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ml.chartshapes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ml.chartshapes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19.xml" ContentType="application/vnd.openxmlformats-officedocument.drawing+xml"/>
  <Override PartName="/xl/slicers/slicer3.xml" ContentType="application/vnd.ms-excel.slicer+xml"/>
  <Override PartName="/xl/charts/chart27.xml" ContentType="application/vnd.openxmlformats-officedocument.drawingml.chart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davidan_permoda_com_co/Documents/Documents/Claude/App_PTAR_SQL/Bases de datos/"/>
    </mc:Choice>
  </mc:AlternateContent>
  <xr:revisionPtr revIDLastSave="0" documentId="13_ncr:1_{0FF27998-0621-4EBD-B7C2-E24689230365}" xr6:coauthVersionLast="47" xr6:coauthVersionMax="47" xr10:uidLastSave="{00000000-0000-0000-0000-000000000000}"/>
  <bookViews>
    <workbookView xWindow="-120" yWindow="-120" windowWidth="20730" windowHeight="11040" tabRatio="680" activeTab="1" xr2:uid="{783AE8CC-2DF2-46C6-84D5-27372EB927ED}"/>
  </bookViews>
  <sheets>
    <sheet name="mensual" sheetId="32" r:id="rId1"/>
    <sheet name="DB DIARIO" sheetId="31" r:id="rId2"/>
    <sheet name="BASE DE DATOS" sheetId="8" r:id="rId3"/>
    <sheet name="BALANCE RO" sheetId="19" r:id="rId4"/>
    <sheet name="MODELO DE CONSUMO" sheetId="30" r:id="rId5"/>
    <sheet name="INDICADORES DE CONSUMO" sheetId="11" r:id="rId6"/>
  </sheets>
  <externalReferences>
    <externalReference r:id="rId7"/>
    <externalReference r:id="rId8"/>
  </externalReferences>
  <definedNames>
    <definedName name="SegmentaciónDeDatos_DIA1">#N/A</definedName>
    <definedName name="SegmentaciónDeDatos_DIA2">#N/A</definedName>
    <definedName name="SegmentaciónDeDatos_FECHA">#N/A</definedName>
    <definedName name="SegmentaciónDeDatos_FECHA1">#N/A</definedName>
    <definedName name="SegmentaciónDeDatos_FECHA3">#N/A</definedName>
    <definedName name="SegmentaciónDeDatos_Meses__FECHA">#N/A</definedName>
    <definedName name="SegmentaciónDeDatos_Meses__FECHA1">#N/A</definedName>
    <definedName name="SegmentaciónDeDatos_Meses__FECHA3">#N/A</definedName>
  </definedNames>
  <calcPr calcId="191029"/>
  <pivotCaches>
    <pivotCache cacheId="0" r:id="rId9"/>
    <pivotCache cacheId="1" r:id="rId10"/>
    <pivotCache cacheId="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5" i="31" l="1"/>
  <c r="Q191" i="31"/>
  <c r="P196" i="31"/>
  <c r="O196" i="31"/>
  <c r="N196" i="31" a="1"/>
  <c r="N196" i="31" s="1"/>
  <c r="N414" i="8"/>
  <c r="W70" i="31"/>
  <c r="E362" i="8"/>
  <c r="F356" i="8"/>
  <c r="E356" i="8" s="1"/>
  <c r="F357" i="8"/>
  <c r="E357" i="8" s="1"/>
  <c r="F358" i="8"/>
  <c r="E358" i="8" s="1"/>
  <c r="F359" i="8"/>
  <c r="E359" i="8" s="1"/>
  <c r="F360" i="8"/>
  <c r="E360" i="8" s="1"/>
  <c r="F361" i="8"/>
  <c r="E361" i="8" s="1"/>
  <c r="F353" i="8"/>
  <c r="E353" i="8" s="1"/>
  <c r="F354" i="8"/>
  <c r="E354" i="8" s="1"/>
  <c r="F355" i="8"/>
  <c r="E355" i="8" s="1"/>
  <c r="F349" i="8" l="1"/>
  <c r="F312" i="8"/>
  <c r="E312" i="8" s="1"/>
  <c r="F313" i="8"/>
  <c r="F314" i="8"/>
  <c r="E314" i="8" s="1"/>
  <c r="F315" i="8"/>
  <c r="E315" i="8" s="1"/>
  <c r="F316" i="8"/>
  <c r="E316" i="8" s="1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51" i="8"/>
  <c r="F352" i="8"/>
  <c r="F309" i="8"/>
  <c r="E309" i="8" s="1"/>
  <c r="F310" i="8"/>
  <c r="E310" i="8" s="1"/>
  <c r="F311" i="8"/>
  <c r="E311" i="8" s="1"/>
  <c r="E297" i="8"/>
  <c r="E298" i="8"/>
  <c r="E299" i="8"/>
  <c r="E300" i="8"/>
  <c r="E301" i="8"/>
  <c r="E302" i="8"/>
  <c r="E303" i="8"/>
  <c r="E304" i="8"/>
  <c r="E305" i="8"/>
  <c r="E306" i="8"/>
  <c r="E307" i="8"/>
  <c r="E308" i="8"/>
  <c r="F350" i="8" l="1"/>
  <c r="AO302" i="8"/>
  <c r="AO303" i="8"/>
  <c r="AO304" i="8"/>
  <c r="AO305" i="8"/>
  <c r="AO306" i="8"/>
  <c r="AO307" i="8"/>
  <c r="AO308" i="8"/>
  <c r="AO309" i="8"/>
  <c r="AO310" i="8"/>
  <c r="AJ264" i="8"/>
  <c r="AH264" i="8" s="1"/>
  <c r="AJ265" i="8"/>
  <c r="AH265" i="8" s="1"/>
  <c r="AJ266" i="8"/>
  <c r="AJ267" i="8"/>
  <c r="AJ268" i="8"/>
  <c r="AJ269" i="8"/>
  <c r="AJ270" i="8"/>
  <c r="AJ271" i="8"/>
  <c r="H300" i="32"/>
  <c r="F300" i="32"/>
  <c r="F304" i="32"/>
  <c r="F303" i="32"/>
  <c r="F302" i="32"/>
  <c r="F301" i="32"/>
  <c r="X70" i="32"/>
  <c r="X67" i="32"/>
  <c r="X68" i="32"/>
  <c r="X69" i="32"/>
  <c r="X66" i="32"/>
  <c r="W70" i="32"/>
  <c r="V103" i="32" l="1"/>
  <c r="S105" i="32"/>
  <c r="P196" i="32"/>
  <c r="O196" i="32"/>
  <c r="N196" i="32" a="1"/>
  <c r="N196" i="32" s="1"/>
  <c r="Q196" i="32"/>
  <c r="R132" i="32"/>
  <c r="O191" i="32"/>
  <c r="AA273" i="8" l="1"/>
  <c r="AI517" i="32"/>
  <c r="AH517" i="32"/>
  <c r="AG517" i="32"/>
  <c r="AF517" i="32"/>
  <c r="O281" i="32"/>
  <c r="L278" i="32"/>
  <c r="F274" i="32" s="1"/>
  <c r="O277" i="32"/>
  <c r="F275" i="32"/>
  <c r="O273" i="32"/>
  <c r="F273" i="32"/>
  <c r="F272" i="32"/>
  <c r="L270" i="32"/>
  <c r="F266" i="32"/>
  <c r="W132" i="32"/>
  <c r="CC14" i="32"/>
  <c r="CB14" i="32"/>
  <c r="CA14" i="32"/>
  <c r="BZ14" i="32"/>
  <c r="BY14" i="32"/>
  <c r="BX14" i="32"/>
  <c r="BW14" i="32"/>
  <c r="BV14" i="32"/>
  <c r="BU14" i="32"/>
  <c r="BT14" i="32"/>
  <c r="BS14" i="32"/>
  <c r="BR14" i="32"/>
  <c r="BQ14" i="32"/>
  <c r="BP14" i="32"/>
  <c r="BO14" i="32"/>
  <c r="BN14" i="32"/>
  <c r="BM14" i="32"/>
  <c r="BL14" i="32"/>
  <c r="BK14" i="32"/>
  <c r="BJ14" i="32"/>
  <c r="BI14" i="32"/>
  <c r="BH14" i="32"/>
  <c r="BG14" i="32"/>
  <c r="BF14" i="32"/>
  <c r="BE14" i="32"/>
  <c r="BD14" i="32"/>
  <c r="BC14" i="32"/>
  <c r="BB14" i="32"/>
  <c r="BA14" i="32"/>
  <c r="AZ14" i="32"/>
  <c r="AY14" i="32"/>
  <c r="CC9" i="32"/>
  <c r="CB9" i="32"/>
  <c r="CA9" i="32"/>
  <c r="BZ9" i="32"/>
  <c r="BY9" i="32"/>
  <c r="BX9" i="32"/>
  <c r="BW9" i="32"/>
  <c r="BV9" i="32"/>
  <c r="BU9" i="32"/>
  <c r="BT9" i="32"/>
  <c r="BS9" i="32"/>
  <c r="BR9" i="32"/>
  <c r="BQ9" i="32"/>
  <c r="BP9" i="32"/>
  <c r="BO9" i="32"/>
  <c r="BN9" i="32"/>
  <c r="BM9" i="32"/>
  <c r="BL9" i="32"/>
  <c r="BK9" i="32"/>
  <c r="BJ9" i="32"/>
  <c r="BI9" i="32"/>
  <c r="BH9" i="32"/>
  <c r="BG9" i="32"/>
  <c r="BF9" i="32"/>
  <c r="BE9" i="32"/>
  <c r="BD9" i="32"/>
  <c r="BC9" i="32"/>
  <c r="BB9" i="32"/>
  <c r="BA9" i="32"/>
  <c r="AZ9" i="32"/>
  <c r="AY9" i="32"/>
  <c r="CC8" i="32"/>
  <c r="CB8" i="32"/>
  <c r="CA8" i="32"/>
  <c r="BZ8" i="32"/>
  <c r="BY8" i="32"/>
  <c r="BX8" i="32"/>
  <c r="BW8" i="32"/>
  <c r="BV8" i="32"/>
  <c r="BU8" i="32"/>
  <c r="BT8" i="32"/>
  <c r="BS8" i="32"/>
  <c r="BR8" i="32"/>
  <c r="BQ8" i="32"/>
  <c r="BP8" i="32"/>
  <c r="BO8" i="32"/>
  <c r="BN8" i="32"/>
  <c r="BM8" i="32"/>
  <c r="BL8" i="32"/>
  <c r="BK8" i="32"/>
  <c r="BJ8" i="32"/>
  <c r="BI8" i="32"/>
  <c r="BH8" i="32"/>
  <c r="BG8" i="32"/>
  <c r="BF8" i="32"/>
  <c r="BE8" i="32"/>
  <c r="BD8" i="32"/>
  <c r="BC8" i="32"/>
  <c r="BB8" i="32"/>
  <c r="BA8" i="32"/>
  <c r="AZ8" i="32"/>
  <c r="AY8" i="32"/>
  <c r="CC7" i="32"/>
  <c r="CB7" i="32"/>
  <c r="CA7" i="32"/>
  <c r="BZ7" i="32"/>
  <c r="BY7" i="32"/>
  <c r="BX7" i="32"/>
  <c r="BW7" i="32"/>
  <c r="BV7" i="32"/>
  <c r="BU7" i="32"/>
  <c r="BT7" i="32"/>
  <c r="BS7" i="32"/>
  <c r="BR7" i="32"/>
  <c r="BQ7" i="32"/>
  <c r="BP7" i="32"/>
  <c r="BO7" i="32"/>
  <c r="BN7" i="32"/>
  <c r="BM7" i="32"/>
  <c r="BL7" i="32"/>
  <c r="BK7" i="32"/>
  <c r="BJ7" i="32"/>
  <c r="BI7" i="32"/>
  <c r="BH7" i="32"/>
  <c r="BG7" i="32"/>
  <c r="BF7" i="32"/>
  <c r="BE7" i="32"/>
  <c r="BD7" i="32"/>
  <c r="BC7" i="32"/>
  <c r="BB7" i="32"/>
  <c r="BA7" i="32"/>
  <c r="AZ7" i="32"/>
  <c r="AY7" i="32"/>
  <c r="CC6" i="32"/>
  <c r="CB6" i="32"/>
  <c r="CA6" i="32"/>
  <c r="BZ6" i="32"/>
  <c r="BY6" i="32"/>
  <c r="BX6" i="32"/>
  <c r="BW6" i="32"/>
  <c r="BV6" i="32"/>
  <c r="BU6" i="32"/>
  <c r="BT6" i="32"/>
  <c r="BS6" i="32"/>
  <c r="BR6" i="32"/>
  <c r="BQ6" i="32"/>
  <c r="BP6" i="32"/>
  <c r="BO6" i="32"/>
  <c r="BN6" i="32"/>
  <c r="BM6" i="32"/>
  <c r="BL6" i="32"/>
  <c r="BK6" i="32"/>
  <c r="BJ6" i="32"/>
  <c r="BI6" i="32"/>
  <c r="BH6" i="32"/>
  <c r="BG6" i="32"/>
  <c r="BF6" i="32"/>
  <c r="BE6" i="32"/>
  <c r="BD6" i="32"/>
  <c r="BC6" i="32"/>
  <c r="BB6" i="32"/>
  <c r="BA6" i="32"/>
  <c r="AZ6" i="32"/>
  <c r="AY6" i="32"/>
  <c r="DI5" i="32"/>
  <c r="CC5" i="32"/>
  <c r="CB5" i="32"/>
  <c r="CA5" i="32"/>
  <c r="BZ5" i="32"/>
  <c r="BY5" i="32"/>
  <c r="BX5" i="32"/>
  <c r="BW5" i="32"/>
  <c r="BV5" i="32"/>
  <c r="BU5" i="32"/>
  <c r="BT5" i="32"/>
  <c r="BS5" i="32"/>
  <c r="BR5" i="32"/>
  <c r="BQ5" i="32"/>
  <c r="BP5" i="32"/>
  <c r="BO5" i="32"/>
  <c r="BN5" i="32"/>
  <c r="BM5" i="32"/>
  <c r="BL5" i="32"/>
  <c r="BK5" i="32"/>
  <c r="BJ5" i="32"/>
  <c r="BI5" i="32"/>
  <c r="BH5" i="32"/>
  <c r="BG5" i="32"/>
  <c r="BF5" i="32"/>
  <c r="BE5" i="32"/>
  <c r="BD5" i="32"/>
  <c r="BC5" i="32"/>
  <c r="BB5" i="32"/>
  <c r="BA5" i="32"/>
  <c r="AZ5" i="32"/>
  <c r="AY5" i="32"/>
  <c r="AX8" i="32"/>
  <c r="S157" i="32"/>
  <c r="V105" i="32"/>
  <c r="AX14" i="32"/>
  <c r="K266" i="32"/>
  <c r="CD9" i="32"/>
  <c r="AX7" i="32"/>
  <c r="V110" i="32"/>
  <c r="CD8" i="32"/>
  <c r="CD7" i="32"/>
  <c r="L266" i="32"/>
  <c r="G266" i="32"/>
  <c r="CD6" i="32"/>
  <c r="R103" i="32"/>
  <c r="R157" i="32"/>
  <c r="S132" i="32"/>
  <c r="J266" i="32"/>
  <c r="N191" i="32"/>
  <c r="U105" i="32"/>
  <c r="I266" i="32"/>
  <c r="H266" i="32"/>
  <c r="Q103" i="32"/>
  <c r="S103" i="32" l="1"/>
  <c r="T110" i="32" s="1"/>
  <c r="CB11" i="32"/>
  <c r="V157" i="32"/>
  <c r="U67" i="32"/>
  <c r="T132" i="32"/>
  <c r="T139" i="32"/>
  <c r="S139" i="32"/>
  <c r="U69" i="32"/>
  <c r="AX9" i="32"/>
  <c r="U103" i="32"/>
  <c r="W110" i="32"/>
  <c r="W103" i="32"/>
  <c r="W157" i="32"/>
  <c r="T157" i="32"/>
  <c r="H244" i="32"/>
  <c r="AX6" i="32"/>
  <c r="U66" i="32"/>
  <c r="CD11" i="32"/>
  <c r="CE5" i="32" s="1"/>
  <c r="U68" i="32"/>
  <c r="O270" i="32"/>
  <c r="P191" i="32"/>
  <c r="I270" i="32"/>
  <c r="I273" i="32" s="1"/>
  <c r="E266" i="32"/>
  <c r="E285" i="32"/>
  <c r="F271" i="32"/>
  <c r="F270" i="32" s="1"/>
  <c r="I271" i="32"/>
  <c r="I274" i="32" s="1"/>
  <c r="L274" i="32"/>
  <c r="H242" i="32"/>
  <c r="F276" i="32"/>
  <c r="L272" i="32"/>
  <c r="CE7" i="32" l="1"/>
  <c r="V67" i="32" s="1"/>
  <c r="CE6" i="32"/>
  <c r="V66" i="32" s="1"/>
  <c r="CD13" i="32"/>
  <c r="CD14" i="32" s="1"/>
  <c r="CE8" i="32"/>
  <c r="V68" i="32" s="1"/>
  <c r="G302" i="32"/>
  <c r="O201" i="32"/>
  <c r="F289" i="32"/>
  <c r="I285" i="32"/>
  <c r="H239" i="32" s="1"/>
  <c r="H243" i="32"/>
  <c r="G300" i="32" s="1"/>
  <c r="Q201" i="32"/>
  <c r="G301" i="32"/>
  <c r="F285" i="32"/>
  <c r="G285" i="32" s="1"/>
  <c r="O271" i="32"/>
  <c r="O272" i="32" s="1"/>
  <c r="O275" i="32" s="1"/>
  <c r="F293" i="32"/>
  <c r="J293" i="32" s="1"/>
  <c r="N201" i="32"/>
  <c r="G304" i="32"/>
  <c r="G303" i="32"/>
  <c r="K303" i="32" s="1"/>
  <c r="P201" i="32"/>
  <c r="I293" i="32"/>
  <c r="U70" i="32"/>
  <c r="T79" i="32" s="1"/>
  <c r="L273" i="32"/>
  <c r="AX11" i="32"/>
  <c r="CE9" i="32"/>
  <c r="V69" i="32" s="1"/>
  <c r="K301" i="32" l="1"/>
  <c r="I301" i="32"/>
  <c r="I300" i="32"/>
  <c r="H301" i="32"/>
  <c r="H302" i="32"/>
  <c r="H303" i="32"/>
  <c r="H304" i="32"/>
  <c r="K300" i="32"/>
  <c r="V70" i="32"/>
  <c r="K293" i="32"/>
  <c r="CE14" i="32"/>
  <c r="K304" i="32"/>
  <c r="I304" i="32"/>
  <c r="E289" i="32"/>
  <c r="H240" i="32"/>
  <c r="K302" i="32"/>
  <c r="I302" i="32"/>
  <c r="I303" i="32"/>
  <c r="I240" i="32" l="1"/>
  <c r="H241" i="32"/>
  <c r="I241" i="32" s="1"/>
  <c r="G289" i="32"/>
  <c r="E293" i="32"/>
  <c r="G293" i="32" s="1"/>
  <c r="O313" i="8" l="1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F291" i="8" l="1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14" i="8"/>
  <c r="AO315" i="8"/>
  <c r="AO316" i="8"/>
  <c r="AO317" i="8"/>
  <c r="AO318" i="8"/>
  <c r="AO319" i="8"/>
  <c r="AO320" i="8"/>
  <c r="AO321" i="8"/>
  <c r="AO322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53" i="8"/>
  <c r="AO354" i="8"/>
  <c r="AO355" i="8"/>
  <c r="AO356" i="8"/>
  <c r="AO357" i="8"/>
  <c r="AO358" i="8"/>
  <c r="AO359" i="8"/>
  <c r="AO360" i="8"/>
  <c r="AO361" i="8"/>
  <c r="AO363" i="8"/>
  <c r="AO364" i="8"/>
  <c r="AO365" i="8"/>
  <c r="AO366" i="8"/>
  <c r="AO367" i="8"/>
  <c r="AO368" i="8"/>
  <c r="AO369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90" i="8"/>
  <c r="AO399" i="8"/>
  <c r="AO400" i="8"/>
  <c r="AO401" i="8"/>
  <c r="AO402" i="8"/>
  <c r="AO403" i="8"/>
  <c r="AO404" i="8"/>
  <c r="AO405" i="8"/>
  <c r="AO406" i="8"/>
  <c r="AO407" i="8"/>
  <c r="AO408" i="8"/>
  <c r="AO409" i="8"/>
  <c r="AO410" i="8"/>
  <c r="AO411" i="8"/>
  <c r="AO412" i="8"/>
  <c r="AO413" i="8"/>
  <c r="AO414" i="8"/>
  <c r="AO415" i="8"/>
  <c r="AO416" i="8"/>
  <c r="AO417" i="8"/>
  <c r="AO418" i="8"/>
  <c r="AO419" i="8"/>
  <c r="AO420" i="8"/>
  <c r="AO421" i="8"/>
  <c r="AO422" i="8"/>
  <c r="AO423" i="8"/>
  <c r="AO424" i="8"/>
  <c r="AO425" i="8"/>
  <c r="AO426" i="8"/>
  <c r="AO427" i="8"/>
  <c r="AO428" i="8"/>
  <c r="AO429" i="8"/>
  <c r="AO430" i="8"/>
  <c r="AO431" i="8"/>
  <c r="AO432" i="8"/>
  <c r="AO433" i="8"/>
  <c r="AO434" i="8"/>
  <c r="AO435" i="8"/>
  <c r="AO436" i="8"/>
  <c r="AO437" i="8"/>
  <c r="AO438" i="8"/>
  <c r="AO439" i="8"/>
  <c r="AO440" i="8"/>
  <c r="AO441" i="8"/>
  <c r="AO442" i="8"/>
  <c r="AO443" i="8"/>
  <c r="AO444" i="8"/>
  <c r="AO445" i="8"/>
  <c r="AO446" i="8"/>
  <c r="AO447" i="8"/>
  <c r="AO448" i="8"/>
  <c r="AO449" i="8"/>
  <c r="AO450" i="8"/>
  <c r="AO451" i="8"/>
  <c r="AO452" i="8"/>
  <c r="AO453" i="8"/>
  <c r="AO454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876" i="8"/>
  <c r="AO877" i="8"/>
  <c r="AO878" i="8"/>
  <c r="AO879" i="8"/>
  <c r="AO880" i="8"/>
  <c r="AO881" i="8"/>
  <c r="AO882" i="8"/>
  <c r="AO883" i="8"/>
  <c r="AO884" i="8"/>
  <c r="AO885" i="8"/>
  <c r="AO886" i="8"/>
  <c r="AO887" i="8"/>
  <c r="AO888" i="8"/>
  <c r="AO889" i="8"/>
  <c r="AO890" i="8"/>
  <c r="AO891" i="8"/>
  <c r="AO892" i="8"/>
  <c r="AO893" i="8"/>
  <c r="AO894" i="8"/>
  <c r="AO895" i="8"/>
  <c r="AO896" i="8"/>
  <c r="AO897" i="8"/>
  <c r="AO898" i="8"/>
  <c r="AO899" i="8"/>
  <c r="AO900" i="8"/>
  <c r="AO901" i="8"/>
  <c r="AO902" i="8"/>
  <c r="AO903" i="8"/>
  <c r="AO904" i="8"/>
  <c r="AO905" i="8"/>
  <c r="AO906" i="8"/>
  <c r="AO907" i="8"/>
  <c r="AO908" i="8"/>
  <c r="AO909" i="8"/>
  <c r="AO910" i="8"/>
  <c r="AO911" i="8"/>
  <c r="AO912" i="8"/>
  <c r="AO913" i="8"/>
  <c r="AO914" i="8"/>
  <c r="AO915" i="8"/>
  <c r="AO916" i="8"/>
  <c r="AO917" i="8"/>
  <c r="AO918" i="8"/>
  <c r="AO919" i="8"/>
  <c r="AO920" i="8"/>
  <c r="AO921" i="8"/>
  <c r="AO922" i="8"/>
  <c r="AO923" i="8"/>
  <c r="AO924" i="8"/>
  <c r="AO925" i="8"/>
  <c r="AO926" i="8"/>
  <c r="AO927" i="8"/>
  <c r="AO928" i="8"/>
  <c r="AO929" i="8"/>
  <c r="AO930" i="8"/>
  <c r="AO931" i="8"/>
  <c r="AO932" i="8"/>
  <c r="AO933" i="8"/>
  <c r="AO934" i="8"/>
  <c r="AO935" i="8"/>
  <c r="AO936" i="8"/>
  <c r="AO937" i="8"/>
  <c r="AO938" i="8"/>
  <c r="AO939" i="8"/>
  <c r="AO940" i="8"/>
  <c r="AO941" i="8"/>
  <c r="AO942" i="8"/>
  <c r="AO943" i="8"/>
  <c r="AO944" i="8"/>
  <c r="AO945" i="8"/>
  <c r="AO946" i="8"/>
  <c r="AO947" i="8"/>
  <c r="AO948" i="8"/>
  <c r="AO949" i="8"/>
  <c r="AO950" i="8"/>
  <c r="AO951" i="8"/>
  <c r="AO952" i="8"/>
  <c r="AO953" i="8"/>
  <c r="AO954" i="8"/>
  <c r="AO955" i="8"/>
  <c r="AO956" i="8"/>
  <c r="AO957" i="8"/>
  <c r="AO958" i="8"/>
  <c r="AO959" i="8"/>
  <c r="AO960" i="8"/>
  <c r="AO961" i="8"/>
  <c r="AO962" i="8"/>
  <c r="AO963" i="8"/>
  <c r="AO964" i="8"/>
  <c r="AO965" i="8"/>
  <c r="AO966" i="8"/>
  <c r="AO967" i="8"/>
  <c r="AO968" i="8"/>
  <c r="AO969" i="8"/>
  <c r="AO970" i="8"/>
  <c r="AO971" i="8"/>
  <c r="AO972" i="8"/>
  <c r="AO973" i="8"/>
  <c r="AO974" i="8"/>
  <c r="AO975" i="8"/>
  <c r="AO976" i="8"/>
  <c r="AO977" i="8"/>
  <c r="AO978" i="8"/>
  <c r="AO979" i="8"/>
  <c r="AO980" i="8"/>
  <c r="AO981" i="8"/>
  <c r="AO982" i="8"/>
  <c r="AO983" i="8"/>
  <c r="AO984" i="8"/>
  <c r="AO985" i="8"/>
  <c r="AO986" i="8"/>
  <c r="AO987" i="8"/>
  <c r="AO988" i="8"/>
  <c r="AO989" i="8"/>
  <c r="AO990" i="8"/>
  <c r="AO991" i="8"/>
  <c r="AO992" i="8"/>
  <c r="AO993" i="8"/>
  <c r="AO994" i="8"/>
  <c r="AO995" i="8"/>
  <c r="AO996" i="8"/>
  <c r="AO997" i="8"/>
  <c r="AO998" i="8"/>
  <c r="AO999" i="8"/>
  <c r="AO1000" i="8"/>
  <c r="AO1001" i="8"/>
  <c r="AO1002" i="8"/>
  <c r="AO1003" i="8"/>
  <c r="AO1004" i="8"/>
  <c r="AO1005" i="8"/>
  <c r="AO1006" i="8"/>
  <c r="AO1007" i="8"/>
  <c r="AO1008" i="8"/>
  <c r="AO1009" i="8"/>
  <c r="AO1010" i="8"/>
  <c r="AO1011" i="8"/>
  <c r="AO1012" i="8"/>
  <c r="AO1013" i="8"/>
  <c r="AO1014" i="8"/>
  <c r="AO1015" i="8"/>
  <c r="AO1016" i="8"/>
  <c r="AO1017" i="8"/>
  <c r="AO1018" i="8"/>
  <c r="AO1019" i="8"/>
  <c r="AO1020" i="8"/>
  <c r="AO1021" i="8"/>
  <c r="AO1022" i="8"/>
  <c r="AO1023" i="8"/>
  <c r="AO1024" i="8"/>
  <c r="AO1025" i="8"/>
  <c r="AO1026" i="8"/>
  <c r="AO1027" i="8"/>
  <c r="AO1028" i="8"/>
  <c r="AO1029" i="8"/>
  <c r="AO1030" i="8"/>
  <c r="AO1031" i="8"/>
  <c r="AO1032" i="8"/>
  <c r="AO1033" i="8"/>
  <c r="AO1034" i="8"/>
  <c r="AO1035" i="8"/>
  <c r="AO1036" i="8"/>
  <c r="AO1037" i="8"/>
  <c r="AO1038" i="8"/>
  <c r="AO1039" i="8"/>
  <c r="AO1040" i="8"/>
  <c r="AO1041" i="8"/>
  <c r="AO1042" i="8"/>
  <c r="AO1043" i="8"/>
  <c r="AO1044" i="8"/>
  <c r="AO1045" i="8"/>
  <c r="AO1046" i="8"/>
  <c r="AO1047" i="8"/>
  <c r="AO1048" i="8"/>
  <c r="AO1049" i="8"/>
  <c r="AO1050" i="8"/>
  <c r="AO1051" i="8"/>
  <c r="AO1052" i="8"/>
  <c r="AO1053" i="8"/>
  <c r="AO1054" i="8"/>
  <c r="AO1055" i="8"/>
  <c r="AO1056" i="8"/>
  <c r="AO1057" i="8"/>
  <c r="AO1058" i="8"/>
  <c r="AO1059" i="8"/>
  <c r="AO1060" i="8"/>
  <c r="AO1061" i="8"/>
  <c r="AO1062" i="8"/>
  <c r="AO1063" i="8"/>
  <c r="AO1064" i="8"/>
  <c r="AO1065" i="8"/>
  <c r="AO1066" i="8"/>
  <c r="AO1067" i="8"/>
  <c r="AO1068" i="8"/>
  <c r="AO1069" i="8"/>
  <c r="AO1070" i="8"/>
  <c r="AO1071" i="8"/>
  <c r="AO1072" i="8"/>
  <c r="AO1073" i="8"/>
  <c r="AO1074" i="8"/>
  <c r="AO1075" i="8"/>
  <c r="AO1076" i="8"/>
  <c r="AO1077" i="8"/>
  <c r="AO1078" i="8"/>
  <c r="AO1079" i="8"/>
  <c r="AO1080" i="8"/>
  <c r="AO1081" i="8"/>
  <c r="AO1082" i="8"/>
  <c r="AO1083" i="8"/>
  <c r="AO1084" i="8"/>
  <c r="AO1085" i="8"/>
  <c r="AO1086" i="8"/>
  <c r="AO1087" i="8"/>
  <c r="AO1088" i="8"/>
  <c r="AO1089" i="8"/>
  <c r="AO1090" i="8"/>
  <c r="AO1091" i="8"/>
  <c r="AO1092" i="8"/>
  <c r="AO1093" i="8"/>
  <c r="AO1094" i="8"/>
  <c r="AO1095" i="8"/>
  <c r="AO1096" i="8"/>
  <c r="AO260" i="8"/>
  <c r="AO261" i="8"/>
  <c r="AO262" i="8"/>
  <c r="AO263" i="8"/>
  <c r="AO255" i="8"/>
  <c r="AO256" i="8"/>
  <c r="AO257" i="8"/>
  <c r="AO258" i="8"/>
  <c r="AO259" i="8"/>
  <c r="AJ263" i="8"/>
  <c r="AH263" i="8" s="1"/>
  <c r="AH266" i="8"/>
  <c r="AH271" i="8"/>
  <c r="AJ272" i="8"/>
  <c r="AH272" i="8" s="1"/>
  <c r="AJ274" i="8"/>
  <c r="AH274" i="8" s="1"/>
  <c r="AJ275" i="8"/>
  <c r="AH275" i="8" s="1"/>
  <c r="AJ276" i="8"/>
  <c r="AH276" i="8" s="1"/>
  <c r="AJ277" i="8"/>
  <c r="AH277" i="8" s="1"/>
  <c r="AJ278" i="8"/>
  <c r="AH278" i="8" s="1"/>
  <c r="AJ279" i="8"/>
  <c r="AH279" i="8" s="1"/>
  <c r="AJ280" i="8"/>
  <c r="AH280" i="8" s="1"/>
  <c r="AJ281" i="8"/>
  <c r="AH281" i="8" s="1"/>
  <c r="AJ282" i="8"/>
  <c r="AH282" i="8" s="1"/>
  <c r="AJ283" i="8"/>
  <c r="AH283" i="8" s="1"/>
  <c r="AJ284" i="8"/>
  <c r="AH284" i="8" s="1"/>
  <c r="AJ285" i="8"/>
  <c r="AH285" i="8" s="1"/>
  <c r="AJ286" i="8"/>
  <c r="AH286" i="8" s="1"/>
  <c r="AJ287" i="8"/>
  <c r="AH287" i="8" s="1"/>
  <c r="AJ288" i="8"/>
  <c r="AH288" i="8" s="1"/>
  <c r="AJ289" i="8"/>
  <c r="AH289" i="8" s="1"/>
  <c r="AJ290" i="8"/>
  <c r="AH290" i="8" s="1"/>
  <c r="AJ291" i="8"/>
  <c r="AH291" i="8" s="1"/>
  <c r="AJ292" i="8"/>
  <c r="AH292" i="8" s="1"/>
  <c r="AJ293" i="8"/>
  <c r="AH293" i="8" s="1"/>
  <c r="AJ294" i="8"/>
  <c r="AH294" i="8" s="1"/>
  <c r="AJ295" i="8"/>
  <c r="AH295" i="8" s="1"/>
  <c r="AJ296" i="8"/>
  <c r="AH296" i="8" s="1"/>
  <c r="AJ297" i="8"/>
  <c r="AH297" i="8" s="1"/>
  <c r="AJ298" i="8"/>
  <c r="AH298" i="8" s="1"/>
  <c r="AJ299" i="8"/>
  <c r="AH299" i="8" s="1"/>
  <c r="AJ300" i="8"/>
  <c r="AH300" i="8" s="1"/>
  <c r="AJ301" i="8"/>
  <c r="AH301" i="8" s="1"/>
  <c r="AJ302" i="8"/>
  <c r="AH302" i="8" s="1"/>
  <c r="AJ303" i="8"/>
  <c r="AH303" i="8" s="1"/>
  <c r="AJ304" i="8"/>
  <c r="AH304" i="8" s="1"/>
  <c r="AJ305" i="8"/>
  <c r="AH305" i="8" s="1"/>
  <c r="AJ306" i="8"/>
  <c r="AH306" i="8" s="1"/>
  <c r="AJ307" i="8"/>
  <c r="AH307" i="8" s="1"/>
  <c r="AJ308" i="8"/>
  <c r="AH308" i="8" s="1"/>
  <c r="AJ309" i="8"/>
  <c r="AH309" i="8" s="1"/>
  <c r="AJ310" i="8"/>
  <c r="AH310" i="8" s="1"/>
  <c r="AJ311" i="8"/>
  <c r="AH311" i="8" s="1"/>
  <c r="AJ312" i="8"/>
  <c r="AH312" i="8" s="1"/>
  <c r="AJ313" i="8"/>
  <c r="AH313" i="8" s="1"/>
  <c r="AJ314" i="8"/>
  <c r="AH314" i="8" s="1"/>
  <c r="AJ315" i="8"/>
  <c r="AH315" i="8" s="1"/>
  <c r="AJ316" i="8"/>
  <c r="AH316" i="8" s="1"/>
  <c r="AJ317" i="8"/>
  <c r="AH317" i="8" s="1"/>
  <c r="AJ318" i="8"/>
  <c r="AH318" i="8" s="1"/>
  <c r="AJ319" i="8"/>
  <c r="AH319" i="8" s="1"/>
  <c r="AJ320" i="8"/>
  <c r="AH320" i="8" s="1"/>
  <c r="AJ321" i="8"/>
  <c r="AH321" i="8" s="1"/>
  <c r="AJ322" i="8"/>
  <c r="AH322" i="8" s="1"/>
  <c r="AJ323" i="8"/>
  <c r="AH323" i="8" s="1"/>
  <c r="AJ324" i="8"/>
  <c r="AH324" i="8" s="1"/>
  <c r="AJ325" i="8"/>
  <c r="AH325" i="8" s="1"/>
  <c r="AJ326" i="8"/>
  <c r="AH326" i="8" s="1"/>
  <c r="AJ327" i="8"/>
  <c r="AH327" i="8" s="1"/>
  <c r="AJ328" i="8"/>
  <c r="AH328" i="8" s="1"/>
  <c r="AJ329" i="8"/>
  <c r="AH329" i="8" s="1"/>
  <c r="AJ330" i="8"/>
  <c r="AH330" i="8" s="1"/>
  <c r="AJ331" i="8"/>
  <c r="AH331" i="8" s="1"/>
  <c r="AJ332" i="8"/>
  <c r="AH332" i="8" s="1"/>
  <c r="AJ333" i="8"/>
  <c r="AH333" i="8" s="1"/>
  <c r="AJ334" i="8"/>
  <c r="AH334" i="8" s="1"/>
  <c r="AJ335" i="8"/>
  <c r="AH335" i="8" s="1"/>
  <c r="AJ336" i="8"/>
  <c r="AH336" i="8" s="1"/>
  <c r="AJ337" i="8"/>
  <c r="AH337" i="8" s="1"/>
  <c r="AJ338" i="8"/>
  <c r="AH338" i="8" s="1"/>
  <c r="AJ339" i="8"/>
  <c r="AH339" i="8" s="1"/>
  <c r="AJ340" i="8"/>
  <c r="AH340" i="8" s="1"/>
  <c r="AJ341" i="8"/>
  <c r="AH341" i="8" s="1"/>
  <c r="AJ342" i="8"/>
  <c r="AH342" i="8" s="1"/>
  <c r="AJ343" i="8"/>
  <c r="AH343" i="8" s="1"/>
  <c r="AJ344" i="8"/>
  <c r="AH344" i="8" s="1"/>
  <c r="AJ345" i="8"/>
  <c r="AH345" i="8" s="1"/>
  <c r="AJ346" i="8"/>
  <c r="AH346" i="8" s="1"/>
  <c r="AJ347" i="8"/>
  <c r="AH347" i="8" s="1"/>
  <c r="AJ348" i="8"/>
  <c r="AH348" i="8" s="1"/>
  <c r="AJ349" i="8"/>
  <c r="AH349" i="8" s="1"/>
  <c r="AJ350" i="8"/>
  <c r="AH350" i="8" s="1"/>
  <c r="AJ351" i="8"/>
  <c r="AH351" i="8" s="1"/>
  <c r="AJ352" i="8"/>
  <c r="AH352" i="8" s="1"/>
  <c r="AJ353" i="8"/>
  <c r="AH353" i="8" s="1"/>
  <c r="AJ354" i="8"/>
  <c r="AH354" i="8" s="1"/>
  <c r="AJ355" i="8"/>
  <c r="AH355" i="8" s="1"/>
  <c r="AJ356" i="8"/>
  <c r="AH356" i="8" s="1"/>
  <c r="AJ357" i="8"/>
  <c r="AH357" i="8" s="1"/>
  <c r="AJ358" i="8"/>
  <c r="AH358" i="8" s="1"/>
  <c r="AJ359" i="8"/>
  <c r="AH359" i="8" s="1"/>
  <c r="AJ360" i="8"/>
  <c r="AH360" i="8" s="1"/>
  <c r="AJ361" i="8"/>
  <c r="AH361" i="8" s="1"/>
  <c r="AJ362" i="8"/>
  <c r="AH362" i="8" s="1"/>
  <c r="AJ363" i="8"/>
  <c r="AH363" i="8" s="1"/>
  <c r="AJ364" i="8"/>
  <c r="AH364" i="8" s="1"/>
  <c r="AJ365" i="8"/>
  <c r="AH365" i="8" s="1"/>
  <c r="AJ366" i="8"/>
  <c r="AH366" i="8" s="1"/>
  <c r="AJ367" i="8"/>
  <c r="AH367" i="8" s="1"/>
  <c r="AJ368" i="8"/>
  <c r="AH368" i="8" s="1"/>
  <c r="AJ369" i="8"/>
  <c r="AH369" i="8" s="1"/>
  <c r="AJ370" i="8"/>
  <c r="AH370" i="8" s="1"/>
  <c r="AJ371" i="8"/>
  <c r="AH371" i="8" s="1"/>
  <c r="AJ372" i="8"/>
  <c r="AH372" i="8" s="1"/>
  <c r="AJ373" i="8"/>
  <c r="AH373" i="8" s="1"/>
  <c r="AJ374" i="8"/>
  <c r="AJ375" i="8"/>
  <c r="AH375" i="8" s="1"/>
  <c r="AJ376" i="8"/>
  <c r="AH376" i="8" s="1"/>
  <c r="AJ377" i="8"/>
  <c r="AH377" i="8" s="1"/>
  <c r="AJ378" i="8"/>
  <c r="AH378" i="8" s="1"/>
  <c r="AJ379" i="8"/>
  <c r="AH379" i="8" s="1"/>
  <c r="AJ380" i="8"/>
  <c r="AJ381" i="8"/>
  <c r="AH381" i="8" s="1"/>
  <c r="AJ382" i="8"/>
  <c r="AH382" i="8" s="1"/>
  <c r="AJ383" i="8"/>
  <c r="AH383" i="8" s="1"/>
  <c r="AJ384" i="8"/>
  <c r="AH384" i="8" s="1"/>
  <c r="AJ385" i="8"/>
  <c r="AH385" i="8" s="1"/>
  <c r="AJ386" i="8"/>
  <c r="AH386" i="8" s="1"/>
  <c r="AJ387" i="8"/>
  <c r="AH387" i="8" s="1"/>
  <c r="AJ388" i="8"/>
  <c r="AH388" i="8" s="1"/>
  <c r="AJ389" i="8"/>
  <c r="AH389" i="8" s="1"/>
  <c r="AJ390" i="8"/>
  <c r="AH390" i="8" s="1"/>
  <c r="AJ391" i="8"/>
  <c r="AH391" i="8" s="1"/>
  <c r="AJ392" i="8"/>
  <c r="AH392" i="8" s="1"/>
  <c r="AJ393" i="8"/>
  <c r="AH393" i="8" s="1"/>
  <c r="AJ394" i="8"/>
  <c r="AH394" i="8" s="1"/>
  <c r="AJ395" i="8"/>
  <c r="AH395" i="8" s="1"/>
  <c r="AJ396" i="8"/>
  <c r="AH396" i="8" s="1"/>
  <c r="AJ397" i="8"/>
  <c r="AH397" i="8" s="1"/>
  <c r="AJ398" i="8"/>
  <c r="AH398" i="8" s="1"/>
  <c r="AJ399" i="8"/>
  <c r="AH399" i="8" s="1"/>
  <c r="AJ400" i="8"/>
  <c r="AH400" i="8" s="1"/>
  <c r="AJ401" i="8"/>
  <c r="AH401" i="8" s="1"/>
  <c r="AJ402" i="8"/>
  <c r="AH402" i="8" s="1"/>
  <c r="AJ403" i="8"/>
  <c r="AH403" i="8" s="1"/>
  <c r="AJ404" i="8"/>
  <c r="AH404" i="8" s="1"/>
  <c r="AJ405" i="8"/>
  <c r="AH405" i="8" s="1"/>
  <c r="AJ406" i="8"/>
  <c r="AH406" i="8" s="1"/>
  <c r="AJ407" i="8"/>
  <c r="AH407" i="8" s="1"/>
  <c r="AJ408" i="8"/>
  <c r="AH408" i="8" s="1"/>
  <c r="AJ409" i="8"/>
  <c r="AH409" i="8" s="1"/>
  <c r="AJ410" i="8"/>
  <c r="AH410" i="8" s="1"/>
  <c r="AJ411" i="8"/>
  <c r="AH411" i="8" s="1"/>
  <c r="AJ412" i="8"/>
  <c r="AH412" i="8" s="1"/>
  <c r="AJ413" i="8"/>
  <c r="AH413" i="8" s="1"/>
  <c r="AJ414" i="8"/>
  <c r="AH414" i="8" s="1"/>
  <c r="AJ415" i="8"/>
  <c r="AH415" i="8" s="1"/>
  <c r="AJ416" i="8"/>
  <c r="AH416" i="8" s="1"/>
  <c r="AJ417" i="8"/>
  <c r="AH417" i="8" s="1"/>
  <c r="AJ418" i="8"/>
  <c r="AH418" i="8" s="1"/>
  <c r="AJ419" i="8"/>
  <c r="AH419" i="8" s="1"/>
  <c r="AJ420" i="8"/>
  <c r="AH420" i="8" s="1"/>
  <c r="AJ421" i="8"/>
  <c r="AH421" i="8" s="1"/>
  <c r="AJ422" i="8"/>
  <c r="AH422" i="8" s="1"/>
  <c r="AJ423" i="8"/>
  <c r="AH423" i="8" s="1"/>
  <c r="AJ424" i="8"/>
  <c r="AH424" i="8" s="1"/>
  <c r="AJ425" i="8"/>
  <c r="AH425" i="8" s="1"/>
  <c r="AJ426" i="8"/>
  <c r="AH426" i="8" s="1"/>
  <c r="AJ427" i="8"/>
  <c r="AH427" i="8" s="1"/>
  <c r="AJ428" i="8"/>
  <c r="AH428" i="8" s="1"/>
  <c r="AJ429" i="8"/>
  <c r="AH429" i="8" s="1"/>
  <c r="AJ430" i="8"/>
  <c r="AH430" i="8" s="1"/>
  <c r="AJ431" i="8"/>
  <c r="AH431" i="8" s="1"/>
  <c r="AJ432" i="8"/>
  <c r="AH432" i="8" s="1"/>
  <c r="AJ433" i="8"/>
  <c r="AH433" i="8" s="1"/>
  <c r="AJ434" i="8"/>
  <c r="AH434" i="8" s="1"/>
  <c r="AJ435" i="8"/>
  <c r="AH435" i="8" s="1"/>
  <c r="AJ436" i="8"/>
  <c r="AH436" i="8" s="1"/>
  <c r="AJ437" i="8"/>
  <c r="AH437" i="8" s="1"/>
  <c r="AJ438" i="8"/>
  <c r="AH438" i="8" s="1"/>
  <c r="AJ439" i="8"/>
  <c r="AH439" i="8" s="1"/>
  <c r="AJ440" i="8"/>
  <c r="AH440" i="8" s="1"/>
  <c r="AJ441" i="8"/>
  <c r="AH441" i="8" s="1"/>
  <c r="AJ442" i="8"/>
  <c r="AH442" i="8" s="1"/>
  <c r="AJ443" i="8"/>
  <c r="AH443" i="8" s="1"/>
  <c r="AJ444" i="8"/>
  <c r="AH444" i="8" s="1"/>
  <c r="AJ445" i="8"/>
  <c r="AH445" i="8" s="1"/>
  <c r="AJ446" i="8"/>
  <c r="AH446" i="8" s="1"/>
  <c r="AJ447" i="8"/>
  <c r="AH447" i="8" s="1"/>
  <c r="AJ448" i="8"/>
  <c r="AH448" i="8" s="1"/>
  <c r="AJ449" i="8"/>
  <c r="AH449" i="8" s="1"/>
  <c r="AJ450" i="8"/>
  <c r="AH450" i="8" s="1"/>
  <c r="AJ451" i="8"/>
  <c r="AH451" i="8" s="1"/>
  <c r="AJ452" i="8"/>
  <c r="AH452" i="8" s="1"/>
  <c r="AJ453" i="8"/>
  <c r="AH453" i="8" s="1"/>
  <c r="AJ454" i="8"/>
  <c r="AH454" i="8" s="1"/>
  <c r="AJ455" i="8"/>
  <c r="AH455" i="8" s="1"/>
  <c r="AJ456" i="8"/>
  <c r="AH456" i="8" s="1"/>
  <c r="AJ457" i="8"/>
  <c r="AH457" i="8" s="1"/>
  <c r="AJ458" i="8"/>
  <c r="AH458" i="8" s="1"/>
  <c r="AJ459" i="8"/>
  <c r="AH459" i="8" s="1"/>
  <c r="AJ460" i="8"/>
  <c r="AH460" i="8" s="1"/>
  <c r="AJ461" i="8"/>
  <c r="AH461" i="8" s="1"/>
  <c r="AJ462" i="8"/>
  <c r="AH462" i="8" s="1"/>
  <c r="AJ463" i="8"/>
  <c r="AH463" i="8" s="1"/>
  <c r="AJ464" i="8"/>
  <c r="AH464" i="8" s="1"/>
  <c r="AJ465" i="8"/>
  <c r="AH465" i="8" s="1"/>
  <c r="AJ466" i="8"/>
  <c r="AH466" i="8" s="1"/>
  <c r="AJ467" i="8"/>
  <c r="AH467" i="8" s="1"/>
  <c r="AJ468" i="8"/>
  <c r="AH468" i="8" s="1"/>
  <c r="AJ469" i="8"/>
  <c r="AH469" i="8" s="1"/>
  <c r="AJ470" i="8"/>
  <c r="AH470" i="8" s="1"/>
  <c r="AJ471" i="8"/>
  <c r="AH471" i="8" s="1"/>
  <c r="AJ472" i="8"/>
  <c r="AH472" i="8" s="1"/>
  <c r="AJ473" i="8"/>
  <c r="AH473" i="8" s="1"/>
  <c r="AJ474" i="8"/>
  <c r="AH474" i="8" s="1"/>
  <c r="AJ475" i="8"/>
  <c r="AH475" i="8" s="1"/>
  <c r="AJ476" i="8"/>
  <c r="AH476" i="8" s="1"/>
  <c r="AJ477" i="8"/>
  <c r="AH477" i="8" s="1"/>
  <c r="AJ478" i="8"/>
  <c r="AH478" i="8" s="1"/>
  <c r="AJ479" i="8"/>
  <c r="AH479" i="8" s="1"/>
  <c r="AJ480" i="8"/>
  <c r="AH480" i="8" s="1"/>
  <c r="AJ481" i="8"/>
  <c r="AH481" i="8" s="1"/>
  <c r="AJ482" i="8"/>
  <c r="AH482" i="8" s="1"/>
  <c r="AJ483" i="8"/>
  <c r="AH483" i="8" s="1"/>
  <c r="AJ484" i="8"/>
  <c r="AH484" i="8" s="1"/>
  <c r="AJ485" i="8"/>
  <c r="AH485" i="8" s="1"/>
  <c r="AJ486" i="8"/>
  <c r="AH486" i="8" s="1"/>
  <c r="AJ487" i="8"/>
  <c r="AH487" i="8" s="1"/>
  <c r="AJ488" i="8"/>
  <c r="AH488" i="8" s="1"/>
  <c r="AJ489" i="8"/>
  <c r="AH489" i="8" s="1"/>
  <c r="AJ490" i="8"/>
  <c r="AH490" i="8" s="1"/>
  <c r="AJ491" i="8"/>
  <c r="AH491" i="8" s="1"/>
  <c r="AJ492" i="8"/>
  <c r="AH492" i="8" s="1"/>
  <c r="AJ493" i="8"/>
  <c r="AH493" i="8" s="1"/>
  <c r="AJ494" i="8"/>
  <c r="AH494" i="8" s="1"/>
  <c r="AJ495" i="8"/>
  <c r="AH495" i="8" s="1"/>
  <c r="AJ496" i="8"/>
  <c r="AH496" i="8" s="1"/>
  <c r="AJ497" i="8"/>
  <c r="AH497" i="8" s="1"/>
  <c r="AJ498" i="8"/>
  <c r="AH498" i="8" s="1"/>
  <c r="AJ499" i="8"/>
  <c r="AH499" i="8" s="1"/>
  <c r="AJ500" i="8"/>
  <c r="AH500" i="8" s="1"/>
  <c r="AJ501" i="8"/>
  <c r="AH501" i="8" s="1"/>
  <c r="AJ502" i="8"/>
  <c r="AH502" i="8" s="1"/>
  <c r="AJ503" i="8"/>
  <c r="AH503" i="8" s="1"/>
  <c r="AJ504" i="8"/>
  <c r="AH504" i="8" s="1"/>
  <c r="AJ505" i="8"/>
  <c r="AH505" i="8" s="1"/>
  <c r="AJ506" i="8"/>
  <c r="AH506" i="8" s="1"/>
  <c r="AJ507" i="8"/>
  <c r="AH507" i="8" s="1"/>
  <c r="AJ508" i="8"/>
  <c r="AH508" i="8" s="1"/>
  <c r="AJ509" i="8"/>
  <c r="AH509" i="8" s="1"/>
  <c r="AJ510" i="8"/>
  <c r="AH510" i="8" s="1"/>
  <c r="AJ511" i="8"/>
  <c r="AH511" i="8" s="1"/>
  <c r="AJ512" i="8"/>
  <c r="AH512" i="8" s="1"/>
  <c r="AJ513" i="8"/>
  <c r="AH513" i="8" s="1"/>
  <c r="AJ514" i="8"/>
  <c r="AH514" i="8" s="1"/>
  <c r="AJ515" i="8"/>
  <c r="AH515" i="8" s="1"/>
  <c r="AJ516" i="8"/>
  <c r="AH516" i="8" s="1"/>
  <c r="AJ517" i="8"/>
  <c r="AH517" i="8" s="1"/>
  <c r="AJ518" i="8"/>
  <c r="AH518" i="8" s="1"/>
  <c r="AJ519" i="8"/>
  <c r="AH519" i="8" s="1"/>
  <c r="AJ520" i="8"/>
  <c r="AH520" i="8" s="1"/>
  <c r="AJ521" i="8"/>
  <c r="AH521" i="8" s="1"/>
  <c r="AJ522" i="8"/>
  <c r="AH522" i="8" s="1"/>
  <c r="AJ523" i="8"/>
  <c r="AH523" i="8" s="1"/>
  <c r="AJ524" i="8"/>
  <c r="AH524" i="8" s="1"/>
  <c r="AJ525" i="8"/>
  <c r="AH525" i="8" s="1"/>
  <c r="AJ526" i="8"/>
  <c r="AH526" i="8" s="1"/>
  <c r="AJ527" i="8"/>
  <c r="AH527" i="8" s="1"/>
  <c r="AJ528" i="8"/>
  <c r="AH528" i="8" s="1"/>
  <c r="AJ529" i="8"/>
  <c r="AH529" i="8" s="1"/>
  <c r="AJ530" i="8"/>
  <c r="AH530" i="8" s="1"/>
  <c r="AJ531" i="8"/>
  <c r="AH531" i="8" s="1"/>
  <c r="AJ532" i="8"/>
  <c r="AH532" i="8" s="1"/>
  <c r="AJ533" i="8"/>
  <c r="AH533" i="8" s="1"/>
  <c r="AJ534" i="8"/>
  <c r="AH534" i="8" s="1"/>
  <c r="AJ535" i="8"/>
  <c r="AH535" i="8" s="1"/>
  <c r="AJ536" i="8"/>
  <c r="AH536" i="8" s="1"/>
  <c r="AJ537" i="8"/>
  <c r="AH537" i="8" s="1"/>
  <c r="AJ538" i="8"/>
  <c r="AH538" i="8" s="1"/>
  <c r="AJ539" i="8"/>
  <c r="AH539" i="8" s="1"/>
  <c r="AJ540" i="8"/>
  <c r="AH540" i="8" s="1"/>
  <c r="AJ541" i="8"/>
  <c r="AH541" i="8" s="1"/>
  <c r="AJ542" i="8"/>
  <c r="AH542" i="8" s="1"/>
  <c r="AJ543" i="8"/>
  <c r="AH543" i="8" s="1"/>
  <c r="AJ544" i="8"/>
  <c r="AH544" i="8" s="1"/>
  <c r="AJ545" i="8"/>
  <c r="AH545" i="8" s="1"/>
  <c r="AJ546" i="8"/>
  <c r="AH546" i="8" s="1"/>
  <c r="AJ547" i="8"/>
  <c r="AH547" i="8" s="1"/>
  <c r="AJ548" i="8"/>
  <c r="AH548" i="8" s="1"/>
  <c r="AJ549" i="8"/>
  <c r="AH549" i="8" s="1"/>
  <c r="AJ550" i="8"/>
  <c r="AH550" i="8" s="1"/>
  <c r="AJ551" i="8"/>
  <c r="AH551" i="8" s="1"/>
  <c r="AJ552" i="8"/>
  <c r="AH552" i="8" s="1"/>
  <c r="AJ553" i="8"/>
  <c r="AH553" i="8" s="1"/>
  <c r="AJ554" i="8"/>
  <c r="AH554" i="8" s="1"/>
  <c r="AJ555" i="8"/>
  <c r="AH555" i="8" s="1"/>
  <c r="AJ556" i="8"/>
  <c r="AH556" i="8" s="1"/>
  <c r="AJ557" i="8"/>
  <c r="AH557" i="8" s="1"/>
  <c r="AJ558" i="8"/>
  <c r="AH558" i="8" s="1"/>
  <c r="AJ559" i="8"/>
  <c r="AH559" i="8" s="1"/>
  <c r="AJ560" i="8"/>
  <c r="AH560" i="8" s="1"/>
  <c r="AJ561" i="8"/>
  <c r="AH561" i="8" s="1"/>
  <c r="AJ562" i="8"/>
  <c r="AH562" i="8" s="1"/>
  <c r="AJ563" i="8"/>
  <c r="AH563" i="8" s="1"/>
  <c r="AJ564" i="8"/>
  <c r="AJ565" i="8"/>
  <c r="AH565" i="8" s="1"/>
  <c r="AJ566" i="8"/>
  <c r="AH566" i="8" s="1"/>
  <c r="AJ567" i="8"/>
  <c r="AH567" i="8" s="1"/>
  <c r="AJ568" i="8"/>
  <c r="AH568" i="8" s="1"/>
  <c r="AJ569" i="8"/>
  <c r="AH569" i="8" s="1"/>
  <c r="AJ570" i="8"/>
  <c r="AH570" i="8" s="1"/>
  <c r="AJ571" i="8"/>
  <c r="AH571" i="8" s="1"/>
  <c r="AJ572" i="8"/>
  <c r="AJ573" i="8"/>
  <c r="AH573" i="8" s="1"/>
  <c r="AJ574" i="8"/>
  <c r="AH574" i="8" s="1"/>
  <c r="AJ575" i="8"/>
  <c r="AH575" i="8" s="1"/>
  <c r="AJ576" i="8"/>
  <c r="AH576" i="8" s="1"/>
  <c r="AJ577" i="8"/>
  <c r="AH577" i="8" s="1"/>
  <c r="AJ578" i="8"/>
  <c r="AH578" i="8" s="1"/>
  <c r="AJ579" i="8"/>
  <c r="AH579" i="8" s="1"/>
  <c r="AJ580" i="8"/>
  <c r="AH580" i="8" s="1"/>
  <c r="AJ581" i="8"/>
  <c r="AH581" i="8" s="1"/>
  <c r="AJ582" i="8"/>
  <c r="AH582" i="8" s="1"/>
  <c r="AJ583" i="8"/>
  <c r="AH583" i="8" s="1"/>
  <c r="AJ584" i="8"/>
  <c r="AH584" i="8" s="1"/>
  <c r="AJ585" i="8"/>
  <c r="AH585" i="8" s="1"/>
  <c r="AJ586" i="8"/>
  <c r="AH586" i="8" s="1"/>
  <c r="AJ587" i="8"/>
  <c r="AH587" i="8" s="1"/>
  <c r="AJ588" i="8"/>
  <c r="AH588" i="8" s="1"/>
  <c r="AJ589" i="8"/>
  <c r="AH589" i="8" s="1"/>
  <c r="AJ590" i="8"/>
  <c r="AH590" i="8" s="1"/>
  <c r="AJ591" i="8"/>
  <c r="AH591" i="8" s="1"/>
  <c r="AJ592" i="8"/>
  <c r="AH592" i="8" s="1"/>
  <c r="AJ593" i="8"/>
  <c r="AH593" i="8" s="1"/>
  <c r="AJ594" i="8"/>
  <c r="AH594" i="8" s="1"/>
  <c r="AJ595" i="8"/>
  <c r="AH595" i="8" s="1"/>
  <c r="AJ596" i="8"/>
  <c r="AH596" i="8" s="1"/>
  <c r="AJ597" i="8"/>
  <c r="AH597" i="8" s="1"/>
  <c r="AJ598" i="8"/>
  <c r="AH598" i="8" s="1"/>
  <c r="AJ599" i="8"/>
  <c r="AH599" i="8" s="1"/>
  <c r="AJ600" i="8"/>
  <c r="AH600" i="8" s="1"/>
  <c r="AJ601" i="8"/>
  <c r="AH601" i="8" s="1"/>
  <c r="AJ602" i="8"/>
  <c r="AH602" i="8" s="1"/>
  <c r="AJ603" i="8"/>
  <c r="AH603" i="8" s="1"/>
  <c r="AJ604" i="8"/>
  <c r="AH604" i="8" s="1"/>
  <c r="AJ605" i="8"/>
  <c r="AH605" i="8" s="1"/>
  <c r="AJ606" i="8"/>
  <c r="AH606" i="8" s="1"/>
  <c r="AJ607" i="8"/>
  <c r="AH607" i="8" s="1"/>
  <c r="AJ608" i="8"/>
  <c r="AH608" i="8" s="1"/>
  <c r="AJ609" i="8"/>
  <c r="AH609" i="8" s="1"/>
  <c r="AJ610" i="8"/>
  <c r="AH610" i="8" s="1"/>
  <c r="AJ611" i="8"/>
  <c r="AH611" i="8" s="1"/>
  <c r="AJ612" i="8"/>
  <c r="AH612" i="8" s="1"/>
  <c r="AJ613" i="8"/>
  <c r="AH613" i="8" s="1"/>
  <c r="AJ614" i="8"/>
  <c r="AH614" i="8" s="1"/>
  <c r="AJ615" i="8"/>
  <c r="AH615" i="8" s="1"/>
  <c r="AJ616" i="8"/>
  <c r="AH616" i="8" s="1"/>
  <c r="AJ617" i="8"/>
  <c r="AH617" i="8" s="1"/>
  <c r="AJ618" i="8"/>
  <c r="AH618" i="8" s="1"/>
  <c r="AJ619" i="8"/>
  <c r="AH619" i="8" s="1"/>
  <c r="AJ620" i="8"/>
  <c r="AH620" i="8" s="1"/>
  <c r="AJ621" i="8"/>
  <c r="AH621" i="8" s="1"/>
  <c r="AJ622" i="8"/>
  <c r="AH622" i="8" s="1"/>
  <c r="AJ623" i="8"/>
  <c r="AH623" i="8" s="1"/>
  <c r="AJ624" i="8"/>
  <c r="AH624" i="8" s="1"/>
  <c r="AJ625" i="8"/>
  <c r="AH625" i="8" s="1"/>
  <c r="AJ626" i="8"/>
  <c r="AH626" i="8" s="1"/>
  <c r="AJ627" i="8"/>
  <c r="AH627" i="8" s="1"/>
  <c r="AJ628" i="8"/>
  <c r="AH628" i="8" s="1"/>
  <c r="AJ629" i="8"/>
  <c r="AH629" i="8" s="1"/>
  <c r="AJ630" i="8"/>
  <c r="AH630" i="8" s="1"/>
  <c r="AJ631" i="8"/>
  <c r="AH631" i="8" s="1"/>
  <c r="AJ632" i="8"/>
  <c r="AH632" i="8" s="1"/>
  <c r="AJ633" i="8"/>
  <c r="AH633" i="8" s="1"/>
  <c r="AJ634" i="8"/>
  <c r="AH634" i="8" s="1"/>
  <c r="AJ635" i="8"/>
  <c r="AH635" i="8" s="1"/>
  <c r="AJ636" i="8"/>
  <c r="AH636" i="8" s="1"/>
  <c r="AJ637" i="8"/>
  <c r="AH637" i="8" s="1"/>
  <c r="AJ638" i="8"/>
  <c r="AH638" i="8" s="1"/>
  <c r="AJ639" i="8"/>
  <c r="AH639" i="8" s="1"/>
  <c r="AJ640" i="8"/>
  <c r="AH640" i="8" s="1"/>
  <c r="AJ641" i="8"/>
  <c r="AH641" i="8" s="1"/>
  <c r="AJ642" i="8"/>
  <c r="AH642" i="8" s="1"/>
  <c r="AJ643" i="8"/>
  <c r="AH643" i="8" s="1"/>
  <c r="AJ644" i="8"/>
  <c r="AH644" i="8" s="1"/>
  <c r="AJ645" i="8"/>
  <c r="AH645" i="8" s="1"/>
  <c r="AJ646" i="8"/>
  <c r="AH646" i="8" s="1"/>
  <c r="AJ647" i="8"/>
  <c r="AH647" i="8" s="1"/>
  <c r="AJ648" i="8"/>
  <c r="AH648" i="8" s="1"/>
  <c r="AJ649" i="8"/>
  <c r="AH649" i="8" s="1"/>
  <c r="AJ650" i="8"/>
  <c r="AH650" i="8" s="1"/>
  <c r="AJ651" i="8"/>
  <c r="AH651" i="8" s="1"/>
  <c r="AJ652" i="8"/>
  <c r="AH652" i="8" s="1"/>
  <c r="AJ653" i="8"/>
  <c r="AH653" i="8" s="1"/>
  <c r="AJ654" i="8"/>
  <c r="AH654" i="8" s="1"/>
  <c r="AJ655" i="8"/>
  <c r="AH655" i="8" s="1"/>
  <c r="AJ656" i="8"/>
  <c r="AH656" i="8" s="1"/>
  <c r="AJ657" i="8"/>
  <c r="AH657" i="8" s="1"/>
  <c r="AJ658" i="8"/>
  <c r="AH658" i="8" s="1"/>
  <c r="AJ659" i="8"/>
  <c r="AH659" i="8" s="1"/>
  <c r="AJ660" i="8"/>
  <c r="AH660" i="8" s="1"/>
  <c r="AJ661" i="8"/>
  <c r="AH661" i="8" s="1"/>
  <c r="AJ662" i="8"/>
  <c r="AH662" i="8" s="1"/>
  <c r="AJ663" i="8"/>
  <c r="AH663" i="8" s="1"/>
  <c r="AJ664" i="8"/>
  <c r="AH664" i="8" s="1"/>
  <c r="AJ665" i="8"/>
  <c r="AH665" i="8" s="1"/>
  <c r="AJ666" i="8"/>
  <c r="AH666" i="8" s="1"/>
  <c r="AJ667" i="8"/>
  <c r="AH667" i="8" s="1"/>
  <c r="AJ668" i="8"/>
  <c r="AH668" i="8" s="1"/>
  <c r="AJ669" i="8"/>
  <c r="AH669" i="8" s="1"/>
  <c r="AJ670" i="8"/>
  <c r="AH670" i="8" s="1"/>
  <c r="AJ671" i="8"/>
  <c r="AH671" i="8" s="1"/>
  <c r="AJ672" i="8"/>
  <c r="AH672" i="8" s="1"/>
  <c r="AJ673" i="8"/>
  <c r="AH673" i="8" s="1"/>
  <c r="AJ674" i="8"/>
  <c r="AH674" i="8" s="1"/>
  <c r="AJ675" i="8"/>
  <c r="AH675" i="8" s="1"/>
  <c r="AJ676" i="8"/>
  <c r="AH676" i="8" s="1"/>
  <c r="AJ677" i="8"/>
  <c r="AH677" i="8" s="1"/>
  <c r="AJ678" i="8"/>
  <c r="AH678" i="8" s="1"/>
  <c r="AJ679" i="8"/>
  <c r="AH679" i="8" s="1"/>
  <c r="AJ680" i="8"/>
  <c r="AH680" i="8" s="1"/>
  <c r="AJ681" i="8"/>
  <c r="AH681" i="8" s="1"/>
  <c r="AJ682" i="8"/>
  <c r="AH682" i="8" s="1"/>
  <c r="AJ683" i="8"/>
  <c r="AH683" i="8" s="1"/>
  <c r="AJ684" i="8"/>
  <c r="AH684" i="8" s="1"/>
  <c r="AJ685" i="8"/>
  <c r="AH685" i="8" s="1"/>
  <c r="AJ686" i="8"/>
  <c r="AH686" i="8" s="1"/>
  <c r="AJ687" i="8"/>
  <c r="AH687" i="8" s="1"/>
  <c r="AJ688" i="8"/>
  <c r="AH688" i="8" s="1"/>
  <c r="AJ689" i="8"/>
  <c r="AH689" i="8" s="1"/>
  <c r="AJ690" i="8"/>
  <c r="AH690" i="8" s="1"/>
  <c r="AJ691" i="8"/>
  <c r="AH691" i="8" s="1"/>
  <c r="AJ692" i="8"/>
  <c r="AH692" i="8" s="1"/>
  <c r="AJ693" i="8"/>
  <c r="AH693" i="8" s="1"/>
  <c r="AJ694" i="8"/>
  <c r="AH694" i="8" s="1"/>
  <c r="AJ695" i="8"/>
  <c r="AH695" i="8" s="1"/>
  <c r="AJ696" i="8"/>
  <c r="AH696" i="8" s="1"/>
  <c r="AJ697" i="8"/>
  <c r="AH697" i="8" s="1"/>
  <c r="AJ698" i="8"/>
  <c r="AH698" i="8" s="1"/>
  <c r="AJ699" i="8"/>
  <c r="AH699" i="8" s="1"/>
  <c r="AJ700" i="8"/>
  <c r="AH700" i="8" s="1"/>
  <c r="AJ701" i="8"/>
  <c r="AH701" i="8" s="1"/>
  <c r="AJ702" i="8"/>
  <c r="AH702" i="8" s="1"/>
  <c r="AJ703" i="8"/>
  <c r="AH703" i="8" s="1"/>
  <c r="AJ704" i="8"/>
  <c r="AH704" i="8" s="1"/>
  <c r="AJ705" i="8"/>
  <c r="AH705" i="8" s="1"/>
  <c r="AJ706" i="8"/>
  <c r="AH706" i="8" s="1"/>
  <c r="AJ707" i="8"/>
  <c r="AH707" i="8" s="1"/>
  <c r="AJ708" i="8"/>
  <c r="AH708" i="8" s="1"/>
  <c r="AJ709" i="8"/>
  <c r="AH709" i="8" s="1"/>
  <c r="AJ710" i="8"/>
  <c r="AH710" i="8" s="1"/>
  <c r="AJ711" i="8"/>
  <c r="AH711" i="8" s="1"/>
  <c r="AJ712" i="8"/>
  <c r="AH712" i="8" s="1"/>
  <c r="AJ713" i="8"/>
  <c r="AH713" i="8" s="1"/>
  <c r="AJ714" i="8"/>
  <c r="AH714" i="8" s="1"/>
  <c r="AJ715" i="8"/>
  <c r="AH715" i="8" s="1"/>
  <c r="AJ716" i="8"/>
  <c r="AH716" i="8" s="1"/>
  <c r="AJ717" i="8"/>
  <c r="AH717" i="8" s="1"/>
  <c r="AJ718" i="8"/>
  <c r="AH718" i="8" s="1"/>
  <c r="AJ719" i="8"/>
  <c r="AH719" i="8" s="1"/>
  <c r="AJ720" i="8"/>
  <c r="AH720" i="8" s="1"/>
  <c r="AJ721" i="8"/>
  <c r="AH721" i="8" s="1"/>
  <c r="AJ722" i="8"/>
  <c r="AH722" i="8" s="1"/>
  <c r="AJ723" i="8"/>
  <c r="AH723" i="8" s="1"/>
  <c r="AJ724" i="8"/>
  <c r="AH724" i="8" s="1"/>
  <c r="AJ725" i="8"/>
  <c r="AH725" i="8" s="1"/>
  <c r="AJ726" i="8"/>
  <c r="AH726" i="8" s="1"/>
  <c r="AJ727" i="8"/>
  <c r="AH727" i="8" s="1"/>
  <c r="AJ728" i="8"/>
  <c r="AH728" i="8" s="1"/>
  <c r="AJ729" i="8"/>
  <c r="AH729" i="8" s="1"/>
  <c r="AJ730" i="8"/>
  <c r="AH730" i="8" s="1"/>
  <c r="AJ731" i="8"/>
  <c r="AH731" i="8" s="1"/>
  <c r="AJ732" i="8"/>
  <c r="AH732" i="8" s="1"/>
  <c r="AJ733" i="8"/>
  <c r="AH733" i="8" s="1"/>
  <c r="AJ734" i="8"/>
  <c r="AH734" i="8" s="1"/>
  <c r="AJ735" i="8"/>
  <c r="AH735" i="8" s="1"/>
  <c r="AJ736" i="8"/>
  <c r="AH736" i="8" s="1"/>
  <c r="AJ737" i="8"/>
  <c r="AH737" i="8" s="1"/>
  <c r="AJ738" i="8"/>
  <c r="AH738" i="8" s="1"/>
  <c r="AJ739" i="8"/>
  <c r="AH739" i="8" s="1"/>
  <c r="AJ740" i="8"/>
  <c r="AJ741" i="8"/>
  <c r="AH741" i="8" s="1"/>
  <c r="AJ742" i="8"/>
  <c r="AH742" i="8" s="1"/>
  <c r="AJ743" i="8"/>
  <c r="AH743" i="8" s="1"/>
  <c r="AJ744" i="8"/>
  <c r="AH744" i="8" s="1"/>
  <c r="AJ745" i="8"/>
  <c r="AH745" i="8" s="1"/>
  <c r="AJ746" i="8"/>
  <c r="AH746" i="8" s="1"/>
  <c r="AJ747" i="8"/>
  <c r="AH747" i="8" s="1"/>
  <c r="AJ748" i="8"/>
  <c r="AJ749" i="8"/>
  <c r="AH749" i="8" s="1"/>
  <c r="AJ750" i="8"/>
  <c r="AH750" i="8" s="1"/>
  <c r="AJ751" i="8"/>
  <c r="AH751" i="8" s="1"/>
  <c r="AJ752" i="8"/>
  <c r="AH752" i="8" s="1"/>
  <c r="AJ753" i="8"/>
  <c r="AH753" i="8" s="1"/>
  <c r="AJ754" i="8"/>
  <c r="AH754" i="8" s="1"/>
  <c r="AJ755" i="8"/>
  <c r="AH755" i="8" s="1"/>
  <c r="AJ756" i="8"/>
  <c r="AJ757" i="8"/>
  <c r="AH757" i="8" s="1"/>
  <c r="AJ758" i="8"/>
  <c r="AH758" i="8" s="1"/>
  <c r="AJ759" i="8"/>
  <c r="AH759" i="8" s="1"/>
  <c r="AJ760" i="8"/>
  <c r="AH760" i="8" s="1"/>
  <c r="AJ761" i="8"/>
  <c r="AH761" i="8" s="1"/>
  <c r="AJ762" i="8"/>
  <c r="AH762" i="8" s="1"/>
  <c r="AJ763" i="8"/>
  <c r="AH763" i="8" s="1"/>
  <c r="AJ764" i="8"/>
  <c r="AH764" i="8" s="1"/>
  <c r="AJ765" i="8"/>
  <c r="AH765" i="8" s="1"/>
  <c r="AJ766" i="8"/>
  <c r="AH766" i="8" s="1"/>
  <c r="AJ767" i="8"/>
  <c r="AH767" i="8" s="1"/>
  <c r="AJ768" i="8"/>
  <c r="AH768" i="8" s="1"/>
  <c r="AJ769" i="8"/>
  <c r="AH769" i="8" s="1"/>
  <c r="AJ770" i="8"/>
  <c r="AH770" i="8" s="1"/>
  <c r="AJ771" i="8"/>
  <c r="AH771" i="8" s="1"/>
  <c r="AJ772" i="8"/>
  <c r="AH772" i="8" s="1"/>
  <c r="AJ773" i="8"/>
  <c r="AH773" i="8" s="1"/>
  <c r="AJ774" i="8"/>
  <c r="AH774" i="8" s="1"/>
  <c r="AJ775" i="8"/>
  <c r="AH775" i="8" s="1"/>
  <c r="AJ776" i="8"/>
  <c r="AH776" i="8" s="1"/>
  <c r="AJ777" i="8"/>
  <c r="AH777" i="8" s="1"/>
  <c r="AJ778" i="8"/>
  <c r="AH778" i="8" s="1"/>
  <c r="AJ779" i="8"/>
  <c r="AH779" i="8" s="1"/>
  <c r="AJ780" i="8"/>
  <c r="AH780" i="8" s="1"/>
  <c r="AJ781" i="8"/>
  <c r="AH781" i="8" s="1"/>
  <c r="AJ782" i="8"/>
  <c r="AH782" i="8" s="1"/>
  <c r="AJ783" i="8"/>
  <c r="AH783" i="8" s="1"/>
  <c r="AJ784" i="8"/>
  <c r="AH784" i="8" s="1"/>
  <c r="AJ785" i="8"/>
  <c r="AH785" i="8" s="1"/>
  <c r="AJ786" i="8"/>
  <c r="AH786" i="8" s="1"/>
  <c r="AJ787" i="8"/>
  <c r="AH787" i="8" s="1"/>
  <c r="AJ788" i="8"/>
  <c r="AH788" i="8" s="1"/>
  <c r="AJ789" i="8"/>
  <c r="AH789" i="8" s="1"/>
  <c r="AJ790" i="8"/>
  <c r="AH790" i="8" s="1"/>
  <c r="AJ791" i="8"/>
  <c r="AH791" i="8" s="1"/>
  <c r="AJ792" i="8"/>
  <c r="AH792" i="8" s="1"/>
  <c r="AJ793" i="8"/>
  <c r="AH793" i="8" s="1"/>
  <c r="AJ794" i="8"/>
  <c r="AH794" i="8" s="1"/>
  <c r="AJ795" i="8"/>
  <c r="AH795" i="8" s="1"/>
  <c r="AJ796" i="8"/>
  <c r="AH796" i="8" s="1"/>
  <c r="AJ797" i="8"/>
  <c r="AH797" i="8" s="1"/>
  <c r="AJ798" i="8"/>
  <c r="AH798" i="8" s="1"/>
  <c r="AJ799" i="8"/>
  <c r="AH799" i="8" s="1"/>
  <c r="AJ800" i="8"/>
  <c r="AH800" i="8" s="1"/>
  <c r="AJ801" i="8"/>
  <c r="AH801" i="8" s="1"/>
  <c r="AJ802" i="8"/>
  <c r="AH802" i="8" s="1"/>
  <c r="AJ803" i="8"/>
  <c r="AH803" i="8" s="1"/>
  <c r="AJ804" i="8"/>
  <c r="AH804" i="8" s="1"/>
  <c r="AJ805" i="8"/>
  <c r="AH805" i="8" s="1"/>
  <c r="AJ806" i="8"/>
  <c r="AH806" i="8" s="1"/>
  <c r="AJ807" i="8"/>
  <c r="AH807" i="8" s="1"/>
  <c r="AJ808" i="8"/>
  <c r="AH808" i="8" s="1"/>
  <c r="AJ809" i="8"/>
  <c r="AH809" i="8" s="1"/>
  <c r="AJ810" i="8"/>
  <c r="AH810" i="8" s="1"/>
  <c r="AJ811" i="8"/>
  <c r="AH811" i="8" s="1"/>
  <c r="AJ812" i="8"/>
  <c r="AH812" i="8" s="1"/>
  <c r="AJ813" i="8"/>
  <c r="AH813" i="8" s="1"/>
  <c r="AJ814" i="8"/>
  <c r="AH814" i="8" s="1"/>
  <c r="AJ815" i="8"/>
  <c r="AH815" i="8" s="1"/>
  <c r="AJ816" i="8"/>
  <c r="AH816" i="8" s="1"/>
  <c r="AJ817" i="8"/>
  <c r="AH817" i="8" s="1"/>
  <c r="AJ818" i="8"/>
  <c r="AH818" i="8" s="1"/>
  <c r="AJ819" i="8"/>
  <c r="AH819" i="8" s="1"/>
  <c r="AJ820" i="8"/>
  <c r="AH820" i="8" s="1"/>
  <c r="AJ821" i="8"/>
  <c r="AH821" i="8" s="1"/>
  <c r="AJ822" i="8"/>
  <c r="AH822" i="8" s="1"/>
  <c r="AJ823" i="8"/>
  <c r="AH823" i="8" s="1"/>
  <c r="AJ824" i="8"/>
  <c r="AH824" i="8" s="1"/>
  <c r="AJ825" i="8"/>
  <c r="AH825" i="8" s="1"/>
  <c r="AJ826" i="8"/>
  <c r="AH826" i="8" s="1"/>
  <c r="AJ827" i="8"/>
  <c r="AH827" i="8" s="1"/>
  <c r="AJ828" i="8"/>
  <c r="AH828" i="8" s="1"/>
  <c r="AJ829" i="8"/>
  <c r="AH829" i="8" s="1"/>
  <c r="AJ830" i="8"/>
  <c r="AH830" i="8" s="1"/>
  <c r="AJ831" i="8"/>
  <c r="AH831" i="8" s="1"/>
  <c r="AJ832" i="8"/>
  <c r="AH832" i="8" s="1"/>
  <c r="AJ833" i="8"/>
  <c r="AH833" i="8" s="1"/>
  <c r="AJ834" i="8"/>
  <c r="AH834" i="8" s="1"/>
  <c r="AJ835" i="8"/>
  <c r="AH835" i="8" s="1"/>
  <c r="AJ836" i="8"/>
  <c r="AH836" i="8" s="1"/>
  <c r="AJ837" i="8"/>
  <c r="AH837" i="8" s="1"/>
  <c r="AJ838" i="8"/>
  <c r="AH838" i="8" s="1"/>
  <c r="AJ839" i="8"/>
  <c r="AH839" i="8" s="1"/>
  <c r="AJ840" i="8"/>
  <c r="AH840" i="8" s="1"/>
  <c r="AJ841" i="8"/>
  <c r="AH841" i="8" s="1"/>
  <c r="AJ842" i="8"/>
  <c r="AH842" i="8" s="1"/>
  <c r="AJ843" i="8"/>
  <c r="AH843" i="8" s="1"/>
  <c r="AJ844" i="8"/>
  <c r="AH844" i="8" s="1"/>
  <c r="AJ845" i="8"/>
  <c r="AH845" i="8" s="1"/>
  <c r="AJ846" i="8"/>
  <c r="AH846" i="8" s="1"/>
  <c r="AJ847" i="8"/>
  <c r="AH847" i="8" s="1"/>
  <c r="AJ848" i="8"/>
  <c r="AH848" i="8" s="1"/>
  <c r="AJ849" i="8"/>
  <c r="AH849" i="8" s="1"/>
  <c r="AJ850" i="8"/>
  <c r="AH850" i="8" s="1"/>
  <c r="AJ851" i="8"/>
  <c r="AH851" i="8" s="1"/>
  <c r="AJ852" i="8"/>
  <c r="AH852" i="8" s="1"/>
  <c r="AJ853" i="8"/>
  <c r="AH853" i="8" s="1"/>
  <c r="AJ854" i="8"/>
  <c r="AH854" i="8" s="1"/>
  <c r="AJ855" i="8"/>
  <c r="AH855" i="8" s="1"/>
  <c r="AJ856" i="8"/>
  <c r="AH856" i="8" s="1"/>
  <c r="AJ857" i="8"/>
  <c r="AH857" i="8" s="1"/>
  <c r="AJ858" i="8"/>
  <c r="AH858" i="8" s="1"/>
  <c r="AJ859" i="8"/>
  <c r="AH859" i="8" s="1"/>
  <c r="AJ860" i="8"/>
  <c r="AH860" i="8" s="1"/>
  <c r="AJ861" i="8"/>
  <c r="AH861" i="8" s="1"/>
  <c r="AJ862" i="8"/>
  <c r="AH862" i="8" s="1"/>
  <c r="AJ863" i="8"/>
  <c r="AH863" i="8" s="1"/>
  <c r="AJ864" i="8"/>
  <c r="AH864" i="8" s="1"/>
  <c r="AJ865" i="8"/>
  <c r="AH865" i="8" s="1"/>
  <c r="AJ866" i="8"/>
  <c r="AH866" i="8" s="1"/>
  <c r="AJ867" i="8"/>
  <c r="AH867" i="8" s="1"/>
  <c r="AJ868" i="8"/>
  <c r="AH868" i="8" s="1"/>
  <c r="AJ869" i="8"/>
  <c r="AH869" i="8" s="1"/>
  <c r="AJ870" i="8"/>
  <c r="AH870" i="8" s="1"/>
  <c r="AJ871" i="8"/>
  <c r="AH871" i="8" s="1"/>
  <c r="AJ872" i="8"/>
  <c r="AH872" i="8" s="1"/>
  <c r="AJ873" i="8"/>
  <c r="AH873" i="8" s="1"/>
  <c r="AJ874" i="8"/>
  <c r="AH874" i="8" s="1"/>
  <c r="AJ875" i="8"/>
  <c r="AH875" i="8" s="1"/>
  <c r="AJ876" i="8"/>
  <c r="AH876" i="8" s="1"/>
  <c r="AJ877" i="8"/>
  <c r="AH877" i="8" s="1"/>
  <c r="AJ878" i="8"/>
  <c r="AH878" i="8" s="1"/>
  <c r="AJ879" i="8"/>
  <c r="AH879" i="8" s="1"/>
  <c r="AJ880" i="8"/>
  <c r="AH880" i="8" s="1"/>
  <c r="AJ881" i="8"/>
  <c r="AH881" i="8" s="1"/>
  <c r="AJ882" i="8"/>
  <c r="AH882" i="8" s="1"/>
  <c r="AJ883" i="8"/>
  <c r="AH883" i="8" s="1"/>
  <c r="AJ884" i="8"/>
  <c r="AH884" i="8" s="1"/>
  <c r="AJ885" i="8"/>
  <c r="AH885" i="8" s="1"/>
  <c r="AJ886" i="8"/>
  <c r="AH886" i="8" s="1"/>
  <c r="AJ887" i="8"/>
  <c r="AH887" i="8" s="1"/>
  <c r="AJ888" i="8"/>
  <c r="AH888" i="8" s="1"/>
  <c r="AJ889" i="8"/>
  <c r="AH889" i="8" s="1"/>
  <c r="AJ890" i="8"/>
  <c r="AH890" i="8" s="1"/>
  <c r="AJ891" i="8"/>
  <c r="AH891" i="8" s="1"/>
  <c r="AJ892" i="8"/>
  <c r="AH892" i="8" s="1"/>
  <c r="AJ893" i="8"/>
  <c r="AH893" i="8" s="1"/>
  <c r="AJ894" i="8"/>
  <c r="AH894" i="8" s="1"/>
  <c r="AJ895" i="8"/>
  <c r="AH895" i="8" s="1"/>
  <c r="AJ896" i="8"/>
  <c r="AH896" i="8" s="1"/>
  <c r="AJ897" i="8"/>
  <c r="AH897" i="8" s="1"/>
  <c r="AJ898" i="8"/>
  <c r="AH898" i="8" s="1"/>
  <c r="AJ899" i="8"/>
  <c r="AH899" i="8" s="1"/>
  <c r="AJ900" i="8"/>
  <c r="AH900" i="8" s="1"/>
  <c r="AJ901" i="8"/>
  <c r="AH901" i="8" s="1"/>
  <c r="AJ902" i="8"/>
  <c r="AH902" i="8" s="1"/>
  <c r="AJ903" i="8"/>
  <c r="AH903" i="8" s="1"/>
  <c r="AJ904" i="8"/>
  <c r="AH904" i="8" s="1"/>
  <c r="AJ905" i="8"/>
  <c r="AH905" i="8" s="1"/>
  <c r="AJ906" i="8"/>
  <c r="AH906" i="8" s="1"/>
  <c r="AJ907" i="8"/>
  <c r="AH907" i="8" s="1"/>
  <c r="AJ908" i="8"/>
  <c r="AH908" i="8" s="1"/>
  <c r="AJ909" i="8"/>
  <c r="AH909" i="8" s="1"/>
  <c r="AJ910" i="8"/>
  <c r="AH910" i="8" s="1"/>
  <c r="AJ911" i="8"/>
  <c r="AH911" i="8" s="1"/>
  <c r="AJ912" i="8"/>
  <c r="AH912" i="8" s="1"/>
  <c r="AJ913" i="8"/>
  <c r="AH913" i="8" s="1"/>
  <c r="AJ914" i="8"/>
  <c r="AH914" i="8" s="1"/>
  <c r="AJ915" i="8"/>
  <c r="AH915" i="8" s="1"/>
  <c r="AJ916" i="8"/>
  <c r="AH916" i="8" s="1"/>
  <c r="AJ917" i="8"/>
  <c r="AH917" i="8" s="1"/>
  <c r="AJ918" i="8"/>
  <c r="AH918" i="8" s="1"/>
  <c r="AJ919" i="8"/>
  <c r="AH919" i="8" s="1"/>
  <c r="AJ920" i="8"/>
  <c r="AH920" i="8" s="1"/>
  <c r="AJ921" i="8"/>
  <c r="AH921" i="8" s="1"/>
  <c r="AJ922" i="8"/>
  <c r="AJ923" i="8"/>
  <c r="AH923" i="8" s="1"/>
  <c r="AJ924" i="8"/>
  <c r="AH924" i="8" s="1"/>
  <c r="AJ925" i="8"/>
  <c r="AH925" i="8" s="1"/>
  <c r="AJ926" i="8"/>
  <c r="AH926" i="8" s="1"/>
  <c r="AJ927" i="8"/>
  <c r="AH927" i="8" s="1"/>
  <c r="AJ928" i="8"/>
  <c r="AH928" i="8" s="1"/>
  <c r="AJ929" i="8"/>
  <c r="AH929" i="8" s="1"/>
  <c r="AJ930" i="8"/>
  <c r="AH930" i="8" s="1"/>
  <c r="AJ931" i="8"/>
  <c r="AH931" i="8" s="1"/>
  <c r="AJ932" i="8"/>
  <c r="AH932" i="8" s="1"/>
  <c r="AJ933" i="8"/>
  <c r="AH933" i="8" s="1"/>
  <c r="AJ934" i="8"/>
  <c r="AH934" i="8" s="1"/>
  <c r="AJ935" i="8"/>
  <c r="AH935" i="8" s="1"/>
  <c r="AJ936" i="8"/>
  <c r="AH936" i="8" s="1"/>
  <c r="AJ937" i="8"/>
  <c r="AH937" i="8" s="1"/>
  <c r="AJ938" i="8"/>
  <c r="AH938" i="8" s="1"/>
  <c r="AJ939" i="8"/>
  <c r="AH939" i="8" s="1"/>
  <c r="AJ940" i="8"/>
  <c r="AJ941" i="8"/>
  <c r="AH941" i="8" s="1"/>
  <c r="AJ942" i="8"/>
  <c r="AH942" i="8" s="1"/>
  <c r="AJ943" i="8"/>
  <c r="AH943" i="8" s="1"/>
  <c r="AJ944" i="8"/>
  <c r="AH944" i="8" s="1"/>
  <c r="AJ945" i="8"/>
  <c r="AH945" i="8" s="1"/>
  <c r="AJ946" i="8"/>
  <c r="AH946" i="8" s="1"/>
  <c r="AJ947" i="8"/>
  <c r="AH947" i="8" s="1"/>
  <c r="AJ948" i="8"/>
  <c r="AJ949" i="8"/>
  <c r="AJ950" i="8"/>
  <c r="AH950" i="8" s="1"/>
  <c r="AJ951" i="8"/>
  <c r="AH951" i="8" s="1"/>
  <c r="AJ952" i="8"/>
  <c r="AH952" i="8" s="1"/>
  <c r="AJ953" i="8"/>
  <c r="AH953" i="8" s="1"/>
  <c r="AJ954" i="8"/>
  <c r="AH954" i="8" s="1"/>
  <c r="AJ955" i="8"/>
  <c r="AJ956" i="8"/>
  <c r="AJ957" i="8"/>
  <c r="AJ958" i="8"/>
  <c r="AH958" i="8" s="1"/>
  <c r="AJ959" i="8"/>
  <c r="AH959" i="8" s="1"/>
  <c r="AJ960" i="8"/>
  <c r="AH960" i="8" s="1"/>
  <c r="AJ961" i="8"/>
  <c r="AH961" i="8" s="1"/>
  <c r="AJ962" i="8"/>
  <c r="AH962" i="8" s="1"/>
  <c r="AJ963" i="8"/>
  <c r="AH963" i="8" s="1"/>
  <c r="AJ964" i="8"/>
  <c r="AH964" i="8" s="1"/>
  <c r="AJ965" i="8"/>
  <c r="AH965" i="8" s="1"/>
  <c r="AJ966" i="8"/>
  <c r="AH966" i="8" s="1"/>
  <c r="AJ967" i="8"/>
  <c r="AH967" i="8" s="1"/>
  <c r="AJ968" i="8"/>
  <c r="AH968" i="8" s="1"/>
  <c r="AJ969" i="8"/>
  <c r="AH969" i="8" s="1"/>
  <c r="AJ970" i="8"/>
  <c r="AH970" i="8" s="1"/>
  <c r="AJ971" i="8"/>
  <c r="AH971" i="8" s="1"/>
  <c r="AJ972" i="8"/>
  <c r="AH972" i="8" s="1"/>
  <c r="AJ973" i="8"/>
  <c r="AH973" i="8" s="1"/>
  <c r="AJ974" i="8"/>
  <c r="AH974" i="8" s="1"/>
  <c r="AJ975" i="8"/>
  <c r="AH975" i="8" s="1"/>
  <c r="AJ976" i="8"/>
  <c r="AH976" i="8" s="1"/>
  <c r="AJ977" i="8"/>
  <c r="AH977" i="8" s="1"/>
  <c r="AJ978" i="8"/>
  <c r="AH978" i="8" s="1"/>
  <c r="AJ979" i="8"/>
  <c r="AH979" i="8" s="1"/>
  <c r="AJ980" i="8"/>
  <c r="AH980" i="8" s="1"/>
  <c r="AJ981" i="8"/>
  <c r="AH981" i="8" s="1"/>
  <c r="AJ982" i="8"/>
  <c r="AH982" i="8" s="1"/>
  <c r="AJ983" i="8"/>
  <c r="AH983" i="8" s="1"/>
  <c r="AJ984" i="8"/>
  <c r="AH984" i="8" s="1"/>
  <c r="AJ985" i="8"/>
  <c r="AH985" i="8" s="1"/>
  <c r="AJ986" i="8"/>
  <c r="AH986" i="8" s="1"/>
  <c r="AJ987" i="8"/>
  <c r="AH987" i="8" s="1"/>
  <c r="AJ988" i="8"/>
  <c r="AH988" i="8" s="1"/>
  <c r="AJ989" i="8"/>
  <c r="AH989" i="8" s="1"/>
  <c r="AJ990" i="8"/>
  <c r="AH990" i="8" s="1"/>
  <c r="AJ991" i="8"/>
  <c r="AH991" i="8" s="1"/>
  <c r="AJ992" i="8"/>
  <c r="AH992" i="8" s="1"/>
  <c r="AJ993" i="8"/>
  <c r="AH993" i="8" s="1"/>
  <c r="AJ994" i="8"/>
  <c r="AH994" i="8" s="1"/>
  <c r="AJ995" i="8"/>
  <c r="AH995" i="8" s="1"/>
  <c r="AJ996" i="8"/>
  <c r="AH996" i="8" s="1"/>
  <c r="AJ997" i="8"/>
  <c r="AH997" i="8" s="1"/>
  <c r="AJ998" i="8"/>
  <c r="AH998" i="8" s="1"/>
  <c r="AJ999" i="8"/>
  <c r="AH999" i="8" s="1"/>
  <c r="AJ1000" i="8"/>
  <c r="AH1000" i="8" s="1"/>
  <c r="AJ1001" i="8"/>
  <c r="AH1001" i="8" s="1"/>
  <c r="AJ1002" i="8"/>
  <c r="AH1002" i="8" s="1"/>
  <c r="AJ1003" i="8"/>
  <c r="AH1003" i="8" s="1"/>
  <c r="AJ1004" i="8"/>
  <c r="AH1004" i="8" s="1"/>
  <c r="AJ1005" i="8"/>
  <c r="AH1005" i="8" s="1"/>
  <c r="AJ1006" i="8"/>
  <c r="AH1006" i="8" s="1"/>
  <c r="AJ1007" i="8"/>
  <c r="AH1007" i="8" s="1"/>
  <c r="AJ1008" i="8"/>
  <c r="AH1008" i="8" s="1"/>
  <c r="AJ1009" i="8"/>
  <c r="AH1009" i="8" s="1"/>
  <c r="AJ1010" i="8"/>
  <c r="AH1010" i="8" s="1"/>
  <c r="AJ1011" i="8"/>
  <c r="AH1011" i="8" s="1"/>
  <c r="AJ1012" i="8"/>
  <c r="AH1012" i="8" s="1"/>
  <c r="AJ1013" i="8"/>
  <c r="AH1013" i="8" s="1"/>
  <c r="AJ1014" i="8"/>
  <c r="AH1014" i="8" s="1"/>
  <c r="AJ1015" i="8"/>
  <c r="AH1015" i="8" s="1"/>
  <c r="AJ1016" i="8"/>
  <c r="AH1016" i="8" s="1"/>
  <c r="AJ1017" i="8"/>
  <c r="AH1017" i="8" s="1"/>
  <c r="AJ1018" i="8"/>
  <c r="AH1018" i="8" s="1"/>
  <c r="AJ1019" i="8"/>
  <c r="AH1019" i="8" s="1"/>
  <c r="AJ1020" i="8"/>
  <c r="AH1020" i="8" s="1"/>
  <c r="AJ1021" i="8"/>
  <c r="AH1021" i="8" s="1"/>
  <c r="AJ1022" i="8"/>
  <c r="AH1022" i="8" s="1"/>
  <c r="AJ1023" i="8"/>
  <c r="AH1023" i="8" s="1"/>
  <c r="AJ1024" i="8"/>
  <c r="AH1024" i="8" s="1"/>
  <c r="AJ1025" i="8"/>
  <c r="AH1025" i="8" s="1"/>
  <c r="AJ1026" i="8"/>
  <c r="AH1026" i="8" s="1"/>
  <c r="AJ1027" i="8"/>
  <c r="AH1027" i="8" s="1"/>
  <c r="AJ1028" i="8"/>
  <c r="AH1028" i="8" s="1"/>
  <c r="AJ1029" i="8"/>
  <c r="AH1029" i="8" s="1"/>
  <c r="AJ1030" i="8"/>
  <c r="AH1030" i="8" s="1"/>
  <c r="AJ1031" i="8"/>
  <c r="AH1031" i="8" s="1"/>
  <c r="AJ1032" i="8"/>
  <c r="AH1032" i="8" s="1"/>
  <c r="AJ1033" i="8"/>
  <c r="AH1033" i="8" s="1"/>
  <c r="AJ1034" i="8"/>
  <c r="AH1034" i="8" s="1"/>
  <c r="AJ1035" i="8"/>
  <c r="AH1035" i="8" s="1"/>
  <c r="AJ1036" i="8"/>
  <c r="AH1036" i="8" s="1"/>
  <c r="AJ1037" i="8"/>
  <c r="AH1037" i="8" s="1"/>
  <c r="AJ1038" i="8"/>
  <c r="AH1038" i="8" s="1"/>
  <c r="AJ1039" i="8"/>
  <c r="AH1039" i="8" s="1"/>
  <c r="AJ1040" i="8"/>
  <c r="AH1040" i="8" s="1"/>
  <c r="AJ1041" i="8"/>
  <c r="AH1041" i="8" s="1"/>
  <c r="AJ1042" i="8"/>
  <c r="AH1042" i="8" s="1"/>
  <c r="AJ1043" i="8"/>
  <c r="AH1043" i="8" s="1"/>
  <c r="AJ1044" i="8"/>
  <c r="AH1044" i="8" s="1"/>
  <c r="AJ1045" i="8"/>
  <c r="AH1045" i="8" s="1"/>
  <c r="AJ1046" i="8"/>
  <c r="AH1046" i="8" s="1"/>
  <c r="AJ1047" i="8"/>
  <c r="AH1047" i="8" s="1"/>
  <c r="AJ1048" i="8"/>
  <c r="AH1048" i="8" s="1"/>
  <c r="AJ1049" i="8"/>
  <c r="AH1049" i="8" s="1"/>
  <c r="AJ1050" i="8"/>
  <c r="AH1050" i="8" s="1"/>
  <c r="AJ1051" i="8"/>
  <c r="AH1051" i="8" s="1"/>
  <c r="AJ1052" i="8"/>
  <c r="AH1052" i="8" s="1"/>
  <c r="AJ1053" i="8"/>
  <c r="AH1053" i="8" s="1"/>
  <c r="AJ1054" i="8"/>
  <c r="AH1054" i="8" s="1"/>
  <c r="AJ1055" i="8"/>
  <c r="AH1055" i="8" s="1"/>
  <c r="AJ1056" i="8"/>
  <c r="AH1056" i="8" s="1"/>
  <c r="AJ1057" i="8"/>
  <c r="AH1057" i="8" s="1"/>
  <c r="AJ1058" i="8"/>
  <c r="AH1058" i="8" s="1"/>
  <c r="AJ1059" i="8"/>
  <c r="AH1059" i="8" s="1"/>
  <c r="AJ1060" i="8"/>
  <c r="AH1060" i="8" s="1"/>
  <c r="AJ1061" i="8"/>
  <c r="AH1061" i="8" s="1"/>
  <c r="AJ1062" i="8"/>
  <c r="AH1062" i="8" s="1"/>
  <c r="AJ1063" i="8"/>
  <c r="AH1063" i="8" s="1"/>
  <c r="AJ1064" i="8"/>
  <c r="AH1064" i="8" s="1"/>
  <c r="AJ1065" i="8"/>
  <c r="AH1065" i="8" s="1"/>
  <c r="AJ1066" i="8"/>
  <c r="AH1066" i="8" s="1"/>
  <c r="AJ1067" i="8"/>
  <c r="AH1067" i="8" s="1"/>
  <c r="AJ1068" i="8"/>
  <c r="AH1068" i="8" s="1"/>
  <c r="AJ1069" i="8"/>
  <c r="AH1069" i="8" s="1"/>
  <c r="AJ1070" i="8"/>
  <c r="AH1070" i="8" s="1"/>
  <c r="AJ1071" i="8"/>
  <c r="AH1071" i="8" s="1"/>
  <c r="AJ1072" i="8"/>
  <c r="AH1072" i="8" s="1"/>
  <c r="AJ1073" i="8"/>
  <c r="AH1073" i="8" s="1"/>
  <c r="AJ1074" i="8"/>
  <c r="AH1074" i="8" s="1"/>
  <c r="AJ1075" i="8"/>
  <c r="AH1075" i="8" s="1"/>
  <c r="AJ1076" i="8"/>
  <c r="AH1076" i="8" s="1"/>
  <c r="AJ1077" i="8"/>
  <c r="AH1077" i="8" s="1"/>
  <c r="AJ1078" i="8"/>
  <c r="AH1078" i="8" s="1"/>
  <c r="AJ1079" i="8"/>
  <c r="AH1079" i="8" s="1"/>
  <c r="AJ1080" i="8"/>
  <c r="AH1080" i="8" s="1"/>
  <c r="AJ1081" i="8"/>
  <c r="AH1081" i="8" s="1"/>
  <c r="AJ1082" i="8"/>
  <c r="AH1082" i="8" s="1"/>
  <c r="AJ1083" i="8"/>
  <c r="AH1083" i="8" s="1"/>
  <c r="AJ1084" i="8"/>
  <c r="AJ1085" i="8"/>
  <c r="AH1085" i="8" s="1"/>
  <c r="AJ1086" i="8"/>
  <c r="AH1086" i="8" s="1"/>
  <c r="AJ1087" i="8"/>
  <c r="AH1087" i="8" s="1"/>
  <c r="AJ1088" i="8"/>
  <c r="AH1088" i="8" s="1"/>
  <c r="AJ1089" i="8"/>
  <c r="AH1089" i="8" s="1"/>
  <c r="AJ1090" i="8"/>
  <c r="AH1090" i="8" s="1"/>
  <c r="AJ1091" i="8"/>
  <c r="AH1091" i="8" s="1"/>
  <c r="AJ1092" i="8"/>
  <c r="AH1092" i="8" s="1"/>
  <c r="AJ1093" i="8"/>
  <c r="AH1093" i="8" s="1"/>
  <c r="AJ1094" i="8"/>
  <c r="AH1094" i="8" s="1"/>
  <c r="AJ1095" i="8"/>
  <c r="AH1095" i="8" s="1"/>
  <c r="AJ1096" i="8"/>
  <c r="AH1096" i="8" s="1"/>
  <c r="AH374" i="8"/>
  <c r="AH380" i="8"/>
  <c r="AH564" i="8"/>
  <c r="AH572" i="8"/>
  <c r="AH740" i="8"/>
  <c r="AH748" i="8"/>
  <c r="AH756" i="8"/>
  <c r="AH922" i="8"/>
  <c r="AH940" i="8"/>
  <c r="AH948" i="8"/>
  <c r="AH949" i="8"/>
  <c r="AH955" i="8"/>
  <c r="AH956" i="8"/>
  <c r="AH957" i="8"/>
  <c r="AH1084" i="8"/>
  <c r="AH267" i="8"/>
  <c r="AH268" i="8"/>
  <c r="AH269" i="8"/>
  <c r="AH270" i="8"/>
  <c r="AH273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F370" i="8" s="1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F385" i="8" s="1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F401" i="8" s="1"/>
  <c r="E402" i="8"/>
  <c r="F402" i="8" s="1"/>
  <c r="E403" i="8"/>
  <c r="F403" i="8" s="1"/>
  <c r="E404" i="8"/>
  <c r="F404" i="8" s="1"/>
  <c r="E405" i="8"/>
  <c r="F405" i="8" s="1"/>
  <c r="E406" i="8"/>
  <c r="F406" i="8" s="1"/>
  <c r="F407" i="8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F421" i="8" s="1"/>
  <c r="E422" i="8"/>
  <c r="F422" i="8" s="1"/>
  <c r="E423" i="8"/>
  <c r="F423" i="8" s="1"/>
  <c r="E424" i="8"/>
  <c r="F424" i="8" s="1"/>
  <c r="E425" i="8"/>
  <c r="F425" i="8" s="1"/>
  <c r="E426" i="8"/>
  <c r="F426" i="8" s="1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F445" i="8" s="1"/>
  <c r="E446" i="8"/>
  <c r="F446" i="8" s="1"/>
  <c r="E447" i="8"/>
  <c r="F447" i="8" s="1"/>
  <c r="E448" i="8"/>
  <c r="F448" i="8" s="1"/>
  <c r="E449" i="8"/>
  <c r="F449" i="8" s="1"/>
  <c r="E450" i="8"/>
  <c r="F450" i="8" s="1"/>
  <c r="E451" i="8"/>
  <c r="F451" i="8" s="1"/>
  <c r="E452" i="8"/>
  <c r="F452" i="8" s="1"/>
  <c r="E453" i="8"/>
  <c r="F453" i="8" s="1"/>
  <c r="E454" i="8"/>
  <c r="F454" i="8" s="1"/>
  <c r="AO251" i="8"/>
  <c r="AO252" i="8"/>
  <c r="AO253" i="8"/>
  <c r="AO254" i="8"/>
  <c r="R103" i="31"/>
  <c r="AO204" i="8" l="1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24" i="8"/>
  <c r="AO225" i="8"/>
  <c r="AO226" i="8"/>
  <c r="AO227" i="8"/>
  <c r="AO228" i="8"/>
  <c r="AO229" i="8"/>
  <c r="AO236" i="8"/>
  <c r="AO237" i="8"/>
  <c r="AO238" i="8"/>
  <c r="AO203" i="8"/>
  <c r="AO180" i="8"/>
  <c r="AO181" i="8"/>
  <c r="AO182" i="8"/>
  <c r="AO183" i="8"/>
  <c r="AO184" i="8"/>
  <c r="AO188" i="8"/>
  <c r="AO189" i="8"/>
  <c r="AO190" i="8"/>
  <c r="AO191" i="8"/>
  <c r="AO192" i="8"/>
  <c r="AO193" i="8"/>
  <c r="AO194" i="8"/>
  <c r="AO195" i="8"/>
  <c r="AO196" i="8"/>
  <c r="AO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60" i="8"/>
  <c r="AY261" i="8"/>
  <c r="AY262" i="8"/>
  <c r="AY263" i="8"/>
  <c r="AY264" i="8"/>
  <c r="AY265" i="8"/>
  <c r="AY266" i="8"/>
  <c r="AY267" i="8"/>
  <c r="AY268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95" i="8"/>
  <c r="AY296" i="8"/>
  <c r="AY297" i="8"/>
  <c r="AY298" i="8"/>
  <c r="AY299" i="8"/>
  <c r="AY304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68" i="8"/>
  <c r="AY369" i="8"/>
  <c r="AY370" i="8"/>
  <c r="AY371" i="8"/>
  <c r="AY372" i="8"/>
  <c r="AY373" i="8"/>
  <c r="AY374" i="8"/>
  <c r="AY375" i="8"/>
  <c r="AY376" i="8"/>
  <c r="AY377" i="8"/>
  <c r="AY378" i="8"/>
  <c r="AY379" i="8"/>
  <c r="AY380" i="8"/>
  <c r="AY381" i="8"/>
  <c r="AY382" i="8"/>
  <c r="AY383" i="8"/>
  <c r="AY384" i="8"/>
  <c r="AY385" i="8"/>
  <c r="AY387" i="8"/>
  <c r="AY388" i="8"/>
  <c r="AY389" i="8"/>
  <c r="AY390" i="8"/>
  <c r="AY391" i="8"/>
  <c r="AY395" i="8"/>
  <c r="AY396" i="8"/>
  <c r="AY397" i="8"/>
  <c r="AY398" i="8"/>
  <c r="AY399" i="8"/>
  <c r="AY400" i="8"/>
  <c r="AY401" i="8"/>
  <c r="AY402" i="8"/>
  <c r="AY403" i="8"/>
  <c r="AY404" i="8"/>
  <c r="AY405" i="8"/>
  <c r="AY406" i="8"/>
  <c r="AY407" i="8"/>
  <c r="AY408" i="8"/>
  <c r="AY409" i="8"/>
  <c r="AY410" i="8"/>
  <c r="AY411" i="8"/>
  <c r="AY412" i="8"/>
  <c r="AY413" i="8"/>
  <c r="AY414" i="8"/>
  <c r="AY415" i="8"/>
  <c r="AY416" i="8"/>
  <c r="AY417" i="8"/>
  <c r="AY418" i="8"/>
  <c r="AY419" i="8"/>
  <c r="AY420" i="8"/>
  <c r="AY421" i="8"/>
  <c r="AY422" i="8"/>
  <c r="AY423" i="8"/>
  <c r="AY424" i="8"/>
  <c r="AY425" i="8"/>
  <c r="AY426" i="8"/>
  <c r="AY427" i="8"/>
  <c r="AY428" i="8"/>
  <c r="AY429" i="8"/>
  <c r="AY430" i="8"/>
  <c r="AY431" i="8"/>
  <c r="AY432" i="8"/>
  <c r="AY433" i="8"/>
  <c r="AY434" i="8"/>
  <c r="AY435" i="8"/>
  <c r="AY436" i="8"/>
  <c r="AY437" i="8"/>
  <c r="AY438" i="8"/>
  <c r="AY439" i="8"/>
  <c r="AY440" i="8"/>
  <c r="AY441" i="8"/>
  <c r="AY442" i="8"/>
  <c r="AY443" i="8"/>
  <c r="AY444" i="8"/>
  <c r="AY445" i="8"/>
  <c r="AY446" i="8"/>
  <c r="AY447" i="8"/>
  <c r="AY448" i="8"/>
  <c r="AY449" i="8"/>
  <c r="AY450" i="8"/>
  <c r="AY451" i="8"/>
  <c r="AY452" i="8"/>
  <c r="AY453" i="8"/>
  <c r="AY454" i="8"/>
  <c r="AY455" i="8"/>
  <c r="AY456" i="8"/>
  <c r="AY457" i="8"/>
  <c r="AY458" i="8"/>
  <c r="AY459" i="8"/>
  <c r="AY460" i="8"/>
  <c r="AY461" i="8"/>
  <c r="AY462" i="8"/>
  <c r="AY463" i="8"/>
  <c r="AY464" i="8"/>
  <c r="AY465" i="8"/>
  <c r="AY466" i="8"/>
  <c r="AY467" i="8"/>
  <c r="AY468" i="8"/>
  <c r="AY469" i="8"/>
  <c r="AY470" i="8"/>
  <c r="AY471" i="8"/>
  <c r="AY472" i="8"/>
  <c r="AY473" i="8"/>
  <c r="AY474" i="8"/>
  <c r="AY475" i="8"/>
  <c r="AY476" i="8"/>
  <c r="AY477" i="8"/>
  <c r="AY478" i="8"/>
  <c r="AY479" i="8"/>
  <c r="AY480" i="8"/>
  <c r="AY481" i="8"/>
  <c r="AY482" i="8"/>
  <c r="AY483" i="8"/>
  <c r="AY484" i="8"/>
  <c r="AY485" i="8"/>
  <c r="AY486" i="8"/>
  <c r="AY487" i="8"/>
  <c r="AY488" i="8"/>
  <c r="AY489" i="8"/>
  <c r="AY490" i="8"/>
  <c r="AY491" i="8"/>
  <c r="AY492" i="8"/>
  <c r="AY493" i="8"/>
  <c r="AY494" i="8"/>
  <c r="AY495" i="8"/>
  <c r="AY496" i="8"/>
  <c r="AY497" i="8"/>
  <c r="AY498" i="8"/>
  <c r="AY499" i="8"/>
  <c r="AY500" i="8"/>
  <c r="AY501" i="8"/>
  <c r="AY502" i="8"/>
  <c r="AY503" i="8"/>
  <c r="AY504" i="8"/>
  <c r="AY505" i="8"/>
  <c r="AY506" i="8"/>
  <c r="AY507" i="8"/>
  <c r="AY508" i="8"/>
  <c r="AY509" i="8"/>
  <c r="AY510" i="8"/>
  <c r="AY511" i="8"/>
  <c r="AY512" i="8"/>
  <c r="AY513" i="8"/>
  <c r="AY514" i="8"/>
  <c r="AY515" i="8"/>
  <c r="AY516" i="8"/>
  <c r="AY517" i="8"/>
  <c r="AY518" i="8"/>
  <c r="AY519" i="8"/>
  <c r="AY520" i="8"/>
  <c r="AY521" i="8"/>
  <c r="AY522" i="8"/>
  <c r="AY523" i="8"/>
  <c r="AY524" i="8"/>
  <c r="AY525" i="8"/>
  <c r="AY526" i="8"/>
  <c r="AY527" i="8"/>
  <c r="AY528" i="8"/>
  <c r="AY529" i="8"/>
  <c r="AY530" i="8"/>
  <c r="AY531" i="8"/>
  <c r="AY532" i="8"/>
  <c r="AY533" i="8"/>
  <c r="AY534" i="8"/>
  <c r="AY535" i="8"/>
  <c r="AY536" i="8"/>
  <c r="AY537" i="8"/>
  <c r="AY538" i="8"/>
  <c r="AY539" i="8"/>
  <c r="AY540" i="8"/>
  <c r="AY541" i="8"/>
  <c r="AY542" i="8"/>
  <c r="AY543" i="8"/>
  <c r="AY544" i="8"/>
  <c r="AY545" i="8"/>
  <c r="AY546" i="8"/>
  <c r="AY547" i="8"/>
  <c r="AY548" i="8"/>
  <c r="AY549" i="8"/>
  <c r="AY550" i="8"/>
  <c r="AY551" i="8"/>
  <c r="AY552" i="8"/>
  <c r="AY553" i="8"/>
  <c r="AY554" i="8"/>
  <c r="AY555" i="8"/>
  <c r="AY556" i="8"/>
  <c r="AY557" i="8"/>
  <c r="AY558" i="8"/>
  <c r="AY559" i="8"/>
  <c r="AY560" i="8"/>
  <c r="AY561" i="8"/>
  <c r="AY562" i="8"/>
  <c r="AY563" i="8"/>
  <c r="AY564" i="8"/>
  <c r="AY565" i="8"/>
  <c r="AY566" i="8"/>
  <c r="AY567" i="8"/>
  <c r="AY568" i="8"/>
  <c r="AY569" i="8"/>
  <c r="AY570" i="8"/>
  <c r="AY571" i="8"/>
  <c r="AY572" i="8"/>
  <c r="AY573" i="8"/>
  <c r="AY574" i="8"/>
  <c r="AY575" i="8"/>
  <c r="AY576" i="8"/>
  <c r="AY577" i="8"/>
  <c r="AY578" i="8"/>
  <c r="AY579" i="8"/>
  <c r="AY580" i="8"/>
  <c r="AY581" i="8"/>
  <c r="AY582" i="8"/>
  <c r="AY583" i="8"/>
  <c r="AY584" i="8"/>
  <c r="AY585" i="8"/>
  <c r="AY586" i="8"/>
  <c r="AY587" i="8"/>
  <c r="AY588" i="8"/>
  <c r="AY589" i="8"/>
  <c r="AY590" i="8"/>
  <c r="AY591" i="8"/>
  <c r="AY592" i="8"/>
  <c r="AY593" i="8"/>
  <c r="AY594" i="8"/>
  <c r="AY595" i="8"/>
  <c r="AY596" i="8"/>
  <c r="AY597" i="8"/>
  <c r="AY598" i="8"/>
  <c r="AY599" i="8"/>
  <c r="AY600" i="8"/>
  <c r="AY601" i="8"/>
  <c r="AY602" i="8"/>
  <c r="AY603" i="8"/>
  <c r="AY604" i="8"/>
  <c r="AY605" i="8"/>
  <c r="AY606" i="8"/>
  <c r="AY607" i="8"/>
  <c r="AY608" i="8"/>
  <c r="AY609" i="8"/>
  <c r="AY610" i="8"/>
  <c r="AY611" i="8"/>
  <c r="AY612" i="8"/>
  <c r="AY613" i="8"/>
  <c r="AY614" i="8"/>
  <c r="AY615" i="8"/>
  <c r="AY616" i="8"/>
  <c r="AY617" i="8"/>
  <c r="AY618" i="8"/>
  <c r="AY619" i="8"/>
  <c r="AY620" i="8"/>
  <c r="AY621" i="8"/>
  <c r="AY622" i="8"/>
  <c r="AY623" i="8"/>
  <c r="AY624" i="8"/>
  <c r="AY625" i="8"/>
  <c r="AY626" i="8"/>
  <c r="AY627" i="8"/>
  <c r="AY628" i="8"/>
  <c r="AY629" i="8"/>
  <c r="AY630" i="8"/>
  <c r="AY631" i="8"/>
  <c r="AY632" i="8"/>
  <c r="AY633" i="8"/>
  <c r="AY634" i="8"/>
  <c r="AY635" i="8"/>
  <c r="AY636" i="8"/>
  <c r="AY637" i="8"/>
  <c r="AY638" i="8"/>
  <c r="AY639" i="8"/>
  <c r="AY640" i="8"/>
  <c r="AY641" i="8"/>
  <c r="AY642" i="8"/>
  <c r="AY643" i="8"/>
  <c r="AY644" i="8"/>
  <c r="AY645" i="8"/>
  <c r="AY646" i="8"/>
  <c r="AY647" i="8"/>
  <c r="AY648" i="8"/>
  <c r="AY649" i="8"/>
  <c r="AY650" i="8"/>
  <c r="AY651" i="8"/>
  <c r="AY652" i="8"/>
  <c r="AY653" i="8"/>
  <c r="AY654" i="8"/>
  <c r="AY655" i="8"/>
  <c r="AY656" i="8"/>
  <c r="AY657" i="8"/>
  <c r="AY658" i="8"/>
  <c r="AY659" i="8"/>
  <c r="AY660" i="8"/>
  <c r="AY661" i="8"/>
  <c r="AY662" i="8"/>
  <c r="AY663" i="8"/>
  <c r="AY664" i="8"/>
  <c r="AY665" i="8"/>
  <c r="AY666" i="8"/>
  <c r="AY667" i="8"/>
  <c r="AY668" i="8"/>
  <c r="AY669" i="8"/>
  <c r="AY670" i="8"/>
  <c r="AY671" i="8"/>
  <c r="AY672" i="8"/>
  <c r="AY673" i="8"/>
  <c r="AY674" i="8"/>
  <c r="AY675" i="8"/>
  <c r="AY676" i="8"/>
  <c r="AY677" i="8"/>
  <c r="AY678" i="8"/>
  <c r="AY679" i="8"/>
  <c r="AY680" i="8"/>
  <c r="AY681" i="8"/>
  <c r="AY682" i="8"/>
  <c r="AY683" i="8"/>
  <c r="AY684" i="8"/>
  <c r="AY685" i="8"/>
  <c r="AY686" i="8"/>
  <c r="AY687" i="8"/>
  <c r="AY688" i="8"/>
  <c r="AY689" i="8"/>
  <c r="AY690" i="8"/>
  <c r="AY691" i="8"/>
  <c r="AY692" i="8"/>
  <c r="AY693" i="8"/>
  <c r="AY694" i="8"/>
  <c r="AY695" i="8"/>
  <c r="AY696" i="8"/>
  <c r="AY697" i="8"/>
  <c r="AY698" i="8"/>
  <c r="AY699" i="8"/>
  <c r="AY700" i="8"/>
  <c r="AY701" i="8"/>
  <c r="AY702" i="8"/>
  <c r="AY703" i="8"/>
  <c r="AY704" i="8"/>
  <c r="AY705" i="8"/>
  <c r="AY706" i="8"/>
  <c r="AY707" i="8"/>
  <c r="AY708" i="8"/>
  <c r="AY709" i="8"/>
  <c r="AY710" i="8"/>
  <c r="AY711" i="8"/>
  <c r="AY712" i="8"/>
  <c r="AY713" i="8"/>
  <c r="AY714" i="8"/>
  <c r="AY715" i="8"/>
  <c r="AY716" i="8"/>
  <c r="AY717" i="8"/>
  <c r="AY718" i="8"/>
  <c r="AY719" i="8"/>
  <c r="AY720" i="8"/>
  <c r="AY721" i="8"/>
  <c r="AY722" i="8"/>
  <c r="AY723" i="8"/>
  <c r="AY724" i="8"/>
  <c r="AY725" i="8"/>
  <c r="AY726" i="8"/>
  <c r="AY727" i="8"/>
  <c r="AY728" i="8"/>
  <c r="AY729" i="8"/>
  <c r="AY730" i="8"/>
  <c r="AY731" i="8"/>
  <c r="AY732" i="8"/>
  <c r="AY733" i="8"/>
  <c r="AY734" i="8"/>
  <c r="AY735" i="8"/>
  <c r="AY736" i="8"/>
  <c r="AY737" i="8"/>
  <c r="AY738" i="8"/>
  <c r="AY739" i="8"/>
  <c r="AY740" i="8"/>
  <c r="AY741" i="8"/>
  <c r="AY742" i="8"/>
  <c r="AY743" i="8"/>
  <c r="AY744" i="8"/>
  <c r="AY745" i="8"/>
  <c r="AY746" i="8"/>
  <c r="AY747" i="8"/>
  <c r="AY748" i="8"/>
  <c r="AY749" i="8"/>
  <c r="AY750" i="8"/>
  <c r="AY751" i="8"/>
  <c r="AY752" i="8"/>
  <c r="AY753" i="8"/>
  <c r="AY754" i="8"/>
  <c r="AY755" i="8"/>
  <c r="AY756" i="8"/>
  <c r="AY757" i="8"/>
  <c r="AY758" i="8"/>
  <c r="AY759" i="8"/>
  <c r="AY760" i="8"/>
  <c r="AY761" i="8"/>
  <c r="AY762" i="8"/>
  <c r="AY763" i="8"/>
  <c r="AY764" i="8"/>
  <c r="AY765" i="8"/>
  <c r="AY766" i="8"/>
  <c r="AY767" i="8"/>
  <c r="AY768" i="8"/>
  <c r="AY769" i="8"/>
  <c r="AY770" i="8"/>
  <c r="AY771" i="8"/>
  <c r="AY772" i="8"/>
  <c r="AY773" i="8"/>
  <c r="AY774" i="8"/>
  <c r="AY775" i="8"/>
  <c r="AY776" i="8"/>
  <c r="AY777" i="8"/>
  <c r="AY778" i="8"/>
  <c r="AY779" i="8"/>
  <c r="AY780" i="8"/>
  <c r="AY781" i="8"/>
  <c r="AY782" i="8"/>
  <c r="AY783" i="8"/>
  <c r="AY784" i="8"/>
  <c r="AY785" i="8"/>
  <c r="AY786" i="8"/>
  <c r="AY787" i="8"/>
  <c r="AY788" i="8"/>
  <c r="AY789" i="8"/>
  <c r="AY790" i="8"/>
  <c r="AY791" i="8"/>
  <c r="AY792" i="8"/>
  <c r="AY793" i="8"/>
  <c r="AY794" i="8"/>
  <c r="AY795" i="8"/>
  <c r="AY796" i="8"/>
  <c r="AY797" i="8"/>
  <c r="AY798" i="8"/>
  <c r="AY799" i="8"/>
  <c r="AY800" i="8"/>
  <c r="AY801" i="8"/>
  <c r="AY802" i="8"/>
  <c r="AY803" i="8"/>
  <c r="AY804" i="8"/>
  <c r="AY805" i="8"/>
  <c r="AY806" i="8"/>
  <c r="AY807" i="8"/>
  <c r="AY808" i="8"/>
  <c r="AY809" i="8"/>
  <c r="AY810" i="8"/>
  <c r="AY811" i="8"/>
  <c r="AY812" i="8"/>
  <c r="AY813" i="8"/>
  <c r="AY814" i="8"/>
  <c r="AY815" i="8"/>
  <c r="AY816" i="8"/>
  <c r="AY817" i="8"/>
  <c r="AY818" i="8"/>
  <c r="AY819" i="8"/>
  <c r="AY820" i="8"/>
  <c r="AY821" i="8"/>
  <c r="AY822" i="8"/>
  <c r="AY823" i="8"/>
  <c r="AY824" i="8"/>
  <c r="AY825" i="8"/>
  <c r="AY826" i="8"/>
  <c r="AY827" i="8"/>
  <c r="AY828" i="8"/>
  <c r="AY829" i="8"/>
  <c r="AY830" i="8"/>
  <c r="AY831" i="8"/>
  <c r="AY832" i="8"/>
  <c r="AY833" i="8"/>
  <c r="AY834" i="8"/>
  <c r="AY835" i="8"/>
  <c r="AY836" i="8"/>
  <c r="AY837" i="8"/>
  <c r="AY838" i="8"/>
  <c r="AY839" i="8"/>
  <c r="AY840" i="8"/>
  <c r="AY841" i="8"/>
  <c r="AY842" i="8"/>
  <c r="AY843" i="8"/>
  <c r="AY844" i="8"/>
  <c r="AY845" i="8"/>
  <c r="AY846" i="8"/>
  <c r="AY847" i="8"/>
  <c r="AY848" i="8"/>
  <c r="AY849" i="8"/>
  <c r="AY850" i="8"/>
  <c r="AY851" i="8"/>
  <c r="AY852" i="8"/>
  <c r="AY853" i="8"/>
  <c r="AY854" i="8"/>
  <c r="AY855" i="8"/>
  <c r="AY856" i="8"/>
  <c r="AY857" i="8"/>
  <c r="AY858" i="8"/>
  <c r="AY859" i="8"/>
  <c r="AY860" i="8"/>
  <c r="AY861" i="8"/>
  <c r="AY862" i="8"/>
  <c r="AY863" i="8"/>
  <c r="AY864" i="8"/>
  <c r="AY865" i="8"/>
  <c r="AY866" i="8"/>
  <c r="AY867" i="8"/>
  <c r="AY868" i="8"/>
  <c r="AY869" i="8"/>
  <c r="AY870" i="8"/>
  <c r="AY871" i="8"/>
  <c r="AY872" i="8"/>
  <c r="AY873" i="8"/>
  <c r="AY874" i="8"/>
  <c r="AY875" i="8"/>
  <c r="AY876" i="8"/>
  <c r="AY877" i="8"/>
  <c r="AY878" i="8"/>
  <c r="AY879" i="8"/>
  <c r="AY880" i="8"/>
  <c r="AY881" i="8"/>
  <c r="AY882" i="8"/>
  <c r="AY883" i="8"/>
  <c r="AY884" i="8"/>
  <c r="AY885" i="8"/>
  <c r="AY886" i="8"/>
  <c r="AY887" i="8"/>
  <c r="AY888" i="8"/>
  <c r="AY889" i="8"/>
  <c r="AY890" i="8"/>
  <c r="AY891" i="8"/>
  <c r="AY892" i="8"/>
  <c r="AY893" i="8"/>
  <c r="AY894" i="8"/>
  <c r="AY895" i="8"/>
  <c r="AY896" i="8"/>
  <c r="AY897" i="8"/>
  <c r="AY898" i="8"/>
  <c r="AY899" i="8"/>
  <c r="AY900" i="8"/>
  <c r="AY901" i="8"/>
  <c r="AY902" i="8"/>
  <c r="AY903" i="8"/>
  <c r="AY904" i="8"/>
  <c r="AY905" i="8"/>
  <c r="AY906" i="8"/>
  <c r="AY907" i="8"/>
  <c r="AY908" i="8"/>
  <c r="AY909" i="8"/>
  <c r="AY910" i="8"/>
  <c r="AY911" i="8"/>
  <c r="AY912" i="8"/>
  <c r="AY913" i="8"/>
  <c r="AY914" i="8"/>
  <c r="AY915" i="8"/>
  <c r="AY916" i="8"/>
  <c r="AY917" i="8"/>
  <c r="AY918" i="8"/>
  <c r="AY919" i="8"/>
  <c r="AY920" i="8"/>
  <c r="AY921" i="8"/>
  <c r="AY922" i="8"/>
  <c r="AY923" i="8"/>
  <c r="AY924" i="8"/>
  <c r="AY925" i="8"/>
  <c r="AY926" i="8"/>
  <c r="AY927" i="8"/>
  <c r="AY928" i="8"/>
  <c r="AY929" i="8"/>
  <c r="AY930" i="8"/>
  <c r="AY931" i="8"/>
  <c r="AY932" i="8"/>
  <c r="AY933" i="8"/>
  <c r="AY934" i="8"/>
  <c r="AY935" i="8"/>
  <c r="AY936" i="8"/>
  <c r="AY937" i="8"/>
  <c r="AY938" i="8"/>
  <c r="AY939" i="8"/>
  <c r="AY940" i="8"/>
  <c r="AY941" i="8"/>
  <c r="AY942" i="8"/>
  <c r="AY943" i="8"/>
  <c r="AY944" i="8"/>
  <c r="AY945" i="8"/>
  <c r="AY946" i="8"/>
  <c r="AY947" i="8"/>
  <c r="AY948" i="8"/>
  <c r="AY949" i="8"/>
  <c r="AY950" i="8"/>
  <c r="AY951" i="8"/>
  <c r="AY952" i="8"/>
  <c r="AY953" i="8"/>
  <c r="AY954" i="8"/>
  <c r="AY955" i="8"/>
  <c r="AY956" i="8"/>
  <c r="AY957" i="8"/>
  <c r="AY958" i="8"/>
  <c r="AY959" i="8"/>
  <c r="AY960" i="8"/>
  <c r="AY961" i="8"/>
  <c r="AY962" i="8"/>
  <c r="AY963" i="8"/>
  <c r="AY964" i="8"/>
  <c r="AY965" i="8"/>
  <c r="AY966" i="8"/>
  <c r="AY967" i="8"/>
  <c r="AY968" i="8"/>
  <c r="AY969" i="8"/>
  <c r="AY970" i="8"/>
  <c r="AY971" i="8"/>
  <c r="AY972" i="8"/>
  <c r="AY973" i="8"/>
  <c r="AY974" i="8"/>
  <c r="AY975" i="8"/>
  <c r="AY976" i="8"/>
  <c r="AY977" i="8"/>
  <c r="AY978" i="8"/>
  <c r="AY979" i="8"/>
  <c r="AY980" i="8"/>
  <c r="AY981" i="8"/>
  <c r="AY982" i="8"/>
  <c r="AY983" i="8"/>
  <c r="AY984" i="8"/>
  <c r="AY985" i="8"/>
  <c r="AY986" i="8"/>
  <c r="AY987" i="8"/>
  <c r="AY988" i="8"/>
  <c r="AY989" i="8"/>
  <c r="AY990" i="8"/>
  <c r="AY991" i="8"/>
  <c r="AY992" i="8"/>
  <c r="AY993" i="8"/>
  <c r="AY994" i="8"/>
  <c r="AY995" i="8"/>
  <c r="AY996" i="8"/>
  <c r="AY997" i="8"/>
  <c r="AY998" i="8"/>
  <c r="AY999" i="8"/>
  <c r="AY1000" i="8"/>
  <c r="AY1001" i="8"/>
  <c r="AY1002" i="8"/>
  <c r="AY1003" i="8"/>
  <c r="AY1004" i="8"/>
  <c r="AY1005" i="8"/>
  <c r="AY1006" i="8"/>
  <c r="AY1007" i="8"/>
  <c r="AY1008" i="8"/>
  <c r="AY1009" i="8"/>
  <c r="AY1010" i="8"/>
  <c r="AY1011" i="8"/>
  <c r="AY1012" i="8"/>
  <c r="AY1013" i="8"/>
  <c r="AY1014" i="8"/>
  <c r="AY1015" i="8"/>
  <c r="AY1016" i="8"/>
  <c r="AY1017" i="8"/>
  <c r="AY1018" i="8"/>
  <c r="AY1019" i="8"/>
  <c r="AY1020" i="8"/>
  <c r="AY1021" i="8"/>
  <c r="AY1022" i="8"/>
  <c r="AY1023" i="8"/>
  <c r="AY1024" i="8"/>
  <c r="AY1025" i="8"/>
  <c r="AY1026" i="8"/>
  <c r="AY1027" i="8"/>
  <c r="AY1028" i="8"/>
  <c r="AY1029" i="8"/>
  <c r="AY1030" i="8"/>
  <c r="AY1031" i="8"/>
  <c r="AY1032" i="8"/>
  <c r="AY1033" i="8"/>
  <c r="AY1034" i="8"/>
  <c r="AY1035" i="8"/>
  <c r="AY1036" i="8"/>
  <c r="AY1037" i="8"/>
  <c r="AY1038" i="8"/>
  <c r="AY1039" i="8"/>
  <c r="AY1040" i="8"/>
  <c r="AY1041" i="8"/>
  <c r="AY1042" i="8"/>
  <c r="AY1043" i="8"/>
  <c r="AY1044" i="8"/>
  <c r="AY1045" i="8"/>
  <c r="AY1046" i="8"/>
  <c r="AY1047" i="8"/>
  <c r="AY1048" i="8"/>
  <c r="AY1049" i="8"/>
  <c r="AY1050" i="8"/>
  <c r="AY1051" i="8"/>
  <c r="AY1052" i="8"/>
  <c r="AY1053" i="8"/>
  <c r="AY1054" i="8"/>
  <c r="AY1055" i="8"/>
  <c r="AY1056" i="8"/>
  <c r="AY1057" i="8"/>
  <c r="AY1058" i="8"/>
  <c r="AY1059" i="8"/>
  <c r="AY1060" i="8"/>
  <c r="AY1061" i="8"/>
  <c r="AY1062" i="8"/>
  <c r="AY1063" i="8"/>
  <c r="AY1064" i="8"/>
  <c r="AY1065" i="8"/>
  <c r="AY1066" i="8"/>
  <c r="AY1067" i="8"/>
  <c r="AY1068" i="8"/>
  <c r="AY1069" i="8"/>
  <c r="AY1070" i="8"/>
  <c r="AY1071" i="8"/>
  <c r="AY1072" i="8"/>
  <c r="AY1073" i="8"/>
  <c r="AY1074" i="8"/>
  <c r="AY1075" i="8"/>
  <c r="AY1076" i="8"/>
  <c r="AY1077" i="8"/>
  <c r="AY1078" i="8"/>
  <c r="AY1079" i="8"/>
  <c r="AY1080" i="8"/>
  <c r="AY1081" i="8"/>
  <c r="AY1082" i="8"/>
  <c r="AY1083" i="8"/>
  <c r="AY1084" i="8"/>
  <c r="AY1085" i="8"/>
  <c r="AY1086" i="8"/>
  <c r="AY1087" i="8"/>
  <c r="AY1088" i="8"/>
  <c r="AY1089" i="8"/>
  <c r="AY1090" i="8"/>
  <c r="AY1091" i="8"/>
  <c r="AY1092" i="8"/>
  <c r="AY1093" i="8"/>
  <c r="AY1094" i="8"/>
  <c r="AY1095" i="8"/>
  <c r="AY1096" i="8"/>
  <c r="AY179" i="8"/>
  <c r="AZ2" i="8"/>
  <c r="AZ3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116" i="8"/>
  <c r="AZ117" i="8"/>
  <c r="AZ118" i="8"/>
  <c r="AZ119" i="8"/>
  <c r="AZ120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0" i="8"/>
  <c r="AZ141" i="8"/>
  <c r="AZ142" i="8"/>
  <c r="AZ143" i="8"/>
  <c r="AZ144" i="8"/>
  <c r="AZ145" i="8"/>
  <c r="AZ146" i="8"/>
  <c r="AZ147" i="8"/>
  <c r="AZ148" i="8"/>
  <c r="AZ149" i="8"/>
  <c r="AZ150" i="8"/>
  <c r="AZ151" i="8"/>
  <c r="AZ152" i="8"/>
  <c r="AZ153" i="8"/>
  <c r="AZ154" i="8"/>
  <c r="AZ155" i="8"/>
  <c r="AZ156" i="8"/>
  <c r="AZ157" i="8"/>
  <c r="AZ158" i="8"/>
  <c r="AZ159" i="8"/>
  <c r="AZ160" i="8"/>
  <c r="AZ161" i="8"/>
  <c r="AZ162" i="8"/>
  <c r="AZ163" i="8"/>
  <c r="AZ164" i="8"/>
  <c r="AZ165" i="8"/>
  <c r="AZ166" i="8"/>
  <c r="AZ167" i="8"/>
  <c r="AZ168" i="8"/>
  <c r="AZ169" i="8"/>
  <c r="AZ170" i="8"/>
  <c r="AZ171" i="8"/>
  <c r="AZ172" i="8"/>
  <c r="AZ173" i="8"/>
  <c r="AZ174" i="8"/>
  <c r="AZ175" i="8"/>
  <c r="AZ176" i="8"/>
  <c r="AZ177" i="8"/>
  <c r="AZ178" i="8"/>
  <c r="AZ179" i="8"/>
  <c r="AZ180" i="8"/>
  <c r="AZ181" i="8"/>
  <c r="AZ182" i="8"/>
  <c r="AZ183" i="8"/>
  <c r="AZ184" i="8"/>
  <c r="AZ185" i="8"/>
  <c r="AZ186" i="8"/>
  <c r="AZ187" i="8"/>
  <c r="AZ188" i="8"/>
  <c r="AZ189" i="8"/>
  <c r="AZ190" i="8"/>
  <c r="AZ191" i="8"/>
  <c r="AZ192" i="8"/>
  <c r="AZ193" i="8"/>
  <c r="AZ194" i="8"/>
  <c r="AZ195" i="8"/>
  <c r="AZ196" i="8"/>
  <c r="AZ197" i="8"/>
  <c r="AZ198" i="8"/>
  <c r="AZ199" i="8"/>
  <c r="AZ200" i="8"/>
  <c r="AZ201" i="8"/>
  <c r="AZ202" i="8"/>
  <c r="AZ203" i="8"/>
  <c r="AZ204" i="8"/>
  <c r="AZ205" i="8"/>
  <c r="AZ206" i="8"/>
  <c r="AZ207" i="8"/>
  <c r="AZ208" i="8"/>
  <c r="AZ209" i="8"/>
  <c r="AZ210" i="8"/>
  <c r="AZ211" i="8"/>
  <c r="AZ212" i="8"/>
  <c r="AZ213" i="8"/>
  <c r="AZ214" i="8"/>
  <c r="AZ215" i="8"/>
  <c r="AZ216" i="8"/>
  <c r="AZ217" i="8"/>
  <c r="AZ218" i="8"/>
  <c r="AZ219" i="8"/>
  <c r="AZ220" i="8"/>
  <c r="AZ221" i="8"/>
  <c r="AZ222" i="8"/>
  <c r="AZ223" i="8"/>
  <c r="AZ224" i="8"/>
  <c r="AZ225" i="8"/>
  <c r="AZ226" i="8"/>
  <c r="AZ227" i="8"/>
  <c r="AZ228" i="8"/>
  <c r="AZ229" i="8"/>
  <c r="AZ230" i="8"/>
  <c r="AZ231" i="8"/>
  <c r="AZ232" i="8"/>
  <c r="AZ233" i="8"/>
  <c r="AZ234" i="8"/>
  <c r="AZ235" i="8"/>
  <c r="AZ236" i="8"/>
  <c r="AZ237" i="8"/>
  <c r="AZ238" i="8"/>
  <c r="AZ239" i="8"/>
  <c r="AZ240" i="8"/>
  <c r="AZ241" i="8"/>
  <c r="AZ242" i="8"/>
  <c r="AZ243" i="8"/>
  <c r="AZ244" i="8"/>
  <c r="AZ245" i="8"/>
  <c r="AZ246" i="8"/>
  <c r="AZ247" i="8"/>
  <c r="AZ248" i="8"/>
  <c r="AZ249" i="8"/>
  <c r="AZ250" i="8"/>
  <c r="AZ251" i="8"/>
  <c r="AZ252" i="8"/>
  <c r="AZ253" i="8"/>
  <c r="AZ254" i="8"/>
  <c r="AZ255" i="8"/>
  <c r="AZ256" i="8"/>
  <c r="AZ257" i="8"/>
  <c r="AZ258" i="8"/>
  <c r="AZ259" i="8"/>
  <c r="AZ260" i="8"/>
  <c r="AZ261" i="8"/>
  <c r="AZ262" i="8"/>
  <c r="AZ263" i="8"/>
  <c r="AZ264" i="8"/>
  <c r="AZ265" i="8"/>
  <c r="AZ266" i="8"/>
  <c r="AZ267" i="8"/>
  <c r="AZ268" i="8"/>
  <c r="AZ269" i="8"/>
  <c r="AZ270" i="8"/>
  <c r="AZ271" i="8"/>
  <c r="AZ272" i="8"/>
  <c r="AZ273" i="8"/>
  <c r="AZ274" i="8"/>
  <c r="AZ275" i="8"/>
  <c r="AZ276" i="8"/>
  <c r="AZ277" i="8"/>
  <c r="AZ278" i="8"/>
  <c r="AZ279" i="8"/>
  <c r="AZ280" i="8"/>
  <c r="AZ281" i="8"/>
  <c r="AZ282" i="8"/>
  <c r="AZ283" i="8"/>
  <c r="AZ284" i="8"/>
  <c r="AZ285" i="8"/>
  <c r="AZ286" i="8"/>
  <c r="AZ287" i="8"/>
  <c r="AZ288" i="8"/>
  <c r="AZ289" i="8"/>
  <c r="AZ290" i="8"/>
  <c r="AZ291" i="8"/>
  <c r="AZ292" i="8"/>
  <c r="AZ293" i="8"/>
  <c r="AZ294" i="8"/>
  <c r="AZ295" i="8"/>
  <c r="AZ296" i="8"/>
  <c r="AZ297" i="8"/>
  <c r="AZ298" i="8"/>
  <c r="AZ299" i="8"/>
  <c r="AZ300" i="8"/>
  <c r="AZ301" i="8"/>
  <c r="AZ302" i="8"/>
  <c r="AZ303" i="8"/>
  <c r="AZ304" i="8"/>
  <c r="AZ305" i="8"/>
  <c r="AZ306" i="8"/>
  <c r="AZ307" i="8"/>
  <c r="AZ308" i="8"/>
  <c r="AZ309" i="8"/>
  <c r="AZ310" i="8"/>
  <c r="AZ311" i="8"/>
  <c r="AZ312" i="8"/>
  <c r="AZ313" i="8"/>
  <c r="AZ314" i="8"/>
  <c r="AZ315" i="8"/>
  <c r="AZ316" i="8"/>
  <c r="AZ317" i="8"/>
  <c r="AZ318" i="8"/>
  <c r="AZ319" i="8"/>
  <c r="AZ320" i="8"/>
  <c r="AZ321" i="8"/>
  <c r="AZ322" i="8"/>
  <c r="AZ323" i="8"/>
  <c r="AZ324" i="8"/>
  <c r="AZ325" i="8"/>
  <c r="AZ326" i="8"/>
  <c r="AZ327" i="8"/>
  <c r="AZ328" i="8"/>
  <c r="AZ329" i="8"/>
  <c r="AZ330" i="8"/>
  <c r="AZ331" i="8"/>
  <c r="AZ332" i="8"/>
  <c r="AZ333" i="8"/>
  <c r="AZ334" i="8"/>
  <c r="AZ335" i="8"/>
  <c r="AZ336" i="8"/>
  <c r="AZ337" i="8"/>
  <c r="AZ338" i="8"/>
  <c r="AZ339" i="8"/>
  <c r="AZ340" i="8"/>
  <c r="AZ341" i="8"/>
  <c r="AZ342" i="8"/>
  <c r="AZ343" i="8"/>
  <c r="AZ344" i="8"/>
  <c r="AZ345" i="8"/>
  <c r="AZ346" i="8"/>
  <c r="AZ347" i="8"/>
  <c r="AZ348" i="8"/>
  <c r="AZ349" i="8"/>
  <c r="AZ350" i="8"/>
  <c r="AZ351" i="8"/>
  <c r="AZ352" i="8"/>
  <c r="AZ353" i="8"/>
  <c r="AZ354" i="8"/>
  <c r="AZ355" i="8"/>
  <c r="AZ356" i="8"/>
  <c r="AZ357" i="8"/>
  <c r="AZ358" i="8"/>
  <c r="AZ359" i="8"/>
  <c r="AZ360" i="8"/>
  <c r="AZ361" i="8"/>
  <c r="AZ362" i="8"/>
  <c r="AZ363" i="8"/>
  <c r="AZ364" i="8"/>
  <c r="AZ365" i="8"/>
  <c r="AZ366" i="8"/>
  <c r="AZ367" i="8"/>
  <c r="AZ368" i="8"/>
  <c r="AZ369" i="8"/>
  <c r="AZ370" i="8"/>
  <c r="AZ371" i="8"/>
  <c r="AZ372" i="8"/>
  <c r="AZ373" i="8"/>
  <c r="AZ374" i="8"/>
  <c r="AZ375" i="8"/>
  <c r="AZ376" i="8"/>
  <c r="AZ377" i="8"/>
  <c r="AZ378" i="8"/>
  <c r="AZ379" i="8"/>
  <c r="AZ380" i="8"/>
  <c r="AZ381" i="8"/>
  <c r="AZ382" i="8"/>
  <c r="AZ383" i="8"/>
  <c r="AZ384" i="8"/>
  <c r="AZ385" i="8"/>
  <c r="AZ386" i="8"/>
  <c r="AZ387" i="8"/>
  <c r="AZ388" i="8"/>
  <c r="AZ389" i="8"/>
  <c r="AZ390" i="8"/>
  <c r="AZ391" i="8"/>
  <c r="AZ392" i="8"/>
  <c r="AZ393" i="8"/>
  <c r="AZ394" i="8"/>
  <c r="AZ395" i="8"/>
  <c r="AZ396" i="8"/>
  <c r="AZ397" i="8"/>
  <c r="AZ398" i="8"/>
  <c r="AZ399" i="8"/>
  <c r="AZ400" i="8"/>
  <c r="AZ401" i="8"/>
  <c r="AZ402" i="8"/>
  <c r="AZ403" i="8"/>
  <c r="AZ404" i="8"/>
  <c r="AZ405" i="8"/>
  <c r="AZ406" i="8"/>
  <c r="AZ407" i="8"/>
  <c r="AZ408" i="8"/>
  <c r="AZ409" i="8"/>
  <c r="AZ410" i="8"/>
  <c r="AZ411" i="8"/>
  <c r="AZ412" i="8"/>
  <c r="AZ413" i="8"/>
  <c r="AZ414" i="8"/>
  <c r="AZ415" i="8"/>
  <c r="AZ416" i="8"/>
  <c r="AZ417" i="8"/>
  <c r="AZ418" i="8"/>
  <c r="AZ419" i="8"/>
  <c r="AZ420" i="8"/>
  <c r="AZ421" i="8"/>
  <c r="AZ422" i="8"/>
  <c r="AZ423" i="8"/>
  <c r="AZ424" i="8"/>
  <c r="AZ425" i="8"/>
  <c r="AZ426" i="8"/>
  <c r="AZ427" i="8"/>
  <c r="AZ428" i="8"/>
  <c r="AZ429" i="8"/>
  <c r="AZ430" i="8"/>
  <c r="AZ431" i="8"/>
  <c r="AZ432" i="8"/>
  <c r="AZ433" i="8"/>
  <c r="AZ434" i="8"/>
  <c r="AZ435" i="8"/>
  <c r="AZ436" i="8"/>
  <c r="AZ437" i="8"/>
  <c r="AZ438" i="8"/>
  <c r="AZ439" i="8"/>
  <c r="AZ440" i="8"/>
  <c r="AZ441" i="8"/>
  <c r="AZ442" i="8"/>
  <c r="AZ443" i="8"/>
  <c r="AZ444" i="8"/>
  <c r="AZ445" i="8"/>
  <c r="AZ446" i="8"/>
  <c r="AZ447" i="8"/>
  <c r="AZ448" i="8"/>
  <c r="AZ449" i="8"/>
  <c r="AZ450" i="8"/>
  <c r="AZ451" i="8"/>
  <c r="AZ452" i="8"/>
  <c r="AZ453" i="8"/>
  <c r="AZ454" i="8"/>
  <c r="AZ455" i="8"/>
  <c r="AZ456" i="8"/>
  <c r="AZ457" i="8"/>
  <c r="AZ458" i="8"/>
  <c r="AZ459" i="8"/>
  <c r="AZ460" i="8"/>
  <c r="AZ461" i="8"/>
  <c r="AZ462" i="8"/>
  <c r="AZ463" i="8"/>
  <c r="AZ464" i="8"/>
  <c r="AZ465" i="8"/>
  <c r="AZ466" i="8"/>
  <c r="AZ467" i="8"/>
  <c r="AZ468" i="8"/>
  <c r="AZ469" i="8"/>
  <c r="AZ470" i="8"/>
  <c r="AZ471" i="8"/>
  <c r="AZ472" i="8"/>
  <c r="AZ473" i="8"/>
  <c r="AZ474" i="8"/>
  <c r="AZ475" i="8"/>
  <c r="AZ476" i="8"/>
  <c r="AZ477" i="8"/>
  <c r="AZ478" i="8"/>
  <c r="AZ479" i="8"/>
  <c r="AZ480" i="8"/>
  <c r="AZ481" i="8"/>
  <c r="AZ482" i="8"/>
  <c r="AZ483" i="8"/>
  <c r="AZ484" i="8"/>
  <c r="AZ485" i="8"/>
  <c r="AZ486" i="8"/>
  <c r="AZ487" i="8"/>
  <c r="AZ488" i="8"/>
  <c r="AZ489" i="8"/>
  <c r="AZ490" i="8"/>
  <c r="AZ491" i="8"/>
  <c r="AZ492" i="8"/>
  <c r="AZ493" i="8"/>
  <c r="AZ494" i="8"/>
  <c r="AZ495" i="8"/>
  <c r="AZ496" i="8"/>
  <c r="AZ497" i="8"/>
  <c r="AZ498" i="8"/>
  <c r="AZ499" i="8"/>
  <c r="AZ500" i="8"/>
  <c r="AZ501" i="8"/>
  <c r="AZ502" i="8"/>
  <c r="AZ503" i="8"/>
  <c r="AZ504" i="8"/>
  <c r="AZ505" i="8"/>
  <c r="AZ506" i="8"/>
  <c r="AZ507" i="8"/>
  <c r="AZ508" i="8"/>
  <c r="AZ509" i="8"/>
  <c r="AZ510" i="8"/>
  <c r="AZ511" i="8"/>
  <c r="AZ512" i="8"/>
  <c r="AZ513" i="8"/>
  <c r="AZ514" i="8"/>
  <c r="AZ515" i="8"/>
  <c r="AZ516" i="8"/>
  <c r="AZ517" i="8"/>
  <c r="AZ518" i="8"/>
  <c r="AZ519" i="8"/>
  <c r="AZ520" i="8"/>
  <c r="AZ521" i="8"/>
  <c r="AZ522" i="8"/>
  <c r="AZ523" i="8"/>
  <c r="AZ524" i="8"/>
  <c r="AZ525" i="8"/>
  <c r="AZ526" i="8"/>
  <c r="AZ527" i="8"/>
  <c r="AZ528" i="8"/>
  <c r="AZ529" i="8"/>
  <c r="AZ530" i="8"/>
  <c r="AZ531" i="8"/>
  <c r="AZ532" i="8"/>
  <c r="AZ533" i="8"/>
  <c r="AZ534" i="8"/>
  <c r="AZ535" i="8"/>
  <c r="AZ536" i="8"/>
  <c r="AZ537" i="8"/>
  <c r="AZ538" i="8"/>
  <c r="AZ539" i="8"/>
  <c r="AZ540" i="8"/>
  <c r="AZ541" i="8"/>
  <c r="AZ542" i="8"/>
  <c r="AZ543" i="8"/>
  <c r="AZ544" i="8"/>
  <c r="AZ545" i="8"/>
  <c r="AZ546" i="8"/>
  <c r="AZ547" i="8"/>
  <c r="AZ548" i="8"/>
  <c r="AZ549" i="8"/>
  <c r="AZ550" i="8"/>
  <c r="AZ551" i="8"/>
  <c r="AZ552" i="8"/>
  <c r="AZ553" i="8"/>
  <c r="AZ554" i="8"/>
  <c r="AZ555" i="8"/>
  <c r="AZ556" i="8"/>
  <c r="AZ557" i="8"/>
  <c r="AZ558" i="8"/>
  <c r="AZ559" i="8"/>
  <c r="AZ560" i="8"/>
  <c r="AZ561" i="8"/>
  <c r="AZ562" i="8"/>
  <c r="AZ563" i="8"/>
  <c r="AZ564" i="8"/>
  <c r="AZ565" i="8"/>
  <c r="AZ566" i="8"/>
  <c r="AZ567" i="8"/>
  <c r="AZ568" i="8"/>
  <c r="AZ569" i="8"/>
  <c r="AZ570" i="8"/>
  <c r="AZ571" i="8"/>
  <c r="AZ572" i="8"/>
  <c r="AZ573" i="8"/>
  <c r="AZ574" i="8"/>
  <c r="AZ575" i="8"/>
  <c r="AZ576" i="8"/>
  <c r="AZ577" i="8"/>
  <c r="AZ578" i="8"/>
  <c r="AZ579" i="8"/>
  <c r="AZ580" i="8"/>
  <c r="AZ581" i="8"/>
  <c r="AZ582" i="8"/>
  <c r="AZ583" i="8"/>
  <c r="AZ584" i="8"/>
  <c r="AZ585" i="8"/>
  <c r="AZ586" i="8"/>
  <c r="AZ587" i="8"/>
  <c r="AZ588" i="8"/>
  <c r="AZ589" i="8"/>
  <c r="AZ590" i="8"/>
  <c r="AZ591" i="8"/>
  <c r="AZ592" i="8"/>
  <c r="AZ593" i="8"/>
  <c r="AZ594" i="8"/>
  <c r="AZ595" i="8"/>
  <c r="AZ596" i="8"/>
  <c r="AZ597" i="8"/>
  <c r="AZ598" i="8"/>
  <c r="AZ599" i="8"/>
  <c r="AZ600" i="8"/>
  <c r="AZ601" i="8"/>
  <c r="AZ602" i="8"/>
  <c r="AZ603" i="8"/>
  <c r="AZ604" i="8"/>
  <c r="AZ605" i="8"/>
  <c r="AZ606" i="8"/>
  <c r="AZ607" i="8"/>
  <c r="AZ608" i="8"/>
  <c r="AZ609" i="8"/>
  <c r="AZ610" i="8"/>
  <c r="AZ611" i="8"/>
  <c r="AZ612" i="8"/>
  <c r="AZ613" i="8"/>
  <c r="AZ614" i="8"/>
  <c r="AZ615" i="8"/>
  <c r="AZ616" i="8"/>
  <c r="AZ617" i="8"/>
  <c r="AZ618" i="8"/>
  <c r="AZ619" i="8"/>
  <c r="AZ620" i="8"/>
  <c r="AZ621" i="8"/>
  <c r="AZ622" i="8"/>
  <c r="AZ623" i="8"/>
  <c r="AZ624" i="8"/>
  <c r="AZ625" i="8"/>
  <c r="AZ626" i="8"/>
  <c r="AZ627" i="8"/>
  <c r="AZ628" i="8"/>
  <c r="AZ629" i="8"/>
  <c r="AZ630" i="8"/>
  <c r="AZ631" i="8"/>
  <c r="AZ632" i="8"/>
  <c r="AZ633" i="8"/>
  <c r="AZ634" i="8"/>
  <c r="AZ635" i="8"/>
  <c r="AZ636" i="8"/>
  <c r="AZ637" i="8"/>
  <c r="AZ638" i="8"/>
  <c r="AZ639" i="8"/>
  <c r="AZ640" i="8"/>
  <c r="AZ641" i="8"/>
  <c r="AZ642" i="8"/>
  <c r="AZ643" i="8"/>
  <c r="AZ644" i="8"/>
  <c r="AZ645" i="8"/>
  <c r="AZ646" i="8"/>
  <c r="AZ647" i="8"/>
  <c r="AZ648" i="8"/>
  <c r="AZ649" i="8"/>
  <c r="AZ650" i="8"/>
  <c r="AZ651" i="8"/>
  <c r="AZ652" i="8"/>
  <c r="AZ653" i="8"/>
  <c r="AZ654" i="8"/>
  <c r="AZ655" i="8"/>
  <c r="AZ656" i="8"/>
  <c r="AZ657" i="8"/>
  <c r="AZ658" i="8"/>
  <c r="AZ659" i="8"/>
  <c r="AZ660" i="8"/>
  <c r="AZ661" i="8"/>
  <c r="AZ662" i="8"/>
  <c r="AZ663" i="8"/>
  <c r="AZ664" i="8"/>
  <c r="AZ665" i="8"/>
  <c r="AZ666" i="8"/>
  <c r="AZ667" i="8"/>
  <c r="AZ668" i="8"/>
  <c r="AZ669" i="8"/>
  <c r="AZ670" i="8"/>
  <c r="AZ671" i="8"/>
  <c r="AZ672" i="8"/>
  <c r="AZ673" i="8"/>
  <c r="AZ674" i="8"/>
  <c r="AZ675" i="8"/>
  <c r="AZ676" i="8"/>
  <c r="AZ677" i="8"/>
  <c r="AZ678" i="8"/>
  <c r="AZ679" i="8"/>
  <c r="AZ680" i="8"/>
  <c r="AZ681" i="8"/>
  <c r="AZ682" i="8"/>
  <c r="AZ683" i="8"/>
  <c r="AZ684" i="8"/>
  <c r="AZ685" i="8"/>
  <c r="AZ686" i="8"/>
  <c r="AZ687" i="8"/>
  <c r="AZ688" i="8"/>
  <c r="AZ689" i="8"/>
  <c r="AZ690" i="8"/>
  <c r="AZ691" i="8"/>
  <c r="AZ692" i="8"/>
  <c r="AZ693" i="8"/>
  <c r="AZ694" i="8"/>
  <c r="AZ695" i="8"/>
  <c r="AZ696" i="8"/>
  <c r="AZ697" i="8"/>
  <c r="AZ698" i="8"/>
  <c r="AZ699" i="8"/>
  <c r="AZ700" i="8"/>
  <c r="AZ701" i="8"/>
  <c r="AZ702" i="8"/>
  <c r="AZ703" i="8"/>
  <c r="AZ704" i="8"/>
  <c r="AZ705" i="8"/>
  <c r="AZ706" i="8"/>
  <c r="AZ707" i="8"/>
  <c r="AZ708" i="8"/>
  <c r="AZ709" i="8"/>
  <c r="AZ710" i="8"/>
  <c r="AZ711" i="8"/>
  <c r="AZ712" i="8"/>
  <c r="AZ713" i="8"/>
  <c r="AZ714" i="8"/>
  <c r="AZ715" i="8"/>
  <c r="AZ716" i="8"/>
  <c r="AZ717" i="8"/>
  <c r="AZ718" i="8"/>
  <c r="AZ719" i="8"/>
  <c r="AZ720" i="8"/>
  <c r="AZ721" i="8"/>
  <c r="AZ722" i="8"/>
  <c r="AZ723" i="8"/>
  <c r="AZ724" i="8"/>
  <c r="AZ725" i="8"/>
  <c r="AZ726" i="8"/>
  <c r="AZ727" i="8"/>
  <c r="AZ728" i="8"/>
  <c r="AZ729" i="8"/>
  <c r="AZ730" i="8"/>
  <c r="AZ731" i="8"/>
  <c r="AZ732" i="8"/>
  <c r="AZ733" i="8"/>
  <c r="AZ734" i="8"/>
  <c r="AZ735" i="8"/>
  <c r="AZ736" i="8"/>
  <c r="AZ737" i="8"/>
  <c r="AZ738" i="8"/>
  <c r="AZ739" i="8"/>
  <c r="AZ740" i="8"/>
  <c r="AZ741" i="8"/>
  <c r="AZ742" i="8"/>
  <c r="AZ743" i="8"/>
  <c r="AZ744" i="8"/>
  <c r="AZ745" i="8"/>
  <c r="AZ746" i="8"/>
  <c r="AZ747" i="8"/>
  <c r="AZ748" i="8"/>
  <c r="AZ749" i="8"/>
  <c r="AZ750" i="8"/>
  <c r="AZ751" i="8"/>
  <c r="AZ752" i="8"/>
  <c r="AZ753" i="8"/>
  <c r="AZ754" i="8"/>
  <c r="AZ755" i="8"/>
  <c r="AZ756" i="8"/>
  <c r="AZ757" i="8"/>
  <c r="AZ758" i="8"/>
  <c r="AZ759" i="8"/>
  <c r="AZ760" i="8"/>
  <c r="AZ761" i="8"/>
  <c r="AZ762" i="8"/>
  <c r="AZ763" i="8"/>
  <c r="AZ764" i="8"/>
  <c r="AZ765" i="8"/>
  <c r="AZ766" i="8"/>
  <c r="AZ767" i="8"/>
  <c r="AZ768" i="8"/>
  <c r="AZ769" i="8"/>
  <c r="AZ770" i="8"/>
  <c r="AZ771" i="8"/>
  <c r="AZ772" i="8"/>
  <c r="AZ773" i="8"/>
  <c r="AZ774" i="8"/>
  <c r="AZ775" i="8"/>
  <c r="AZ776" i="8"/>
  <c r="AZ777" i="8"/>
  <c r="AZ778" i="8"/>
  <c r="AZ779" i="8"/>
  <c r="AZ780" i="8"/>
  <c r="AZ781" i="8"/>
  <c r="AZ782" i="8"/>
  <c r="AZ783" i="8"/>
  <c r="AZ784" i="8"/>
  <c r="AZ785" i="8"/>
  <c r="AZ786" i="8"/>
  <c r="AZ787" i="8"/>
  <c r="AZ788" i="8"/>
  <c r="AZ789" i="8"/>
  <c r="AZ790" i="8"/>
  <c r="AZ791" i="8"/>
  <c r="AZ792" i="8"/>
  <c r="AZ793" i="8"/>
  <c r="AZ794" i="8"/>
  <c r="AZ795" i="8"/>
  <c r="AZ796" i="8"/>
  <c r="AZ797" i="8"/>
  <c r="AZ798" i="8"/>
  <c r="AZ799" i="8"/>
  <c r="AZ800" i="8"/>
  <c r="AZ801" i="8"/>
  <c r="AZ802" i="8"/>
  <c r="AZ803" i="8"/>
  <c r="AZ804" i="8"/>
  <c r="AZ805" i="8"/>
  <c r="AZ806" i="8"/>
  <c r="AZ807" i="8"/>
  <c r="AZ808" i="8"/>
  <c r="AZ809" i="8"/>
  <c r="AZ810" i="8"/>
  <c r="AZ811" i="8"/>
  <c r="AZ812" i="8"/>
  <c r="AZ813" i="8"/>
  <c r="AZ814" i="8"/>
  <c r="AZ815" i="8"/>
  <c r="AZ816" i="8"/>
  <c r="AZ817" i="8"/>
  <c r="AZ818" i="8"/>
  <c r="AZ819" i="8"/>
  <c r="AZ820" i="8"/>
  <c r="AZ821" i="8"/>
  <c r="AZ822" i="8"/>
  <c r="AZ823" i="8"/>
  <c r="AZ824" i="8"/>
  <c r="AZ825" i="8"/>
  <c r="AZ826" i="8"/>
  <c r="AZ827" i="8"/>
  <c r="AZ828" i="8"/>
  <c r="AZ829" i="8"/>
  <c r="AZ830" i="8"/>
  <c r="AZ831" i="8"/>
  <c r="AZ832" i="8"/>
  <c r="AZ833" i="8"/>
  <c r="AZ834" i="8"/>
  <c r="AZ835" i="8"/>
  <c r="AZ836" i="8"/>
  <c r="AZ837" i="8"/>
  <c r="AZ838" i="8"/>
  <c r="AZ839" i="8"/>
  <c r="AZ840" i="8"/>
  <c r="AZ841" i="8"/>
  <c r="AZ842" i="8"/>
  <c r="AZ843" i="8"/>
  <c r="AZ844" i="8"/>
  <c r="AZ845" i="8"/>
  <c r="AZ846" i="8"/>
  <c r="AZ847" i="8"/>
  <c r="AZ848" i="8"/>
  <c r="AZ849" i="8"/>
  <c r="AZ850" i="8"/>
  <c r="AZ851" i="8"/>
  <c r="AZ852" i="8"/>
  <c r="AZ853" i="8"/>
  <c r="AZ854" i="8"/>
  <c r="AZ855" i="8"/>
  <c r="AZ856" i="8"/>
  <c r="AZ857" i="8"/>
  <c r="AZ858" i="8"/>
  <c r="AZ859" i="8"/>
  <c r="AZ860" i="8"/>
  <c r="AZ861" i="8"/>
  <c r="AZ862" i="8"/>
  <c r="AZ863" i="8"/>
  <c r="AZ864" i="8"/>
  <c r="AZ865" i="8"/>
  <c r="AZ866" i="8"/>
  <c r="AZ867" i="8"/>
  <c r="AZ868" i="8"/>
  <c r="AZ869" i="8"/>
  <c r="AZ870" i="8"/>
  <c r="AZ871" i="8"/>
  <c r="AZ872" i="8"/>
  <c r="AZ873" i="8"/>
  <c r="AZ874" i="8"/>
  <c r="AZ875" i="8"/>
  <c r="AZ876" i="8"/>
  <c r="AZ877" i="8"/>
  <c r="AZ878" i="8"/>
  <c r="AZ879" i="8"/>
  <c r="AZ880" i="8"/>
  <c r="AZ881" i="8"/>
  <c r="AZ882" i="8"/>
  <c r="AZ883" i="8"/>
  <c r="AZ884" i="8"/>
  <c r="AZ885" i="8"/>
  <c r="AZ886" i="8"/>
  <c r="AZ887" i="8"/>
  <c r="AZ888" i="8"/>
  <c r="AZ889" i="8"/>
  <c r="AZ890" i="8"/>
  <c r="AZ891" i="8"/>
  <c r="AZ892" i="8"/>
  <c r="AZ893" i="8"/>
  <c r="AZ894" i="8"/>
  <c r="AZ895" i="8"/>
  <c r="AZ896" i="8"/>
  <c r="AZ897" i="8"/>
  <c r="AZ898" i="8"/>
  <c r="AZ899" i="8"/>
  <c r="AZ900" i="8"/>
  <c r="AZ901" i="8"/>
  <c r="AZ902" i="8"/>
  <c r="AZ903" i="8"/>
  <c r="AZ904" i="8"/>
  <c r="AZ905" i="8"/>
  <c r="AZ906" i="8"/>
  <c r="AZ907" i="8"/>
  <c r="AZ908" i="8"/>
  <c r="AZ909" i="8"/>
  <c r="AZ910" i="8"/>
  <c r="AZ911" i="8"/>
  <c r="AZ912" i="8"/>
  <c r="AZ913" i="8"/>
  <c r="AZ914" i="8"/>
  <c r="AZ915" i="8"/>
  <c r="AZ916" i="8"/>
  <c r="AZ917" i="8"/>
  <c r="AZ918" i="8"/>
  <c r="AZ919" i="8"/>
  <c r="AZ920" i="8"/>
  <c r="AZ921" i="8"/>
  <c r="AZ922" i="8"/>
  <c r="AZ923" i="8"/>
  <c r="AZ924" i="8"/>
  <c r="AZ925" i="8"/>
  <c r="AZ926" i="8"/>
  <c r="AZ927" i="8"/>
  <c r="AZ928" i="8"/>
  <c r="AZ929" i="8"/>
  <c r="AZ930" i="8"/>
  <c r="AZ931" i="8"/>
  <c r="AZ932" i="8"/>
  <c r="AZ933" i="8"/>
  <c r="AZ934" i="8"/>
  <c r="AZ935" i="8"/>
  <c r="AZ936" i="8"/>
  <c r="AZ937" i="8"/>
  <c r="AZ938" i="8"/>
  <c r="AZ939" i="8"/>
  <c r="AZ940" i="8"/>
  <c r="AZ941" i="8"/>
  <c r="AZ942" i="8"/>
  <c r="AZ943" i="8"/>
  <c r="AZ944" i="8"/>
  <c r="AZ945" i="8"/>
  <c r="AZ946" i="8"/>
  <c r="AZ947" i="8"/>
  <c r="AZ948" i="8"/>
  <c r="AZ949" i="8"/>
  <c r="AZ950" i="8"/>
  <c r="AZ951" i="8"/>
  <c r="AZ952" i="8"/>
  <c r="AZ953" i="8"/>
  <c r="AZ954" i="8"/>
  <c r="AZ955" i="8"/>
  <c r="AZ956" i="8"/>
  <c r="AZ957" i="8"/>
  <c r="AZ958" i="8"/>
  <c r="AZ959" i="8"/>
  <c r="AZ960" i="8"/>
  <c r="AZ961" i="8"/>
  <c r="AZ962" i="8"/>
  <c r="AZ963" i="8"/>
  <c r="AZ964" i="8"/>
  <c r="AZ965" i="8"/>
  <c r="AZ966" i="8"/>
  <c r="AZ967" i="8"/>
  <c r="AZ968" i="8"/>
  <c r="AZ969" i="8"/>
  <c r="AZ970" i="8"/>
  <c r="AZ971" i="8"/>
  <c r="AZ972" i="8"/>
  <c r="AZ973" i="8"/>
  <c r="AZ974" i="8"/>
  <c r="AZ975" i="8"/>
  <c r="AZ976" i="8"/>
  <c r="AZ977" i="8"/>
  <c r="AZ978" i="8"/>
  <c r="AZ979" i="8"/>
  <c r="AZ980" i="8"/>
  <c r="AZ981" i="8"/>
  <c r="AZ982" i="8"/>
  <c r="AZ983" i="8"/>
  <c r="AZ984" i="8"/>
  <c r="AZ985" i="8"/>
  <c r="AZ986" i="8"/>
  <c r="AZ987" i="8"/>
  <c r="AZ988" i="8"/>
  <c r="AZ989" i="8"/>
  <c r="AZ990" i="8"/>
  <c r="AZ991" i="8"/>
  <c r="AZ992" i="8"/>
  <c r="AZ993" i="8"/>
  <c r="AZ994" i="8"/>
  <c r="AZ995" i="8"/>
  <c r="AZ996" i="8"/>
  <c r="AZ997" i="8"/>
  <c r="AZ998" i="8"/>
  <c r="AZ999" i="8"/>
  <c r="AZ1000" i="8"/>
  <c r="AZ1001" i="8"/>
  <c r="AZ1002" i="8"/>
  <c r="AZ1003" i="8"/>
  <c r="AZ1004" i="8"/>
  <c r="AZ1005" i="8"/>
  <c r="AZ1006" i="8"/>
  <c r="AZ1007" i="8"/>
  <c r="AZ1008" i="8"/>
  <c r="AZ1009" i="8"/>
  <c r="AZ1010" i="8"/>
  <c r="AZ1011" i="8"/>
  <c r="AZ1012" i="8"/>
  <c r="AZ1013" i="8"/>
  <c r="AZ1014" i="8"/>
  <c r="AZ1015" i="8"/>
  <c r="AZ1016" i="8"/>
  <c r="AZ1017" i="8"/>
  <c r="AZ1018" i="8"/>
  <c r="AZ1019" i="8"/>
  <c r="AZ1020" i="8"/>
  <c r="AZ1021" i="8"/>
  <c r="AZ1022" i="8"/>
  <c r="AZ1023" i="8"/>
  <c r="AZ1024" i="8"/>
  <c r="AZ1025" i="8"/>
  <c r="AZ1026" i="8"/>
  <c r="AZ1027" i="8"/>
  <c r="AZ1028" i="8"/>
  <c r="AZ1029" i="8"/>
  <c r="AZ1030" i="8"/>
  <c r="AZ1031" i="8"/>
  <c r="AZ1032" i="8"/>
  <c r="AZ1033" i="8"/>
  <c r="AZ1034" i="8"/>
  <c r="AZ1035" i="8"/>
  <c r="AZ1036" i="8"/>
  <c r="AZ1037" i="8"/>
  <c r="AZ1038" i="8"/>
  <c r="AZ1039" i="8"/>
  <c r="AZ1040" i="8"/>
  <c r="AZ1041" i="8"/>
  <c r="AZ1042" i="8"/>
  <c r="AZ1043" i="8"/>
  <c r="AZ1044" i="8"/>
  <c r="AZ1045" i="8"/>
  <c r="AZ1046" i="8"/>
  <c r="AZ1047" i="8"/>
  <c r="AZ1048" i="8"/>
  <c r="AZ1049" i="8"/>
  <c r="AZ1050" i="8"/>
  <c r="AZ1051" i="8"/>
  <c r="AZ1052" i="8"/>
  <c r="AZ1053" i="8"/>
  <c r="AZ1054" i="8"/>
  <c r="AZ1055" i="8"/>
  <c r="AZ1056" i="8"/>
  <c r="AZ1057" i="8"/>
  <c r="AZ1058" i="8"/>
  <c r="AZ1059" i="8"/>
  <c r="AZ1060" i="8"/>
  <c r="AZ1061" i="8"/>
  <c r="AZ1062" i="8"/>
  <c r="AZ1063" i="8"/>
  <c r="AZ1064" i="8"/>
  <c r="AZ1065" i="8"/>
  <c r="AZ1066" i="8"/>
  <c r="AZ1067" i="8"/>
  <c r="AZ1068" i="8"/>
  <c r="AZ1069" i="8"/>
  <c r="AZ1070" i="8"/>
  <c r="AZ1071" i="8"/>
  <c r="AZ1072" i="8"/>
  <c r="AZ1073" i="8"/>
  <c r="AZ1074" i="8"/>
  <c r="AZ1075" i="8"/>
  <c r="AZ1076" i="8"/>
  <c r="AZ1077" i="8"/>
  <c r="AZ1078" i="8"/>
  <c r="AZ1079" i="8"/>
  <c r="AZ1080" i="8"/>
  <c r="AZ1081" i="8"/>
  <c r="AZ1082" i="8"/>
  <c r="AZ1083" i="8"/>
  <c r="AZ1084" i="8"/>
  <c r="AZ1085" i="8"/>
  <c r="AZ1086" i="8"/>
  <c r="AZ1087" i="8"/>
  <c r="AZ1088" i="8"/>
  <c r="AZ1089" i="8"/>
  <c r="AZ1090" i="8"/>
  <c r="AZ1091" i="8"/>
  <c r="AZ1092" i="8"/>
  <c r="AZ1093" i="8"/>
  <c r="AZ1094" i="8"/>
  <c r="AZ1095" i="8"/>
  <c r="AZ1096" i="8"/>
  <c r="AW2" i="8"/>
  <c r="AW3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4" i="8"/>
  <c r="AW155" i="8"/>
  <c r="AW156" i="8"/>
  <c r="AW157" i="8"/>
  <c r="AW158" i="8"/>
  <c r="AW159" i="8"/>
  <c r="AW160" i="8"/>
  <c r="AW161" i="8"/>
  <c r="AW162" i="8"/>
  <c r="AW163" i="8"/>
  <c r="AW164" i="8"/>
  <c r="AW165" i="8"/>
  <c r="AW166" i="8"/>
  <c r="AW167" i="8"/>
  <c r="AW168" i="8"/>
  <c r="AW169" i="8"/>
  <c r="AW170" i="8"/>
  <c r="AW171" i="8"/>
  <c r="AW172" i="8"/>
  <c r="AW173" i="8"/>
  <c r="AW174" i="8"/>
  <c r="AW175" i="8"/>
  <c r="AW176" i="8"/>
  <c r="AW177" i="8"/>
  <c r="AW178" i="8"/>
  <c r="AW179" i="8"/>
  <c r="AW180" i="8"/>
  <c r="AW181" i="8"/>
  <c r="AW182" i="8"/>
  <c r="AW183" i="8"/>
  <c r="AW184" i="8"/>
  <c r="AW185" i="8"/>
  <c r="AW186" i="8"/>
  <c r="AW187" i="8"/>
  <c r="AW188" i="8"/>
  <c r="AW189" i="8"/>
  <c r="AW190" i="8"/>
  <c r="AW191" i="8"/>
  <c r="AW192" i="8"/>
  <c r="AW193" i="8"/>
  <c r="AW194" i="8"/>
  <c r="AW195" i="8"/>
  <c r="AW196" i="8"/>
  <c r="AW197" i="8"/>
  <c r="AW198" i="8"/>
  <c r="AW199" i="8"/>
  <c r="AW200" i="8"/>
  <c r="AW201" i="8"/>
  <c r="AW202" i="8"/>
  <c r="AW203" i="8"/>
  <c r="AW204" i="8"/>
  <c r="AW205" i="8"/>
  <c r="AW206" i="8"/>
  <c r="AW207" i="8"/>
  <c r="AW208" i="8"/>
  <c r="AW209" i="8"/>
  <c r="AW210" i="8"/>
  <c r="AW211" i="8"/>
  <c r="AW212" i="8"/>
  <c r="AW213" i="8"/>
  <c r="AW214" i="8"/>
  <c r="AW215" i="8"/>
  <c r="AW216" i="8"/>
  <c r="AW217" i="8"/>
  <c r="AW218" i="8"/>
  <c r="AW219" i="8"/>
  <c r="AW220" i="8"/>
  <c r="AW221" i="8"/>
  <c r="AW222" i="8"/>
  <c r="AW223" i="8"/>
  <c r="AW224" i="8"/>
  <c r="AW225" i="8"/>
  <c r="AW226" i="8"/>
  <c r="AW227" i="8"/>
  <c r="AW228" i="8"/>
  <c r="AW229" i="8"/>
  <c r="AW230" i="8"/>
  <c r="AW231" i="8"/>
  <c r="AW232" i="8"/>
  <c r="AW233" i="8"/>
  <c r="AW234" i="8"/>
  <c r="AW235" i="8"/>
  <c r="AW236" i="8"/>
  <c r="AW237" i="8"/>
  <c r="AW238" i="8"/>
  <c r="AW239" i="8"/>
  <c r="AW240" i="8"/>
  <c r="AW241" i="8"/>
  <c r="AW242" i="8"/>
  <c r="AW243" i="8"/>
  <c r="AW244" i="8"/>
  <c r="AW245" i="8"/>
  <c r="AW246" i="8"/>
  <c r="AW247" i="8"/>
  <c r="AW248" i="8"/>
  <c r="AW249" i="8"/>
  <c r="AW250" i="8"/>
  <c r="AW251" i="8"/>
  <c r="AW252" i="8"/>
  <c r="AW253" i="8"/>
  <c r="AW254" i="8"/>
  <c r="AW255" i="8"/>
  <c r="AW256" i="8"/>
  <c r="AW257" i="8"/>
  <c r="AW258" i="8"/>
  <c r="AW259" i="8"/>
  <c r="AW260" i="8"/>
  <c r="AW261" i="8"/>
  <c r="AW262" i="8"/>
  <c r="AW263" i="8"/>
  <c r="AW264" i="8"/>
  <c r="AW265" i="8"/>
  <c r="AW266" i="8"/>
  <c r="AW267" i="8"/>
  <c r="AW268" i="8"/>
  <c r="AW269" i="8"/>
  <c r="AW270" i="8"/>
  <c r="AW271" i="8"/>
  <c r="AW272" i="8"/>
  <c r="AW273" i="8"/>
  <c r="AW274" i="8"/>
  <c r="AW275" i="8"/>
  <c r="AW276" i="8"/>
  <c r="AW277" i="8"/>
  <c r="AW278" i="8"/>
  <c r="AW279" i="8"/>
  <c r="AW280" i="8"/>
  <c r="AW281" i="8"/>
  <c r="AW282" i="8"/>
  <c r="AW283" i="8"/>
  <c r="AW284" i="8"/>
  <c r="AW285" i="8"/>
  <c r="AW286" i="8"/>
  <c r="AW287" i="8"/>
  <c r="AW288" i="8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306" i="8"/>
  <c r="AW307" i="8"/>
  <c r="AW308" i="8"/>
  <c r="AW309" i="8"/>
  <c r="AW310" i="8"/>
  <c r="AW311" i="8"/>
  <c r="AW312" i="8"/>
  <c r="AW313" i="8"/>
  <c r="AW314" i="8"/>
  <c r="AW315" i="8"/>
  <c r="AW316" i="8"/>
  <c r="AW317" i="8"/>
  <c r="AW318" i="8"/>
  <c r="AW319" i="8"/>
  <c r="AW320" i="8"/>
  <c r="AW321" i="8"/>
  <c r="AW322" i="8"/>
  <c r="AW323" i="8"/>
  <c r="AW326" i="8"/>
  <c r="AW327" i="8"/>
  <c r="AW328" i="8"/>
  <c r="AW329" i="8"/>
  <c r="AW330" i="8"/>
  <c r="AW331" i="8"/>
  <c r="AW332" i="8"/>
  <c r="AW333" i="8"/>
  <c r="AW334" i="8"/>
  <c r="AW335" i="8"/>
  <c r="AW336" i="8"/>
  <c r="AW337" i="8"/>
  <c r="AW338" i="8"/>
  <c r="AW339" i="8"/>
  <c r="AW340" i="8"/>
  <c r="AW341" i="8"/>
  <c r="AW342" i="8"/>
  <c r="AW343" i="8"/>
  <c r="AW344" i="8"/>
  <c r="AW345" i="8"/>
  <c r="AW346" i="8"/>
  <c r="AW347" i="8"/>
  <c r="AW348" i="8"/>
  <c r="AW349" i="8"/>
  <c r="AW350" i="8"/>
  <c r="AW351" i="8"/>
  <c r="AW352" i="8"/>
  <c r="AW353" i="8"/>
  <c r="AW354" i="8"/>
  <c r="AW355" i="8"/>
  <c r="AW356" i="8"/>
  <c r="AW357" i="8"/>
  <c r="AW358" i="8"/>
  <c r="AW359" i="8"/>
  <c r="AW360" i="8"/>
  <c r="AW361" i="8"/>
  <c r="AW362" i="8"/>
  <c r="AW363" i="8"/>
  <c r="AW364" i="8"/>
  <c r="AW365" i="8"/>
  <c r="AW366" i="8"/>
  <c r="AW367" i="8"/>
  <c r="AW368" i="8"/>
  <c r="AW369" i="8"/>
  <c r="AW370" i="8"/>
  <c r="AW371" i="8"/>
  <c r="AW372" i="8"/>
  <c r="AW373" i="8"/>
  <c r="AW374" i="8"/>
  <c r="AW375" i="8"/>
  <c r="AW376" i="8"/>
  <c r="AW377" i="8"/>
  <c r="AW378" i="8"/>
  <c r="AW379" i="8"/>
  <c r="AW380" i="8"/>
  <c r="AW381" i="8"/>
  <c r="AW382" i="8"/>
  <c r="AW383" i="8"/>
  <c r="AW384" i="8"/>
  <c r="AW385" i="8"/>
  <c r="AW386" i="8"/>
  <c r="AW387" i="8"/>
  <c r="AW388" i="8"/>
  <c r="AW389" i="8"/>
  <c r="AW390" i="8"/>
  <c r="AW391" i="8"/>
  <c r="AW392" i="8"/>
  <c r="AW393" i="8"/>
  <c r="AW394" i="8"/>
  <c r="AW395" i="8"/>
  <c r="AW396" i="8"/>
  <c r="AW397" i="8"/>
  <c r="AW398" i="8"/>
  <c r="AW399" i="8"/>
  <c r="AW400" i="8"/>
  <c r="AW401" i="8"/>
  <c r="AW402" i="8"/>
  <c r="AW403" i="8"/>
  <c r="AW404" i="8"/>
  <c r="AW405" i="8"/>
  <c r="AW406" i="8"/>
  <c r="AW407" i="8"/>
  <c r="AW408" i="8"/>
  <c r="AW409" i="8"/>
  <c r="AW410" i="8"/>
  <c r="AW411" i="8"/>
  <c r="AW412" i="8"/>
  <c r="AW413" i="8"/>
  <c r="AW414" i="8"/>
  <c r="AW415" i="8"/>
  <c r="AW416" i="8"/>
  <c r="AW417" i="8"/>
  <c r="AW418" i="8"/>
  <c r="AW419" i="8"/>
  <c r="AW420" i="8"/>
  <c r="AW421" i="8"/>
  <c r="AW422" i="8"/>
  <c r="AW423" i="8"/>
  <c r="AW424" i="8"/>
  <c r="AW425" i="8"/>
  <c r="AW426" i="8"/>
  <c r="AW427" i="8"/>
  <c r="AW428" i="8"/>
  <c r="AW429" i="8"/>
  <c r="AW430" i="8"/>
  <c r="AW431" i="8"/>
  <c r="AW432" i="8"/>
  <c r="AW433" i="8"/>
  <c r="AW434" i="8"/>
  <c r="AW435" i="8"/>
  <c r="AW436" i="8"/>
  <c r="AW437" i="8"/>
  <c r="AW438" i="8"/>
  <c r="AW439" i="8"/>
  <c r="AW440" i="8"/>
  <c r="AW441" i="8"/>
  <c r="AW442" i="8"/>
  <c r="AW443" i="8"/>
  <c r="AW444" i="8"/>
  <c r="AW445" i="8"/>
  <c r="AW446" i="8"/>
  <c r="AW447" i="8"/>
  <c r="AW448" i="8"/>
  <c r="AW449" i="8"/>
  <c r="AW450" i="8"/>
  <c r="AW451" i="8"/>
  <c r="AW452" i="8"/>
  <c r="AW453" i="8"/>
  <c r="AW454" i="8"/>
  <c r="AW455" i="8"/>
  <c r="AW456" i="8"/>
  <c r="AW457" i="8"/>
  <c r="AW458" i="8"/>
  <c r="AW459" i="8"/>
  <c r="AW460" i="8"/>
  <c r="AW461" i="8"/>
  <c r="AW462" i="8"/>
  <c r="AW463" i="8"/>
  <c r="AW464" i="8"/>
  <c r="AW465" i="8"/>
  <c r="AW466" i="8"/>
  <c r="AW467" i="8"/>
  <c r="AW468" i="8"/>
  <c r="AW469" i="8"/>
  <c r="AW470" i="8"/>
  <c r="AW471" i="8"/>
  <c r="AW472" i="8"/>
  <c r="AW473" i="8"/>
  <c r="AW474" i="8"/>
  <c r="AW475" i="8"/>
  <c r="AW476" i="8"/>
  <c r="AW477" i="8"/>
  <c r="AW478" i="8"/>
  <c r="AW479" i="8"/>
  <c r="AW480" i="8"/>
  <c r="AW481" i="8"/>
  <c r="AW482" i="8"/>
  <c r="AW483" i="8"/>
  <c r="AW484" i="8"/>
  <c r="AW485" i="8"/>
  <c r="AW486" i="8"/>
  <c r="AW487" i="8"/>
  <c r="AW488" i="8"/>
  <c r="AW489" i="8"/>
  <c r="AW490" i="8"/>
  <c r="AW491" i="8"/>
  <c r="AW492" i="8"/>
  <c r="AW493" i="8"/>
  <c r="AW494" i="8"/>
  <c r="AW495" i="8"/>
  <c r="AW496" i="8"/>
  <c r="AW497" i="8"/>
  <c r="AW498" i="8"/>
  <c r="AW499" i="8"/>
  <c r="AW500" i="8"/>
  <c r="AW501" i="8"/>
  <c r="AW502" i="8"/>
  <c r="AW503" i="8"/>
  <c r="AW504" i="8"/>
  <c r="AW505" i="8"/>
  <c r="AW506" i="8"/>
  <c r="AW507" i="8"/>
  <c r="AW508" i="8"/>
  <c r="AW509" i="8"/>
  <c r="AW510" i="8"/>
  <c r="AW511" i="8"/>
  <c r="AW512" i="8"/>
  <c r="AW513" i="8"/>
  <c r="AW514" i="8"/>
  <c r="AW515" i="8"/>
  <c r="AW516" i="8"/>
  <c r="AW517" i="8"/>
  <c r="AW518" i="8"/>
  <c r="AW519" i="8"/>
  <c r="AW520" i="8"/>
  <c r="AW521" i="8"/>
  <c r="AW522" i="8"/>
  <c r="AW523" i="8"/>
  <c r="AW524" i="8"/>
  <c r="AW525" i="8"/>
  <c r="AW526" i="8"/>
  <c r="AW527" i="8"/>
  <c r="AW528" i="8"/>
  <c r="AW529" i="8"/>
  <c r="AW530" i="8"/>
  <c r="AW531" i="8"/>
  <c r="AW532" i="8"/>
  <c r="AW533" i="8"/>
  <c r="AW534" i="8"/>
  <c r="AW535" i="8"/>
  <c r="AW536" i="8"/>
  <c r="AW537" i="8"/>
  <c r="AW538" i="8"/>
  <c r="AW539" i="8"/>
  <c r="AW540" i="8"/>
  <c r="AW541" i="8"/>
  <c r="AW542" i="8"/>
  <c r="AW543" i="8"/>
  <c r="AW544" i="8"/>
  <c r="AW545" i="8"/>
  <c r="AW546" i="8"/>
  <c r="AW547" i="8"/>
  <c r="AW548" i="8"/>
  <c r="AW549" i="8"/>
  <c r="AW550" i="8"/>
  <c r="AW551" i="8"/>
  <c r="AW552" i="8"/>
  <c r="AW553" i="8"/>
  <c r="AW554" i="8"/>
  <c r="AW555" i="8"/>
  <c r="AW556" i="8"/>
  <c r="AW557" i="8"/>
  <c r="AW558" i="8"/>
  <c r="AW559" i="8"/>
  <c r="AW560" i="8"/>
  <c r="AW561" i="8"/>
  <c r="AW562" i="8"/>
  <c r="AW563" i="8"/>
  <c r="AW564" i="8"/>
  <c r="AW565" i="8"/>
  <c r="AW566" i="8"/>
  <c r="AW567" i="8"/>
  <c r="AW568" i="8"/>
  <c r="AW569" i="8"/>
  <c r="AW570" i="8"/>
  <c r="AW571" i="8"/>
  <c r="AW572" i="8"/>
  <c r="AW573" i="8"/>
  <c r="AW574" i="8"/>
  <c r="AW575" i="8"/>
  <c r="AW576" i="8"/>
  <c r="AW577" i="8"/>
  <c r="AW578" i="8"/>
  <c r="AW579" i="8"/>
  <c r="AW580" i="8"/>
  <c r="AW581" i="8"/>
  <c r="AW582" i="8"/>
  <c r="AW583" i="8"/>
  <c r="AW584" i="8"/>
  <c r="AW585" i="8"/>
  <c r="AW586" i="8"/>
  <c r="AW587" i="8"/>
  <c r="AW588" i="8"/>
  <c r="AW589" i="8"/>
  <c r="AW590" i="8"/>
  <c r="AW591" i="8"/>
  <c r="AW592" i="8"/>
  <c r="AW593" i="8"/>
  <c r="AW594" i="8"/>
  <c r="AW595" i="8"/>
  <c r="AW596" i="8"/>
  <c r="AW597" i="8"/>
  <c r="AW598" i="8"/>
  <c r="AW599" i="8"/>
  <c r="AW600" i="8"/>
  <c r="AW601" i="8"/>
  <c r="AW602" i="8"/>
  <c r="AW603" i="8"/>
  <c r="AW604" i="8"/>
  <c r="AW605" i="8"/>
  <c r="AW606" i="8"/>
  <c r="AW607" i="8"/>
  <c r="AW608" i="8"/>
  <c r="AW609" i="8"/>
  <c r="AW610" i="8"/>
  <c r="AW611" i="8"/>
  <c r="AW612" i="8"/>
  <c r="AW613" i="8"/>
  <c r="AW614" i="8"/>
  <c r="AW615" i="8"/>
  <c r="AW616" i="8"/>
  <c r="AW617" i="8"/>
  <c r="AW618" i="8"/>
  <c r="AW619" i="8"/>
  <c r="AW620" i="8"/>
  <c r="AW621" i="8"/>
  <c r="AW622" i="8"/>
  <c r="AW623" i="8"/>
  <c r="AW624" i="8"/>
  <c r="AW625" i="8"/>
  <c r="AW626" i="8"/>
  <c r="AW627" i="8"/>
  <c r="AW628" i="8"/>
  <c r="AW629" i="8"/>
  <c r="AW630" i="8"/>
  <c r="AW631" i="8"/>
  <c r="AW632" i="8"/>
  <c r="AW633" i="8"/>
  <c r="AW634" i="8"/>
  <c r="AW635" i="8"/>
  <c r="AW636" i="8"/>
  <c r="AW637" i="8"/>
  <c r="AW638" i="8"/>
  <c r="AW639" i="8"/>
  <c r="AW640" i="8"/>
  <c r="AW641" i="8"/>
  <c r="AW642" i="8"/>
  <c r="AW643" i="8"/>
  <c r="AW644" i="8"/>
  <c r="AW645" i="8"/>
  <c r="AW646" i="8"/>
  <c r="AW647" i="8"/>
  <c r="AW648" i="8"/>
  <c r="AW649" i="8"/>
  <c r="AW650" i="8"/>
  <c r="AW651" i="8"/>
  <c r="AW652" i="8"/>
  <c r="AW653" i="8"/>
  <c r="AW654" i="8"/>
  <c r="AW655" i="8"/>
  <c r="AW656" i="8"/>
  <c r="AW657" i="8"/>
  <c r="AW658" i="8"/>
  <c r="AW659" i="8"/>
  <c r="AW660" i="8"/>
  <c r="AW661" i="8"/>
  <c r="AW662" i="8"/>
  <c r="AW663" i="8"/>
  <c r="AW664" i="8"/>
  <c r="AW665" i="8"/>
  <c r="AW666" i="8"/>
  <c r="AW667" i="8"/>
  <c r="AW668" i="8"/>
  <c r="AW669" i="8"/>
  <c r="AW670" i="8"/>
  <c r="AW671" i="8"/>
  <c r="AW672" i="8"/>
  <c r="AW673" i="8"/>
  <c r="AW674" i="8"/>
  <c r="AW675" i="8"/>
  <c r="AW676" i="8"/>
  <c r="AW677" i="8"/>
  <c r="AW678" i="8"/>
  <c r="AW679" i="8"/>
  <c r="AW680" i="8"/>
  <c r="AW681" i="8"/>
  <c r="AW682" i="8"/>
  <c r="AW683" i="8"/>
  <c r="AW684" i="8"/>
  <c r="AW685" i="8"/>
  <c r="AW686" i="8"/>
  <c r="AW687" i="8"/>
  <c r="AW688" i="8"/>
  <c r="AW689" i="8"/>
  <c r="AW690" i="8"/>
  <c r="AW691" i="8"/>
  <c r="AW692" i="8"/>
  <c r="AW693" i="8"/>
  <c r="AW694" i="8"/>
  <c r="AW695" i="8"/>
  <c r="AW696" i="8"/>
  <c r="AW697" i="8"/>
  <c r="AW698" i="8"/>
  <c r="AW699" i="8"/>
  <c r="AW700" i="8"/>
  <c r="AW701" i="8"/>
  <c r="AW702" i="8"/>
  <c r="AW703" i="8"/>
  <c r="AW704" i="8"/>
  <c r="AW705" i="8"/>
  <c r="AW706" i="8"/>
  <c r="AW707" i="8"/>
  <c r="AW708" i="8"/>
  <c r="AW709" i="8"/>
  <c r="AW710" i="8"/>
  <c r="AW711" i="8"/>
  <c r="AW712" i="8"/>
  <c r="AW713" i="8"/>
  <c r="AW714" i="8"/>
  <c r="AW715" i="8"/>
  <c r="AW716" i="8"/>
  <c r="AW717" i="8"/>
  <c r="AW718" i="8"/>
  <c r="AW719" i="8"/>
  <c r="AW720" i="8"/>
  <c r="AW721" i="8"/>
  <c r="AW722" i="8"/>
  <c r="AW723" i="8"/>
  <c r="AW724" i="8"/>
  <c r="AW725" i="8"/>
  <c r="AW726" i="8"/>
  <c r="AW727" i="8"/>
  <c r="AW728" i="8"/>
  <c r="AW729" i="8"/>
  <c r="AW730" i="8"/>
  <c r="AW731" i="8"/>
  <c r="AW732" i="8"/>
  <c r="AW733" i="8"/>
  <c r="AW734" i="8"/>
  <c r="AW735" i="8"/>
  <c r="AW736" i="8"/>
  <c r="AW737" i="8"/>
  <c r="AW738" i="8"/>
  <c r="AW739" i="8"/>
  <c r="AW740" i="8"/>
  <c r="AW741" i="8"/>
  <c r="AW742" i="8"/>
  <c r="AW743" i="8"/>
  <c r="AW744" i="8"/>
  <c r="AW745" i="8"/>
  <c r="AW746" i="8"/>
  <c r="AW747" i="8"/>
  <c r="AW748" i="8"/>
  <c r="AW749" i="8"/>
  <c r="AW750" i="8"/>
  <c r="AW751" i="8"/>
  <c r="AW752" i="8"/>
  <c r="AW753" i="8"/>
  <c r="AW754" i="8"/>
  <c r="AW755" i="8"/>
  <c r="AW756" i="8"/>
  <c r="AW757" i="8"/>
  <c r="AW758" i="8"/>
  <c r="AW759" i="8"/>
  <c r="AW760" i="8"/>
  <c r="AW761" i="8"/>
  <c r="AW762" i="8"/>
  <c r="AW763" i="8"/>
  <c r="AW764" i="8"/>
  <c r="AW765" i="8"/>
  <c r="AW766" i="8"/>
  <c r="AW767" i="8"/>
  <c r="AW768" i="8"/>
  <c r="AW769" i="8"/>
  <c r="AW770" i="8"/>
  <c r="AW771" i="8"/>
  <c r="AW772" i="8"/>
  <c r="AW773" i="8"/>
  <c r="AW774" i="8"/>
  <c r="AW775" i="8"/>
  <c r="AW776" i="8"/>
  <c r="AW777" i="8"/>
  <c r="AW778" i="8"/>
  <c r="AW779" i="8"/>
  <c r="AW780" i="8"/>
  <c r="AW781" i="8"/>
  <c r="AW782" i="8"/>
  <c r="AW783" i="8"/>
  <c r="AW784" i="8"/>
  <c r="AW785" i="8"/>
  <c r="AW786" i="8"/>
  <c r="AW787" i="8"/>
  <c r="AW788" i="8"/>
  <c r="AW789" i="8"/>
  <c r="AW790" i="8"/>
  <c r="AW791" i="8"/>
  <c r="AW792" i="8"/>
  <c r="AW793" i="8"/>
  <c r="AW794" i="8"/>
  <c r="AW795" i="8"/>
  <c r="AW796" i="8"/>
  <c r="AW797" i="8"/>
  <c r="AW798" i="8"/>
  <c r="AW799" i="8"/>
  <c r="AW800" i="8"/>
  <c r="AW801" i="8"/>
  <c r="AW802" i="8"/>
  <c r="AW803" i="8"/>
  <c r="AW804" i="8"/>
  <c r="AW805" i="8"/>
  <c r="AW806" i="8"/>
  <c r="AW807" i="8"/>
  <c r="AW808" i="8"/>
  <c r="AW809" i="8"/>
  <c r="AW810" i="8"/>
  <c r="AW811" i="8"/>
  <c r="AW812" i="8"/>
  <c r="AW813" i="8"/>
  <c r="AW814" i="8"/>
  <c r="AW815" i="8"/>
  <c r="AW816" i="8"/>
  <c r="AW817" i="8"/>
  <c r="AW818" i="8"/>
  <c r="AW819" i="8"/>
  <c r="AW820" i="8"/>
  <c r="AW821" i="8"/>
  <c r="AW822" i="8"/>
  <c r="AW823" i="8"/>
  <c r="AW824" i="8"/>
  <c r="AW825" i="8"/>
  <c r="AW826" i="8"/>
  <c r="AW827" i="8"/>
  <c r="AW828" i="8"/>
  <c r="AW829" i="8"/>
  <c r="AW830" i="8"/>
  <c r="AW831" i="8"/>
  <c r="AW832" i="8"/>
  <c r="AW833" i="8"/>
  <c r="AW834" i="8"/>
  <c r="AW835" i="8"/>
  <c r="AW836" i="8"/>
  <c r="AW837" i="8"/>
  <c r="AW838" i="8"/>
  <c r="AW839" i="8"/>
  <c r="AW840" i="8"/>
  <c r="AW841" i="8"/>
  <c r="AW842" i="8"/>
  <c r="AW843" i="8"/>
  <c r="AW844" i="8"/>
  <c r="AW845" i="8"/>
  <c r="AW846" i="8"/>
  <c r="AW847" i="8"/>
  <c r="AW848" i="8"/>
  <c r="AW849" i="8"/>
  <c r="AW850" i="8"/>
  <c r="AW851" i="8"/>
  <c r="AW852" i="8"/>
  <c r="AW853" i="8"/>
  <c r="AW854" i="8"/>
  <c r="AW855" i="8"/>
  <c r="AW856" i="8"/>
  <c r="AW857" i="8"/>
  <c r="AW858" i="8"/>
  <c r="AW859" i="8"/>
  <c r="AW860" i="8"/>
  <c r="AW861" i="8"/>
  <c r="AW862" i="8"/>
  <c r="AW863" i="8"/>
  <c r="AW864" i="8"/>
  <c r="AW865" i="8"/>
  <c r="AW866" i="8"/>
  <c r="AW867" i="8"/>
  <c r="AW868" i="8"/>
  <c r="AW869" i="8"/>
  <c r="AW870" i="8"/>
  <c r="AW871" i="8"/>
  <c r="AW872" i="8"/>
  <c r="AW873" i="8"/>
  <c r="AW874" i="8"/>
  <c r="AW875" i="8"/>
  <c r="AW876" i="8"/>
  <c r="AW877" i="8"/>
  <c r="AW878" i="8"/>
  <c r="AW879" i="8"/>
  <c r="AW880" i="8"/>
  <c r="AW881" i="8"/>
  <c r="AW882" i="8"/>
  <c r="AW883" i="8"/>
  <c r="AW884" i="8"/>
  <c r="AW885" i="8"/>
  <c r="AW886" i="8"/>
  <c r="AW887" i="8"/>
  <c r="AW888" i="8"/>
  <c r="AW889" i="8"/>
  <c r="AW890" i="8"/>
  <c r="AW891" i="8"/>
  <c r="AW892" i="8"/>
  <c r="AW893" i="8"/>
  <c r="AW894" i="8"/>
  <c r="AW895" i="8"/>
  <c r="AW896" i="8"/>
  <c r="AW897" i="8"/>
  <c r="AW898" i="8"/>
  <c r="AW899" i="8"/>
  <c r="AW900" i="8"/>
  <c r="AW901" i="8"/>
  <c r="AW902" i="8"/>
  <c r="AW903" i="8"/>
  <c r="AW904" i="8"/>
  <c r="AW905" i="8"/>
  <c r="AW906" i="8"/>
  <c r="AW907" i="8"/>
  <c r="AW908" i="8"/>
  <c r="AW909" i="8"/>
  <c r="AW910" i="8"/>
  <c r="AW911" i="8"/>
  <c r="AW912" i="8"/>
  <c r="AW913" i="8"/>
  <c r="AW914" i="8"/>
  <c r="AW915" i="8"/>
  <c r="AW916" i="8"/>
  <c r="AW917" i="8"/>
  <c r="AW918" i="8"/>
  <c r="AW919" i="8"/>
  <c r="AW920" i="8"/>
  <c r="AW921" i="8"/>
  <c r="AW922" i="8"/>
  <c r="AW923" i="8"/>
  <c r="AW924" i="8"/>
  <c r="AW925" i="8"/>
  <c r="AW926" i="8"/>
  <c r="AW927" i="8"/>
  <c r="AW928" i="8"/>
  <c r="AW929" i="8"/>
  <c r="AW930" i="8"/>
  <c r="AW931" i="8"/>
  <c r="AW932" i="8"/>
  <c r="AW933" i="8"/>
  <c r="AW934" i="8"/>
  <c r="AW935" i="8"/>
  <c r="AW936" i="8"/>
  <c r="AW937" i="8"/>
  <c r="AW938" i="8"/>
  <c r="AW939" i="8"/>
  <c r="AW940" i="8"/>
  <c r="AW941" i="8"/>
  <c r="AW942" i="8"/>
  <c r="AW943" i="8"/>
  <c r="AW944" i="8"/>
  <c r="AW945" i="8"/>
  <c r="AW946" i="8"/>
  <c r="AW947" i="8"/>
  <c r="AW948" i="8"/>
  <c r="AW949" i="8"/>
  <c r="AW950" i="8"/>
  <c r="AW951" i="8"/>
  <c r="AW952" i="8"/>
  <c r="AW953" i="8"/>
  <c r="AW954" i="8"/>
  <c r="AW955" i="8"/>
  <c r="AW956" i="8"/>
  <c r="AW957" i="8"/>
  <c r="AW958" i="8"/>
  <c r="AW959" i="8"/>
  <c r="AW960" i="8"/>
  <c r="AW961" i="8"/>
  <c r="AW962" i="8"/>
  <c r="AW963" i="8"/>
  <c r="AW964" i="8"/>
  <c r="AW965" i="8"/>
  <c r="AW966" i="8"/>
  <c r="AW967" i="8"/>
  <c r="AW968" i="8"/>
  <c r="AW969" i="8"/>
  <c r="AW970" i="8"/>
  <c r="AW971" i="8"/>
  <c r="AW972" i="8"/>
  <c r="AW973" i="8"/>
  <c r="AW974" i="8"/>
  <c r="AW975" i="8"/>
  <c r="AW976" i="8"/>
  <c r="AW977" i="8"/>
  <c r="AW978" i="8"/>
  <c r="AW979" i="8"/>
  <c r="AW980" i="8"/>
  <c r="AW981" i="8"/>
  <c r="AW982" i="8"/>
  <c r="AW983" i="8"/>
  <c r="AW984" i="8"/>
  <c r="AW985" i="8"/>
  <c r="AW986" i="8"/>
  <c r="AW987" i="8"/>
  <c r="AW988" i="8"/>
  <c r="AW989" i="8"/>
  <c r="AW990" i="8"/>
  <c r="AW991" i="8"/>
  <c r="AW992" i="8"/>
  <c r="AW993" i="8"/>
  <c r="AW994" i="8"/>
  <c r="AW995" i="8"/>
  <c r="AW996" i="8"/>
  <c r="AW997" i="8"/>
  <c r="AW998" i="8"/>
  <c r="AW999" i="8"/>
  <c r="AW1000" i="8"/>
  <c r="AW1001" i="8"/>
  <c r="AW1002" i="8"/>
  <c r="AW1003" i="8"/>
  <c r="AW1004" i="8"/>
  <c r="AW1005" i="8"/>
  <c r="AW1006" i="8"/>
  <c r="AW1007" i="8"/>
  <c r="AW1008" i="8"/>
  <c r="AW1009" i="8"/>
  <c r="AW1010" i="8"/>
  <c r="AW1011" i="8"/>
  <c r="AW1012" i="8"/>
  <c r="AW1013" i="8"/>
  <c r="AW1014" i="8"/>
  <c r="AW1015" i="8"/>
  <c r="AW1016" i="8"/>
  <c r="AW1017" i="8"/>
  <c r="AW1018" i="8"/>
  <c r="AW1019" i="8"/>
  <c r="AW1020" i="8"/>
  <c r="AW1021" i="8"/>
  <c r="AW1022" i="8"/>
  <c r="AW1023" i="8"/>
  <c r="AW1024" i="8"/>
  <c r="AW1025" i="8"/>
  <c r="AW1026" i="8"/>
  <c r="AW1027" i="8"/>
  <c r="AW1028" i="8"/>
  <c r="AW1029" i="8"/>
  <c r="AW1030" i="8"/>
  <c r="AW1031" i="8"/>
  <c r="AW1032" i="8"/>
  <c r="AW1033" i="8"/>
  <c r="AW1034" i="8"/>
  <c r="AW1035" i="8"/>
  <c r="AW1036" i="8"/>
  <c r="AW1037" i="8"/>
  <c r="AW1038" i="8"/>
  <c r="AW1039" i="8"/>
  <c r="AW1040" i="8"/>
  <c r="AW1041" i="8"/>
  <c r="AW1042" i="8"/>
  <c r="AW1043" i="8"/>
  <c r="AW1044" i="8"/>
  <c r="AW1045" i="8"/>
  <c r="AW1046" i="8"/>
  <c r="AW1047" i="8"/>
  <c r="AW1048" i="8"/>
  <c r="AW1049" i="8"/>
  <c r="AW1050" i="8"/>
  <c r="AW1051" i="8"/>
  <c r="AW1052" i="8"/>
  <c r="AW1053" i="8"/>
  <c r="AW1054" i="8"/>
  <c r="AW1055" i="8"/>
  <c r="AW1056" i="8"/>
  <c r="AW1057" i="8"/>
  <c r="AW1058" i="8"/>
  <c r="AW1059" i="8"/>
  <c r="AW1060" i="8"/>
  <c r="AW1061" i="8"/>
  <c r="AW1062" i="8"/>
  <c r="AW1063" i="8"/>
  <c r="AW1064" i="8"/>
  <c r="AW1065" i="8"/>
  <c r="AW1066" i="8"/>
  <c r="AW1067" i="8"/>
  <c r="AW1068" i="8"/>
  <c r="AW1069" i="8"/>
  <c r="AW1070" i="8"/>
  <c r="AW1071" i="8"/>
  <c r="AW1072" i="8"/>
  <c r="AW1073" i="8"/>
  <c r="AW1074" i="8"/>
  <c r="AW1075" i="8"/>
  <c r="AW1076" i="8"/>
  <c r="AW1077" i="8"/>
  <c r="AW1078" i="8"/>
  <c r="AW1079" i="8"/>
  <c r="AW1080" i="8"/>
  <c r="AW1081" i="8"/>
  <c r="AW1082" i="8"/>
  <c r="AW1083" i="8"/>
  <c r="AW1084" i="8"/>
  <c r="AW1085" i="8"/>
  <c r="AW1086" i="8"/>
  <c r="AW1087" i="8"/>
  <c r="AW1088" i="8"/>
  <c r="AW1089" i="8"/>
  <c r="AW1090" i="8"/>
  <c r="AW1091" i="8"/>
  <c r="AW1092" i="8"/>
  <c r="AW1093" i="8"/>
  <c r="AW1094" i="8"/>
  <c r="AW1095" i="8"/>
  <c r="AW1096" i="8"/>
  <c r="AV2" i="8"/>
  <c r="AV3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3" i="8"/>
  <c r="AV124" i="8"/>
  <c r="AV125" i="8"/>
  <c r="AV126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V149" i="8"/>
  <c r="AV150" i="8"/>
  <c r="AV151" i="8"/>
  <c r="AV152" i="8"/>
  <c r="AV153" i="8"/>
  <c r="AV154" i="8"/>
  <c r="AV155" i="8"/>
  <c r="AV156" i="8"/>
  <c r="AV157" i="8"/>
  <c r="AV158" i="8"/>
  <c r="AV159" i="8"/>
  <c r="AV160" i="8"/>
  <c r="AV161" i="8"/>
  <c r="AV162" i="8"/>
  <c r="AV163" i="8"/>
  <c r="AV164" i="8"/>
  <c r="AV165" i="8"/>
  <c r="AV166" i="8"/>
  <c r="AV167" i="8"/>
  <c r="AV168" i="8"/>
  <c r="AV169" i="8"/>
  <c r="AV170" i="8"/>
  <c r="AV171" i="8"/>
  <c r="AV172" i="8"/>
  <c r="AV173" i="8"/>
  <c r="AV174" i="8"/>
  <c r="AV175" i="8"/>
  <c r="AV176" i="8"/>
  <c r="AV177" i="8"/>
  <c r="AV178" i="8"/>
  <c r="AV179" i="8"/>
  <c r="AV180" i="8"/>
  <c r="AV181" i="8"/>
  <c r="AV182" i="8"/>
  <c r="AV183" i="8"/>
  <c r="AV184" i="8"/>
  <c r="AV185" i="8"/>
  <c r="AV186" i="8"/>
  <c r="AV187" i="8"/>
  <c r="AV188" i="8"/>
  <c r="AV189" i="8"/>
  <c r="AV190" i="8"/>
  <c r="AV191" i="8"/>
  <c r="AV192" i="8"/>
  <c r="AV193" i="8"/>
  <c r="AV194" i="8"/>
  <c r="AV195" i="8"/>
  <c r="AV196" i="8"/>
  <c r="AV197" i="8"/>
  <c r="AV198" i="8"/>
  <c r="AV199" i="8"/>
  <c r="AV200" i="8"/>
  <c r="AV201" i="8"/>
  <c r="AV202" i="8"/>
  <c r="AV203" i="8"/>
  <c r="AV204" i="8"/>
  <c r="AV205" i="8"/>
  <c r="AV206" i="8"/>
  <c r="AV207" i="8"/>
  <c r="AV208" i="8"/>
  <c r="AV209" i="8"/>
  <c r="AV210" i="8"/>
  <c r="AV211" i="8"/>
  <c r="AV212" i="8"/>
  <c r="AV213" i="8"/>
  <c r="AV214" i="8"/>
  <c r="AV215" i="8"/>
  <c r="AV216" i="8"/>
  <c r="AV217" i="8"/>
  <c r="AV218" i="8"/>
  <c r="AV219" i="8"/>
  <c r="AV220" i="8"/>
  <c r="AV221" i="8"/>
  <c r="AV222" i="8"/>
  <c r="AV223" i="8"/>
  <c r="AV224" i="8"/>
  <c r="AV225" i="8"/>
  <c r="AV226" i="8"/>
  <c r="AV227" i="8"/>
  <c r="AV228" i="8"/>
  <c r="AV229" i="8"/>
  <c r="AV230" i="8"/>
  <c r="AV231" i="8"/>
  <c r="AV232" i="8"/>
  <c r="AV233" i="8"/>
  <c r="AV234" i="8"/>
  <c r="AV235" i="8"/>
  <c r="AV236" i="8"/>
  <c r="AV237" i="8"/>
  <c r="AV238" i="8"/>
  <c r="AV239" i="8"/>
  <c r="AV240" i="8"/>
  <c r="AV241" i="8"/>
  <c r="AV242" i="8"/>
  <c r="AV243" i="8"/>
  <c r="AV244" i="8"/>
  <c r="AV245" i="8"/>
  <c r="AV246" i="8"/>
  <c r="AV247" i="8"/>
  <c r="AV248" i="8"/>
  <c r="AV249" i="8"/>
  <c r="AV250" i="8"/>
  <c r="AV251" i="8"/>
  <c r="AV252" i="8"/>
  <c r="AV253" i="8"/>
  <c r="AV254" i="8"/>
  <c r="AV255" i="8"/>
  <c r="AV256" i="8"/>
  <c r="AV257" i="8"/>
  <c r="AV258" i="8"/>
  <c r="AV259" i="8"/>
  <c r="AV260" i="8"/>
  <c r="AV261" i="8"/>
  <c r="AV262" i="8"/>
  <c r="AV263" i="8"/>
  <c r="AV264" i="8"/>
  <c r="AV265" i="8"/>
  <c r="AV266" i="8"/>
  <c r="AV267" i="8"/>
  <c r="AV268" i="8"/>
  <c r="AV269" i="8"/>
  <c r="AV270" i="8"/>
  <c r="AV271" i="8"/>
  <c r="AV272" i="8"/>
  <c r="AV273" i="8"/>
  <c r="AV274" i="8"/>
  <c r="AV275" i="8"/>
  <c r="AV276" i="8"/>
  <c r="AV277" i="8"/>
  <c r="AV278" i="8"/>
  <c r="AV279" i="8"/>
  <c r="AV280" i="8"/>
  <c r="AV281" i="8"/>
  <c r="AV282" i="8"/>
  <c r="AV283" i="8"/>
  <c r="AV284" i="8"/>
  <c r="AV285" i="8"/>
  <c r="AV286" i="8"/>
  <c r="AV287" i="8"/>
  <c r="AV288" i="8"/>
  <c r="AV289" i="8"/>
  <c r="AV290" i="8"/>
  <c r="AV291" i="8"/>
  <c r="AV292" i="8"/>
  <c r="AV293" i="8"/>
  <c r="AV294" i="8"/>
  <c r="AV295" i="8"/>
  <c r="AV296" i="8"/>
  <c r="AV297" i="8"/>
  <c r="AV298" i="8"/>
  <c r="AV299" i="8"/>
  <c r="AV300" i="8"/>
  <c r="AV301" i="8"/>
  <c r="AV302" i="8"/>
  <c r="AV303" i="8"/>
  <c r="AV304" i="8"/>
  <c r="AV305" i="8"/>
  <c r="AV306" i="8"/>
  <c r="AV307" i="8"/>
  <c r="AV308" i="8"/>
  <c r="AV309" i="8"/>
  <c r="AV310" i="8"/>
  <c r="AV311" i="8"/>
  <c r="AV312" i="8"/>
  <c r="AV313" i="8"/>
  <c r="AV314" i="8"/>
  <c r="AV315" i="8"/>
  <c r="AV316" i="8"/>
  <c r="AV317" i="8"/>
  <c r="AV318" i="8"/>
  <c r="AV319" i="8"/>
  <c r="AV320" i="8"/>
  <c r="AV321" i="8"/>
  <c r="AV322" i="8"/>
  <c r="AV323" i="8"/>
  <c r="AV326" i="8"/>
  <c r="AV327" i="8"/>
  <c r="AV328" i="8"/>
  <c r="AV329" i="8"/>
  <c r="AV330" i="8"/>
  <c r="AV331" i="8"/>
  <c r="AV332" i="8"/>
  <c r="AV333" i="8"/>
  <c r="AV334" i="8"/>
  <c r="AV335" i="8"/>
  <c r="AV336" i="8"/>
  <c r="AV337" i="8"/>
  <c r="AV338" i="8"/>
  <c r="AV339" i="8"/>
  <c r="AV340" i="8"/>
  <c r="AV341" i="8"/>
  <c r="AV342" i="8"/>
  <c r="AV343" i="8"/>
  <c r="AV344" i="8"/>
  <c r="AV345" i="8"/>
  <c r="AV346" i="8"/>
  <c r="AV347" i="8"/>
  <c r="AV348" i="8"/>
  <c r="AV349" i="8"/>
  <c r="AV350" i="8"/>
  <c r="AV351" i="8"/>
  <c r="AV352" i="8"/>
  <c r="AV353" i="8"/>
  <c r="AV354" i="8"/>
  <c r="AV355" i="8"/>
  <c r="AV356" i="8"/>
  <c r="AV357" i="8"/>
  <c r="AV358" i="8"/>
  <c r="AV359" i="8"/>
  <c r="AV360" i="8"/>
  <c r="AV361" i="8"/>
  <c r="AV362" i="8"/>
  <c r="AV363" i="8"/>
  <c r="AV364" i="8"/>
  <c r="AV365" i="8"/>
  <c r="AV366" i="8"/>
  <c r="AV367" i="8"/>
  <c r="AV368" i="8"/>
  <c r="AV369" i="8"/>
  <c r="AV370" i="8"/>
  <c r="AV371" i="8"/>
  <c r="AV372" i="8"/>
  <c r="AV373" i="8"/>
  <c r="AV374" i="8"/>
  <c r="AV375" i="8"/>
  <c r="AV376" i="8"/>
  <c r="AV377" i="8"/>
  <c r="AV378" i="8"/>
  <c r="AV379" i="8"/>
  <c r="AV380" i="8"/>
  <c r="AV381" i="8"/>
  <c r="AV382" i="8"/>
  <c r="AV383" i="8"/>
  <c r="AV384" i="8"/>
  <c r="AV385" i="8"/>
  <c r="AV386" i="8"/>
  <c r="AV387" i="8"/>
  <c r="AV388" i="8"/>
  <c r="AV389" i="8"/>
  <c r="AV390" i="8"/>
  <c r="AV391" i="8"/>
  <c r="AV392" i="8"/>
  <c r="AV393" i="8"/>
  <c r="AV394" i="8"/>
  <c r="AV395" i="8"/>
  <c r="AV396" i="8"/>
  <c r="AV397" i="8"/>
  <c r="AV398" i="8"/>
  <c r="AV399" i="8"/>
  <c r="AV400" i="8"/>
  <c r="AV401" i="8"/>
  <c r="AV402" i="8"/>
  <c r="AV403" i="8"/>
  <c r="AV404" i="8"/>
  <c r="AV405" i="8"/>
  <c r="AV406" i="8"/>
  <c r="AV407" i="8"/>
  <c r="AV408" i="8"/>
  <c r="AV409" i="8"/>
  <c r="AV410" i="8"/>
  <c r="AV411" i="8"/>
  <c r="AV412" i="8"/>
  <c r="AV413" i="8"/>
  <c r="AV414" i="8"/>
  <c r="AV415" i="8"/>
  <c r="AV416" i="8"/>
  <c r="AV417" i="8"/>
  <c r="AV418" i="8"/>
  <c r="AV419" i="8"/>
  <c r="AV420" i="8"/>
  <c r="AV421" i="8"/>
  <c r="AV422" i="8"/>
  <c r="AV423" i="8"/>
  <c r="AV424" i="8"/>
  <c r="AV425" i="8"/>
  <c r="AV426" i="8"/>
  <c r="AV427" i="8"/>
  <c r="AV428" i="8"/>
  <c r="AV429" i="8"/>
  <c r="AV430" i="8"/>
  <c r="AV431" i="8"/>
  <c r="AV432" i="8"/>
  <c r="AV433" i="8"/>
  <c r="AV434" i="8"/>
  <c r="AV435" i="8"/>
  <c r="AV436" i="8"/>
  <c r="AV437" i="8"/>
  <c r="AV438" i="8"/>
  <c r="AV439" i="8"/>
  <c r="AV440" i="8"/>
  <c r="AV441" i="8"/>
  <c r="AV442" i="8"/>
  <c r="AV443" i="8"/>
  <c r="AV444" i="8"/>
  <c r="AV445" i="8"/>
  <c r="AV446" i="8"/>
  <c r="AV447" i="8"/>
  <c r="AV448" i="8"/>
  <c r="AV449" i="8"/>
  <c r="AV450" i="8"/>
  <c r="AV451" i="8"/>
  <c r="AV452" i="8"/>
  <c r="AV453" i="8"/>
  <c r="AV454" i="8"/>
  <c r="AV455" i="8"/>
  <c r="AV456" i="8"/>
  <c r="AV457" i="8"/>
  <c r="AV458" i="8"/>
  <c r="AV459" i="8"/>
  <c r="AV460" i="8"/>
  <c r="AV461" i="8"/>
  <c r="AV462" i="8"/>
  <c r="AV463" i="8"/>
  <c r="AV464" i="8"/>
  <c r="AV465" i="8"/>
  <c r="AV466" i="8"/>
  <c r="AV467" i="8"/>
  <c r="AV468" i="8"/>
  <c r="AV469" i="8"/>
  <c r="AV470" i="8"/>
  <c r="AV471" i="8"/>
  <c r="AV472" i="8"/>
  <c r="AV473" i="8"/>
  <c r="AV474" i="8"/>
  <c r="AV475" i="8"/>
  <c r="AV476" i="8"/>
  <c r="AV477" i="8"/>
  <c r="AV478" i="8"/>
  <c r="AV479" i="8"/>
  <c r="AV480" i="8"/>
  <c r="AV481" i="8"/>
  <c r="AV482" i="8"/>
  <c r="AV483" i="8"/>
  <c r="AV484" i="8"/>
  <c r="AV485" i="8"/>
  <c r="AV486" i="8"/>
  <c r="AV487" i="8"/>
  <c r="AV488" i="8"/>
  <c r="AV489" i="8"/>
  <c r="AV490" i="8"/>
  <c r="AV491" i="8"/>
  <c r="AV492" i="8"/>
  <c r="AV493" i="8"/>
  <c r="AV494" i="8"/>
  <c r="AV495" i="8"/>
  <c r="AV496" i="8"/>
  <c r="AV497" i="8"/>
  <c r="AV498" i="8"/>
  <c r="AV499" i="8"/>
  <c r="AV500" i="8"/>
  <c r="AV501" i="8"/>
  <c r="AV502" i="8"/>
  <c r="AV503" i="8"/>
  <c r="AV504" i="8"/>
  <c r="AV505" i="8"/>
  <c r="AV506" i="8"/>
  <c r="AV507" i="8"/>
  <c r="AV508" i="8"/>
  <c r="AV509" i="8"/>
  <c r="AV510" i="8"/>
  <c r="AV511" i="8"/>
  <c r="AV512" i="8"/>
  <c r="AV513" i="8"/>
  <c r="AV514" i="8"/>
  <c r="AV515" i="8"/>
  <c r="AV516" i="8"/>
  <c r="AV517" i="8"/>
  <c r="AV518" i="8"/>
  <c r="AV519" i="8"/>
  <c r="AV520" i="8"/>
  <c r="AV521" i="8"/>
  <c r="AV522" i="8"/>
  <c r="AV523" i="8"/>
  <c r="AV524" i="8"/>
  <c r="AV525" i="8"/>
  <c r="AV526" i="8"/>
  <c r="AV527" i="8"/>
  <c r="AV528" i="8"/>
  <c r="AV529" i="8"/>
  <c r="AV530" i="8"/>
  <c r="AV531" i="8"/>
  <c r="AV532" i="8"/>
  <c r="AV533" i="8"/>
  <c r="AV534" i="8"/>
  <c r="AV535" i="8"/>
  <c r="AV536" i="8"/>
  <c r="AV537" i="8"/>
  <c r="AV538" i="8"/>
  <c r="AV539" i="8"/>
  <c r="AV540" i="8"/>
  <c r="AV541" i="8"/>
  <c r="AV542" i="8"/>
  <c r="AV543" i="8"/>
  <c r="AV544" i="8"/>
  <c r="AV545" i="8"/>
  <c r="AV546" i="8"/>
  <c r="AV547" i="8"/>
  <c r="AV548" i="8"/>
  <c r="AV549" i="8"/>
  <c r="AV550" i="8"/>
  <c r="AV551" i="8"/>
  <c r="AV552" i="8"/>
  <c r="AV553" i="8"/>
  <c r="AV554" i="8"/>
  <c r="AV555" i="8"/>
  <c r="AV556" i="8"/>
  <c r="AV557" i="8"/>
  <c r="AV558" i="8"/>
  <c r="AV559" i="8"/>
  <c r="AV560" i="8"/>
  <c r="AV561" i="8"/>
  <c r="AV562" i="8"/>
  <c r="AV563" i="8"/>
  <c r="AV564" i="8"/>
  <c r="AV565" i="8"/>
  <c r="AV566" i="8"/>
  <c r="AV567" i="8"/>
  <c r="AV568" i="8"/>
  <c r="AV569" i="8"/>
  <c r="AV570" i="8"/>
  <c r="AV571" i="8"/>
  <c r="AV572" i="8"/>
  <c r="AV573" i="8"/>
  <c r="AV574" i="8"/>
  <c r="AV575" i="8"/>
  <c r="AV576" i="8"/>
  <c r="AV577" i="8"/>
  <c r="AV578" i="8"/>
  <c r="AV579" i="8"/>
  <c r="AV580" i="8"/>
  <c r="AV581" i="8"/>
  <c r="AV582" i="8"/>
  <c r="AV583" i="8"/>
  <c r="AV584" i="8"/>
  <c r="AV585" i="8"/>
  <c r="AV586" i="8"/>
  <c r="AV587" i="8"/>
  <c r="AV588" i="8"/>
  <c r="AV589" i="8"/>
  <c r="AV590" i="8"/>
  <c r="AV591" i="8"/>
  <c r="AV592" i="8"/>
  <c r="AV593" i="8"/>
  <c r="AV594" i="8"/>
  <c r="AV595" i="8"/>
  <c r="AV596" i="8"/>
  <c r="AV597" i="8"/>
  <c r="AV598" i="8"/>
  <c r="AV599" i="8"/>
  <c r="AV600" i="8"/>
  <c r="AV601" i="8"/>
  <c r="AV602" i="8"/>
  <c r="AV603" i="8"/>
  <c r="AV604" i="8"/>
  <c r="AV605" i="8"/>
  <c r="AV606" i="8"/>
  <c r="AV607" i="8"/>
  <c r="AV608" i="8"/>
  <c r="AV609" i="8"/>
  <c r="AV610" i="8"/>
  <c r="AV611" i="8"/>
  <c r="AV612" i="8"/>
  <c r="AV613" i="8"/>
  <c r="AV614" i="8"/>
  <c r="AV615" i="8"/>
  <c r="AV616" i="8"/>
  <c r="AV617" i="8"/>
  <c r="AV618" i="8"/>
  <c r="AV619" i="8"/>
  <c r="AV620" i="8"/>
  <c r="AV621" i="8"/>
  <c r="AV622" i="8"/>
  <c r="AV623" i="8"/>
  <c r="AV624" i="8"/>
  <c r="AV625" i="8"/>
  <c r="AV626" i="8"/>
  <c r="AV627" i="8"/>
  <c r="AV628" i="8"/>
  <c r="AV629" i="8"/>
  <c r="AV630" i="8"/>
  <c r="AV631" i="8"/>
  <c r="AV632" i="8"/>
  <c r="AV633" i="8"/>
  <c r="AV634" i="8"/>
  <c r="AV635" i="8"/>
  <c r="AV636" i="8"/>
  <c r="AV637" i="8"/>
  <c r="AV638" i="8"/>
  <c r="AV639" i="8"/>
  <c r="AV640" i="8"/>
  <c r="AV641" i="8"/>
  <c r="AV642" i="8"/>
  <c r="AV643" i="8"/>
  <c r="AV644" i="8"/>
  <c r="AV645" i="8"/>
  <c r="AV646" i="8"/>
  <c r="AV647" i="8"/>
  <c r="AV648" i="8"/>
  <c r="AV649" i="8"/>
  <c r="AV650" i="8"/>
  <c r="AV651" i="8"/>
  <c r="AV652" i="8"/>
  <c r="AV653" i="8"/>
  <c r="AV654" i="8"/>
  <c r="AV655" i="8"/>
  <c r="AV656" i="8"/>
  <c r="AV657" i="8"/>
  <c r="AV658" i="8"/>
  <c r="AV659" i="8"/>
  <c r="AV660" i="8"/>
  <c r="AV661" i="8"/>
  <c r="AV662" i="8"/>
  <c r="AV663" i="8"/>
  <c r="AV664" i="8"/>
  <c r="AV665" i="8"/>
  <c r="AV666" i="8"/>
  <c r="AV667" i="8"/>
  <c r="AV668" i="8"/>
  <c r="AV669" i="8"/>
  <c r="AV670" i="8"/>
  <c r="AV671" i="8"/>
  <c r="AV672" i="8"/>
  <c r="AV673" i="8"/>
  <c r="AV674" i="8"/>
  <c r="AV675" i="8"/>
  <c r="AV676" i="8"/>
  <c r="AV677" i="8"/>
  <c r="AV678" i="8"/>
  <c r="AV679" i="8"/>
  <c r="AV680" i="8"/>
  <c r="AV681" i="8"/>
  <c r="AV682" i="8"/>
  <c r="AV683" i="8"/>
  <c r="AV684" i="8"/>
  <c r="AV685" i="8"/>
  <c r="AV686" i="8"/>
  <c r="AV687" i="8"/>
  <c r="AV688" i="8"/>
  <c r="AV689" i="8"/>
  <c r="AV690" i="8"/>
  <c r="AV691" i="8"/>
  <c r="AV692" i="8"/>
  <c r="AV693" i="8"/>
  <c r="AV694" i="8"/>
  <c r="AV695" i="8"/>
  <c r="AV696" i="8"/>
  <c r="AV697" i="8"/>
  <c r="AV698" i="8"/>
  <c r="AV699" i="8"/>
  <c r="AV700" i="8"/>
  <c r="AV701" i="8"/>
  <c r="AV702" i="8"/>
  <c r="AV703" i="8"/>
  <c r="AV704" i="8"/>
  <c r="AV705" i="8"/>
  <c r="AV706" i="8"/>
  <c r="AV707" i="8"/>
  <c r="AV708" i="8"/>
  <c r="AV709" i="8"/>
  <c r="AV710" i="8"/>
  <c r="AV711" i="8"/>
  <c r="AV712" i="8"/>
  <c r="AV713" i="8"/>
  <c r="AV714" i="8"/>
  <c r="AV715" i="8"/>
  <c r="AV716" i="8"/>
  <c r="AV717" i="8"/>
  <c r="AV718" i="8"/>
  <c r="AV719" i="8"/>
  <c r="AV720" i="8"/>
  <c r="AV721" i="8"/>
  <c r="AV722" i="8"/>
  <c r="AV723" i="8"/>
  <c r="AV724" i="8"/>
  <c r="AV725" i="8"/>
  <c r="AV726" i="8"/>
  <c r="AV727" i="8"/>
  <c r="AV728" i="8"/>
  <c r="AV729" i="8"/>
  <c r="AV730" i="8"/>
  <c r="AV731" i="8"/>
  <c r="AV732" i="8"/>
  <c r="AV733" i="8"/>
  <c r="AV734" i="8"/>
  <c r="AV735" i="8"/>
  <c r="AV736" i="8"/>
  <c r="AV737" i="8"/>
  <c r="AV738" i="8"/>
  <c r="AV739" i="8"/>
  <c r="AV740" i="8"/>
  <c r="AV741" i="8"/>
  <c r="AV742" i="8"/>
  <c r="AV743" i="8"/>
  <c r="AV744" i="8"/>
  <c r="AV745" i="8"/>
  <c r="AV746" i="8"/>
  <c r="AV747" i="8"/>
  <c r="AV748" i="8"/>
  <c r="AV749" i="8"/>
  <c r="AV750" i="8"/>
  <c r="AV751" i="8"/>
  <c r="AV752" i="8"/>
  <c r="AV753" i="8"/>
  <c r="AV754" i="8"/>
  <c r="AV755" i="8"/>
  <c r="AV756" i="8"/>
  <c r="AV757" i="8"/>
  <c r="AV758" i="8"/>
  <c r="AV759" i="8"/>
  <c r="AV760" i="8"/>
  <c r="AV761" i="8"/>
  <c r="AV762" i="8"/>
  <c r="AV763" i="8"/>
  <c r="AV764" i="8"/>
  <c r="AV765" i="8"/>
  <c r="AV766" i="8"/>
  <c r="AV767" i="8"/>
  <c r="AV768" i="8"/>
  <c r="AV769" i="8"/>
  <c r="AV770" i="8"/>
  <c r="AV771" i="8"/>
  <c r="AV772" i="8"/>
  <c r="AV773" i="8"/>
  <c r="AV774" i="8"/>
  <c r="AV775" i="8"/>
  <c r="AV776" i="8"/>
  <c r="AV777" i="8"/>
  <c r="AV778" i="8"/>
  <c r="AV779" i="8"/>
  <c r="AV780" i="8"/>
  <c r="AV781" i="8"/>
  <c r="AV782" i="8"/>
  <c r="AV783" i="8"/>
  <c r="AV784" i="8"/>
  <c r="AV785" i="8"/>
  <c r="AV786" i="8"/>
  <c r="AV787" i="8"/>
  <c r="AV788" i="8"/>
  <c r="AV789" i="8"/>
  <c r="AV790" i="8"/>
  <c r="AV791" i="8"/>
  <c r="AV792" i="8"/>
  <c r="AV793" i="8"/>
  <c r="AV794" i="8"/>
  <c r="AV795" i="8"/>
  <c r="AV796" i="8"/>
  <c r="AV797" i="8"/>
  <c r="AV798" i="8"/>
  <c r="AV799" i="8"/>
  <c r="AV800" i="8"/>
  <c r="AV801" i="8"/>
  <c r="AV802" i="8"/>
  <c r="AV803" i="8"/>
  <c r="AV804" i="8"/>
  <c r="AV805" i="8"/>
  <c r="AV806" i="8"/>
  <c r="AV807" i="8"/>
  <c r="AV808" i="8"/>
  <c r="AV809" i="8"/>
  <c r="AV810" i="8"/>
  <c r="AV811" i="8"/>
  <c r="AV812" i="8"/>
  <c r="AV813" i="8"/>
  <c r="AV814" i="8"/>
  <c r="AV815" i="8"/>
  <c r="AV816" i="8"/>
  <c r="AV817" i="8"/>
  <c r="AV818" i="8"/>
  <c r="AV819" i="8"/>
  <c r="AV820" i="8"/>
  <c r="AV821" i="8"/>
  <c r="AV822" i="8"/>
  <c r="AV823" i="8"/>
  <c r="AV824" i="8"/>
  <c r="AV825" i="8"/>
  <c r="AV826" i="8"/>
  <c r="AV827" i="8"/>
  <c r="AV828" i="8"/>
  <c r="AV829" i="8"/>
  <c r="AV830" i="8"/>
  <c r="AV831" i="8"/>
  <c r="AV832" i="8"/>
  <c r="AV833" i="8"/>
  <c r="AV834" i="8"/>
  <c r="AV835" i="8"/>
  <c r="AV836" i="8"/>
  <c r="AV837" i="8"/>
  <c r="AV838" i="8"/>
  <c r="AV839" i="8"/>
  <c r="AV840" i="8"/>
  <c r="AV841" i="8"/>
  <c r="AV842" i="8"/>
  <c r="AV843" i="8"/>
  <c r="AV844" i="8"/>
  <c r="AV845" i="8"/>
  <c r="AV846" i="8"/>
  <c r="AV847" i="8"/>
  <c r="AV848" i="8"/>
  <c r="AV849" i="8"/>
  <c r="AV850" i="8"/>
  <c r="AV851" i="8"/>
  <c r="AV852" i="8"/>
  <c r="AV853" i="8"/>
  <c r="AV854" i="8"/>
  <c r="AV855" i="8"/>
  <c r="AV856" i="8"/>
  <c r="AV857" i="8"/>
  <c r="AV858" i="8"/>
  <c r="AV859" i="8"/>
  <c r="AV860" i="8"/>
  <c r="AV861" i="8"/>
  <c r="AV862" i="8"/>
  <c r="AV863" i="8"/>
  <c r="AV864" i="8"/>
  <c r="AV865" i="8"/>
  <c r="AV866" i="8"/>
  <c r="AV867" i="8"/>
  <c r="AV868" i="8"/>
  <c r="AV869" i="8"/>
  <c r="AV870" i="8"/>
  <c r="AV871" i="8"/>
  <c r="AV872" i="8"/>
  <c r="AV873" i="8"/>
  <c r="AV874" i="8"/>
  <c r="AV875" i="8"/>
  <c r="AV876" i="8"/>
  <c r="AV877" i="8"/>
  <c r="AV878" i="8"/>
  <c r="AV879" i="8"/>
  <c r="AV880" i="8"/>
  <c r="AV881" i="8"/>
  <c r="AV882" i="8"/>
  <c r="AV883" i="8"/>
  <c r="AV884" i="8"/>
  <c r="AV885" i="8"/>
  <c r="AV886" i="8"/>
  <c r="AV887" i="8"/>
  <c r="AV888" i="8"/>
  <c r="AV889" i="8"/>
  <c r="AV890" i="8"/>
  <c r="AV891" i="8"/>
  <c r="AV892" i="8"/>
  <c r="AV893" i="8"/>
  <c r="AV894" i="8"/>
  <c r="AV895" i="8"/>
  <c r="AV896" i="8"/>
  <c r="AV897" i="8"/>
  <c r="AV898" i="8"/>
  <c r="AV899" i="8"/>
  <c r="AV900" i="8"/>
  <c r="AV901" i="8"/>
  <c r="AV902" i="8"/>
  <c r="AV903" i="8"/>
  <c r="AV904" i="8"/>
  <c r="AV905" i="8"/>
  <c r="AV906" i="8"/>
  <c r="AV907" i="8"/>
  <c r="AV908" i="8"/>
  <c r="AV909" i="8"/>
  <c r="AV910" i="8"/>
  <c r="AV911" i="8"/>
  <c r="AV912" i="8"/>
  <c r="AV913" i="8"/>
  <c r="AV914" i="8"/>
  <c r="AV915" i="8"/>
  <c r="AV916" i="8"/>
  <c r="AV917" i="8"/>
  <c r="AV918" i="8"/>
  <c r="AV919" i="8"/>
  <c r="AV920" i="8"/>
  <c r="AV921" i="8"/>
  <c r="AV922" i="8"/>
  <c r="AV923" i="8"/>
  <c r="AV924" i="8"/>
  <c r="AV925" i="8"/>
  <c r="AV926" i="8"/>
  <c r="AV927" i="8"/>
  <c r="AV928" i="8"/>
  <c r="AV929" i="8"/>
  <c r="AV930" i="8"/>
  <c r="AV931" i="8"/>
  <c r="AV932" i="8"/>
  <c r="AV933" i="8"/>
  <c r="AV934" i="8"/>
  <c r="AV935" i="8"/>
  <c r="AV936" i="8"/>
  <c r="AV937" i="8"/>
  <c r="AV938" i="8"/>
  <c r="AV939" i="8"/>
  <c r="AV940" i="8"/>
  <c r="AV941" i="8"/>
  <c r="AV942" i="8"/>
  <c r="AV943" i="8"/>
  <c r="AV944" i="8"/>
  <c r="AV945" i="8"/>
  <c r="AV946" i="8"/>
  <c r="AV947" i="8"/>
  <c r="AV948" i="8"/>
  <c r="AV949" i="8"/>
  <c r="AV950" i="8"/>
  <c r="AV951" i="8"/>
  <c r="AV952" i="8"/>
  <c r="AV953" i="8"/>
  <c r="AV954" i="8"/>
  <c r="AV955" i="8"/>
  <c r="AV956" i="8"/>
  <c r="AV957" i="8"/>
  <c r="AV958" i="8"/>
  <c r="AV959" i="8"/>
  <c r="AV960" i="8"/>
  <c r="AV961" i="8"/>
  <c r="AV962" i="8"/>
  <c r="AV963" i="8"/>
  <c r="AV964" i="8"/>
  <c r="AV965" i="8"/>
  <c r="AV966" i="8"/>
  <c r="AV967" i="8"/>
  <c r="AV968" i="8"/>
  <c r="AV969" i="8"/>
  <c r="AV970" i="8"/>
  <c r="AV971" i="8"/>
  <c r="AV972" i="8"/>
  <c r="AV973" i="8"/>
  <c r="AV974" i="8"/>
  <c r="AV975" i="8"/>
  <c r="AV976" i="8"/>
  <c r="AV977" i="8"/>
  <c r="AV978" i="8"/>
  <c r="AV979" i="8"/>
  <c r="AV980" i="8"/>
  <c r="AV981" i="8"/>
  <c r="AV982" i="8"/>
  <c r="AV983" i="8"/>
  <c r="AV984" i="8"/>
  <c r="AV985" i="8"/>
  <c r="AV986" i="8"/>
  <c r="AV987" i="8"/>
  <c r="AV988" i="8"/>
  <c r="AV989" i="8"/>
  <c r="AV990" i="8"/>
  <c r="AV991" i="8"/>
  <c r="AV992" i="8"/>
  <c r="AV993" i="8"/>
  <c r="AV994" i="8"/>
  <c r="AV995" i="8"/>
  <c r="AV996" i="8"/>
  <c r="AV997" i="8"/>
  <c r="AV998" i="8"/>
  <c r="AV999" i="8"/>
  <c r="AV1000" i="8"/>
  <c r="AV1001" i="8"/>
  <c r="AV1002" i="8"/>
  <c r="AV1003" i="8"/>
  <c r="AV1004" i="8"/>
  <c r="AV1005" i="8"/>
  <c r="AV1006" i="8"/>
  <c r="AV1007" i="8"/>
  <c r="AV1008" i="8"/>
  <c r="AV1009" i="8"/>
  <c r="AV1010" i="8"/>
  <c r="AV1011" i="8"/>
  <c r="AV1012" i="8"/>
  <c r="AV1013" i="8"/>
  <c r="AV1014" i="8"/>
  <c r="AV1015" i="8"/>
  <c r="AV1016" i="8"/>
  <c r="AV1017" i="8"/>
  <c r="AV1018" i="8"/>
  <c r="AV1019" i="8"/>
  <c r="AV1020" i="8"/>
  <c r="AV1021" i="8"/>
  <c r="AV1022" i="8"/>
  <c r="AV1023" i="8"/>
  <c r="AV1024" i="8"/>
  <c r="AV1025" i="8"/>
  <c r="AV1026" i="8"/>
  <c r="AV1027" i="8"/>
  <c r="AV1028" i="8"/>
  <c r="AV1029" i="8"/>
  <c r="AV1030" i="8"/>
  <c r="AV1031" i="8"/>
  <c r="AV1032" i="8"/>
  <c r="AV1033" i="8"/>
  <c r="AV1034" i="8"/>
  <c r="AV1035" i="8"/>
  <c r="AV1036" i="8"/>
  <c r="AV1037" i="8"/>
  <c r="AV1038" i="8"/>
  <c r="AV1039" i="8"/>
  <c r="AV1040" i="8"/>
  <c r="AV1041" i="8"/>
  <c r="AV1042" i="8"/>
  <c r="AV1043" i="8"/>
  <c r="AV1044" i="8"/>
  <c r="AV1045" i="8"/>
  <c r="AV1046" i="8"/>
  <c r="AV1047" i="8"/>
  <c r="AV1048" i="8"/>
  <c r="AV1049" i="8"/>
  <c r="AV1050" i="8"/>
  <c r="AV1051" i="8"/>
  <c r="AV1052" i="8"/>
  <c r="AV1053" i="8"/>
  <c r="AV1054" i="8"/>
  <c r="AV1055" i="8"/>
  <c r="AV1056" i="8"/>
  <c r="AV1057" i="8"/>
  <c r="AV1058" i="8"/>
  <c r="AV1059" i="8"/>
  <c r="AV1060" i="8"/>
  <c r="AV1061" i="8"/>
  <c r="AV1062" i="8"/>
  <c r="AV1063" i="8"/>
  <c r="AV1064" i="8"/>
  <c r="AV1065" i="8"/>
  <c r="AV1066" i="8"/>
  <c r="AV1067" i="8"/>
  <c r="AV1068" i="8"/>
  <c r="AV1069" i="8"/>
  <c r="AV1070" i="8"/>
  <c r="AV1071" i="8"/>
  <c r="AV1072" i="8"/>
  <c r="AV1073" i="8"/>
  <c r="AV1074" i="8"/>
  <c r="AV1075" i="8"/>
  <c r="AV1076" i="8"/>
  <c r="AV1077" i="8"/>
  <c r="AV1078" i="8"/>
  <c r="AV1079" i="8"/>
  <c r="AV1080" i="8"/>
  <c r="AV1081" i="8"/>
  <c r="AV1082" i="8"/>
  <c r="AV1083" i="8"/>
  <c r="AV1084" i="8"/>
  <c r="AV1085" i="8"/>
  <c r="AV1086" i="8"/>
  <c r="AV1087" i="8"/>
  <c r="AV1088" i="8"/>
  <c r="AV1089" i="8"/>
  <c r="AV1090" i="8"/>
  <c r="AV1091" i="8"/>
  <c r="AV1092" i="8"/>
  <c r="AV1093" i="8"/>
  <c r="AV1094" i="8"/>
  <c r="AV1095" i="8"/>
  <c r="AV1096" i="8"/>
  <c r="AU2" i="8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U104" i="8"/>
  <c r="AU105" i="8"/>
  <c r="AU106" i="8"/>
  <c r="AU107" i="8"/>
  <c r="AU108" i="8"/>
  <c r="AU109" i="8"/>
  <c r="AU110" i="8"/>
  <c r="AU111" i="8"/>
  <c r="AU112" i="8"/>
  <c r="AU113" i="8"/>
  <c r="AU114" i="8"/>
  <c r="AU115" i="8"/>
  <c r="AU116" i="8"/>
  <c r="AU117" i="8"/>
  <c r="AU118" i="8"/>
  <c r="AU119" i="8"/>
  <c r="AU120" i="8"/>
  <c r="AU121" i="8"/>
  <c r="AU122" i="8"/>
  <c r="AU123" i="8"/>
  <c r="AU124" i="8"/>
  <c r="AU125" i="8"/>
  <c r="AU126" i="8"/>
  <c r="AU127" i="8"/>
  <c r="AU128" i="8"/>
  <c r="AU129" i="8"/>
  <c r="AU130" i="8"/>
  <c r="AU131" i="8"/>
  <c r="AU132" i="8"/>
  <c r="AU133" i="8"/>
  <c r="AU134" i="8"/>
  <c r="AU135" i="8"/>
  <c r="AU136" i="8"/>
  <c r="AU137" i="8"/>
  <c r="AU138" i="8"/>
  <c r="AU139" i="8"/>
  <c r="AU140" i="8"/>
  <c r="AU141" i="8"/>
  <c r="AU142" i="8"/>
  <c r="AU143" i="8"/>
  <c r="AU144" i="8"/>
  <c r="AU145" i="8"/>
  <c r="AU146" i="8"/>
  <c r="AU147" i="8"/>
  <c r="AU148" i="8"/>
  <c r="AU149" i="8"/>
  <c r="AU150" i="8"/>
  <c r="AU151" i="8"/>
  <c r="AU152" i="8"/>
  <c r="AU153" i="8"/>
  <c r="AU154" i="8"/>
  <c r="AU155" i="8"/>
  <c r="AU156" i="8"/>
  <c r="AU157" i="8"/>
  <c r="AU158" i="8"/>
  <c r="AU159" i="8"/>
  <c r="AU160" i="8"/>
  <c r="AU161" i="8"/>
  <c r="AU162" i="8"/>
  <c r="AU163" i="8"/>
  <c r="AU164" i="8"/>
  <c r="AU165" i="8"/>
  <c r="AU166" i="8"/>
  <c r="AU167" i="8"/>
  <c r="AU168" i="8"/>
  <c r="AU169" i="8"/>
  <c r="AU170" i="8"/>
  <c r="AU171" i="8"/>
  <c r="AU172" i="8"/>
  <c r="AU173" i="8"/>
  <c r="AU174" i="8"/>
  <c r="AU175" i="8"/>
  <c r="AU176" i="8"/>
  <c r="AU177" i="8"/>
  <c r="AU178" i="8"/>
  <c r="AU179" i="8"/>
  <c r="AU180" i="8"/>
  <c r="AU181" i="8"/>
  <c r="AU182" i="8"/>
  <c r="AU183" i="8"/>
  <c r="AU184" i="8"/>
  <c r="AU185" i="8"/>
  <c r="AU186" i="8"/>
  <c r="AU187" i="8"/>
  <c r="AU188" i="8"/>
  <c r="AU189" i="8"/>
  <c r="AU190" i="8"/>
  <c r="AU191" i="8"/>
  <c r="AU192" i="8"/>
  <c r="AU193" i="8"/>
  <c r="AU194" i="8"/>
  <c r="AU195" i="8"/>
  <c r="AU196" i="8"/>
  <c r="AU197" i="8"/>
  <c r="AU198" i="8"/>
  <c r="AU199" i="8"/>
  <c r="AU200" i="8"/>
  <c r="AU201" i="8"/>
  <c r="AU202" i="8"/>
  <c r="AU203" i="8"/>
  <c r="AU204" i="8"/>
  <c r="AU205" i="8"/>
  <c r="AU206" i="8"/>
  <c r="AU207" i="8"/>
  <c r="AU208" i="8"/>
  <c r="AU209" i="8"/>
  <c r="AU210" i="8"/>
  <c r="AU211" i="8"/>
  <c r="AU212" i="8"/>
  <c r="AU213" i="8"/>
  <c r="AU214" i="8"/>
  <c r="AU215" i="8"/>
  <c r="AU216" i="8"/>
  <c r="AU217" i="8"/>
  <c r="AU218" i="8"/>
  <c r="AU219" i="8"/>
  <c r="AU220" i="8"/>
  <c r="AU221" i="8"/>
  <c r="AU222" i="8"/>
  <c r="AU223" i="8"/>
  <c r="AU224" i="8"/>
  <c r="AU225" i="8"/>
  <c r="AU226" i="8"/>
  <c r="AU227" i="8"/>
  <c r="AU228" i="8"/>
  <c r="AU229" i="8"/>
  <c r="AU230" i="8"/>
  <c r="AU231" i="8"/>
  <c r="AU232" i="8"/>
  <c r="AU233" i="8"/>
  <c r="AU234" i="8"/>
  <c r="AU235" i="8"/>
  <c r="AU236" i="8"/>
  <c r="AU237" i="8"/>
  <c r="AU238" i="8"/>
  <c r="AU239" i="8"/>
  <c r="AU240" i="8"/>
  <c r="AU241" i="8"/>
  <c r="AU242" i="8"/>
  <c r="AU243" i="8"/>
  <c r="AU244" i="8"/>
  <c r="AU245" i="8"/>
  <c r="AU246" i="8"/>
  <c r="AU247" i="8"/>
  <c r="AU248" i="8"/>
  <c r="AU249" i="8"/>
  <c r="AU250" i="8"/>
  <c r="AU251" i="8"/>
  <c r="AU252" i="8"/>
  <c r="AU253" i="8"/>
  <c r="AU254" i="8"/>
  <c r="AU255" i="8"/>
  <c r="AU256" i="8"/>
  <c r="AU257" i="8"/>
  <c r="AU258" i="8"/>
  <c r="AU259" i="8"/>
  <c r="AU260" i="8"/>
  <c r="AU261" i="8"/>
  <c r="AU262" i="8"/>
  <c r="AU263" i="8"/>
  <c r="AU264" i="8"/>
  <c r="AU265" i="8"/>
  <c r="AU266" i="8"/>
  <c r="AU267" i="8"/>
  <c r="AU268" i="8"/>
  <c r="AU269" i="8"/>
  <c r="AU270" i="8"/>
  <c r="AU271" i="8"/>
  <c r="AU272" i="8"/>
  <c r="AU273" i="8"/>
  <c r="AU274" i="8"/>
  <c r="AU275" i="8"/>
  <c r="AU276" i="8"/>
  <c r="AU277" i="8"/>
  <c r="AU278" i="8"/>
  <c r="AU279" i="8"/>
  <c r="AU280" i="8"/>
  <c r="AU281" i="8"/>
  <c r="AU282" i="8"/>
  <c r="AU283" i="8"/>
  <c r="AU284" i="8"/>
  <c r="AU285" i="8"/>
  <c r="AU286" i="8"/>
  <c r="AU287" i="8"/>
  <c r="AU288" i="8"/>
  <c r="AU289" i="8"/>
  <c r="AU290" i="8"/>
  <c r="AU291" i="8"/>
  <c r="AU292" i="8"/>
  <c r="AU293" i="8"/>
  <c r="AU294" i="8"/>
  <c r="AU295" i="8"/>
  <c r="AU296" i="8"/>
  <c r="AU297" i="8"/>
  <c r="AU298" i="8"/>
  <c r="AU299" i="8"/>
  <c r="AU300" i="8"/>
  <c r="AU301" i="8"/>
  <c r="AU302" i="8"/>
  <c r="AU303" i="8"/>
  <c r="AU304" i="8"/>
  <c r="AU305" i="8"/>
  <c r="AU306" i="8"/>
  <c r="AU307" i="8"/>
  <c r="AU308" i="8"/>
  <c r="AU309" i="8"/>
  <c r="AU310" i="8"/>
  <c r="AU311" i="8"/>
  <c r="AU312" i="8"/>
  <c r="AU313" i="8"/>
  <c r="AU314" i="8"/>
  <c r="AU315" i="8"/>
  <c r="AU316" i="8"/>
  <c r="AU317" i="8"/>
  <c r="AU318" i="8"/>
  <c r="AU319" i="8"/>
  <c r="AU320" i="8"/>
  <c r="AU321" i="8"/>
  <c r="AU322" i="8"/>
  <c r="AU323" i="8"/>
  <c r="AU326" i="8"/>
  <c r="AU327" i="8"/>
  <c r="AU328" i="8"/>
  <c r="AU329" i="8"/>
  <c r="AU330" i="8"/>
  <c r="AU331" i="8"/>
  <c r="AU332" i="8"/>
  <c r="AU333" i="8"/>
  <c r="AU334" i="8"/>
  <c r="AU335" i="8"/>
  <c r="AU336" i="8"/>
  <c r="AU337" i="8"/>
  <c r="AU338" i="8"/>
  <c r="AU339" i="8"/>
  <c r="AU340" i="8"/>
  <c r="AU341" i="8"/>
  <c r="AU342" i="8"/>
  <c r="AU343" i="8"/>
  <c r="AU344" i="8"/>
  <c r="AU345" i="8"/>
  <c r="AU346" i="8"/>
  <c r="AU347" i="8"/>
  <c r="AU348" i="8"/>
  <c r="AU349" i="8"/>
  <c r="AU350" i="8"/>
  <c r="AU351" i="8"/>
  <c r="AU352" i="8"/>
  <c r="AU353" i="8"/>
  <c r="AU354" i="8"/>
  <c r="AU355" i="8"/>
  <c r="AU356" i="8"/>
  <c r="AU357" i="8"/>
  <c r="AU358" i="8"/>
  <c r="AU359" i="8"/>
  <c r="AU360" i="8"/>
  <c r="AU361" i="8"/>
  <c r="AU362" i="8"/>
  <c r="AU363" i="8"/>
  <c r="AU364" i="8"/>
  <c r="AU365" i="8"/>
  <c r="AU366" i="8"/>
  <c r="AU367" i="8"/>
  <c r="AU368" i="8"/>
  <c r="AU369" i="8"/>
  <c r="AU370" i="8"/>
  <c r="AU371" i="8"/>
  <c r="AU372" i="8"/>
  <c r="AU373" i="8"/>
  <c r="AU374" i="8"/>
  <c r="AU375" i="8"/>
  <c r="AU376" i="8"/>
  <c r="AU377" i="8"/>
  <c r="AU378" i="8"/>
  <c r="AU379" i="8"/>
  <c r="AU380" i="8"/>
  <c r="AU381" i="8"/>
  <c r="AU382" i="8"/>
  <c r="AU383" i="8"/>
  <c r="AU384" i="8"/>
  <c r="AU385" i="8"/>
  <c r="AU386" i="8"/>
  <c r="AU387" i="8"/>
  <c r="AU388" i="8"/>
  <c r="AU389" i="8"/>
  <c r="AU390" i="8"/>
  <c r="AU391" i="8"/>
  <c r="AU392" i="8"/>
  <c r="AU393" i="8"/>
  <c r="AU394" i="8"/>
  <c r="AU395" i="8"/>
  <c r="AU396" i="8"/>
  <c r="AU397" i="8"/>
  <c r="AU398" i="8"/>
  <c r="AU399" i="8"/>
  <c r="AU400" i="8"/>
  <c r="AU401" i="8"/>
  <c r="AU402" i="8"/>
  <c r="AU403" i="8"/>
  <c r="AU404" i="8"/>
  <c r="AU405" i="8"/>
  <c r="AU406" i="8"/>
  <c r="AU407" i="8"/>
  <c r="AU408" i="8"/>
  <c r="AU409" i="8"/>
  <c r="AU410" i="8"/>
  <c r="AU411" i="8"/>
  <c r="AU412" i="8"/>
  <c r="AU413" i="8"/>
  <c r="AU414" i="8"/>
  <c r="AU415" i="8"/>
  <c r="AU416" i="8"/>
  <c r="AU417" i="8"/>
  <c r="AU418" i="8"/>
  <c r="AU419" i="8"/>
  <c r="AU420" i="8"/>
  <c r="AU421" i="8"/>
  <c r="AU422" i="8"/>
  <c r="AU423" i="8"/>
  <c r="AU424" i="8"/>
  <c r="AU425" i="8"/>
  <c r="AU426" i="8"/>
  <c r="AU427" i="8"/>
  <c r="AU428" i="8"/>
  <c r="AU429" i="8"/>
  <c r="AU430" i="8"/>
  <c r="AU431" i="8"/>
  <c r="AU432" i="8"/>
  <c r="AU433" i="8"/>
  <c r="AU434" i="8"/>
  <c r="AU435" i="8"/>
  <c r="AU436" i="8"/>
  <c r="AU437" i="8"/>
  <c r="AU438" i="8"/>
  <c r="AU439" i="8"/>
  <c r="AU440" i="8"/>
  <c r="AU441" i="8"/>
  <c r="AU442" i="8"/>
  <c r="AU443" i="8"/>
  <c r="AU444" i="8"/>
  <c r="AU445" i="8"/>
  <c r="AU446" i="8"/>
  <c r="AU447" i="8"/>
  <c r="AU448" i="8"/>
  <c r="AU449" i="8"/>
  <c r="AU450" i="8"/>
  <c r="AU451" i="8"/>
  <c r="AU452" i="8"/>
  <c r="AU453" i="8"/>
  <c r="AU454" i="8"/>
  <c r="AU455" i="8"/>
  <c r="AU456" i="8"/>
  <c r="AU457" i="8"/>
  <c r="AU458" i="8"/>
  <c r="AU459" i="8"/>
  <c r="AU460" i="8"/>
  <c r="AU461" i="8"/>
  <c r="AU462" i="8"/>
  <c r="AU463" i="8"/>
  <c r="AU464" i="8"/>
  <c r="AU465" i="8"/>
  <c r="AU466" i="8"/>
  <c r="AU467" i="8"/>
  <c r="AU468" i="8"/>
  <c r="AU469" i="8"/>
  <c r="AU470" i="8"/>
  <c r="AU471" i="8"/>
  <c r="AU472" i="8"/>
  <c r="AU473" i="8"/>
  <c r="AU474" i="8"/>
  <c r="AU475" i="8"/>
  <c r="AU476" i="8"/>
  <c r="AU477" i="8"/>
  <c r="AU478" i="8"/>
  <c r="AU479" i="8"/>
  <c r="AU480" i="8"/>
  <c r="AU481" i="8"/>
  <c r="AU482" i="8"/>
  <c r="AU483" i="8"/>
  <c r="AU484" i="8"/>
  <c r="AU485" i="8"/>
  <c r="AU486" i="8"/>
  <c r="AU487" i="8"/>
  <c r="AU488" i="8"/>
  <c r="AU489" i="8"/>
  <c r="AU490" i="8"/>
  <c r="AU491" i="8"/>
  <c r="AU492" i="8"/>
  <c r="AU493" i="8"/>
  <c r="AU494" i="8"/>
  <c r="AU495" i="8"/>
  <c r="AU496" i="8"/>
  <c r="AU497" i="8"/>
  <c r="AU498" i="8"/>
  <c r="AU499" i="8"/>
  <c r="AU500" i="8"/>
  <c r="AU501" i="8"/>
  <c r="AU502" i="8"/>
  <c r="AU503" i="8"/>
  <c r="AU504" i="8"/>
  <c r="AU505" i="8"/>
  <c r="AU506" i="8"/>
  <c r="AU507" i="8"/>
  <c r="AU508" i="8"/>
  <c r="AU509" i="8"/>
  <c r="AU510" i="8"/>
  <c r="AU511" i="8"/>
  <c r="AU512" i="8"/>
  <c r="AU513" i="8"/>
  <c r="AU514" i="8"/>
  <c r="AU515" i="8"/>
  <c r="AU516" i="8"/>
  <c r="AU517" i="8"/>
  <c r="AU518" i="8"/>
  <c r="AU519" i="8"/>
  <c r="AU520" i="8"/>
  <c r="AU521" i="8"/>
  <c r="AU522" i="8"/>
  <c r="AU523" i="8"/>
  <c r="AU524" i="8"/>
  <c r="AU525" i="8"/>
  <c r="AU526" i="8"/>
  <c r="AU527" i="8"/>
  <c r="AU528" i="8"/>
  <c r="AU529" i="8"/>
  <c r="AU530" i="8"/>
  <c r="AU531" i="8"/>
  <c r="AU532" i="8"/>
  <c r="AU533" i="8"/>
  <c r="AU534" i="8"/>
  <c r="AU535" i="8"/>
  <c r="AU536" i="8"/>
  <c r="AU537" i="8"/>
  <c r="AU538" i="8"/>
  <c r="AU539" i="8"/>
  <c r="AU540" i="8"/>
  <c r="AU541" i="8"/>
  <c r="AU542" i="8"/>
  <c r="AU543" i="8"/>
  <c r="AU544" i="8"/>
  <c r="AU545" i="8"/>
  <c r="AU546" i="8"/>
  <c r="AU547" i="8"/>
  <c r="AU548" i="8"/>
  <c r="AU549" i="8"/>
  <c r="AU550" i="8"/>
  <c r="AU551" i="8"/>
  <c r="AU552" i="8"/>
  <c r="AU553" i="8"/>
  <c r="AU554" i="8"/>
  <c r="AU555" i="8"/>
  <c r="AU556" i="8"/>
  <c r="AU557" i="8"/>
  <c r="AU558" i="8"/>
  <c r="AU559" i="8"/>
  <c r="AU560" i="8"/>
  <c r="AU561" i="8"/>
  <c r="AU562" i="8"/>
  <c r="AU563" i="8"/>
  <c r="AU564" i="8"/>
  <c r="AU565" i="8"/>
  <c r="AU566" i="8"/>
  <c r="AU567" i="8"/>
  <c r="AU568" i="8"/>
  <c r="AU569" i="8"/>
  <c r="AU570" i="8"/>
  <c r="AU571" i="8"/>
  <c r="AU572" i="8"/>
  <c r="AU573" i="8"/>
  <c r="AU574" i="8"/>
  <c r="AU575" i="8"/>
  <c r="AU576" i="8"/>
  <c r="AU577" i="8"/>
  <c r="AU578" i="8"/>
  <c r="AU579" i="8"/>
  <c r="AU580" i="8"/>
  <c r="AU581" i="8"/>
  <c r="AU582" i="8"/>
  <c r="AU583" i="8"/>
  <c r="AU584" i="8"/>
  <c r="AU585" i="8"/>
  <c r="AU586" i="8"/>
  <c r="AU587" i="8"/>
  <c r="AU588" i="8"/>
  <c r="AU589" i="8"/>
  <c r="AU590" i="8"/>
  <c r="AU591" i="8"/>
  <c r="AU592" i="8"/>
  <c r="AU593" i="8"/>
  <c r="AU594" i="8"/>
  <c r="AU595" i="8"/>
  <c r="AU596" i="8"/>
  <c r="AU597" i="8"/>
  <c r="AU598" i="8"/>
  <c r="AU599" i="8"/>
  <c r="AU600" i="8"/>
  <c r="AU601" i="8"/>
  <c r="AU602" i="8"/>
  <c r="AU603" i="8"/>
  <c r="AU604" i="8"/>
  <c r="AU605" i="8"/>
  <c r="AU606" i="8"/>
  <c r="AU607" i="8"/>
  <c r="AU608" i="8"/>
  <c r="AU609" i="8"/>
  <c r="AU610" i="8"/>
  <c r="AU611" i="8"/>
  <c r="AU612" i="8"/>
  <c r="AU613" i="8"/>
  <c r="AU614" i="8"/>
  <c r="AU615" i="8"/>
  <c r="AU616" i="8"/>
  <c r="AU617" i="8"/>
  <c r="AU618" i="8"/>
  <c r="AU619" i="8"/>
  <c r="AU620" i="8"/>
  <c r="AU621" i="8"/>
  <c r="AU622" i="8"/>
  <c r="AU623" i="8"/>
  <c r="AU624" i="8"/>
  <c r="AU625" i="8"/>
  <c r="AU626" i="8"/>
  <c r="AU627" i="8"/>
  <c r="AU628" i="8"/>
  <c r="AU629" i="8"/>
  <c r="AU630" i="8"/>
  <c r="AU631" i="8"/>
  <c r="AU632" i="8"/>
  <c r="AU633" i="8"/>
  <c r="AU634" i="8"/>
  <c r="AU635" i="8"/>
  <c r="AU636" i="8"/>
  <c r="AU637" i="8"/>
  <c r="AU638" i="8"/>
  <c r="AU639" i="8"/>
  <c r="AU640" i="8"/>
  <c r="AU641" i="8"/>
  <c r="AU642" i="8"/>
  <c r="AU643" i="8"/>
  <c r="AU644" i="8"/>
  <c r="AU645" i="8"/>
  <c r="AU646" i="8"/>
  <c r="AU647" i="8"/>
  <c r="AU648" i="8"/>
  <c r="AU649" i="8"/>
  <c r="AU650" i="8"/>
  <c r="AU651" i="8"/>
  <c r="AU652" i="8"/>
  <c r="AU653" i="8"/>
  <c r="AU654" i="8"/>
  <c r="AU655" i="8"/>
  <c r="AU656" i="8"/>
  <c r="AU657" i="8"/>
  <c r="AU658" i="8"/>
  <c r="AU659" i="8"/>
  <c r="AU660" i="8"/>
  <c r="AU661" i="8"/>
  <c r="AU662" i="8"/>
  <c r="AU663" i="8"/>
  <c r="AU664" i="8"/>
  <c r="AU665" i="8"/>
  <c r="AU666" i="8"/>
  <c r="AU667" i="8"/>
  <c r="AU668" i="8"/>
  <c r="AU669" i="8"/>
  <c r="AU670" i="8"/>
  <c r="AU671" i="8"/>
  <c r="AU672" i="8"/>
  <c r="AU673" i="8"/>
  <c r="AU674" i="8"/>
  <c r="AU675" i="8"/>
  <c r="AU676" i="8"/>
  <c r="AU677" i="8"/>
  <c r="AU678" i="8"/>
  <c r="AU679" i="8"/>
  <c r="AU680" i="8"/>
  <c r="AU681" i="8"/>
  <c r="AU682" i="8"/>
  <c r="AU683" i="8"/>
  <c r="AU684" i="8"/>
  <c r="AU685" i="8"/>
  <c r="AU686" i="8"/>
  <c r="AU687" i="8"/>
  <c r="AU688" i="8"/>
  <c r="AU689" i="8"/>
  <c r="AU690" i="8"/>
  <c r="AU691" i="8"/>
  <c r="AU692" i="8"/>
  <c r="AU693" i="8"/>
  <c r="AU694" i="8"/>
  <c r="AU695" i="8"/>
  <c r="AU696" i="8"/>
  <c r="AU697" i="8"/>
  <c r="AU698" i="8"/>
  <c r="AU699" i="8"/>
  <c r="AU700" i="8"/>
  <c r="AU701" i="8"/>
  <c r="AU702" i="8"/>
  <c r="AU703" i="8"/>
  <c r="AU704" i="8"/>
  <c r="AU705" i="8"/>
  <c r="AU706" i="8"/>
  <c r="AU707" i="8"/>
  <c r="AU708" i="8"/>
  <c r="AU709" i="8"/>
  <c r="AU710" i="8"/>
  <c r="AU711" i="8"/>
  <c r="AU712" i="8"/>
  <c r="AU713" i="8"/>
  <c r="AU714" i="8"/>
  <c r="AU715" i="8"/>
  <c r="AU716" i="8"/>
  <c r="AU717" i="8"/>
  <c r="AU718" i="8"/>
  <c r="AU719" i="8"/>
  <c r="AU720" i="8"/>
  <c r="AU721" i="8"/>
  <c r="AU722" i="8"/>
  <c r="AU723" i="8"/>
  <c r="AU724" i="8"/>
  <c r="AU725" i="8"/>
  <c r="AU726" i="8"/>
  <c r="AU727" i="8"/>
  <c r="AU728" i="8"/>
  <c r="AU729" i="8"/>
  <c r="AU730" i="8"/>
  <c r="AU731" i="8"/>
  <c r="AU732" i="8"/>
  <c r="AU733" i="8"/>
  <c r="AU734" i="8"/>
  <c r="AU735" i="8"/>
  <c r="AU736" i="8"/>
  <c r="AU737" i="8"/>
  <c r="AU738" i="8"/>
  <c r="AU739" i="8"/>
  <c r="AU740" i="8"/>
  <c r="AU741" i="8"/>
  <c r="AU742" i="8"/>
  <c r="AU743" i="8"/>
  <c r="AU744" i="8"/>
  <c r="AU745" i="8"/>
  <c r="AU746" i="8"/>
  <c r="AU747" i="8"/>
  <c r="AU748" i="8"/>
  <c r="AU749" i="8"/>
  <c r="AU750" i="8"/>
  <c r="AU751" i="8"/>
  <c r="AU752" i="8"/>
  <c r="AU753" i="8"/>
  <c r="AU754" i="8"/>
  <c r="AU755" i="8"/>
  <c r="AU756" i="8"/>
  <c r="AU757" i="8"/>
  <c r="AU758" i="8"/>
  <c r="AU759" i="8"/>
  <c r="AU760" i="8"/>
  <c r="AU761" i="8"/>
  <c r="AU762" i="8"/>
  <c r="AU763" i="8"/>
  <c r="AU764" i="8"/>
  <c r="AU765" i="8"/>
  <c r="AU766" i="8"/>
  <c r="AU767" i="8"/>
  <c r="AU768" i="8"/>
  <c r="AU769" i="8"/>
  <c r="AU770" i="8"/>
  <c r="AU771" i="8"/>
  <c r="AU772" i="8"/>
  <c r="AU773" i="8"/>
  <c r="AU774" i="8"/>
  <c r="AU775" i="8"/>
  <c r="AU776" i="8"/>
  <c r="AU777" i="8"/>
  <c r="AU778" i="8"/>
  <c r="AU779" i="8"/>
  <c r="AU780" i="8"/>
  <c r="AU781" i="8"/>
  <c r="AU782" i="8"/>
  <c r="AU783" i="8"/>
  <c r="AU784" i="8"/>
  <c r="AU785" i="8"/>
  <c r="AU786" i="8"/>
  <c r="AU787" i="8"/>
  <c r="AU788" i="8"/>
  <c r="AU789" i="8"/>
  <c r="AU790" i="8"/>
  <c r="AU791" i="8"/>
  <c r="AU792" i="8"/>
  <c r="AU793" i="8"/>
  <c r="AU794" i="8"/>
  <c r="AU795" i="8"/>
  <c r="AU796" i="8"/>
  <c r="AU797" i="8"/>
  <c r="AU798" i="8"/>
  <c r="AU799" i="8"/>
  <c r="AU800" i="8"/>
  <c r="AU801" i="8"/>
  <c r="AU802" i="8"/>
  <c r="AU803" i="8"/>
  <c r="AU804" i="8"/>
  <c r="AU805" i="8"/>
  <c r="AU806" i="8"/>
  <c r="AU807" i="8"/>
  <c r="AU808" i="8"/>
  <c r="AU809" i="8"/>
  <c r="AU810" i="8"/>
  <c r="AU811" i="8"/>
  <c r="AU812" i="8"/>
  <c r="AU813" i="8"/>
  <c r="AU814" i="8"/>
  <c r="AU815" i="8"/>
  <c r="AU816" i="8"/>
  <c r="AU817" i="8"/>
  <c r="AU818" i="8"/>
  <c r="AU819" i="8"/>
  <c r="AU820" i="8"/>
  <c r="AU821" i="8"/>
  <c r="AU822" i="8"/>
  <c r="AU823" i="8"/>
  <c r="AU824" i="8"/>
  <c r="AU825" i="8"/>
  <c r="AU826" i="8"/>
  <c r="AU827" i="8"/>
  <c r="AU828" i="8"/>
  <c r="AU829" i="8"/>
  <c r="AU830" i="8"/>
  <c r="AU831" i="8"/>
  <c r="AU832" i="8"/>
  <c r="AU833" i="8"/>
  <c r="AU834" i="8"/>
  <c r="AU835" i="8"/>
  <c r="AU836" i="8"/>
  <c r="AU837" i="8"/>
  <c r="AU838" i="8"/>
  <c r="AU839" i="8"/>
  <c r="AU840" i="8"/>
  <c r="AU841" i="8"/>
  <c r="AU842" i="8"/>
  <c r="AU843" i="8"/>
  <c r="AU844" i="8"/>
  <c r="AU845" i="8"/>
  <c r="AU846" i="8"/>
  <c r="AU847" i="8"/>
  <c r="AU848" i="8"/>
  <c r="AU849" i="8"/>
  <c r="AU850" i="8"/>
  <c r="AU851" i="8"/>
  <c r="AU852" i="8"/>
  <c r="AU853" i="8"/>
  <c r="AU854" i="8"/>
  <c r="AU855" i="8"/>
  <c r="AU856" i="8"/>
  <c r="AU857" i="8"/>
  <c r="AU858" i="8"/>
  <c r="AU859" i="8"/>
  <c r="AU860" i="8"/>
  <c r="AU861" i="8"/>
  <c r="AU862" i="8"/>
  <c r="AU863" i="8"/>
  <c r="AU864" i="8"/>
  <c r="AU865" i="8"/>
  <c r="AU866" i="8"/>
  <c r="AU867" i="8"/>
  <c r="AU868" i="8"/>
  <c r="AU869" i="8"/>
  <c r="AU870" i="8"/>
  <c r="AU871" i="8"/>
  <c r="AU872" i="8"/>
  <c r="AU873" i="8"/>
  <c r="AU874" i="8"/>
  <c r="AU875" i="8"/>
  <c r="AU876" i="8"/>
  <c r="AU877" i="8"/>
  <c r="AU878" i="8"/>
  <c r="AU879" i="8"/>
  <c r="AU880" i="8"/>
  <c r="AU881" i="8"/>
  <c r="AU882" i="8"/>
  <c r="AU883" i="8"/>
  <c r="AU884" i="8"/>
  <c r="AU885" i="8"/>
  <c r="AU886" i="8"/>
  <c r="AU887" i="8"/>
  <c r="AU888" i="8"/>
  <c r="AU889" i="8"/>
  <c r="AU890" i="8"/>
  <c r="AU891" i="8"/>
  <c r="AU892" i="8"/>
  <c r="AU893" i="8"/>
  <c r="AU894" i="8"/>
  <c r="AU895" i="8"/>
  <c r="AU896" i="8"/>
  <c r="AU897" i="8"/>
  <c r="AU898" i="8"/>
  <c r="AU899" i="8"/>
  <c r="AU900" i="8"/>
  <c r="AU901" i="8"/>
  <c r="AU902" i="8"/>
  <c r="AU903" i="8"/>
  <c r="AU904" i="8"/>
  <c r="AU905" i="8"/>
  <c r="AU906" i="8"/>
  <c r="AU907" i="8"/>
  <c r="AU908" i="8"/>
  <c r="AU909" i="8"/>
  <c r="AU910" i="8"/>
  <c r="AU911" i="8"/>
  <c r="AU912" i="8"/>
  <c r="AU913" i="8"/>
  <c r="AU914" i="8"/>
  <c r="AU915" i="8"/>
  <c r="AU916" i="8"/>
  <c r="AU917" i="8"/>
  <c r="AU918" i="8"/>
  <c r="AU919" i="8"/>
  <c r="AU920" i="8"/>
  <c r="AU921" i="8"/>
  <c r="AU922" i="8"/>
  <c r="AU923" i="8"/>
  <c r="AU924" i="8"/>
  <c r="AU925" i="8"/>
  <c r="AU926" i="8"/>
  <c r="AU927" i="8"/>
  <c r="AU928" i="8"/>
  <c r="AU929" i="8"/>
  <c r="AU930" i="8"/>
  <c r="AU931" i="8"/>
  <c r="AU932" i="8"/>
  <c r="AU933" i="8"/>
  <c r="AU934" i="8"/>
  <c r="AU935" i="8"/>
  <c r="AU936" i="8"/>
  <c r="AU937" i="8"/>
  <c r="AU938" i="8"/>
  <c r="AU939" i="8"/>
  <c r="AU940" i="8"/>
  <c r="AU941" i="8"/>
  <c r="AU942" i="8"/>
  <c r="AU943" i="8"/>
  <c r="AU944" i="8"/>
  <c r="AU945" i="8"/>
  <c r="AU946" i="8"/>
  <c r="AU947" i="8"/>
  <c r="AU948" i="8"/>
  <c r="AU949" i="8"/>
  <c r="AU950" i="8"/>
  <c r="AU951" i="8"/>
  <c r="AU952" i="8"/>
  <c r="AU953" i="8"/>
  <c r="AU954" i="8"/>
  <c r="AU955" i="8"/>
  <c r="AU956" i="8"/>
  <c r="AU957" i="8"/>
  <c r="AU958" i="8"/>
  <c r="AU959" i="8"/>
  <c r="AU960" i="8"/>
  <c r="AU961" i="8"/>
  <c r="AU962" i="8"/>
  <c r="AU963" i="8"/>
  <c r="AU964" i="8"/>
  <c r="AU965" i="8"/>
  <c r="AU966" i="8"/>
  <c r="AU967" i="8"/>
  <c r="AU968" i="8"/>
  <c r="AU969" i="8"/>
  <c r="AU970" i="8"/>
  <c r="AU971" i="8"/>
  <c r="AU972" i="8"/>
  <c r="AU973" i="8"/>
  <c r="AU974" i="8"/>
  <c r="AU975" i="8"/>
  <c r="AU976" i="8"/>
  <c r="AU977" i="8"/>
  <c r="AU978" i="8"/>
  <c r="AU979" i="8"/>
  <c r="AU980" i="8"/>
  <c r="AU981" i="8"/>
  <c r="AU982" i="8"/>
  <c r="AU983" i="8"/>
  <c r="AU984" i="8"/>
  <c r="AU985" i="8"/>
  <c r="AU986" i="8"/>
  <c r="AU987" i="8"/>
  <c r="AU988" i="8"/>
  <c r="AU989" i="8"/>
  <c r="AU990" i="8"/>
  <c r="AU991" i="8"/>
  <c r="AU992" i="8"/>
  <c r="AU993" i="8"/>
  <c r="AU994" i="8"/>
  <c r="AU995" i="8"/>
  <c r="AU996" i="8"/>
  <c r="AU997" i="8"/>
  <c r="AU998" i="8"/>
  <c r="AU999" i="8"/>
  <c r="AU1000" i="8"/>
  <c r="AU1001" i="8"/>
  <c r="AU1002" i="8"/>
  <c r="AU1003" i="8"/>
  <c r="AU1004" i="8"/>
  <c r="AU1005" i="8"/>
  <c r="AU1006" i="8"/>
  <c r="AU1007" i="8"/>
  <c r="AU1008" i="8"/>
  <c r="AU1009" i="8"/>
  <c r="AU1010" i="8"/>
  <c r="AU1011" i="8"/>
  <c r="AU1012" i="8"/>
  <c r="AU1013" i="8"/>
  <c r="AU1014" i="8"/>
  <c r="AU1015" i="8"/>
  <c r="AU1016" i="8"/>
  <c r="AU1017" i="8"/>
  <c r="AU1018" i="8"/>
  <c r="AU1019" i="8"/>
  <c r="AU1020" i="8"/>
  <c r="AU1021" i="8"/>
  <c r="AU1022" i="8"/>
  <c r="AU1023" i="8"/>
  <c r="AU1024" i="8"/>
  <c r="AU1025" i="8"/>
  <c r="AU1026" i="8"/>
  <c r="AU1027" i="8"/>
  <c r="AU1028" i="8"/>
  <c r="AU1029" i="8"/>
  <c r="AU1030" i="8"/>
  <c r="AU1031" i="8"/>
  <c r="AU1032" i="8"/>
  <c r="AU1033" i="8"/>
  <c r="AU1034" i="8"/>
  <c r="AU1035" i="8"/>
  <c r="AU1036" i="8"/>
  <c r="AU1037" i="8"/>
  <c r="AU1038" i="8"/>
  <c r="AU1039" i="8"/>
  <c r="AU1040" i="8"/>
  <c r="AU1041" i="8"/>
  <c r="AU1042" i="8"/>
  <c r="AU1043" i="8"/>
  <c r="AU1044" i="8"/>
  <c r="AU1045" i="8"/>
  <c r="AU1046" i="8"/>
  <c r="AU1047" i="8"/>
  <c r="AU1048" i="8"/>
  <c r="AU1049" i="8"/>
  <c r="AU1050" i="8"/>
  <c r="AU1051" i="8"/>
  <c r="AU1052" i="8"/>
  <c r="AU1053" i="8"/>
  <c r="AU1054" i="8"/>
  <c r="AU1055" i="8"/>
  <c r="AU1056" i="8"/>
  <c r="AU1057" i="8"/>
  <c r="AU1058" i="8"/>
  <c r="AU1059" i="8"/>
  <c r="AU1060" i="8"/>
  <c r="AU1061" i="8"/>
  <c r="AU1062" i="8"/>
  <c r="AU1063" i="8"/>
  <c r="AU1064" i="8"/>
  <c r="AU1065" i="8"/>
  <c r="AU1066" i="8"/>
  <c r="AU1067" i="8"/>
  <c r="AU1068" i="8"/>
  <c r="AU1069" i="8"/>
  <c r="AU1070" i="8"/>
  <c r="AU1071" i="8"/>
  <c r="AU1072" i="8"/>
  <c r="AU1073" i="8"/>
  <c r="AU1074" i="8"/>
  <c r="AU1075" i="8"/>
  <c r="AU1076" i="8"/>
  <c r="AU1077" i="8"/>
  <c r="AU1078" i="8"/>
  <c r="AU1079" i="8"/>
  <c r="AU1080" i="8"/>
  <c r="AU1081" i="8"/>
  <c r="AU1082" i="8"/>
  <c r="AU1083" i="8"/>
  <c r="AU1084" i="8"/>
  <c r="AU1085" i="8"/>
  <c r="AU1086" i="8"/>
  <c r="AU1087" i="8"/>
  <c r="AU1088" i="8"/>
  <c r="AU1089" i="8"/>
  <c r="AU1090" i="8"/>
  <c r="AU1091" i="8"/>
  <c r="AU1092" i="8"/>
  <c r="AU1093" i="8"/>
  <c r="AU1094" i="8"/>
  <c r="AU1095" i="8"/>
  <c r="AU1096" i="8"/>
  <c r="AS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S166" i="8"/>
  <c r="AS167" i="8"/>
  <c r="AS168" i="8"/>
  <c r="AS169" i="8"/>
  <c r="AS170" i="8"/>
  <c r="AS171" i="8"/>
  <c r="AS172" i="8"/>
  <c r="AS173" i="8"/>
  <c r="AS174" i="8"/>
  <c r="AS175" i="8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4" i="8"/>
  <c r="AS235" i="8"/>
  <c r="AS236" i="8"/>
  <c r="AS237" i="8"/>
  <c r="AS238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292" i="8"/>
  <c r="AS293" i="8"/>
  <c r="AS294" i="8"/>
  <c r="AS295" i="8"/>
  <c r="AS296" i="8"/>
  <c r="AS297" i="8"/>
  <c r="AS298" i="8"/>
  <c r="AS299" i="8"/>
  <c r="AS300" i="8"/>
  <c r="AS301" i="8"/>
  <c r="AS302" i="8"/>
  <c r="AS303" i="8"/>
  <c r="AS304" i="8"/>
  <c r="AS305" i="8"/>
  <c r="AS306" i="8"/>
  <c r="AS307" i="8"/>
  <c r="AS308" i="8"/>
  <c r="AS309" i="8"/>
  <c r="AS310" i="8"/>
  <c r="AS311" i="8"/>
  <c r="AS312" i="8"/>
  <c r="AS313" i="8"/>
  <c r="AS314" i="8"/>
  <c r="AS315" i="8"/>
  <c r="AS316" i="8"/>
  <c r="AS317" i="8"/>
  <c r="AS318" i="8"/>
  <c r="AS319" i="8"/>
  <c r="AS320" i="8"/>
  <c r="AS321" i="8"/>
  <c r="AS322" i="8"/>
  <c r="AS323" i="8"/>
  <c r="AS324" i="8"/>
  <c r="AS325" i="8"/>
  <c r="AS326" i="8"/>
  <c r="AS327" i="8"/>
  <c r="AS328" i="8"/>
  <c r="AS329" i="8"/>
  <c r="AS330" i="8"/>
  <c r="AS331" i="8"/>
  <c r="AS332" i="8"/>
  <c r="AS333" i="8"/>
  <c r="AS334" i="8"/>
  <c r="AS335" i="8"/>
  <c r="AS336" i="8"/>
  <c r="AS337" i="8"/>
  <c r="AS338" i="8"/>
  <c r="AS339" i="8"/>
  <c r="AS340" i="8"/>
  <c r="AS341" i="8"/>
  <c r="AS342" i="8"/>
  <c r="AS343" i="8"/>
  <c r="AS344" i="8"/>
  <c r="AS345" i="8"/>
  <c r="AS346" i="8"/>
  <c r="AS347" i="8"/>
  <c r="AS348" i="8"/>
  <c r="AS349" i="8"/>
  <c r="AS350" i="8"/>
  <c r="AS351" i="8"/>
  <c r="AS352" i="8"/>
  <c r="AS353" i="8"/>
  <c r="AS354" i="8"/>
  <c r="AS355" i="8"/>
  <c r="AS356" i="8"/>
  <c r="AS357" i="8"/>
  <c r="AS358" i="8"/>
  <c r="AS359" i="8"/>
  <c r="AS360" i="8"/>
  <c r="AS361" i="8"/>
  <c r="AS362" i="8"/>
  <c r="AS363" i="8"/>
  <c r="AS364" i="8"/>
  <c r="AS365" i="8"/>
  <c r="AS366" i="8"/>
  <c r="AS367" i="8"/>
  <c r="AS368" i="8"/>
  <c r="AS369" i="8"/>
  <c r="AS370" i="8"/>
  <c r="AS371" i="8"/>
  <c r="AS372" i="8"/>
  <c r="AS373" i="8"/>
  <c r="AS374" i="8"/>
  <c r="AS375" i="8"/>
  <c r="AS376" i="8"/>
  <c r="AS377" i="8"/>
  <c r="AS378" i="8"/>
  <c r="AS379" i="8"/>
  <c r="AS380" i="8"/>
  <c r="AS381" i="8"/>
  <c r="AS382" i="8"/>
  <c r="AS383" i="8"/>
  <c r="AS384" i="8"/>
  <c r="AS385" i="8"/>
  <c r="AS386" i="8"/>
  <c r="AS387" i="8"/>
  <c r="AS388" i="8"/>
  <c r="AS389" i="8"/>
  <c r="AS390" i="8"/>
  <c r="AS391" i="8"/>
  <c r="AS392" i="8"/>
  <c r="AS393" i="8"/>
  <c r="AS394" i="8"/>
  <c r="AS395" i="8"/>
  <c r="AS396" i="8"/>
  <c r="AS397" i="8"/>
  <c r="AS398" i="8"/>
  <c r="AS399" i="8"/>
  <c r="AS400" i="8"/>
  <c r="AS401" i="8"/>
  <c r="AS402" i="8"/>
  <c r="AS403" i="8"/>
  <c r="AS404" i="8"/>
  <c r="AS405" i="8"/>
  <c r="AS406" i="8"/>
  <c r="AS407" i="8"/>
  <c r="AS408" i="8"/>
  <c r="AS409" i="8"/>
  <c r="AS410" i="8"/>
  <c r="AS411" i="8"/>
  <c r="AS412" i="8"/>
  <c r="AS413" i="8"/>
  <c r="AS414" i="8"/>
  <c r="AS415" i="8"/>
  <c r="AS416" i="8"/>
  <c r="AS417" i="8"/>
  <c r="AS418" i="8"/>
  <c r="AS419" i="8"/>
  <c r="AS420" i="8"/>
  <c r="AS421" i="8"/>
  <c r="AS422" i="8"/>
  <c r="AS423" i="8"/>
  <c r="AS424" i="8"/>
  <c r="AS425" i="8"/>
  <c r="AS426" i="8"/>
  <c r="AS427" i="8"/>
  <c r="AS428" i="8"/>
  <c r="AS429" i="8"/>
  <c r="AS430" i="8"/>
  <c r="AS431" i="8"/>
  <c r="AS432" i="8"/>
  <c r="AS433" i="8"/>
  <c r="AS434" i="8"/>
  <c r="AS435" i="8"/>
  <c r="AS436" i="8"/>
  <c r="AS437" i="8"/>
  <c r="AS438" i="8"/>
  <c r="AS439" i="8"/>
  <c r="AS440" i="8"/>
  <c r="AS441" i="8"/>
  <c r="AS442" i="8"/>
  <c r="AS443" i="8"/>
  <c r="AS444" i="8"/>
  <c r="AS445" i="8"/>
  <c r="AS446" i="8"/>
  <c r="AS447" i="8"/>
  <c r="AS448" i="8"/>
  <c r="AS449" i="8"/>
  <c r="AS450" i="8"/>
  <c r="AS451" i="8"/>
  <c r="AS452" i="8"/>
  <c r="AS453" i="8"/>
  <c r="AS454" i="8"/>
  <c r="AS455" i="8"/>
  <c r="AS456" i="8"/>
  <c r="AS457" i="8"/>
  <c r="AS458" i="8"/>
  <c r="AS459" i="8"/>
  <c r="AS460" i="8"/>
  <c r="AS461" i="8"/>
  <c r="AS462" i="8"/>
  <c r="AS463" i="8"/>
  <c r="AS464" i="8"/>
  <c r="AS465" i="8"/>
  <c r="AS466" i="8"/>
  <c r="AS467" i="8"/>
  <c r="AS468" i="8"/>
  <c r="AS469" i="8"/>
  <c r="AS470" i="8"/>
  <c r="AS471" i="8"/>
  <c r="AS472" i="8"/>
  <c r="AS473" i="8"/>
  <c r="AS474" i="8"/>
  <c r="AS475" i="8"/>
  <c r="AS476" i="8"/>
  <c r="AS477" i="8"/>
  <c r="AS478" i="8"/>
  <c r="AS479" i="8"/>
  <c r="AS480" i="8"/>
  <c r="AS481" i="8"/>
  <c r="AS482" i="8"/>
  <c r="AS483" i="8"/>
  <c r="AS484" i="8"/>
  <c r="AS485" i="8"/>
  <c r="AS486" i="8"/>
  <c r="AS487" i="8"/>
  <c r="AS488" i="8"/>
  <c r="AS489" i="8"/>
  <c r="AS490" i="8"/>
  <c r="AS491" i="8"/>
  <c r="AS492" i="8"/>
  <c r="AS493" i="8"/>
  <c r="AS494" i="8"/>
  <c r="AS495" i="8"/>
  <c r="AS496" i="8"/>
  <c r="AS497" i="8"/>
  <c r="AS498" i="8"/>
  <c r="AS499" i="8"/>
  <c r="AS500" i="8"/>
  <c r="AS501" i="8"/>
  <c r="AS502" i="8"/>
  <c r="AS503" i="8"/>
  <c r="AS504" i="8"/>
  <c r="AS505" i="8"/>
  <c r="AS506" i="8"/>
  <c r="AS507" i="8"/>
  <c r="AS508" i="8"/>
  <c r="AS509" i="8"/>
  <c r="AS510" i="8"/>
  <c r="AS511" i="8"/>
  <c r="AS512" i="8"/>
  <c r="AS513" i="8"/>
  <c r="AS514" i="8"/>
  <c r="AS515" i="8"/>
  <c r="AS516" i="8"/>
  <c r="AS517" i="8"/>
  <c r="AS518" i="8"/>
  <c r="AS519" i="8"/>
  <c r="AS520" i="8"/>
  <c r="AS521" i="8"/>
  <c r="AS522" i="8"/>
  <c r="AS523" i="8"/>
  <c r="AS524" i="8"/>
  <c r="AS525" i="8"/>
  <c r="AS526" i="8"/>
  <c r="AS527" i="8"/>
  <c r="AS528" i="8"/>
  <c r="AS529" i="8"/>
  <c r="AS530" i="8"/>
  <c r="AS531" i="8"/>
  <c r="AS532" i="8"/>
  <c r="AS533" i="8"/>
  <c r="AS534" i="8"/>
  <c r="AS535" i="8"/>
  <c r="AS536" i="8"/>
  <c r="AS537" i="8"/>
  <c r="AS538" i="8"/>
  <c r="AS539" i="8"/>
  <c r="AS540" i="8"/>
  <c r="AS541" i="8"/>
  <c r="AS542" i="8"/>
  <c r="AS543" i="8"/>
  <c r="AS544" i="8"/>
  <c r="AS545" i="8"/>
  <c r="AS546" i="8"/>
  <c r="AS547" i="8"/>
  <c r="AS548" i="8"/>
  <c r="AS549" i="8"/>
  <c r="AS550" i="8"/>
  <c r="AS551" i="8"/>
  <c r="AS552" i="8"/>
  <c r="AS553" i="8"/>
  <c r="AS554" i="8"/>
  <c r="AS555" i="8"/>
  <c r="AS556" i="8"/>
  <c r="AS557" i="8"/>
  <c r="AS558" i="8"/>
  <c r="AS559" i="8"/>
  <c r="AS560" i="8"/>
  <c r="AS561" i="8"/>
  <c r="AS562" i="8"/>
  <c r="AS563" i="8"/>
  <c r="AS564" i="8"/>
  <c r="AS565" i="8"/>
  <c r="AS566" i="8"/>
  <c r="AS567" i="8"/>
  <c r="AS568" i="8"/>
  <c r="AS569" i="8"/>
  <c r="AS570" i="8"/>
  <c r="AS571" i="8"/>
  <c r="AS572" i="8"/>
  <c r="AS573" i="8"/>
  <c r="AS574" i="8"/>
  <c r="AS575" i="8"/>
  <c r="AS576" i="8"/>
  <c r="AS577" i="8"/>
  <c r="AS578" i="8"/>
  <c r="AS579" i="8"/>
  <c r="AS580" i="8"/>
  <c r="AS581" i="8"/>
  <c r="AS582" i="8"/>
  <c r="AS583" i="8"/>
  <c r="AS584" i="8"/>
  <c r="AS585" i="8"/>
  <c r="AS586" i="8"/>
  <c r="AS587" i="8"/>
  <c r="AS588" i="8"/>
  <c r="AS589" i="8"/>
  <c r="AS590" i="8"/>
  <c r="AS591" i="8"/>
  <c r="AS592" i="8"/>
  <c r="AS593" i="8"/>
  <c r="AS594" i="8"/>
  <c r="AS595" i="8"/>
  <c r="AS596" i="8"/>
  <c r="AS597" i="8"/>
  <c r="AS598" i="8"/>
  <c r="AS599" i="8"/>
  <c r="AS600" i="8"/>
  <c r="AS601" i="8"/>
  <c r="AS602" i="8"/>
  <c r="AS603" i="8"/>
  <c r="AS604" i="8"/>
  <c r="AS605" i="8"/>
  <c r="AS606" i="8"/>
  <c r="AS607" i="8"/>
  <c r="AS608" i="8"/>
  <c r="AS609" i="8"/>
  <c r="AS610" i="8"/>
  <c r="AS611" i="8"/>
  <c r="AS612" i="8"/>
  <c r="AS613" i="8"/>
  <c r="AS614" i="8"/>
  <c r="AS615" i="8"/>
  <c r="AS616" i="8"/>
  <c r="AS617" i="8"/>
  <c r="AS618" i="8"/>
  <c r="AS619" i="8"/>
  <c r="AS620" i="8"/>
  <c r="AS621" i="8"/>
  <c r="AS622" i="8"/>
  <c r="AS623" i="8"/>
  <c r="AS624" i="8"/>
  <c r="AS625" i="8"/>
  <c r="AS626" i="8"/>
  <c r="AS627" i="8"/>
  <c r="AS628" i="8"/>
  <c r="AS629" i="8"/>
  <c r="AS630" i="8"/>
  <c r="AS631" i="8"/>
  <c r="AS632" i="8"/>
  <c r="AS633" i="8"/>
  <c r="AS634" i="8"/>
  <c r="AS635" i="8"/>
  <c r="AS636" i="8"/>
  <c r="AS637" i="8"/>
  <c r="AS638" i="8"/>
  <c r="AS639" i="8"/>
  <c r="AS640" i="8"/>
  <c r="AS641" i="8"/>
  <c r="AS642" i="8"/>
  <c r="AS643" i="8"/>
  <c r="AS644" i="8"/>
  <c r="AS645" i="8"/>
  <c r="AS646" i="8"/>
  <c r="AS647" i="8"/>
  <c r="AS648" i="8"/>
  <c r="AS649" i="8"/>
  <c r="AS650" i="8"/>
  <c r="AS651" i="8"/>
  <c r="AS652" i="8"/>
  <c r="AS653" i="8"/>
  <c r="AS654" i="8"/>
  <c r="AS655" i="8"/>
  <c r="AS656" i="8"/>
  <c r="AS657" i="8"/>
  <c r="AS658" i="8"/>
  <c r="AS659" i="8"/>
  <c r="AS660" i="8"/>
  <c r="AS661" i="8"/>
  <c r="AS662" i="8"/>
  <c r="AS663" i="8"/>
  <c r="AS664" i="8"/>
  <c r="AS665" i="8"/>
  <c r="AS666" i="8"/>
  <c r="AS667" i="8"/>
  <c r="AS668" i="8"/>
  <c r="AS669" i="8"/>
  <c r="AS670" i="8"/>
  <c r="AS671" i="8"/>
  <c r="AS672" i="8"/>
  <c r="AS673" i="8"/>
  <c r="AS674" i="8"/>
  <c r="AS675" i="8"/>
  <c r="AS676" i="8"/>
  <c r="AS677" i="8"/>
  <c r="AS678" i="8"/>
  <c r="AS679" i="8"/>
  <c r="AS680" i="8"/>
  <c r="AS681" i="8"/>
  <c r="AS682" i="8"/>
  <c r="AS683" i="8"/>
  <c r="AS684" i="8"/>
  <c r="AS685" i="8"/>
  <c r="AS686" i="8"/>
  <c r="AS687" i="8"/>
  <c r="AS688" i="8"/>
  <c r="AS689" i="8"/>
  <c r="AS690" i="8"/>
  <c r="AS691" i="8"/>
  <c r="AS692" i="8"/>
  <c r="AS693" i="8"/>
  <c r="AS694" i="8"/>
  <c r="AS695" i="8"/>
  <c r="AS696" i="8"/>
  <c r="AS697" i="8"/>
  <c r="AS698" i="8"/>
  <c r="AS699" i="8"/>
  <c r="AS700" i="8"/>
  <c r="AS701" i="8"/>
  <c r="AS702" i="8"/>
  <c r="AS703" i="8"/>
  <c r="AS704" i="8"/>
  <c r="AS705" i="8"/>
  <c r="AS706" i="8"/>
  <c r="AS707" i="8"/>
  <c r="AS708" i="8"/>
  <c r="AS709" i="8"/>
  <c r="AS710" i="8"/>
  <c r="AS711" i="8"/>
  <c r="AS712" i="8"/>
  <c r="AS713" i="8"/>
  <c r="AS714" i="8"/>
  <c r="AS715" i="8"/>
  <c r="AS716" i="8"/>
  <c r="AS717" i="8"/>
  <c r="AS718" i="8"/>
  <c r="AS719" i="8"/>
  <c r="AS720" i="8"/>
  <c r="AS721" i="8"/>
  <c r="AS722" i="8"/>
  <c r="AS723" i="8"/>
  <c r="AS724" i="8"/>
  <c r="AS725" i="8"/>
  <c r="AS726" i="8"/>
  <c r="AS727" i="8"/>
  <c r="AS728" i="8"/>
  <c r="AS729" i="8"/>
  <c r="AS730" i="8"/>
  <c r="AS731" i="8"/>
  <c r="AS732" i="8"/>
  <c r="AS733" i="8"/>
  <c r="AS734" i="8"/>
  <c r="AS735" i="8"/>
  <c r="AS736" i="8"/>
  <c r="AS737" i="8"/>
  <c r="AS738" i="8"/>
  <c r="AS739" i="8"/>
  <c r="AS740" i="8"/>
  <c r="AS741" i="8"/>
  <c r="AS742" i="8"/>
  <c r="AS743" i="8"/>
  <c r="AS744" i="8"/>
  <c r="AS745" i="8"/>
  <c r="AS746" i="8"/>
  <c r="AS747" i="8"/>
  <c r="AS748" i="8"/>
  <c r="AS749" i="8"/>
  <c r="AS750" i="8"/>
  <c r="AS751" i="8"/>
  <c r="AS752" i="8"/>
  <c r="AS753" i="8"/>
  <c r="AS754" i="8"/>
  <c r="AS755" i="8"/>
  <c r="AS756" i="8"/>
  <c r="AS757" i="8"/>
  <c r="AS758" i="8"/>
  <c r="AS759" i="8"/>
  <c r="AS760" i="8"/>
  <c r="AS761" i="8"/>
  <c r="AS762" i="8"/>
  <c r="AS763" i="8"/>
  <c r="AS764" i="8"/>
  <c r="AS765" i="8"/>
  <c r="AS766" i="8"/>
  <c r="AS767" i="8"/>
  <c r="AS768" i="8"/>
  <c r="AS769" i="8"/>
  <c r="AS770" i="8"/>
  <c r="AS771" i="8"/>
  <c r="AS772" i="8"/>
  <c r="AS773" i="8"/>
  <c r="AS774" i="8"/>
  <c r="AS775" i="8"/>
  <c r="AS776" i="8"/>
  <c r="AS777" i="8"/>
  <c r="AS778" i="8"/>
  <c r="AS779" i="8"/>
  <c r="AS780" i="8"/>
  <c r="AS781" i="8"/>
  <c r="AS782" i="8"/>
  <c r="AS783" i="8"/>
  <c r="AS784" i="8"/>
  <c r="AS785" i="8"/>
  <c r="AS786" i="8"/>
  <c r="AS787" i="8"/>
  <c r="AS788" i="8"/>
  <c r="AS789" i="8"/>
  <c r="AS790" i="8"/>
  <c r="AS791" i="8"/>
  <c r="AS792" i="8"/>
  <c r="AS793" i="8"/>
  <c r="AS794" i="8"/>
  <c r="AS795" i="8"/>
  <c r="AS796" i="8"/>
  <c r="AS797" i="8"/>
  <c r="AS798" i="8"/>
  <c r="AS799" i="8"/>
  <c r="AS800" i="8"/>
  <c r="AS801" i="8"/>
  <c r="AS802" i="8"/>
  <c r="AS803" i="8"/>
  <c r="AS804" i="8"/>
  <c r="AS805" i="8"/>
  <c r="AS806" i="8"/>
  <c r="AS807" i="8"/>
  <c r="AS808" i="8"/>
  <c r="AS809" i="8"/>
  <c r="AS810" i="8"/>
  <c r="AS811" i="8"/>
  <c r="AS812" i="8"/>
  <c r="AS813" i="8"/>
  <c r="AS814" i="8"/>
  <c r="AS815" i="8"/>
  <c r="AS816" i="8"/>
  <c r="AS817" i="8"/>
  <c r="AS818" i="8"/>
  <c r="AS819" i="8"/>
  <c r="AS820" i="8"/>
  <c r="AS821" i="8"/>
  <c r="AS822" i="8"/>
  <c r="AS823" i="8"/>
  <c r="AS824" i="8"/>
  <c r="AS825" i="8"/>
  <c r="AS826" i="8"/>
  <c r="AS827" i="8"/>
  <c r="AS828" i="8"/>
  <c r="AS829" i="8"/>
  <c r="AS830" i="8"/>
  <c r="AS831" i="8"/>
  <c r="AS832" i="8"/>
  <c r="AS833" i="8"/>
  <c r="AS834" i="8"/>
  <c r="AS835" i="8"/>
  <c r="AS836" i="8"/>
  <c r="AS837" i="8"/>
  <c r="AS838" i="8"/>
  <c r="AS839" i="8"/>
  <c r="AS840" i="8"/>
  <c r="AS841" i="8"/>
  <c r="AS842" i="8"/>
  <c r="AS843" i="8"/>
  <c r="AS844" i="8"/>
  <c r="AS845" i="8"/>
  <c r="AS846" i="8"/>
  <c r="AS847" i="8"/>
  <c r="AS848" i="8"/>
  <c r="AS849" i="8"/>
  <c r="AS850" i="8"/>
  <c r="AS851" i="8"/>
  <c r="AS852" i="8"/>
  <c r="AS853" i="8"/>
  <c r="AS854" i="8"/>
  <c r="AS855" i="8"/>
  <c r="AS856" i="8"/>
  <c r="AS857" i="8"/>
  <c r="AS858" i="8"/>
  <c r="AS859" i="8"/>
  <c r="AS860" i="8"/>
  <c r="AS861" i="8"/>
  <c r="AS862" i="8"/>
  <c r="AS863" i="8"/>
  <c r="AS864" i="8"/>
  <c r="AS865" i="8"/>
  <c r="AS866" i="8"/>
  <c r="AS867" i="8"/>
  <c r="AS868" i="8"/>
  <c r="AS869" i="8"/>
  <c r="AS870" i="8"/>
  <c r="AS871" i="8"/>
  <c r="AS872" i="8"/>
  <c r="AS873" i="8"/>
  <c r="AS874" i="8"/>
  <c r="AS875" i="8"/>
  <c r="AS876" i="8"/>
  <c r="AS877" i="8"/>
  <c r="AS878" i="8"/>
  <c r="AS879" i="8"/>
  <c r="AS880" i="8"/>
  <c r="AS881" i="8"/>
  <c r="AS882" i="8"/>
  <c r="AS883" i="8"/>
  <c r="AS884" i="8"/>
  <c r="AS885" i="8"/>
  <c r="AS886" i="8"/>
  <c r="AS887" i="8"/>
  <c r="AS888" i="8"/>
  <c r="AS889" i="8"/>
  <c r="AS890" i="8"/>
  <c r="AS891" i="8"/>
  <c r="AS892" i="8"/>
  <c r="AS893" i="8"/>
  <c r="AS894" i="8"/>
  <c r="AS895" i="8"/>
  <c r="AS896" i="8"/>
  <c r="AS897" i="8"/>
  <c r="AS898" i="8"/>
  <c r="AS899" i="8"/>
  <c r="AS900" i="8"/>
  <c r="AS901" i="8"/>
  <c r="AS902" i="8"/>
  <c r="AS903" i="8"/>
  <c r="AS904" i="8"/>
  <c r="AS905" i="8"/>
  <c r="AS906" i="8"/>
  <c r="AS907" i="8"/>
  <c r="AS908" i="8"/>
  <c r="AS909" i="8"/>
  <c r="AS910" i="8"/>
  <c r="AS911" i="8"/>
  <c r="AS912" i="8"/>
  <c r="AS913" i="8"/>
  <c r="AS914" i="8"/>
  <c r="AS915" i="8"/>
  <c r="AS916" i="8"/>
  <c r="AS917" i="8"/>
  <c r="AS918" i="8"/>
  <c r="AS919" i="8"/>
  <c r="AS920" i="8"/>
  <c r="AS921" i="8"/>
  <c r="AS922" i="8"/>
  <c r="AS923" i="8"/>
  <c r="AS924" i="8"/>
  <c r="AS925" i="8"/>
  <c r="AS926" i="8"/>
  <c r="AS927" i="8"/>
  <c r="AS928" i="8"/>
  <c r="AS929" i="8"/>
  <c r="AS930" i="8"/>
  <c r="AS931" i="8"/>
  <c r="AS932" i="8"/>
  <c r="AS933" i="8"/>
  <c r="AS934" i="8"/>
  <c r="AS935" i="8"/>
  <c r="AS936" i="8"/>
  <c r="AS937" i="8"/>
  <c r="AS938" i="8"/>
  <c r="AS939" i="8"/>
  <c r="AS940" i="8"/>
  <c r="AS941" i="8"/>
  <c r="AS942" i="8"/>
  <c r="AS943" i="8"/>
  <c r="AS944" i="8"/>
  <c r="AS945" i="8"/>
  <c r="AS946" i="8"/>
  <c r="AS947" i="8"/>
  <c r="AS948" i="8"/>
  <c r="AS949" i="8"/>
  <c r="AS950" i="8"/>
  <c r="AS951" i="8"/>
  <c r="AS952" i="8"/>
  <c r="AS953" i="8"/>
  <c r="AS954" i="8"/>
  <c r="AS955" i="8"/>
  <c r="AS956" i="8"/>
  <c r="AS957" i="8"/>
  <c r="AS958" i="8"/>
  <c r="AS959" i="8"/>
  <c r="AS960" i="8"/>
  <c r="AS961" i="8"/>
  <c r="AS962" i="8"/>
  <c r="AS963" i="8"/>
  <c r="AS964" i="8"/>
  <c r="AS965" i="8"/>
  <c r="AS966" i="8"/>
  <c r="AS967" i="8"/>
  <c r="AS968" i="8"/>
  <c r="AS969" i="8"/>
  <c r="AS970" i="8"/>
  <c r="AS971" i="8"/>
  <c r="AS972" i="8"/>
  <c r="AS973" i="8"/>
  <c r="AS974" i="8"/>
  <c r="AS975" i="8"/>
  <c r="AS976" i="8"/>
  <c r="AS977" i="8"/>
  <c r="AS978" i="8"/>
  <c r="AS979" i="8"/>
  <c r="AS980" i="8"/>
  <c r="AS981" i="8"/>
  <c r="AS982" i="8"/>
  <c r="AS983" i="8"/>
  <c r="AS984" i="8"/>
  <c r="AS985" i="8"/>
  <c r="AS986" i="8"/>
  <c r="AS987" i="8"/>
  <c r="AS988" i="8"/>
  <c r="AS989" i="8"/>
  <c r="AS990" i="8"/>
  <c r="AS991" i="8"/>
  <c r="AS992" i="8"/>
  <c r="AS993" i="8"/>
  <c r="AS994" i="8"/>
  <c r="AS995" i="8"/>
  <c r="AS996" i="8"/>
  <c r="AS997" i="8"/>
  <c r="AS998" i="8"/>
  <c r="AS999" i="8"/>
  <c r="AS1000" i="8"/>
  <c r="AS1001" i="8"/>
  <c r="AS1002" i="8"/>
  <c r="AS1003" i="8"/>
  <c r="AS1004" i="8"/>
  <c r="AS1005" i="8"/>
  <c r="AS1006" i="8"/>
  <c r="AS1007" i="8"/>
  <c r="AS1008" i="8"/>
  <c r="AS1009" i="8"/>
  <c r="AS1010" i="8"/>
  <c r="AS1011" i="8"/>
  <c r="AS1012" i="8"/>
  <c r="AS1013" i="8"/>
  <c r="AS1014" i="8"/>
  <c r="AS1015" i="8"/>
  <c r="AS1016" i="8"/>
  <c r="AS1017" i="8"/>
  <c r="AS1018" i="8"/>
  <c r="AS1019" i="8"/>
  <c r="AS1020" i="8"/>
  <c r="AS1021" i="8"/>
  <c r="AS1022" i="8"/>
  <c r="AS1023" i="8"/>
  <c r="AS1024" i="8"/>
  <c r="AS1025" i="8"/>
  <c r="AS1026" i="8"/>
  <c r="AS1027" i="8"/>
  <c r="AS1028" i="8"/>
  <c r="AS1029" i="8"/>
  <c r="AS1030" i="8"/>
  <c r="AS1031" i="8"/>
  <c r="AS1032" i="8"/>
  <c r="AS1033" i="8"/>
  <c r="AS1034" i="8"/>
  <c r="AS1035" i="8"/>
  <c r="AS1036" i="8"/>
  <c r="AS1037" i="8"/>
  <c r="AS1038" i="8"/>
  <c r="AS1039" i="8"/>
  <c r="AS1040" i="8"/>
  <c r="AS1041" i="8"/>
  <c r="AS1042" i="8"/>
  <c r="AS1043" i="8"/>
  <c r="AS1044" i="8"/>
  <c r="AS1045" i="8"/>
  <c r="AS1046" i="8"/>
  <c r="AS1047" i="8"/>
  <c r="AS1048" i="8"/>
  <c r="AS1049" i="8"/>
  <c r="AS1050" i="8"/>
  <c r="AS1051" i="8"/>
  <c r="AS1052" i="8"/>
  <c r="AS1053" i="8"/>
  <c r="AS1054" i="8"/>
  <c r="AS1055" i="8"/>
  <c r="AS1056" i="8"/>
  <c r="AS1057" i="8"/>
  <c r="AS1058" i="8"/>
  <c r="AS1059" i="8"/>
  <c r="AS1060" i="8"/>
  <c r="AS1061" i="8"/>
  <c r="AS1062" i="8"/>
  <c r="AS1063" i="8"/>
  <c r="AS1064" i="8"/>
  <c r="AS1065" i="8"/>
  <c r="AS1066" i="8"/>
  <c r="AS1067" i="8"/>
  <c r="AS1068" i="8"/>
  <c r="AS1069" i="8"/>
  <c r="AS1070" i="8"/>
  <c r="AS1071" i="8"/>
  <c r="AS1072" i="8"/>
  <c r="AS1073" i="8"/>
  <c r="AS1074" i="8"/>
  <c r="AS1075" i="8"/>
  <c r="AS1076" i="8"/>
  <c r="AS1077" i="8"/>
  <c r="AS1078" i="8"/>
  <c r="AS1079" i="8"/>
  <c r="AS1080" i="8"/>
  <c r="AS1081" i="8"/>
  <c r="AS1082" i="8"/>
  <c r="AS1083" i="8"/>
  <c r="AS1084" i="8"/>
  <c r="AS1085" i="8"/>
  <c r="AS1086" i="8"/>
  <c r="AS1087" i="8"/>
  <c r="AS1088" i="8"/>
  <c r="AS1089" i="8"/>
  <c r="AS1090" i="8"/>
  <c r="AS1091" i="8"/>
  <c r="AS1092" i="8"/>
  <c r="AS1093" i="8"/>
  <c r="AS1094" i="8"/>
  <c r="AS1095" i="8"/>
  <c r="AS1096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2" i="8"/>
  <c r="L6" i="8"/>
  <c r="V6" i="8" s="1"/>
  <c r="L21" i="8"/>
  <c r="L30" i="8"/>
  <c r="V30" i="8" s="1"/>
  <c r="L36" i="8"/>
  <c r="L37" i="8"/>
  <c r="L44" i="8"/>
  <c r="Q44" i="8" s="1"/>
  <c r="L45" i="8"/>
  <c r="M45" i="8" s="1"/>
  <c r="L50" i="8"/>
  <c r="L52" i="8"/>
  <c r="V52" i="8" s="1"/>
  <c r="L58" i="8"/>
  <c r="L60" i="8"/>
  <c r="V60" i="8" s="1"/>
  <c r="L69" i="8"/>
  <c r="V69" i="8" s="1"/>
  <c r="L72" i="8"/>
  <c r="V72" i="8" s="1"/>
  <c r="L74" i="8"/>
  <c r="V74" i="8" s="1"/>
  <c r="L76" i="8"/>
  <c r="V76" i="8" s="1"/>
  <c r="L78" i="8"/>
  <c r="L82" i="8"/>
  <c r="V82" i="8" s="1"/>
  <c r="L84" i="8"/>
  <c r="L88" i="8"/>
  <c r="V88" i="8" s="1"/>
  <c r="L90" i="8"/>
  <c r="L93" i="8"/>
  <c r="L100" i="8"/>
  <c r="L102" i="8"/>
  <c r="V102" i="8" s="1"/>
  <c r="L104" i="8"/>
  <c r="V104" i="8" s="1"/>
  <c r="L106" i="8"/>
  <c r="V106" i="8" s="1"/>
  <c r="L109" i="8"/>
  <c r="V109" i="8" s="1"/>
  <c r="L110" i="8"/>
  <c r="L112" i="8"/>
  <c r="V112" i="8" s="1"/>
  <c r="L114" i="8"/>
  <c r="V114" i="8" s="1"/>
  <c r="L117" i="8"/>
  <c r="V117" i="8" s="1"/>
  <c r="L120" i="8"/>
  <c r="V120" i="8" s="1"/>
  <c r="L122" i="8"/>
  <c r="V122" i="8" s="1"/>
  <c r="L128" i="8"/>
  <c r="V128" i="8" s="1"/>
  <c r="L130" i="8"/>
  <c r="V130" i="8" s="1"/>
  <c r="L132" i="8"/>
  <c r="V132" i="8" s="1"/>
  <c r="L133" i="8"/>
  <c r="V133" i="8" s="1"/>
  <c r="L141" i="8"/>
  <c r="V141" i="8" s="1"/>
  <c r="L148" i="8"/>
  <c r="V148" i="8" s="1"/>
  <c r="L154" i="8"/>
  <c r="L156" i="8"/>
  <c r="V156" i="8" s="1"/>
  <c r="L157" i="8"/>
  <c r="L162" i="8"/>
  <c r="L164" i="8"/>
  <c r="V164" i="8" s="1"/>
  <c r="L166" i="8"/>
  <c r="V166" i="8" s="1"/>
  <c r="L168" i="8"/>
  <c r="V168" i="8" s="1"/>
  <c r="L182" i="8"/>
  <c r="V182" i="8" s="1"/>
  <c r="L184" i="8"/>
  <c r="V184" i="8" s="1"/>
  <c r="L188" i="8"/>
  <c r="V188" i="8" s="1"/>
  <c r="L189" i="8"/>
  <c r="V189" i="8" s="1"/>
  <c r="L194" i="8"/>
  <c r="V194" i="8" s="1"/>
  <c r="L197" i="8"/>
  <c r="V197" i="8" s="1"/>
  <c r="L200" i="8"/>
  <c r="V200" i="8" s="1"/>
  <c r="L202" i="8"/>
  <c r="P205" i="8"/>
  <c r="K205" i="8" s="1"/>
  <c r="L206" i="8"/>
  <c r="V206" i="8" s="1"/>
  <c r="L208" i="8"/>
  <c r="V208" i="8" s="1"/>
  <c r="L210" i="8"/>
  <c r="V210" i="8" s="1"/>
  <c r="L213" i="8"/>
  <c r="V213" i="8" s="1"/>
  <c r="L218" i="8"/>
  <c r="L221" i="8"/>
  <c r="L242" i="8"/>
  <c r="L250" i="8"/>
  <c r="V250" i="8" s="1"/>
  <c r="L258" i="8"/>
  <c r="V258" i="8" s="1"/>
  <c r="L261" i="8"/>
  <c r="L262" i="8"/>
  <c r="V262" i="8" s="1"/>
  <c r="L266" i="8"/>
  <c r="V266" i="8" s="1"/>
  <c r="L268" i="8"/>
  <c r="V268" i="8" s="1"/>
  <c r="L272" i="8"/>
  <c r="X273" i="8"/>
  <c r="L276" i="8"/>
  <c r="L278" i="8"/>
  <c r="V278" i="8" s="1"/>
  <c r="L282" i="8"/>
  <c r="V282" i="8" s="1"/>
  <c r="L284" i="8"/>
  <c r="V284" i="8" s="1"/>
  <c r="L290" i="8"/>
  <c r="V290" i="8" s="1"/>
  <c r="L292" i="8"/>
  <c r="L293" i="8"/>
  <c r="L298" i="8"/>
  <c r="L304" i="8"/>
  <c r="V304" i="8" s="1"/>
  <c r="L306" i="8"/>
  <c r="L308" i="8"/>
  <c r="V308" i="8" s="1"/>
  <c r="L310" i="8"/>
  <c r="V310" i="8" s="1"/>
  <c r="L314" i="8"/>
  <c r="L316" i="8"/>
  <c r="V316" i="8" s="1"/>
  <c r="L318" i="8"/>
  <c r="V318" i="8" s="1"/>
  <c r="L322" i="8"/>
  <c r="L324" i="8"/>
  <c r="V324" i="8" s="1"/>
  <c r="L332" i="8"/>
  <c r="V332" i="8" s="1"/>
  <c r="L335" i="8"/>
  <c r="L336" i="8"/>
  <c r="V336" i="8" s="1"/>
  <c r="L338" i="8"/>
  <c r="L340" i="8"/>
  <c r="V340" i="8" s="1"/>
  <c r="L342" i="8"/>
  <c r="V342" i="8" s="1"/>
  <c r="L346" i="8"/>
  <c r="L348" i="8"/>
  <c r="V348" i="8" s="1"/>
  <c r="L354" i="8"/>
  <c r="L356" i="8"/>
  <c r="L357" i="8"/>
  <c r="V357" i="8" s="1"/>
  <c r="L362" i="8"/>
  <c r="L364" i="8"/>
  <c r="L366" i="8"/>
  <c r="V366" i="8" s="1"/>
  <c r="L370" i="8"/>
  <c r="L372" i="8"/>
  <c r="L378" i="8"/>
  <c r="L380" i="8"/>
  <c r="V380" i="8" s="1"/>
  <c r="L386" i="8"/>
  <c r="V386" i="8" s="1"/>
  <c r="L388" i="8"/>
  <c r="V388" i="8" s="1"/>
  <c r="L392" i="8"/>
  <c r="V392" i="8" s="1"/>
  <c r="L397" i="8"/>
  <c r="V397" i="8" s="1"/>
  <c r="L399" i="8"/>
  <c r="L400" i="8"/>
  <c r="V400" i="8" s="1"/>
  <c r="L402" i="8"/>
  <c r="L404" i="8"/>
  <c r="L407" i="8"/>
  <c r="L410" i="8"/>
  <c r="L412" i="8"/>
  <c r="L414" i="8"/>
  <c r="V414" i="8" s="1"/>
  <c r="L418" i="8"/>
  <c r="L420" i="8"/>
  <c r="L426" i="8"/>
  <c r="L428" i="8"/>
  <c r="L434" i="8"/>
  <c r="L438" i="8"/>
  <c r="V438" i="8" s="1"/>
  <c r="L440" i="8"/>
  <c r="V440" i="8" s="1"/>
  <c r="L442" i="8"/>
  <c r="L444" i="8"/>
  <c r="V444" i="8" s="1"/>
  <c r="L446" i="8"/>
  <c r="V446" i="8" s="1"/>
  <c r="L450" i="8"/>
  <c r="L452" i="8"/>
  <c r="V452" i="8" s="1"/>
  <c r="L454" i="8"/>
  <c r="L458" i="8"/>
  <c r="L460" i="8"/>
  <c r="V460" i="8" s="1"/>
  <c r="L466" i="8"/>
  <c r="L469" i="8"/>
  <c r="L471" i="8"/>
  <c r="L474" i="8"/>
  <c r="L476" i="8"/>
  <c r="L482" i="8"/>
  <c r="L484" i="8"/>
  <c r="L488" i="8"/>
  <c r="V488" i="8" s="1"/>
  <c r="L490" i="8"/>
  <c r="L492" i="8"/>
  <c r="V492" i="8" s="1"/>
  <c r="L498" i="8"/>
  <c r="L500" i="8"/>
  <c r="V500" i="8" s="1"/>
  <c r="L506" i="8"/>
  <c r="L508" i="8"/>
  <c r="L516" i="8"/>
  <c r="L524" i="8"/>
  <c r="L532" i="8"/>
  <c r="L535" i="8"/>
  <c r="V535" i="8" s="1"/>
  <c r="L536" i="8"/>
  <c r="L540" i="8"/>
  <c r="V540" i="8" s="1"/>
  <c r="L548" i="8"/>
  <c r="V548" i="8" s="1"/>
  <c r="L549" i="8"/>
  <c r="L551" i="8"/>
  <c r="L556" i="8"/>
  <c r="L564" i="8"/>
  <c r="V564" i="8" s="1"/>
  <c r="L570" i="8"/>
  <c r="L572" i="8"/>
  <c r="V572" i="8" s="1"/>
  <c r="L574" i="8"/>
  <c r="L575" i="8"/>
  <c r="L578" i="8"/>
  <c r="L580" i="8"/>
  <c r="L582" i="8"/>
  <c r="L586" i="8"/>
  <c r="L588" i="8"/>
  <c r="L594" i="8"/>
  <c r="L596" i="8"/>
  <c r="L598" i="8"/>
  <c r="V598" i="8" s="1"/>
  <c r="L599" i="8"/>
  <c r="L602" i="8"/>
  <c r="L606" i="8"/>
  <c r="L610" i="8"/>
  <c r="L612" i="8"/>
  <c r="V612" i="8" s="1"/>
  <c r="L616" i="8"/>
  <c r="V616" i="8" s="1"/>
  <c r="L618" i="8"/>
  <c r="V618" i="8" s="1"/>
  <c r="L620" i="8"/>
  <c r="L626" i="8"/>
  <c r="V626" i="8" s="1"/>
  <c r="L630" i="8"/>
  <c r="L634" i="8"/>
  <c r="L636" i="8"/>
  <c r="V636" i="8" s="1"/>
  <c r="L637" i="8"/>
  <c r="L638" i="8"/>
  <c r="L644" i="8"/>
  <c r="V644" i="8" s="1"/>
  <c r="L645" i="8"/>
  <c r="L654" i="8"/>
  <c r="V654" i="8" s="1"/>
  <c r="L658" i="8"/>
  <c r="L662" i="8"/>
  <c r="L666" i="8"/>
  <c r="L668" i="8"/>
  <c r="L670" i="8"/>
  <c r="V670" i="8" s="1"/>
  <c r="L674" i="8"/>
  <c r="L676" i="8"/>
  <c r="V676" i="8" s="1"/>
  <c r="L682" i="8"/>
  <c r="L684" i="8"/>
  <c r="V684" i="8" s="1"/>
  <c r="L686" i="8"/>
  <c r="L690" i="8"/>
  <c r="L692" i="8"/>
  <c r="L693" i="8"/>
  <c r="L698" i="8"/>
  <c r="L700" i="8"/>
  <c r="V700" i="8" s="1"/>
  <c r="L706" i="8"/>
  <c r="L708" i="8"/>
  <c r="L710" i="8"/>
  <c r="V710" i="8" s="1"/>
  <c r="L714" i="8"/>
  <c r="L716" i="8"/>
  <c r="L722" i="8"/>
  <c r="L724" i="8"/>
  <c r="L730" i="8"/>
  <c r="L732" i="8"/>
  <c r="V732" i="8" s="1"/>
  <c r="L738" i="8"/>
  <c r="L740" i="8"/>
  <c r="V740" i="8" s="1"/>
  <c r="L742" i="8"/>
  <c r="L743" i="8"/>
  <c r="L746" i="8"/>
  <c r="L748" i="8"/>
  <c r="V748" i="8" s="1"/>
  <c r="L750" i="8"/>
  <c r="L751" i="8"/>
  <c r="L754" i="8"/>
  <c r="L756" i="8"/>
  <c r="L758" i="8"/>
  <c r="L762" i="8"/>
  <c r="L764" i="8"/>
  <c r="V764" i="8" s="1"/>
  <c r="L770" i="8"/>
  <c r="L772" i="8"/>
  <c r="L773" i="8"/>
  <c r="L778" i="8"/>
  <c r="L780" i="8"/>
  <c r="L781" i="8"/>
  <c r="L782" i="8"/>
  <c r="L786" i="8"/>
  <c r="L788" i="8"/>
  <c r="L789" i="8"/>
  <c r="V789" i="8" s="1"/>
  <c r="L795" i="8"/>
  <c r="V795" i="8" s="1"/>
  <c r="L796" i="8"/>
  <c r="L797" i="8"/>
  <c r="L798" i="8"/>
  <c r="L799" i="8"/>
  <c r="L802" i="8"/>
  <c r="L804" i="8"/>
  <c r="V804" i="8" s="1"/>
  <c r="L805" i="8"/>
  <c r="V805" i="8" s="1"/>
  <c r="L810" i="8"/>
  <c r="L812" i="8"/>
  <c r="L813" i="8"/>
  <c r="L814" i="8"/>
  <c r="V814" i="8" s="1"/>
  <c r="L818" i="8"/>
  <c r="L820" i="8"/>
  <c r="L821" i="8"/>
  <c r="L826" i="8"/>
  <c r="L828" i="8"/>
  <c r="L829" i="8"/>
  <c r="L830" i="8"/>
  <c r="L834" i="8"/>
  <c r="L836" i="8"/>
  <c r="L837" i="8"/>
  <c r="L838" i="8"/>
  <c r="L842" i="8"/>
  <c r="L844" i="8"/>
  <c r="L845" i="8"/>
  <c r="L846" i="8"/>
  <c r="L850" i="8"/>
  <c r="L852" i="8"/>
  <c r="V852" i="8" s="1"/>
  <c r="L853" i="8"/>
  <c r="L854" i="8"/>
  <c r="V854" i="8" s="1"/>
  <c r="L858" i="8"/>
  <c r="L860" i="8"/>
  <c r="L861" i="8"/>
  <c r="L866" i="8"/>
  <c r="L867" i="8"/>
  <c r="V867" i="8" s="1"/>
  <c r="L868" i="8"/>
  <c r="L869" i="8"/>
  <c r="V869" i="8" s="1"/>
  <c r="L870" i="8"/>
  <c r="L874" i="8"/>
  <c r="L876" i="8"/>
  <c r="L877" i="8"/>
  <c r="L878" i="8"/>
  <c r="L882" i="8"/>
  <c r="L884" i="8"/>
  <c r="L885" i="8"/>
  <c r="L886" i="8"/>
  <c r="L887" i="8"/>
  <c r="L890" i="8"/>
  <c r="L892" i="8"/>
  <c r="L893" i="8"/>
  <c r="L896" i="8"/>
  <c r="L898" i="8"/>
  <c r="L900" i="8"/>
  <c r="L901" i="8"/>
  <c r="L902" i="8"/>
  <c r="L904" i="8"/>
  <c r="L906" i="8"/>
  <c r="L907" i="8"/>
  <c r="V907" i="8" s="1"/>
  <c r="L908" i="8"/>
  <c r="L909" i="8"/>
  <c r="L914" i="8"/>
  <c r="L916" i="8"/>
  <c r="L918" i="8"/>
  <c r="L922" i="8"/>
  <c r="L924" i="8"/>
  <c r="V924" i="8" s="1"/>
  <c r="L925" i="8"/>
  <c r="L926" i="8"/>
  <c r="V926" i="8" s="1"/>
  <c r="L928" i="8"/>
  <c r="V928" i="8" s="1"/>
  <c r="L930" i="8"/>
  <c r="L932" i="8"/>
  <c r="L933" i="8"/>
  <c r="L934" i="8"/>
  <c r="L936" i="8"/>
  <c r="L938" i="8"/>
  <c r="L939" i="8"/>
  <c r="L940" i="8"/>
  <c r="L942" i="8"/>
  <c r="L946" i="8"/>
  <c r="L947" i="8"/>
  <c r="V947" i="8" s="1"/>
  <c r="L948" i="8"/>
  <c r="L949" i="8"/>
  <c r="L950" i="8"/>
  <c r="V950" i="8" s="1"/>
  <c r="L954" i="8"/>
  <c r="L955" i="8"/>
  <c r="V955" i="8" s="1"/>
  <c r="L956" i="8"/>
  <c r="V956" i="8" s="1"/>
  <c r="L958" i="8"/>
  <c r="L959" i="8"/>
  <c r="L962" i="8"/>
  <c r="L964" i="8"/>
  <c r="V964" i="8" s="1"/>
  <c r="L965" i="8"/>
  <c r="V965" i="8" s="1"/>
  <c r="L966" i="8"/>
  <c r="L970" i="8"/>
  <c r="L972" i="8"/>
  <c r="L974" i="8"/>
  <c r="V974" i="8" s="1"/>
  <c r="L978" i="8"/>
  <c r="L979" i="8"/>
  <c r="L980" i="8"/>
  <c r="L981" i="8"/>
  <c r="V981" i="8" s="1"/>
  <c r="L982" i="8"/>
  <c r="L986" i="8"/>
  <c r="L988" i="8"/>
  <c r="L989" i="8"/>
  <c r="V989" i="8" s="1"/>
  <c r="L990" i="8"/>
  <c r="V990" i="8" s="1"/>
  <c r="L992" i="8"/>
  <c r="L995" i="8"/>
  <c r="L996" i="8"/>
  <c r="V996" i="8" s="1"/>
  <c r="L998" i="8"/>
  <c r="V998" i="8" s="1"/>
  <c r="L1000" i="8"/>
  <c r="V1000" i="8" s="1"/>
  <c r="L1002" i="8"/>
  <c r="L1003" i="8"/>
  <c r="L1004" i="8"/>
  <c r="L1005" i="8"/>
  <c r="L1009" i="8"/>
  <c r="V1009" i="8" s="1"/>
  <c r="L1011" i="8"/>
  <c r="L1012" i="8"/>
  <c r="L1013" i="8"/>
  <c r="L1014" i="8"/>
  <c r="L1019" i="8"/>
  <c r="L1020" i="8"/>
  <c r="V1020" i="8" s="1"/>
  <c r="L1021" i="8"/>
  <c r="V1021" i="8" s="1"/>
  <c r="L1025" i="8"/>
  <c r="L1026" i="8"/>
  <c r="L1027" i="8"/>
  <c r="L1028" i="8"/>
  <c r="L1029" i="8"/>
  <c r="L1030" i="8"/>
  <c r="L1033" i="8"/>
  <c r="V1033" i="8" s="1"/>
  <c r="L1034" i="8"/>
  <c r="L1035" i="8"/>
  <c r="L1036" i="8"/>
  <c r="L1038" i="8"/>
  <c r="V1038" i="8" s="1"/>
  <c r="L1041" i="8"/>
  <c r="V1041" i="8" s="1"/>
  <c r="L1042" i="8"/>
  <c r="L1043" i="8"/>
  <c r="L1044" i="8"/>
  <c r="V1044" i="8" s="1"/>
  <c r="L1045" i="8"/>
  <c r="V1045" i="8" s="1"/>
  <c r="L1046" i="8"/>
  <c r="V1046" i="8" s="1"/>
  <c r="L1049" i="8"/>
  <c r="L1051" i="8"/>
  <c r="L1052" i="8"/>
  <c r="L1053" i="8"/>
  <c r="V1053" i="8" s="1"/>
  <c r="L1054" i="8"/>
  <c r="L1055" i="8"/>
  <c r="L1057" i="8"/>
  <c r="V1057" i="8" s="1"/>
  <c r="L1059" i="8"/>
  <c r="L1060" i="8"/>
  <c r="V1060" i="8" s="1"/>
  <c r="L1061" i="8"/>
  <c r="L1062" i="8"/>
  <c r="V1062" i="8" s="1"/>
  <c r="L1065" i="8"/>
  <c r="L1067" i="8"/>
  <c r="L1068" i="8"/>
  <c r="V1068" i="8" s="1"/>
  <c r="L1069" i="8"/>
  <c r="L1070" i="8"/>
  <c r="L1073" i="8"/>
  <c r="V1073" i="8" s="1"/>
  <c r="L1075" i="8"/>
  <c r="L1076" i="8"/>
  <c r="L1077" i="8"/>
  <c r="L1078" i="8"/>
  <c r="L1081" i="8"/>
  <c r="V1081" i="8" s="1"/>
  <c r="L1082" i="8"/>
  <c r="L1083" i="8"/>
  <c r="L1084" i="8"/>
  <c r="L1085" i="8"/>
  <c r="V1085" i="8" s="1"/>
  <c r="L1086" i="8"/>
  <c r="V1086" i="8" s="1"/>
  <c r="L1087" i="8"/>
  <c r="L1090" i="8"/>
  <c r="L1091" i="8"/>
  <c r="L1092" i="8"/>
  <c r="V1092" i="8" s="1"/>
  <c r="L1093" i="8"/>
  <c r="V1093" i="8" s="1"/>
  <c r="L1094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AJ3" i="8"/>
  <c r="AH3" i="8" s="1"/>
  <c r="AJ4" i="8"/>
  <c r="AH4" i="8" s="1"/>
  <c r="AJ5" i="8"/>
  <c r="AH5" i="8" s="1"/>
  <c r="AJ6" i="8"/>
  <c r="AH6" i="8" s="1"/>
  <c r="AJ7" i="8"/>
  <c r="AH7" i="8" s="1"/>
  <c r="AJ8" i="8"/>
  <c r="AH8" i="8" s="1"/>
  <c r="AJ9" i="8"/>
  <c r="AH9" i="8" s="1"/>
  <c r="AJ10" i="8"/>
  <c r="AH10" i="8" s="1"/>
  <c r="AJ11" i="8"/>
  <c r="AH11" i="8" s="1"/>
  <c r="AJ12" i="8"/>
  <c r="AH12" i="8" s="1"/>
  <c r="AJ13" i="8"/>
  <c r="AH13" i="8" s="1"/>
  <c r="AJ14" i="8"/>
  <c r="AH14" i="8" s="1"/>
  <c r="AJ15" i="8"/>
  <c r="AH15" i="8" s="1"/>
  <c r="AJ16" i="8"/>
  <c r="AH16" i="8" s="1"/>
  <c r="AJ17" i="8"/>
  <c r="AH17" i="8" s="1"/>
  <c r="AJ18" i="8"/>
  <c r="AH18" i="8" s="1"/>
  <c r="AJ19" i="8"/>
  <c r="AH19" i="8" s="1"/>
  <c r="AJ20" i="8"/>
  <c r="AH20" i="8" s="1"/>
  <c r="AJ21" i="8"/>
  <c r="AH21" i="8" s="1"/>
  <c r="AJ22" i="8"/>
  <c r="AH22" i="8" s="1"/>
  <c r="AJ23" i="8"/>
  <c r="AH23" i="8" s="1"/>
  <c r="AJ24" i="8"/>
  <c r="AH24" i="8" s="1"/>
  <c r="AJ25" i="8"/>
  <c r="AH25" i="8" s="1"/>
  <c r="AJ26" i="8"/>
  <c r="AH26" i="8" s="1"/>
  <c r="AJ27" i="8"/>
  <c r="AH27" i="8" s="1"/>
  <c r="AJ28" i="8"/>
  <c r="AH28" i="8" s="1"/>
  <c r="AJ29" i="8"/>
  <c r="AH29" i="8" s="1"/>
  <c r="AJ30" i="8"/>
  <c r="AH30" i="8" s="1"/>
  <c r="AJ31" i="8"/>
  <c r="AH31" i="8" s="1"/>
  <c r="AJ32" i="8"/>
  <c r="AH32" i="8" s="1"/>
  <c r="AJ33" i="8"/>
  <c r="AH33" i="8" s="1"/>
  <c r="AJ34" i="8"/>
  <c r="AH34" i="8" s="1"/>
  <c r="AJ35" i="8"/>
  <c r="AH35" i="8" s="1"/>
  <c r="AJ36" i="8"/>
  <c r="AH36" i="8" s="1"/>
  <c r="AJ37" i="8"/>
  <c r="AH37" i="8" s="1"/>
  <c r="AJ38" i="8"/>
  <c r="AH38" i="8" s="1"/>
  <c r="AJ39" i="8"/>
  <c r="AH39" i="8" s="1"/>
  <c r="AJ40" i="8"/>
  <c r="AH40" i="8" s="1"/>
  <c r="AJ41" i="8"/>
  <c r="AH41" i="8" s="1"/>
  <c r="AJ42" i="8"/>
  <c r="AH42" i="8" s="1"/>
  <c r="AJ43" i="8"/>
  <c r="AH43" i="8" s="1"/>
  <c r="AJ44" i="8"/>
  <c r="AH44" i="8" s="1"/>
  <c r="AJ45" i="8"/>
  <c r="AH45" i="8" s="1"/>
  <c r="AJ46" i="8"/>
  <c r="AH46" i="8" s="1"/>
  <c r="AJ47" i="8"/>
  <c r="AH47" i="8" s="1"/>
  <c r="AJ48" i="8"/>
  <c r="AH48" i="8" s="1"/>
  <c r="AJ49" i="8"/>
  <c r="AH49" i="8" s="1"/>
  <c r="AJ50" i="8"/>
  <c r="AH50" i="8" s="1"/>
  <c r="AJ51" i="8"/>
  <c r="AH51" i="8" s="1"/>
  <c r="AJ52" i="8"/>
  <c r="AH52" i="8" s="1"/>
  <c r="AJ53" i="8"/>
  <c r="AH53" i="8" s="1"/>
  <c r="AJ54" i="8"/>
  <c r="AH54" i="8" s="1"/>
  <c r="AJ55" i="8"/>
  <c r="AH55" i="8" s="1"/>
  <c r="AJ56" i="8"/>
  <c r="AH56" i="8" s="1"/>
  <c r="AJ57" i="8"/>
  <c r="AH57" i="8" s="1"/>
  <c r="AJ58" i="8"/>
  <c r="AH58" i="8" s="1"/>
  <c r="AJ59" i="8"/>
  <c r="AH59" i="8" s="1"/>
  <c r="AJ60" i="8"/>
  <c r="AH60" i="8" s="1"/>
  <c r="AJ61" i="8"/>
  <c r="AH61" i="8" s="1"/>
  <c r="AJ62" i="8"/>
  <c r="AH62" i="8" s="1"/>
  <c r="AJ63" i="8"/>
  <c r="AH63" i="8" s="1"/>
  <c r="AJ64" i="8"/>
  <c r="AH64" i="8" s="1"/>
  <c r="AJ65" i="8"/>
  <c r="AH65" i="8" s="1"/>
  <c r="AJ66" i="8"/>
  <c r="AH66" i="8" s="1"/>
  <c r="AJ67" i="8"/>
  <c r="AH67" i="8" s="1"/>
  <c r="AJ68" i="8"/>
  <c r="AH68" i="8" s="1"/>
  <c r="AJ69" i="8"/>
  <c r="AH69" i="8" s="1"/>
  <c r="AJ70" i="8"/>
  <c r="AH70" i="8" s="1"/>
  <c r="AJ71" i="8"/>
  <c r="AH71" i="8" s="1"/>
  <c r="AJ72" i="8"/>
  <c r="AH72" i="8" s="1"/>
  <c r="AJ73" i="8"/>
  <c r="AH73" i="8" s="1"/>
  <c r="AJ74" i="8"/>
  <c r="AH74" i="8" s="1"/>
  <c r="AJ75" i="8"/>
  <c r="AH75" i="8" s="1"/>
  <c r="AJ76" i="8"/>
  <c r="AH76" i="8" s="1"/>
  <c r="AJ77" i="8"/>
  <c r="AH77" i="8" s="1"/>
  <c r="AJ78" i="8"/>
  <c r="AH78" i="8" s="1"/>
  <c r="AJ79" i="8"/>
  <c r="AH79" i="8" s="1"/>
  <c r="AJ80" i="8"/>
  <c r="AH80" i="8" s="1"/>
  <c r="AJ81" i="8"/>
  <c r="AH81" i="8" s="1"/>
  <c r="AJ82" i="8"/>
  <c r="AH82" i="8" s="1"/>
  <c r="AJ83" i="8"/>
  <c r="AH83" i="8" s="1"/>
  <c r="AJ84" i="8"/>
  <c r="AH84" i="8" s="1"/>
  <c r="AJ85" i="8"/>
  <c r="AH85" i="8" s="1"/>
  <c r="AJ86" i="8"/>
  <c r="AH86" i="8" s="1"/>
  <c r="AJ87" i="8"/>
  <c r="AH87" i="8" s="1"/>
  <c r="AJ88" i="8"/>
  <c r="AH88" i="8" s="1"/>
  <c r="AJ89" i="8"/>
  <c r="AH89" i="8" s="1"/>
  <c r="AJ90" i="8"/>
  <c r="AH90" i="8" s="1"/>
  <c r="AJ91" i="8"/>
  <c r="AH91" i="8" s="1"/>
  <c r="AJ92" i="8"/>
  <c r="AH92" i="8" s="1"/>
  <c r="AJ93" i="8"/>
  <c r="AH93" i="8" s="1"/>
  <c r="AJ94" i="8"/>
  <c r="AH94" i="8" s="1"/>
  <c r="AJ95" i="8"/>
  <c r="AH95" i="8" s="1"/>
  <c r="AJ96" i="8"/>
  <c r="AJ97" i="8"/>
  <c r="AH97" i="8" s="1"/>
  <c r="AJ98" i="8"/>
  <c r="AH98" i="8" s="1"/>
  <c r="AJ99" i="8"/>
  <c r="AH99" i="8" s="1"/>
  <c r="AJ100" i="8"/>
  <c r="AH100" i="8" s="1"/>
  <c r="AJ101" i="8"/>
  <c r="AH101" i="8" s="1"/>
  <c r="AJ102" i="8"/>
  <c r="AH102" i="8" s="1"/>
  <c r="AJ103" i="8"/>
  <c r="AH103" i="8" s="1"/>
  <c r="AJ104" i="8"/>
  <c r="AH104" i="8" s="1"/>
  <c r="AJ105" i="8"/>
  <c r="AH105" i="8" s="1"/>
  <c r="AJ106" i="8"/>
  <c r="AH106" i="8" s="1"/>
  <c r="AJ107" i="8"/>
  <c r="AH107" i="8" s="1"/>
  <c r="AJ108" i="8"/>
  <c r="AH108" i="8" s="1"/>
  <c r="AJ109" i="8"/>
  <c r="AH109" i="8" s="1"/>
  <c r="AJ110" i="8"/>
  <c r="AH110" i="8" s="1"/>
  <c r="AJ111" i="8"/>
  <c r="AH111" i="8" s="1"/>
  <c r="AJ112" i="8"/>
  <c r="AH112" i="8" s="1"/>
  <c r="AJ113" i="8"/>
  <c r="AH113" i="8" s="1"/>
  <c r="AJ114" i="8"/>
  <c r="AH114" i="8" s="1"/>
  <c r="AJ115" i="8"/>
  <c r="AH115" i="8" s="1"/>
  <c r="AJ116" i="8"/>
  <c r="AH116" i="8" s="1"/>
  <c r="AJ117" i="8"/>
  <c r="AH117" i="8" s="1"/>
  <c r="AJ118" i="8"/>
  <c r="AJ119" i="8"/>
  <c r="AH119" i="8" s="1"/>
  <c r="AJ120" i="8"/>
  <c r="AJ121" i="8"/>
  <c r="AH121" i="8" s="1"/>
  <c r="AJ122" i="8"/>
  <c r="AJ123" i="8"/>
  <c r="AH123" i="8" s="1"/>
  <c r="AJ124" i="8"/>
  <c r="AJ125" i="8"/>
  <c r="AH125" i="8" s="1"/>
  <c r="AJ126" i="8"/>
  <c r="AJ127" i="8"/>
  <c r="AJ128" i="8"/>
  <c r="AJ129" i="8"/>
  <c r="AJ130" i="8"/>
  <c r="AJ131" i="8"/>
  <c r="AJ132" i="8"/>
  <c r="AH132" i="8" s="1"/>
  <c r="AJ133" i="8"/>
  <c r="AH133" i="8" s="1"/>
  <c r="AJ134" i="8"/>
  <c r="AH134" i="8" s="1"/>
  <c r="AJ135" i="8"/>
  <c r="AH135" i="8" s="1"/>
  <c r="AJ136" i="8"/>
  <c r="AH136" i="8" s="1"/>
  <c r="AJ137" i="8"/>
  <c r="AH137" i="8" s="1"/>
  <c r="AJ138" i="8"/>
  <c r="AH138" i="8" s="1"/>
  <c r="AJ139" i="8"/>
  <c r="AH139" i="8" s="1"/>
  <c r="AJ140" i="8"/>
  <c r="AH140" i="8" s="1"/>
  <c r="AJ141" i="8"/>
  <c r="AH141" i="8" s="1"/>
  <c r="AJ142" i="8"/>
  <c r="AH142" i="8" s="1"/>
  <c r="AJ143" i="8"/>
  <c r="AH143" i="8" s="1"/>
  <c r="AJ144" i="8"/>
  <c r="AH144" i="8" s="1"/>
  <c r="AJ145" i="8"/>
  <c r="AJ146" i="8"/>
  <c r="AH146" i="8" s="1"/>
  <c r="AJ147" i="8"/>
  <c r="AH147" i="8" s="1"/>
  <c r="AJ148" i="8"/>
  <c r="AH148" i="8" s="1"/>
  <c r="AJ149" i="8"/>
  <c r="AJ150" i="8"/>
  <c r="AH150" i="8" s="1"/>
  <c r="AJ151" i="8"/>
  <c r="AH151" i="8" s="1"/>
  <c r="AJ152" i="8"/>
  <c r="AH152" i="8" s="1"/>
  <c r="AJ153" i="8"/>
  <c r="AH153" i="8" s="1"/>
  <c r="AJ154" i="8"/>
  <c r="AH154" i="8" s="1"/>
  <c r="AJ155" i="8"/>
  <c r="AH155" i="8" s="1"/>
  <c r="AJ156" i="8"/>
  <c r="AH156" i="8" s="1"/>
  <c r="AJ157" i="8"/>
  <c r="AH157" i="8" s="1"/>
  <c r="AJ158" i="8"/>
  <c r="AH158" i="8" s="1"/>
  <c r="AJ159" i="8"/>
  <c r="AH159" i="8" s="1"/>
  <c r="AJ160" i="8"/>
  <c r="AH160" i="8" s="1"/>
  <c r="AJ161" i="8"/>
  <c r="AJ162" i="8"/>
  <c r="AH162" i="8" s="1"/>
  <c r="AJ163" i="8"/>
  <c r="AJ164" i="8"/>
  <c r="AH164" i="8" s="1"/>
  <c r="AJ165" i="8"/>
  <c r="AJ166" i="8"/>
  <c r="AH166" i="8" s="1"/>
  <c r="AJ167" i="8"/>
  <c r="AJ168" i="8"/>
  <c r="AH168" i="8" s="1"/>
  <c r="AJ169" i="8"/>
  <c r="AH169" i="8" s="1"/>
  <c r="AJ170" i="8"/>
  <c r="AJ171" i="8"/>
  <c r="AH171" i="8" s="1"/>
  <c r="AJ172" i="8"/>
  <c r="AJ173" i="8"/>
  <c r="AH173" i="8" s="1"/>
  <c r="AJ174" i="8"/>
  <c r="AJ175" i="8"/>
  <c r="AH175" i="8" s="1"/>
  <c r="AJ176" i="8"/>
  <c r="AJ177" i="8"/>
  <c r="AH177" i="8" s="1"/>
  <c r="AJ178" i="8"/>
  <c r="AJ179" i="8"/>
  <c r="AH179" i="8" s="1"/>
  <c r="AJ180" i="8"/>
  <c r="AH180" i="8" s="1"/>
  <c r="AJ181" i="8"/>
  <c r="AH181" i="8" s="1"/>
  <c r="AJ182" i="8"/>
  <c r="AH182" i="8" s="1"/>
  <c r="AJ183" i="8"/>
  <c r="AJ184" i="8"/>
  <c r="AH184" i="8" s="1"/>
  <c r="AJ185" i="8"/>
  <c r="AH185" i="8" s="1"/>
  <c r="AJ186" i="8"/>
  <c r="AH186" i="8" s="1"/>
  <c r="AJ187" i="8"/>
  <c r="AH187" i="8" s="1"/>
  <c r="AJ188" i="8"/>
  <c r="AH188" i="8" s="1"/>
  <c r="AJ189" i="8"/>
  <c r="AH189" i="8" s="1"/>
  <c r="AJ190" i="8"/>
  <c r="AH190" i="8" s="1"/>
  <c r="AJ191" i="8"/>
  <c r="AH191" i="8" s="1"/>
  <c r="AJ192" i="8"/>
  <c r="AH192" i="8" s="1"/>
  <c r="AJ193" i="8"/>
  <c r="AH193" i="8" s="1"/>
  <c r="AJ194" i="8"/>
  <c r="AH194" i="8" s="1"/>
  <c r="AJ195" i="8"/>
  <c r="AJ196" i="8"/>
  <c r="AH196" i="8" s="1"/>
  <c r="AJ197" i="8"/>
  <c r="AH197" i="8" s="1"/>
  <c r="AJ198" i="8"/>
  <c r="AH198" i="8" s="1"/>
  <c r="AJ199" i="8"/>
  <c r="AJ200" i="8"/>
  <c r="AH200" i="8" s="1"/>
  <c r="AJ201" i="8"/>
  <c r="AH201" i="8" s="1"/>
  <c r="AJ202" i="8"/>
  <c r="AH202" i="8" s="1"/>
  <c r="AJ203" i="8"/>
  <c r="AH203" i="8" s="1"/>
  <c r="AJ204" i="8"/>
  <c r="AH204" i="8" s="1"/>
  <c r="AJ205" i="8"/>
  <c r="AH205" i="8" s="1"/>
  <c r="AJ206" i="8"/>
  <c r="AH206" i="8" s="1"/>
  <c r="AJ207" i="8"/>
  <c r="AH207" i="8" s="1"/>
  <c r="AJ208" i="8"/>
  <c r="AH208" i="8" s="1"/>
  <c r="AJ209" i="8"/>
  <c r="AH209" i="8" s="1"/>
  <c r="AJ210" i="8"/>
  <c r="AH210" i="8" s="1"/>
  <c r="AJ211" i="8"/>
  <c r="AH211" i="8" s="1"/>
  <c r="AJ212" i="8"/>
  <c r="AH212" i="8" s="1"/>
  <c r="AJ213" i="8"/>
  <c r="AH213" i="8" s="1"/>
  <c r="AJ214" i="8"/>
  <c r="AH214" i="8" s="1"/>
  <c r="AJ215" i="8"/>
  <c r="AH215" i="8" s="1"/>
  <c r="AJ216" i="8"/>
  <c r="AH216" i="8" s="1"/>
  <c r="AJ217" i="8"/>
  <c r="AH217" i="8" s="1"/>
  <c r="AJ218" i="8"/>
  <c r="AH218" i="8" s="1"/>
  <c r="AJ219" i="8"/>
  <c r="AH219" i="8" s="1"/>
  <c r="AJ220" i="8"/>
  <c r="AH220" i="8" s="1"/>
  <c r="AJ221" i="8"/>
  <c r="AH221" i="8" s="1"/>
  <c r="AJ222" i="8"/>
  <c r="AH222" i="8" s="1"/>
  <c r="AJ223" i="8"/>
  <c r="AH223" i="8" s="1"/>
  <c r="AJ224" i="8"/>
  <c r="AJ225" i="8"/>
  <c r="AH225" i="8" s="1"/>
  <c r="AJ226" i="8"/>
  <c r="AH226" i="8" s="1"/>
  <c r="AJ227" i="8"/>
  <c r="AH227" i="8" s="1"/>
  <c r="AJ228" i="8"/>
  <c r="AH228" i="8" s="1"/>
  <c r="AJ229" i="8"/>
  <c r="AH229" i="8" s="1"/>
  <c r="AJ230" i="8"/>
  <c r="AH230" i="8" s="1"/>
  <c r="AJ231" i="8"/>
  <c r="AH231" i="8" s="1"/>
  <c r="AJ232" i="8"/>
  <c r="AH232" i="8" s="1"/>
  <c r="AJ233" i="8"/>
  <c r="AJ234" i="8"/>
  <c r="AH234" i="8" s="1"/>
  <c r="AJ235" i="8"/>
  <c r="AH235" i="8" s="1"/>
  <c r="AJ236" i="8"/>
  <c r="AH236" i="8" s="1"/>
  <c r="AJ237" i="8"/>
  <c r="AJ238" i="8"/>
  <c r="AH238" i="8" s="1"/>
  <c r="AJ239" i="8"/>
  <c r="AH239" i="8" s="1"/>
  <c r="AJ240" i="8"/>
  <c r="AH240" i="8" s="1"/>
  <c r="AJ241" i="8"/>
  <c r="AH241" i="8" s="1"/>
  <c r="AJ242" i="8"/>
  <c r="AH242" i="8" s="1"/>
  <c r="AJ243" i="8"/>
  <c r="AH243" i="8" s="1"/>
  <c r="AJ244" i="8"/>
  <c r="AH244" i="8" s="1"/>
  <c r="AJ245" i="8"/>
  <c r="AH245" i="8" s="1"/>
  <c r="AJ246" i="8"/>
  <c r="AH246" i="8" s="1"/>
  <c r="AJ247" i="8"/>
  <c r="AH247" i="8" s="1"/>
  <c r="AJ248" i="8"/>
  <c r="AH248" i="8" s="1"/>
  <c r="AJ249" i="8"/>
  <c r="AJ250" i="8"/>
  <c r="AH250" i="8" s="1"/>
  <c r="AJ251" i="8"/>
  <c r="AH251" i="8" s="1"/>
  <c r="AJ252" i="8"/>
  <c r="AH252" i="8" s="1"/>
  <c r="AJ253" i="8"/>
  <c r="AH253" i="8" s="1"/>
  <c r="AJ254" i="8"/>
  <c r="AH254" i="8" s="1"/>
  <c r="AJ255" i="8"/>
  <c r="AH255" i="8" s="1"/>
  <c r="AJ256" i="8"/>
  <c r="AH256" i="8" s="1"/>
  <c r="AJ257" i="8"/>
  <c r="AH257" i="8" s="1"/>
  <c r="AJ258" i="8"/>
  <c r="AH258" i="8" s="1"/>
  <c r="AJ259" i="8"/>
  <c r="AH259" i="8" s="1"/>
  <c r="AJ260" i="8"/>
  <c r="AJ261" i="8"/>
  <c r="AH261" i="8" s="1"/>
  <c r="AJ262" i="8"/>
  <c r="AH262" i="8" s="1"/>
  <c r="AJ2" i="8"/>
  <c r="AH2" i="8" s="1"/>
  <c r="L234" i="8"/>
  <c r="N3" i="8"/>
  <c r="J3" i="8" s="1"/>
  <c r="N4" i="8"/>
  <c r="J4" i="8" s="1"/>
  <c r="N5" i="8"/>
  <c r="J5" i="8" s="1"/>
  <c r="N6" i="8"/>
  <c r="N7" i="8"/>
  <c r="N8" i="8"/>
  <c r="J8" i="8" s="1"/>
  <c r="N9" i="8"/>
  <c r="J9" i="8" s="1"/>
  <c r="N10" i="8"/>
  <c r="N11" i="8"/>
  <c r="J11" i="8" s="1"/>
  <c r="N12" i="8"/>
  <c r="J12" i="8" s="1"/>
  <c r="N13" i="8"/>
  <c r="J13" i="8" s="1"/>
  <c r="N14" i="8"/>
  <c r="J14" i="8" s="1"/>
  <c r="N15" i="8"/>
  <c r="P15" i="8" s="1"/>
  <c r="K15" i="8" s="1"/>
  <c r="N16" i="8"/>
  <c r="J16" i="8" s="1"/>
  <c r="N17" i="8"/>
  <c r="N18" i="8"/>
  <c r="N19" i="8"/>
  <c r="J19" i="8" s="1"/>
  <c r="N20" i="8"/>
  <c r="J20" i="8" s="1"/>
  <c r="N21" i="8"/>
  <c r="J21" i="8" s="1"/>
  <c r="N22" i="8"/>
  <c r="J22" i="8" s="1"/>
  <c r="N23" i="8"/>
  <c r="P23" i="8" s="1"/>
  <c r="K23" i="8" s="1"/>
  <c r="N24" i="8"/>
  <c r="J24" i="8" s="1"/>
  <c r="N25" i="8"/>
  <c r="J25" i="8" s="1"/>
  <c r="N26" i="8"/>
  <c r="J26" i="8" s="1"/>
  <c r="N27" i="8"/>
  <c r="J27" i="8" s="1"/>
  <c r="N28" i="8"/>
  <c r="J28" i="8" s="1"/>
  <c r="N29" i="8"/>
  <c r="J29" i="8" s="1"/>
  <c r="N30" i="8"/>
  <c r="N31" i="8"/>
  <c r="P31" i="8" s="1"/>
  <c r="K31" i="8" s="1"/>
  <c r="N32" i="8"/>
  <c r="J32" i="8" s="1"/>
  <c r="N33" i="8"/>
  <c r="N34" i="8"/>
  <c r="J34" i="8" s="1"/>
  <c r="N35" i="8"/>
  <c r="J35" i="8" s="1"/>
  <c r="N36" i="8"/>
  <c r="J36" i="8" s="1"/>
  <c r="N37" i="8"/>
  <c r="J37" i="8" s="1"/>
  <c r="N38" i="8"/>
  <c r="N39" i="8"/>
  <c r="N40" i="8"/>
  <c r="J40" i="8" s="1"/>
  <c r="N41" i="8"/>
  <c r="J41" i="8" s="1"/>
  <c r="N42" i="8"/>
  <c r="J42" i="8" s="1"/>
  <c r="N43" i="8"/>
  <c r="J43" i="8" s="1"/>
  <c r="N46" i="8"/>
  <c r="J46" i="8" s="1"/>
  <c r="N47" i="8"/>
  <c r="P47" i="8" s="1"/>
  <c r="K47" i="8" s="1"/>
  <c r="N48" i="8"/>
  <c r="J48" i="8" s="1"/>
  <c r="N49" i="8"/>
  <c r="P49" i="8" s="1"/>
  <c r="K49" i="8" s="1"/>
  <c r="N50" i="8"/>
  <c r="J50" i="8" s="1"/>
  <c r="N51" i="8"/>
  <c r="J51" i="8" s="1"/>
  <c r="N52" i="8"/>
  <c r="N53" i="8"/>
  <c r="J53" i="8" s="1"/>
  <c r="N54" i="8"/>
  <c r="J54" i="8" s="1"/>
  <c r="N55" i="8"/>
  <c r="N56" i="8"/>
  <c r="J56" i="8" s="1"/>
  <c r="N57" i="8"/>
  <c r="J57" i="8" s="1"/>
  <c r="N58" i="8"/>
  <c r="J58" i="8" s="1"/>
  <c r="N59" i="8"/>
  <c r="J59" i="8" s="1"/>
  <c r="N60" i="8"/>
  <c r="N61" i="8"/>
  <c r="J61" i="8" s="1"/>
  <c r="N62" i="8"/>
  <c r="J62" i="8" s="1"/>
  <c r="N63" i="8"/>
  <c r="N64" i="8"/>
  <c r="J64" i="8" s="1"/>
  <c r="N65" i="8"/>
  <c r="N66" i="8"/>
  <c r="N67" i="8"/>
  <c r="N68" i="8"/>
  <c r="J68" i="8" s="1"/>
  <c r="N69" i="8"/>
  <c r="N70" i="8"/>
  <c r="J70" i="8" s="1"/>
  <c r="N71" i="8"/>
  <c r="J71" i="8" s="1"/>
  <c r="N72" i="8"/>
  <c r="J72" i="8" s="1"/>
  <c r="N73" i="8"/>
  <c r="N74" i="8"/>
  <c r="J74" i="8" s="1"/>
  <c r="N75" i="8"/>
  <c r="J75" i="8" s="1"/>
  <c r="N76" i="8"/>
  <c r="J76" i="8" s="1"/>
  <c r="N77" i="8"/>
  <c r="J77" i="8" s="1"/>
  <c r="N78" i="8"/>
  <c r="J78" i="8" s="1"/>
  <c r="N79" i="8"/>
  <c r="N80" i="8"/>
  <c r="J80" i="8" s="1"/>
  <c r="N81" i="8"/>
  <c r="N82" i="8"/>
  <c r="J82" i="8" s="1"/>
  <c r="N83" i="8"/>
  <c r="N84" i="8"/>
  <c r="J84" i="8" s="1"/>
  <c r="N85" i="8"/>
  <c r="J85" i="8" s="1"/>
  <c r="N86" i="8"/>
  <c r="J86" i="8" s="1"/>
  <c r="N87" i="8"/>
  <c r="N88" i="8"/>
  <c r="N89" i="8"/>
  <c r="N90" i="8"/>
  <c r="J90" i="8" s="1"/>
  <c r="N91" i="8"/>
  <c r="N93" i="8"/>
  <c r="N92" i="8" s="1"/>
  <c r="J92" i="8" s="1"/>
  <c r="N94" i="8"/>
  <c r="J94" i="8" s="1"/>
  <c r="N95" i="8"/>
  <c r="N96" i="8"/>
  <c r="J96" i="8" s="1"/>
  <c r="N97" i="8"/>
  <c r="N98" i="8"/>
  <c r="N99" i="8"/>
  <c r="N100" i="8"/>
  <c r="J100" i="8" s="1"/>
  <c r="N101" i="8"/>
  <c r="J101" i="8" s="1"/>
  <c r="N102" i="8"/>
  <c r="J102" i="8" s="1"/>
  <c r="N103" i="8"/>
  <c r="J103" i="8" s="1"/>
  <c r="N104" i="8"/>
  <c r="N105" i="8"/>
  <c r="J105" i="8" s="1"/>
  <c r="N106" i="8"/>
  <c r="J106" i="8" s="1"/>
  <c r="N107" i="8"/>
  <c r="J107" i="8" s="1"/>
  <c r="N108" i="8"/>
  <c r="J108" i="8" s="1"/>
  <c r="N109" i="8"/>
  <c r="J109" i="8" s="1"/>
  <c r="N110" i="8"/>
  <c r="J110" i="8" s="1"/>
  <c r="N111" i="8"/>
  <c r="N112" i="8"/>
  <c r="J112" i="8" s="1"/>
  <c r="N113" i="8"/>
  <c r="N114" i="8"/>
  <c r="N115" i="8"/>
  <c r="J115" i="8" s="1"/>
  <c r="N116" i="8"/>
  <c r="J116" i="8" s="1"/>
  <c r="N117" i="8"/>
  <c r="J117" i="8" s="1"/>
  <c r="N118" i="8"/>
  <c r="J118" i="8" s="1"/>
  <c r="N119" i="8"/>
  <c r="P119" i="8" s="1"/>
  <c r="K119" i="8" s="1"/>
  <c r="N120" i="8"/>
  <c r="N121" i="8"/>
  <c r="N122" i="8"/>
  <c r="N123" i="8"/>
  <c r="P123" i="8" s="1"/>
  <c r="K123" i="8" s="1"/>
  <c r="N124" i="8"/>
  <c r="N125" i="8"/>
  <c r="J125" i="8" s="1"/>
  <c r="N126" i="8"/>
  <c r="N127" i="8"/>
  <c r="N128" i="8"/>
  <c r="N129" i="8"/>
  <c r="N130" i="8"/>
  <c r="N131" i="8"/>
  <c r="N132" i="8"/>
  <c r="N133" i="8"/>
  <c r="J133" i="8" s="1"/>
  <c r="N134" i="8"/>
  <c r="N135" i="8"/>
  <c r="J135" i="8" s="1"/>
  <c r="N136" i="8"/>
  <c r="J136" i="8" s="1"/>
  <c r="N137" i="8"/>
  <c r="J137" i="8" s="1"/>
  <c r="N138" i="8"/>
  <c r="J138" i="8" s="1"/>
  <c r="N139" i="8"/>
  <c r="J139" i="8" s="1"/>
  <c r="N140" i="8"/>
  <c r="J140" i="8" s="1"/>
  <c r="N141" i="8"/>
  <c r="J141" i="8" s="1"/>
  <c r="N142" i="8"/>
  <c r="J142" i="8" s="1"/>
  <c r="N143" i="8"/>
  <c r="J143" i="8" s="1"/>
  <c r="N144" i="8"/>
  <c r="J144" i="8" s="1"/>
  <c r="N145" i="8"/>
  <c r="N147" i="8"/>
  <c r="J147" i="8" s="1"/>
  <c r="N148" i="8"/>
  <c r="J148" i="8" s="1"/>
  <c r="N149" i="8"/>
  <c r="J149" i="8" s="1"/>
  <c r="N150" i="8"/>
  <c r="J150" i="8" s="1"/>
  <c r="N151" i="8"/>
  <c r="P151" i="8" s="1"/>
  <c r="K151" i="8" s="1"/>
  <c r="N152" i="8"/>
  <c r="N153" i="8"/>
  <c r="N154" i="8"/>
  <c r="J154" i="8" s="1"/>
  <c r="N155" i="8"/>
  <c r="J155" i="8" s="1"/>
  <c r="N156" i="8"/>
  <c r="J156" i="8" s="1"/>
  <c r="N157" i="8"/>
  <c r="J157" i="8" s="1"/>
  <c r="N158" i="8"/>
  <c r="J158" i="8" s="1"/>
  <c r="N159" i="8"/>
  <c r="P159" i="8" s="1"/>
  <c r="K159" i="8" s="1"/>
  <c r="N160" i="8"/>
  <c r="J160" i="8" s="1"/>
  <c r="N161" i="8"/>
  <c r="N162" i="8"/>
  <c r="N163" i="8"/>
  <c r="N164" i="8"/>
  <c r="N165" i="8"/>
  <c r="J165" i="8" s="1"/>
  <c r="N166" i="8"/>
  <c r="N167" i="8"/>
  <c r="P167" i="8" s="1"/>
  <c r="K167" i="8" s="1"/>
  <c r="N168" i="8"/>
  <c r="J168" i="8" s="1"/>
  <c r="N169" i="8"/>
  <c r="N170" i="8"/>
  <c r="J170" i="8" s="1"/>
  <c r="N171" i="8"/>
  <c r="N172" i="8"/>
  <c r="P172" i="8" s="1"/>
  <c r="K172" i="8" s="1"/>
  <c r="N173" i="8"/>
  <c r="N174" i="8"/>
  <c r="J174" i="8" s="1"/>
  <c r="N175" i="8"/>
  <c r="P175" i="8" s="1"/>
  <c r="K175" i="8" s="1"/>
  <c r="N176" i="8"/>
  <c r="J176" i="8" s="1"/>
  <c r="N177" i="8"/>
  <c r="N178" i="8"/>
  <c r="J178" i="8" s="1"/>
  <c r="N179" i="8"/>
  <c r="N180" i="8"/>
  <c r="P180" i="8" s="1"/>
  <c r="K180" i="8" s="1"/>
  <c r="N181" i="8"/>
  <c r="J181" i="8" s="1"/>
  <c r="N182" i="8"/>
  <c r="J182" i="8" s="1"/>
  <c r="N183" i="8"/>
  <c r="P183" i="8" s="1"/>
  <c r="K183" i="8" s="1"/>
  <c r="N184" i="8"/>
  <c r="J184" i="8" s="1"/>
  <c r="N185" i="8"/>
  <c r="P185" i="8" s="1"/>
  <c r="K185" i="8" s="1"/>
  <c r="N186" i="8"/>
  <c r="J186" i="8" s="1"/>
  <c r="N187" i="8"/>
  <c r="J187" i="8" s="1"/>
  <c r="N188" i="8"/>
  <c r="N189" i="8"/>
  <c r="J189" i="8" s="1"/>
  <c r="N190" i="8"/>
  <c r="N191" i="8"/>
  <c r="P191" i="8" s="1"/>
  <c r="K191" i="8" s="1"/>
  <c r="N192" i="8"/>
  <c r="J192" i="8" s="1"/>
  <c r="N193" i="8"/>
  <c r="N194" i="8"/>
  <c r="J194" i="8" s="1"/>
  <c r="N195" i="8"/>
  <c r="J195" i="8" s="1"/>
  <c r="N196" i="8"/>
  <c r="J196" i="8" s="1"/>
  <c r="N197" i="8"/>
  <c r="J197" i="8" s="1"/>
  <c r="N198" i="8"/>
  <c r="N199" i="8"/>
  <c r="J199" i="8" s="1"/>
  <c r="N200" i="8"/>
  <c r="J200" i="8" s="1"/>
  <c r="N201" i="8"/>
  <c r="N202" i="8"/>
  <c r="J202" i="8" s="1"/>
  <c r="N203" i="8"/>
  <c r="J203" i="8" s="1"/>
  <c r="N204" i="8"/>
  <c r="J204" i="8" s="1"/>
  <c r="N206" i="8"/>
  <c r="J206" i="8" s="1"/>
  <c r="N207" i="8"/>
  <c r="N208" i="8"/>
  <c r="J208" i="8" s="1"/>
  <c r="N209" i="8"/>
  <c r="N210" i="8"/>
  <c r="N211" i="8"/>
  <c r="J211" i="8" s="1"/>
  <c r="N212" i="8"/>
  <c r="J212" i="8" s="1"/>
  <c r="N213" i="8"/>
  <c r="N214" i="8"/>
  <c r="N215" i="8"/>
  <c r="J215" i="8" s="1"/>
  <c r="N216" i="8"/>
  <c r="J216" i="8" s="1"/>
  <c r="N217" i="8"/>
  <c r="N218" i="8"/>
  <c r="J218" i="8" s="1"/>
  <c r="N219" i="8"/>
  <c r="N220" i="8"/>
  <c r="N221" i="8"/>
  <c r="J221" i="8" s="1"/>
  <c r="N222" i="8"/>
  <c r="J222" i="8" s="1"/>
  <c r="N223" i="8"/>
  <c r="P223" i="8" s="1"/>
  <c r="K223" i="8" s="1"/>
  <c r="N224" i="8"/>
  <c r="J224" i="8" s="1"/>
  <c r="N225" i="8"/>
  <c r="J225" i="8" s="1"/>
  <c r="N226" i="8"/>
  <c r="J226" i="8" s="1"/>
  <c r="N227" i="8"/>
  <c r="N228" i="8"/>
  <c r="J228" i="8" s="1"/>
  <c r="N229" i="8"/>
  <c r="J229" i="8" s="1"/>
  <c r="N230" i="8"/>
  <c r="J230" i="8" s="1"/>
  <c r="N231" i="8"/>
  <c r="P231" i="8" s="1"/>
  <c r="K231" i="8" s="1"/>
  <c r="N232" i="8"/>
  <c r="N233" i="8"/>
  <c r="J233" i="8" s="1"/>
  <c r="N234" i="8"/>
  <c r="J234" i="8" s="1"/>
  <c r="N235" i="8"/>
  <c r="N236" i="8"/>
  <c r="N237" i="8"/>
  <c r="J237" i="8" s="1"/>
  <c r="N238" i="8"/>
  <c r="J238" i="8" s="1"/>
  <c r="N239" i="8"/>
  <c r="N240" i="8"/>
  <c r="J240" i="8" s="1"/>
  <c r="N241" i="8"/>
  <c r="N242" i="8"/>
  <c r="N243" i="8"/>
  <c r="N244" i="8"/>
  <c r="N245" i="8"/>
  <c r="J245" i="8" s="1"/>
  <c r="N246" i="8"/>
  <c r="P246" i="8" s="1"/>
  <c r="K246" i="8" s="1"/>
  <c r="N247" i="8"/>
  <c r="J247" i="8" s="1"/>
  <c r="N248" i="8"/>
  <c r="J248" i="8" s="1"/>
  <c r="N250" i="8"/>
  <c r="J250" i="8" s="1"/>
  <c r="N251" i="8"/>
  <c r="N252" i="8"/>
  <c r="J252" i="8" s="1"/>
  <c r="N253" i="8"/>
  <c r="J253" i="8" s="1"/>
  <c r="N254" i="8"/>
  <c r="N255" i="8"/>
  <c r="J255" i="8" s="1"/>
  <c r="N256" i="8"/>
  <c r="N257" i="8"/>
  <c r="J257" i="8" s="1"/>
  <c r="N258" i="8"/>
  <c r="N259" i="8"/>
  <c r="N260" i="8"/>
  <c r="J260" i="8" s="1"/>
  <c r="N261" i="8"/>
  <c r="N262" i="8"/>
  <c r="J262" i="8" s="1"/>
  <c r="N263" i="8"/>
  <c r="N264" i="8"/>
  <c r="N265" i="8"/>
  <c r="N266" i="8"/>
  <c r="N267" i="8"/>
  <c r="N268" i="8"/>
  <c r="N269" i="8"/>
  <c r="J269" i="8" s="1"/>
  <c r="N270" i="8"/>
  <c r="J270" i="8" s="1"/>
  <c r="N271" i="8"/>
  <c r="P271" i="8" s="1"/>
  <c r="K271" i="8" s="1"/>
  <c r="N272" i="8"/>
  <c r="J272" i="8" s="1"/>
  <c r="N273" i="8"/>
  <c r="J273" i="8" s="1"/>
  <c r="N274" i="8"/>
  <c r="J274" i="8" s="1"/>
  <c r="N275" i="8"/>
  <c r="J275" i="8" s="1"/>
  <c r="N276" i="8"/>
  <c r="J276" i="8" s="1"/>
  <c r="N277" i="8"/>
  <c r="J277" i="8" s="1"/>
  <c r="N278" i="8"/>
  <c r="P278" i="8" s="1"/>
  <c r="K278" i="8" s="1"/>
  <c r="N279" i="8"/>
  <c r="P279" i="8" s="1"/>
  <c r="K279" i="8" s="1"/>
  <c r="N280" i="8"/>
  <c r="J280" i="8" s="1"/>
  <c r="N281" i="8"/>
  <c r="J281" i="8" s="1"/>
  <c r="N282" i="8"/>
  <c r="N283" i="8"/>
  <c r="N284" i="8"/>
  <c r="N285" i="8"/>
  <c r="J285" i="8" s="1"/>
  <c r="N286" i="8"/>
  <c r="J286" i="8" s="1"/>
  <c r="N287" i="8"/>
  <c r="J287" i="8" s="1"/>
  <c r="N288" i="8"/>
  <c r="J288" i="8" s="1"/>
  <c r="N289" i="8"/>
  <c r="J289" i="8" s="1"/>
  <c r="N290" i="8"/>
  <c r="J290" i="8" s="1"/>
  <c r="N291" i="8"/>
  <c r="N292" i="8"/>
  <c r="J292" i="8" s="1"/>
  <c r="N293" i="8"/>
  <c r="N294" i="8"/>
  <c r="J294" i="8" s="1"/>
  <c r="N295" i="8"/>
  <c r="P295" i="8" s="1"/>
  <c r="K295" i="8" s="1"/>
  <c r="N296" i="8"/>
  <c r="J296" i="8" s="1"/>
  <c r="N297" i="8"/>
  <c r="J297" i="8" s="1"/>
  <c r="N298" i="8"/>
  <c r="N299" i="8"/>
  <c r="J299" i="8" s="1"/>
  <c r="N300" i="8"/>
  <c r="J300" i="8" s="1"/>
  <c r="N301" i="8"/>
  <c r="J301" i="8" s="1"/>
  <c r="N302" i="8"/>
  <c r="J302" i="8" s="1"/>
  <c r="N303" i="8"/>
  <c r="P303" i="8" s="1"/>
  <c r="K303" i="8" s="1"/>
  <c r="N304" i="8"/>
  <c r="N305" i="8"/>
  <c r="J305" i="8" s="1"/>
  <c r="N306" i="8"/>
  <c r="N307" i="8"/>
  <c r="J307" i="8" s="1"/>
  <c r="N308" i="8"/>
  <c r="N309" i="8"/>
  <c r="J309" i="8" s="1"/>
  <c r="N310" i="8"/>
  <c r="J310" i="8" s="1"/>
  <c r="N311" i="8"/>
  <c r="J311" i="8" s="1"/>
  <c r="N312" i="8"/>
  <c r="J312" i="8" s="1"/>
  <c r="N313" i="8"/>
  <c r="J313" i="8" s="1"/>
  <c r="N314" i="8"/>
  <c r="J314" i="8" s="1"/>
  <c r="N315" i="8"/>
  <c r="N316" i="8"/>
  <c r="J317" i="8"/>
  <c r="N318" i="8"/>
  <c r="J318" i="8" s="1"/>
  <c r="N319" i="8"/>
  <c r="J319" i="8" s="1"/>
  <c r="N320" i="8"/>
  <c r="J320" i="8" s="1"/>
  <c r="N321" i="8"/>
  <c r="J321" i="8" s="1"/>
  <c r="N322" i="8"/>
  <c r="N323" i="8"/>
  <c r="J323" i="8" s="1"/>
  <c r="N324" i="8"/>
  <c r="N325" i="8"/>
  <c r="J325" i="8" s="1"/>
  <c r="N326" i="8"/>
  <c r="J326" i="8" s="1"/>
  <c r="N327" i="8"/>
  <c r="P327" i="8" s="1"/>
  <c r="K327" i="8" s="1"/>
  <c r="N328" i="8"/>
  <c r="J328" i="8" s="1"/>
  <c r="N329" i="8"/>
  <c r="J329" i="8" s="1"/>
  <c r="N330" i="8"/>
  <c r="J330" i="8" s="1"/>
  <c r="N331" i="8"/>
  <c r="J331" i="8" s="1"/>
  <c r="N332" i="8"/>
  <c r="N333" i="8"/>
  <c r="J333" i="8" s="1"/>
  <c r="N334" i="8"/>
  <c r="J334" i="8" s="1"/>
  <c r="N335" i="8"/>
  <c r="P335" i="8" s="1"/>
  <c r="K335" i="8" s="1"/>
  <c r="N336" i="8"/>
  <c r="J336" i="8" s="1"/>
  <c r="N337" i="8"/>
  <c r="J337" i="8" s="1"/>
  <c r="N338" i="8"/>
  <c r="N339" i="8"/>
  <c r="J339" i="8" s="1"/>
  <c r="N340" i="8"/>
  <c r="N341" i="8"/>
  <c r="J341" i="8" s="1"/>
  <c r="N342" i="8"/>
  <c r="J342" i="8" s="1"/>
  <c r="N343" i="8"/>
  <c r="J343" i="8" s="1"/>
  <c r="N344" i="8"/>
  <c r="J344" i="8" s="1"/>
  <c r="N345" i="8"/>
  <c r="J345" i="8" s="1"/>
  <c r="N346" i="8"/>
  <c r="J346" i="8" s="1"/>
  <c r="N347" i="8"/>
  <c r="J347" i="8" s="1"/>
  <c r="N348" i="8"/>
  <c r="N349" i="8"/>
  <c r="J349" i="8" s="1"/>
  <c r="N350" i="8"/>
  <c r="J350" i="8" s="1"/>
  <c r="N351" i="8"/>
  <c r="J351" i="8" s="1"/>
  <c r="N352" i="8"/>
  <c r="J352" i="8" s="1"/>
  <c r="N353" i="8"/>
  <c r="J353" i="8" s="1"/>
  <c r="N354" i="8"/>
  <c r="J354" i="8" s="1"/>
  <c r="N355" i="8"/>
  <c r="J355" i="8" s="1"/>
  <c r="N356" i="8"/>
  <c r="J356" i="8" s="1"/>
  <c r="J357" i="8"/>
  <c r="N358" i="8"/>
  <c r="J358" i="8" s="1"/>
  <c r="N359" i="8"/>
  <c r="J359" i="8" s="1"/>
  <c r="N360" i="8"/>
  <c r="J360" i="8" s="1"/>
  <c r="N361" i="8"/>
  <c r="J361" i="8" s="1"/>
  <c r="N362" i="8"/>
  <c r="N363" i="8"/>
  <c r="N364" i="8"/>
  <c r="N365" i="8"/>
  <c r="J365" i="8" s="1"/>
  <c r="N366" i="8"/>
  <c r="J366" i="8" s="1"/>
  <c r="N367" i="8"/>
  <c r="J367" i="8" s="1"/>
  <c r="N368" i="8"/>
  <c r="J368" i="8" s="1"/>
  <c r="N369" i="8"/>
  <c r="J369" i="8" s="1"/>
  <c r="N370" i="8"/>
  <c r="J370" i="8" s="1"/>
  <c r="N371" i="8"/>
  <c r="J371" i="8" s="1"/>
  <c r="N372" i="8"/>
  <c r="N373" i="8"/>
  <c r="J373" i="8" s="1"/>
  <c r="N374" i="8"/>
  <c r="J374" i="8" s="1"/>
  <c r="N375" i="8"/>
  <c r="J375" i="8" s="1"/>
  <c r="N376" i="8"/>
  <c r="J376" i="8" s="1"/>
  <c r="N377" i="8"/>
  <c r="J377" i="8" s="1"/>
  <c r="N378" i="8"/>
  <c r="N379" i="8"/>
  <c r="N380" i="8"/>
  <c r="J380" i="8" s="1"/>
  <c r="N381" i="8"/>
  <c r="J381" i="8" s="1"/>
  <c r="N382" i="8"/>
  <c r="J382" i="8" s="1"/>
  <c r="N383" i="8"/>
  <c r="J383" i="8" s="1"/>
  <c r="N384" i="8"/>
  <c r="J384" i="8" s="1"/>
  <c r="N385" i="8"/>
  <c r="J385" i="8" s="1"/>
  <c r="N386" i="8"/>
  <c r="J386" i="8" s="1"/>
  <c r="N387" i="8"/>
  <c r="J387" i="8" s="1"/>
  <c r="N388" i="8"/>
  <c r="J388" i="8" s="1"/>
  <c r="N389" i="8"/>
  <c r="J389" i="8" s="1"/>
  <c r="N390" i="8"/>
  <c r="J390" i="8" s="1"/>
  <c r="N391" i="8"/>
  <c r="J391" i="8" s="1"/>
  <c r="N392" i="8"/>
  <c r="J392" i="8" s="1"/>
  <c r="N393" i="8"/>
  <c r="N394" i="8"/>
  <c r="J394" i="8" s="1"/>
  <c r="N395" i="8"/>
  <c r="J395" i="8" s="1"/>
  <c r="N396" i="8"/>
  <c r="J396" i="8" s="1"/>
  <c r="N397" i="8"/>
  <c r="N398" i="8"/>
  <c r="J398" i="8" s="1"/>
  <c r="N399" i="8"/>
  <c r="P399" i="8" s="1"/>
  <c r="K399" i="8" s="1"/>
  <c r="N400" i="8"/>
  <c r="J400" i="8" s="1"/>
  <c r="N401" i="8"/>
  <c r="J401" i="8" s="1"/>
  <c r="N402" i="8"/>
  <c r="J402" i="8" s="1"/>
  <c r="N403" i="8"/>
  <c r="N404" i="8"/>
  <c r="J404" i="8" s="1"/>
  <c r="N405" i="8"/>
  <c r="J405" i="8" s="1"/>
  <c r="N406" i="8"/>
  <c r="J406" i="8" s="1"/>
  <c r="N407" i="8"/>
  <c r="J407" i="8" s="1"/>
  <c r="N408" i="8"/>
  <c r="J408" i="8" s="1"/>
  <c r="N409" i="8"/>
  <c r="J409" i="8" s="1"/>
  <c r="N410" i="8"/>
  <c r="N411" i="8"/>
  <c r="J411" i="8" s="1"/>
  <c r="N412" i="8"/>
  <c r="N413" i="8"/>
  <c r="J413" i="8" s="1"/>
  <c r="J414" i="8"/>
  <c r="N415" i="8"/>
  <c r="J415" i="8" s="1"/>
  <c r="N416" i="8"/>
  <c r="J416" i="8" s="1"/>
  <c r="N417" i="8"/>
  <c r="J417" i="8" s="1"/>
  <c r="N418" i="8"/>
  <c r="N419" i="8"/>
  <c r="N420" i="8"/>
  <c r="N421" i="8"/>
  <c r="J421" i="8" s="1"/>
  <c r="N422" i="8"/>
  <c r="J422" i="8" s="1"/>
  <c r="N423" i="8"/>
  <c r="J423" i="8" s="1"/>
  <c r="N424" i="8"/>
  <c r="J424" i="8" s="1"/>
  <c r="N425" i="8"/>
  <c r="N426" i="8"/>
  <c r="J426" i="8" s="1"/>
  <c r="N427" i="8"/>
  <c r="J427" i="8" s="1"/>
  <c r="N428" i="8"/>
  <c r="N429" i="8"/>
  <c r="J429" i="8" s="1"/>
  <c r="N430" i="8"/>
  <c r="J430" i="8" s="1"/>
  <c r="N431" i="8"/>
  <c r="J431" i="8" s="1"/>
  <c r="N432" i="8"/>
  <c r="J432" i="8" s="1"/>
  <c r="N433" i="8"/>
  <c r="J433" i="8" s="1"/>
  <c r="N434" i="8"/>
  <c r="J434" i="8" s="1"/>
  <c r="N435" i="8"/>
  <c r="J435" i="8" s="1"/>
  <c r="N436" i="8"/>
  <c r="J436" i="8" s="1"/>
  <c r="N437" i="8"/>
  <c r="J437" i="8" s="1"/>
  <c r="N438" i="8"/>
  <c r="J438" i="8" s="1"/>
  <c r="N439" i="8"/>
  <c r="J439" i="8" s="1"/>
  <c r="N440" i="8"/>
  <c r="J440" i="8" s="1"/>
  <c r="N441" i="8"/>
  <c r="J441" i="8" s="1"/>
  <c r="N442" i="8"/>
  <c r="N443" i="8"/>
  <c r="J443" i="8" s="1"/>
  <c r="N444" i="8"/>
  <c r="J444" i="8" s="1"/>
  <c r="N445" i="8"/>
  <c r="J445" i="8" s="1"/>
  <c r="N446" i="8"/>
  <c r="P446" i="8" s="1"/>
  <c r="K446" i="8" s="1"/>
  <c r="N447" i="8"/>
  <c r="J447" i="8" s="1"/>
  <c r="N448" i="8"/>
  <c r="J448" i="8" s="1"/>
  <c r="N449" i="8"/>
  <c r="J449" i="8" s="1"/>
  <c r="N450" i="8"/>
  <c r="N451" i="8"/>
  <c r="J451" i="8" s="1"/>
  <c r="N452" i="8"/>
  <c r="N453" i="8"/>
  <c r="J453" i="8" s="1"/>
  <c r="N454" i="8"/>
  <c r="J454" i="8" s="1"/>
  <c r="N455" i="8"/>
  <c r="J455" i="8" s="1"/>
  <c r="N456" i="8"/>
  <c r="J456" i="8" s="1"/>
  <c r="N457" i="8"/>
  <c r="J457" i="8" s="1"/>
  <c r="N458" i="8"/>
  <c r="J458" i="8" s="1"/>
  <c r="N459" i="8"/>
  <c r="J459" i="8" s="1"/>
  <c r="N460" i="8"/>
  <c r="J460" i="8" s="1"/>
  <c r="N461" i="8"/>
  <c r="J461" i="8" s="1"/>
  <c r="N462" i="8"/>
  <c r="J462" i="8" s="1"/>
  <c r="N463" i="8"/>
  <c r="J463" i="8" s="1"/>
  <c r="N464" i="8"/>
  <c r="J464" i="8" s="1"/>
  <c r="N465" i="8"/>
  <c r="J465" i="8" s="1"/>
  <c r="N466" i="8"/>
  <c r="J466" i="8" s="1"/>
  <c r="N467" i="8"/>
  <c r="N468" i="8"/>
  <c r="N469" i="8"/>
  <c r="N470" i="8"/>
  <c r="J470" i="8" s="1"/>
  <c r="N471" i="8"/>
  <c r="J471" i="8" s="1"/>
  <c r="N472" i="8"/>
  <c r="J472" i="8" s="1"/>
  <c r="N473" i="8"/>
  <c r="J473" i="8" s="1"/>
  <c r="N474" i="8"/>
  <c r="N475" i="8"/>
  <c r="J475" i="8" s="1"/>
  <c r="N476" i="8"/>
  <c r="N477" i="8"/>
  <c r="J477" i="8" s="1"/>
  <c r="N478" i="8"/>
  <c r="J478" i="8" s="1"/>
  <c r="N479" i="8"/>
  <c r="J479" i="8" s="1"/>
  <c r="N480" i="8"/>
  <c r="J480" i="8" s="1"/>
  <c r="N481" i="8"/>
  <c r="J481" i="8" s="1"/>
  <c r="N482" i="8"/>
  <c r="J482" i="8" s="1"/>
  <c r="N483" i="8"/>
  <c r="N484" i="8"/>
  <c r="J484" i="8" s="1"/>
  <c r="N485" i="8"/>
  <c r="J485" i="8" s="1"/>
  <c r="N486" i="8"/>
  <c r="J486" i="8" s="1"/>
  <c r="N487" i="8"/>
  <c r="J487" i="8" s="1"/>
  <c r="N488" i="8"/>
  <c r="J488" i="8" s="1"/>
  <c r="N489" i="8"/>
  <c r="J489" i="8" s="1"/>
  <c r="N490" i="8"/>
  <c r="J490" i="8" s="1"/>
  <c r="N491" i="8"/>
  <c r="N492" i="8"/>
  <c r="J492" i="8" s="1"/>
  <c r="N493" i="8"/>
  <c r="J493" i="8" s="1"/>
  <c r="N494" i="8"/>
  <c r="J494" i="8" s="1"/>
  <c r="N495" i="8"/>
  <c r="J495" i="8" s="1"/>
  <c r="N496" i="8"/>
  <c r="J496" i="8" s="1"/>
  <c r="N497" i="8"/>
  <c r="N498" i="8"/>
  <c r="N499" i="8"/>
  <c r="J499" i="8" s="1"/>
  <c r="N500" i="8"/>
  <c r="N501" i="8"/>
  <c r="J501" i="8" s="1"/>
  <c r="N502" i="8"/>
  <c r="J502" i="8" s="1"/>
  <c r="N503" i="8"/>
  <c r="J503" i="8" s="1"/>
  <c r="N504" i="8"/>
  <c r="J504" i="8" s="1"/>
  <c r="N505" i="8"/>
  <c r="J505" i="8" s="1"/>
  <c r="N506" i="8"/>
  <c r="N507" i="8"/>
  <c r="N508" i="8"/>
  <c r="N509" i="8"/>
  <c r="J509" i="8" s="1"/>
  <c r="N510" i="8"/>
  <c r="J510" i="8" s="1"/>
  <c r="N511" i="8"/>
  <c r="J511" i="8" s="1"/>
  <c r="N512" i="8"/>
  <c r="J512" i="8" s="1"/>
  <c r="N513" i="8"/>
  <c r="J513" i="8" s="1"/>
  <c r="N514" i="8"/>
  <c r="N515" i="8"/>
  <c r="N516" i="8"/>
  <c r="J516" i="8" s="1"/>
  <c r="N517" i="8"/>
  <c r="J517" i="8" s="1"/>
  <c r="N518" i="8"/>
  <c r="J518" i="8" s="1"/>
  <c r="N519" i="8"/>
  <c r="J519" i="8" s="1"/>
  <c r="N520" i="8"/>
  <c r="J520" i="8" s="1"/>
  <c r="N521" i="8"/>
  <c r="J521" i="8" s="1"/>
  <c r="N522" i="8"/>
  <c r="N523" i="8"/>
  <c r="J523" i="8" s="1"/>
  <c r="N524" i="8"/>
  <c r="N525" i="8"/>
  <c r="J525" i="8" s="1"/>
  <c r="N526" i="8"/>
  <c r="J526" i="8" s="1"/>
  <c r="N527" i="8"/>
  <c r="J527" i="8" s="1"/>
  <c r="N528" i="8"/>
  <c r="J528" i="8" s="1"/>
  <c r="N529" i="8"/>
  <c r="N530" i="8"/>
  <c r="J530" i="8" s="1"/>
  <c r="N531" i="8"/>
  <c r="N532" i="8"/>
  <c r="N533" i="8"/>
  <c r="J533" i="8" s="1"/>
  <c r="N534" i="8"/>
  <c r="J534" i="8" s="1"/>
  <c r="N535" i="8"/>
  <c r="J535" i="8" s="1"/>
  <c r="N536" i="8"/>
  <c r="P536" i="8" s="1"/>
  <c r="K536" i="8" s="1"/>
  <c r="N537" i="8"/>
  <c r="N538" i="8"/>
  <c r="N539" i="8"/>
  <c r="J539" i="8" s="1"/>
  <c r="N540" i="8"/>
  <c r="N541" i="8"/>
  <c r="J541" i="8" s="1"/>
  <c r="N542" i="8"/>
  <c r="J542" i="8" s="1"/>
  <c r="N543" i="8"/>
  <c r="J543" i="8" s="1"/>
  <c r="N544" i="8"/>
  <c r="J544" i="8" s="1"/>
  <c r="N545" i="8"/>
  <c r="N546" i="8"/>
  <c r="N547" i="8"/>
  <c r="J547" i="8" s="1"/>
  <c r="N548" i="8"/>
  <c r="N549" i="8"/>
  <c r="J549" i="8" s="1"/>
  <c r="N550" i="8"/>
  <c r="J550" i="8" s="1"/>
  <c r="N551" i="8"/>
  <c r="P551" i="8" s="1"/>
  <c r="K551" i="8" s="1"/>
  <c r="N552" i="8"/>
  <c r="J552" i="8" s="1"/>
  <c r="N553" i="8"/>
  <c r="N554" i="8"/>
  <c r="N555" i="8"/>
  <c r="J555" i="8" s="1"/>
  <c r="N556" i="8"/>
  <c r="N557" i="8"/>
  <c r="J557" i="8" s="1"/>
  <c r="N558" i="8"/>
  <c r="J558" i="8" s="1"/>
  <c r="N559" i="8"/>
  <c r="J559" i="8" s="1"/>
  <c r="N560" i="8"/>
  <c r="J560" i="8" s="1"/>
  <c r="N561" i="8"/>
  <c r="J561" i="8" s="1"/>
  <c r="N562" i="8"/>
  <c r="N563" i="8"/>
  <c r="J563" i="8" s="1"/>
  <c r="N564" i="8"/>
  <c r="N565" i="8"/>
  <c r="J565" i="8" s="1"/>
  <c r="N566" i="8"/>
  <c r="J566" i="8" s="1"/>
  <c r="N567" i="8"/>
  <c r="J567" i="8" s="1"/>
  <c r="N568" i="8"/>
  <c r="J568" i="8" s="1"/>
  <c r="N569" i="8"/>
  <c r="J569" i="8" s="1"/>
  <c r="N570" i="8"/>
  <c r="N571" i="8"/>
  <c r="J571" i="8" s="1"/>
  <c r="N572" i="8"/>
  <c r="N573" i="8"/>
  <c r="J573" i="8" s="1"/>
  <c r="N574" i="8"/>
  <c r="J574" i="8" s="1"/>
  <c r="N575" i="8"/>
  <c r="P575" i="8" s="1"/>
  <c r="K575" i="8" s="1"/>
  <c r="N576" i="8"/>
  <c r="J576" i="8" s="1"/>
  <c r="N577" i="8"/>
  <c r="J577" i="8" s="1"/>
  <c r="N578" i="8"/>
  <c r="N579" i="8"/>
  <c r="N580" i="8"/>
  <c r="J580" i="8" s="1"/>
  <c r="N581" i="8"/>
  <c r="J581" i="8" s="1"/>
  <c r="N582" i="8"/>
  <c r="N583" i="8"/>
  <c r="J583" i="8" s="1"/>
  <c r="N584" i="8"/>
  <c r="J584" i="8" s="1"/>
  <c r="N585" i="8"/>
  <c r="J585" i="8" s="1"/>
  <c r="N586" i="8"/>
  <c r="N587" i="8"/>
  <c r="N588" i="8"/>
  <c r="J588" i="8" s="1"/>
  <c r="N589" i="8"/>
  <c r="J589" i="8" s="1"/>
  <c r="N590" i="8"/>
  <c r="J590" i="8" s="1"/>
  <c r="N591" i="8"/>
  <c r="J591" i="8" s="1"/>
  <c r="N592" i="8"/>
  <c r="J592" i="8" s="1"/>
  <c r="N593" i="8"/>
  <c r="J593" i="8" s="1"/>
  <c r="N594" i="8"/>
  <c r="N595" i="8"/>
  <c r="N596" i="8"/>
  <c r="J596" i="8" s="1"/>
  <c r="N597" i="8"/>
  <c r="J597" i="8" s="1"/>
  <c r="N598" i="8"/>
  <c r="J598" i="8" s="1"/>
  <c r="N599" i="8"/>
  <c r="J599" i="8" s="1"/>
  <c r="N600" i="8"/>
  <c r="J600" i="8" s="1"/>
  <c r="N601" i="8"/>
  <c r="P601" i="8" s="1"/>
  <c r="K601" i="8" s="1"/>
  <c r="N602" i="8"/>
  <c r="N603" i="8"/>
  <c r="N604" i="8"/>
  <c r="J604" i="8" s="1"/>
  <c r="N605" i="8"/>
  <c r="J605" i="8" s="1"/>
  <c r="N606" i="8"/>
  <c r="J606" i="8" s="1"/>
  <c r="N607" i="8"/>
  <c r="J607" i="8" s="1"/>
  <c r="N608" i="8"/>
  <c r="J608" i="8" s="1"/>
  <c r="N609" i="8"/>
  <c r="J609" i="8" s="1"/>
  <c r="N610" i="8"/>
  <c r="N611" i="8"/>
  <c r="J611" i="8" s="1"/>
  <c r="N612" i="8"/>
  <c r="J612" i="8" s="1"/>
  <c r="N613" i="8"/>
  <c r="J613" i="8" s="1"/>
  <c r="N614" i="8"/>
  <c r="J614" i="8" s="1"/>
  <c r="N615" i="8"/>
  <c r="J615" i="8" s="1"/>
  <c r="N616" i="8"/>
  <c r="J616" i="8" s="1"/>
  <c r="N617" i="8"/>
  <c r="N618" i="8"/>
  <c r="N619" i="8"/>
  <c r="N620" i="8"/>
  <c r="N621" i="8"/>
  <c r="J621" i="8" s="1"/>
  <c r="N622" i="8"/>
  <c r="J622" i="8" s="1"/>
  <c r="N623" i="8"/>
  <c r="J623" i="8" s="1"/>
  <c r="N624" i="8"/>
  <c r="J624" i="8" s="1"/>
  <c r="N625" i="8"/>
  <c r="N626" i="8"/>
  <c r="N627" i="8"/>
  <c r="N628" i="8"/>
  <c r="N629" i="8"/>
  <c r="J629" i="8" s="1"/>
  <c r="N630" i="8"/>
  <c r="N631" i="8"/>
  <c r="J631" i="8" s="1"/>
  <c r="N632" i="8"/>
  <c r="J632" i="8" s="1"/>
  <c r="N633" i="8"/>
  <c r="J633" i="8" s="1"/>
  <c r="N634" i="8"/>
  <c r="N635" i="8"/>
  <c r="N636" i="8"/>
  <c r="N637" i="8"/>
  <c r="N638" i="8"/>
  <c r="N639" i="8"/>
  <c r="J639" i="8" s="1"/>
  <c r="N640" i="8"/>
  <c r="J640" i="8" s="1"/>
  <c r="N641" i="8"/>
  <c r="J641" i="8" s="1"/>
  <c r="N642" i="8"/>
  <c r="N643" i="8"/>
  <c r="N644" i="8"/>
  <c r="N645" i="8"/>
  <c r="J645" i="8" s="1"/>
  <c r="N646" i="8"/>
  <c r="J646" i="8" s="1"/>
  <c r="N647" i="8"/>
  <c r="J647" i="8" s="1"/>
  <c r="N648" i="8"/>
  <c r="J648" i="8" s="1"/>
  <c r="N649" i="8"/>
  <c r="J649" i="8" s="1"/>
  <c r="N650" i="8"/>
  <c r="J650" i="8" s="1"/>
  <c r="N651" i="8"/>
  <c r="N652" i="8"/>
  <c r="J652" i="8" s="1"/>
  <c r="N653" i="8"/>
  <c r="J653" i="8" s="1"/>
  <c r="N654" i="8"/>
  <c r="J654" i="8" s="1"/>
  <c r="N655" i="8"/>
  <c r="J655" i="8" s="1"/>
  <c r="N656" i="8"/>
  <c r="J656" i="8" s="1"/>
  <c r="N657" i="8"/>
  <c r="J657" i="8" s="1"/>
  <c r="N658" i="8"/>
  <c r="N659" i="8"/>
  <c r="N660" i="8"/>
  <c r="N661" i="8"/>
  <c r="J661" i="8" s="1"/>
  <c r="N662" i="8"/>
  <c r="N663" i="8"/>
  <c r="J663" i="8" s="1"/>
  <c r="N664" i="8"/>
  <c r="J664" i="8" s="1"/>
  <c r="N665" i="8"/>
  <c r="J665" i="8" s="1"/>
  <c r="N666" i="8"/>
  <c r="N667" i="8"/>
  <c r="N668" i="8"/>
  <c r="N669" i="8"/>
  <c r="J669" i="8" s="1"/>
  <c r="N670" i="8"/>
  <c r="N671" i="8"/>
  <c r="J671" i="8" s="1"/>
  <c r="N672" i="8"/>
  <c r="J672" i="8" s="1"/>
  <c r="N673" i="8"/>
  <c r="N674" i="8"/>
  <c r="N675" i="8"/>
  <c r="N676" i="8"/>
  <c r="N677" i="8"/>
  <c r="J677" i="8" s="1"/>
  <c r="N678" i="8"/>
  <c r="J678" i="8" s="1"/>
  <c r="N679" i="8"/>
  <c r="J679" i="8" s="1"/>
  <c r="N680" i="8"/>
  <c r="J680" i="8" s="1"/>
  <c r="N681" i="8"/>
  <c r="J681" i="8" s="1"/>
  <c r="N682" i="8"/>
  <c r="N683" i="8"/>
  <c r="J683" i="8" s="1"/>
  <c r="N684" i="8"/>
  <c r="N685" i="8"/>
  <c r="J685" i="8" s="1"/>
  <c r="N686" i="8"/>
  <c r="J686" i="8" s="1"/>
  <c r="N687" i="8"/>
  <c r="J687" i="8" s="1"/>
  <c r="N688" i="8"/>
  <c r="J688" i="8" s="1"/>
  <c r="N689" i="8"/>
  <c r="N690" i="8"/>
  <c r="N691" i="8"/>
  <c r="N692" i="8"/>
  <c r="N693" i="8"/>
  <c r="J693" i="8" s="1"/>
  <c r="N694" i="8"/>
  <c r="J694" i="8" s="1"/>
  <c r="N695" i="8"/>
  <c r="J695" i="8" s="1"/>
  <c r="N696" i="8"/>
  <c r="J696" i="8" s="1"/>
  <c r="N697" i="8"/>
  <c r="N698" i="8"/>
  <c r="N699" i="8"/>
  <c r="J699" i="8" s="1"/>
  <c r="N700" i="8"/>
  <c r="N701" i="8"/>
  <c r="J701" i="8" s="1"/>
  <c r="N702" i="8"/>
  <c r="J702" i="8" s="1"/>
  <c r="N703" i="8"/>
  <c r="J703" i="8" s="1"/>
  <c r="N704" i="8"/>
  <c r="J704" i="8" s="1"/>
  <c r="N705" i="8"/>
  <c r="N706" i="8"/>
  <c r="N707" i="8"/>
  <c r="N708" i="8"/>
  <c r="N709" i="8"/>
  <c r="J709" i="8" s="1"/>
  <c r="N710" i="8"/>
  <c r="N711" i="8"/>
  <c r="J711" i="8" s="1"/>
  <c r="N712" i="8"/>
  <c r="J712" i="8" s="1"/>
  <c r="N713" i="8"/>
  <c r="N714" i="8"/>
  <c r="N715" i="8"/>
  <c r="N716" i="8"/>
  <c r="N717" i="8"/>
  <c r="J717" i="8" s="1"/>
  <c r="N718" i="8"/>
  <c r="J718" i="8" s="1"/>
  <c r="N719" i="8"/>
  <c r="J719" i="8" s="1"/>
  <c r="N720" i="8"/>
  <c r="J720" i="8" s="1"/>
  <c r="N721" i="8"/>
  <c r="N722" i="8"/>
  <c r="J722" i="8" s="1"/>
  <c r="N723" i="8"/>
  <c r="N724" i="8"/>
  <c r="N725" i="8"/>
  <c r="J725" i="8" s="1"/>
  <c r="N726" i="8"/>
  <c r="J726" i="8" s="1"/>
  <c r="N727" i="8"/>
  <c r="J727" i="8" s="1"/>
  <c r="N728" i="8"/>
  <c r="J728" i="8" s="1"/>
  <c r="N729" i="8"/>
  <c r="J729" i="8" s="1"/>
  <c r="N730" i="8"/>
  <c r="N731" i="8"/>
  <c r="N732" i="8"/>
  <c r="J732" i="8" s="1"/>
  <c r="N733" i="8"/>
  <c r="J733" i="8" s="1"/>
  <c r="N734" i="8"/>
  <c r="N735" i="8"/>
  <c r="J735" i="8" s="1"/>
  <c r="N736" i="8"/>
  <c r="J736" i="8" s="1"/>
  <c r="N737" i="8"/>
  <c r="N738" i="8"/>
  <c r="N739" i="8"/>
  <c r="N740" i="8"/>
  <c r="N741" i="8"/>
  <c r="J741" i="8" s="1"/>
  <c r="N742" i="8"/>
  <c r="J742" i="8" s="1"/>
  <c r="N743" i="8"/>
  <c r="J743" i="8" s="1"/>
  <c r="N744" i="8"/>
  <c r="J744" i="8" s="1"/>
  <c r="N745" i="8"/>
  <c r="N746" i="8"/>
  <c r="N747" i="8"/>
  <c r="N748" i="8"/>
  <c r="N749" i="8"/>
  <c r="J749" i="8" s="1"/>
  <c r="N750" i="8"/>
  <c r="N751" i="8"/>
  <c r="J751" i="8" s="1"/>
  <c r="N752" i="8"/>
  <c r="J752" i="8" s="1"/>
  <c r="N753" i="8"/>
  <c r="N754" i="8"/>
  <c r="N755" i="8"/>
  <c r="N756" i="8"/>
  <c r="N757" i="8"/>
  <c r="J757" i="8" s="1"/>
  <c r="N758" i="8"/>
  <c r="J758" i="8" s="1"/>
  <c r="N759" i="8"/>
  <c r="J759" i="8" s="1"/>
  <c r="N760" i="8"/>
  <c r="J760" i="8" s="1"/>
  <c r="N761" i="8"/>
  <c r="J761" i="8" s="1"/>
  <c r="N762" i="8"/>
  <c r="N763" i="8"/>
  <c r="N764" i="8"/>
  <c r="N765" i="8"/>
  <c r="J765" i="8" s="1"/>
  <c r="N766" i="8"/>
  <c r="J766" i="8" s="1"/>
  <c r="N767" i="8"/>
  <c r="J767" i="8" s="1"/>
  <c r="N768" i="8"/>
  <c r="J768" i="8" s="1"/>
  <c r="N769" i="8"/>
  <c r="J769" i="8" s="1"/>
  <c r="N770" i="8"/>
  <c r="N771" i="8"/>
  <c r="N772" i="8"/>
  <c r="J772" i="8" s="1"/>
  <c r="N773" i="8"/>
  <c r="J773" i="8" s="1"/>
  <c r="N774" i="8"/>
  <c r="J774" i="8" s="1"/>
  <c r="N775" i="8"/>
  <c r="J775" i="8" s="1"/>
  <c r="N776" i="8"/>
  <c r="J776" i="8" s="1"/>
  <c r="N777" i="8"/>
  <c r="J777" i="8" s="1"/>
  <c r="N778" i="8"/>
  <c r="N779" i="8"/>
  <c r="N780" i="8"/>
  <c r="N781" i="8"/>
  <c r="J781" i="8" s="1"/>
  <c r="N782" i="8"/>
  <c r="N783" i="8"/>
  <c r="J783" i="8" s="1"/>
  <c r="N784" i="8"/>
  <c r="J784" i="8" s="1"/>
  <c r="N785" i="8"/>
  <c r="N786" i="8"/>
  <c r="N787" i="8"/>
  <c r="N788" i="8"/>
  <c r="N789" i="8"/>
  <c r="J789" i="8" s="1"/>
  <c r="N790" i="8"/>
  <c r="J790" i="8" s="1"/>
  <c r="N791" i="8"/>
  <c r="J791" i="8" s="1"/>
  <c r="N792" i="8"/>
  <c r="J792" i="8" s="1"/>
  <c r="N793" i="8"/>
  <c r="N794" i="8"/>
  <c r="N795" i="8"/>
  <c r="N796" i="8"/>
  <c r="N797" i="8"/>
  <c r="J797" i="8" s="1"/>
  <c r="N798" i="8"/>
  <c r="N799" i="8"/>
  <c r="J799" i="8" s="1"/>
  <c r="N800" i="8"/>
  <c r="J800" i="8" s="1"/>
  <c r="N801" i="8"/>
  <c r="J801" i="8" s="1"/>
  <c r="N802" i="8"/>
  <c r="N803" i="8"/>
  <c r="N804" i="8"/>
  <c r="N805" i="8"/>
  <c r="J805" i="8" s="1"/>
  <c r="N806" i="8"/>
  <c r="J806" i="8" s="1"/>
  <c r="N807" i="8"/>
  <c r="J807" i="8" s="1"/>
  <c r="N808" i="8"/>
  <c r="J808" i="8" s="1"/>
  <c r="N809" i="8"/>
  <c r="N810" i="8"/>
  <c r="N811" i="8"/>
  <c r="J811" i="8" s="1"/>
  <c r="N812" i="8"/>
  <c r="N813" i="8"/>
  <c r="J813" i="8" s="1"/>
  <c r="N814" i="8"/>
  <c r="N815" i="8"/>
  <c r="J815" i="8" s="1"/>
  <c r="N816" i="8"/>
  <c r="J816" i="8" s="1"/>
  <c r="N817" i="8"/>
  <c r="N818" i="8"/>
  <c r="N819" i="8"/>
  <c r="N820" i="8"/>
  <c r="N821" i="8"/>
  <c r="J821" i="8" s="1"/>
  <c r="N822" i="8"/>
  <c r="J822" i="8" s="1"/>
  <c r="N823" i="8"/>
  <c r="J823" i="8" s="1"/>
  <c r="N824" i="8"/>
  <c r="J824" i="8" s="1"/>
  <c r="N825" i="8"/>
  <c r="J825" i="8" s="1"/>
  <c r="N826" i="8"/>
  <c r="N827" i="8"/>
  <c r="J827" i="8" s="1"/>
  <c r="N828" i="8"/>
  <c r="N829" i="8"/>
  <c r="J829" i="8" s="1"/>
  <c r="N830" i="8"/>
  <c r="J830" i="8" s="1"/>
  <c r="N831" i="8"/>
  <c r="J831" i="8" s="1"/>
  <c r="N832" i="8"/>
  <c r="J832" i="8" s="1"/>
  <c r="N833" i="8"/>
  <c r="N834" i="8"/>
  <c r="N835" i="8"/>
  <c r="N836" i="8"/>
  <c r="N837" i="8"/>
  <c r="J837" i="8" s="1"/>
  <c r="N838" i="8"/>
  <c r="N839" i="8"/>
  <c r="J839" i="8" s="1"/>
  <c r="N840" i="8"/>
  <c r="J840" i="8" s="1"/>
  <c r="N841" i="8"/>
  <c r="J841" i="8" s="1"/>
  <c r="N842" i="8"/>
  <c r="N843" i="8"/>
  <c r="N844" i="8"/>
  <c r="N845" i="8"/>
  <c r="J845" i="8" s="1"/>
  <c r="N846" i="8"/>
  <c r="N847" i="8"/>
  <c r="J847" i="8" s="1"/>
  <c r="N848" i="8"/>
  <c r="J848" i="8" s="1"/>
  <c r="N849" i="8"/>
  <c r="N850" i="8"/>
  <c r="N851" i="8"/>
  <c r="J851" i="8" s="1"/>
  <c r="N852" i="8"/>
  <c r="N853" i="8"/>
  <c r="J853" i="8" s="1"/>
  <c r="N854" i="8"/>
  <c r="N855" i="8"/>
  <c r="J855" i="8" s="1"/>
  <c r="N856" i="8"/>
  <c r="J856" i="8" s="1"/>
  <c r="N857" i="8"/>
  <c r="N858" i="8"/>
  <c r="N859" i="8"/>
  <c r="N860" i="8"/>
  <c r="N861" i="8"/>
  <c r="J861" i="8" s="1"/>
  <c r="N862" i="8"/>
  <c r="J862" i="8" s="1"/>
  <c r="N863" i="8"/>
  <c r="J863" i="8" s="1"/>
  <c r="N864" i="8"/>
  <c r="J864" i="8" s="1"/>
  <c r="N865" i="8"/>
  <c r="J865" i="8" s="1"/>
  <c r="N866" i="8"/>
  <c r="N867" i="8"/>
  <c r="N868" i="8"/>
  <c r="N869" i="8"/>
  <c r="J869" i="8" s="1"/>
  <c r="N870" i="8"/>
  <c r="J870" i="8" s="1"/>
  <c r="N871" i="8"/>
  <c r="J871" i="8" s="1"/>
  <c r="N872" i="8"/>
  <c r="J872" i="8" s="1"/>
  <c r="N873" i="8"/>
  <c r="N874" i="8"/>
  <c r="N875" i="8"/>
  <c r="N876" i="8"/>
  <c r="J876" i="8" s="1"/>
  <c r="N877" i="8"/>
  <c r="J877" i="8" s="1"/>
  <c r="N878" i="8"/>
  <c r="J878" i="8" s="1"/>
  <c r="N879" i="8"/>
  <c r="J879" i="8" s="1"/>
  <c r="N880" i="8"/>
  <c r="J880" i="8" s="1"/>
  <c r="N881" i="8"/>
  <c r="J881" i="8" s="1"/>
  <c r="N882" i="8"/>
  <c r="N883" i="8"/>
  <c r="N884" i="8"/>
  <c r="N885" i="8"/>
  <c r="J885" i="8" s="1"/>
  <c r="N886" i="8"/>
  <c r="N887" i="8"/>
  <c r="J887" i="8" s="1"/>
  <c r="N888" i="8"/>
  <c r="J888" i="8" s="1"/>
  <c r="N889" i="8"/>
  <c r="N890" i="8"/>
  <c r="N891" i="8"/>
  <c r="J891" i="8" s="1"/>
  <c r="N892" i="8"/>
  <c r="J892" i="8" s="1"/>
  <c r="N893" i="8"/>
  <c r="J893" i="8" s="1"/>
  <c r="N894" i="8"/>
  <c r="J894" i="8" s="1"/>
  <c r="N895" i="8"/>
  <c r="J895" i="8" s="1"/>
  <c r="N896" i="8"/>
  <c r="J896" i="8" s="1"/>
  <c r="N897" i="8"/>
  <c r="N898" i="8"/>
  <c r="N899" i="8"/>
  <c r="N900" i="8"/>
  <c r="N901" i="8"/>
  <c r="N902" i="8"/>
  <c r="N903" i="8"/>
  <c r="J903" i="8" s="1"/>
  <c r="N904" i="8"/>
  <c r="P904" i="8" s="1"/>
  <c r="K904" i="8" s="1"/>
  <c r="N905" i="8"/>
  <c r="J905" i="8" s="1"/>
  <c r="N906" i="8"/>
  <c r="N907" i="8"/>
  <c r="N908" i="8"/>
  <c r="N909" i="8"/>
  <c r="J909" i="8" s="1"/>
  <c r="N910" i="8"/>
  <c r="N911" i="8"/>
  <c r="J911" i="8" s="1"/>
  <c r="N912" i="8"/>
  <c r="J912" i="8" s="1"/>
  <c r="N913" i="8"/>
  <c r="J913" i="8" s="1"/>
  <c r="N914" i="8"/>
  <c r="N915" i="8"/>
  <c r="N916" i="8"/>
  <c r="N917" i="8"/>
  <c r="J917" i="8" s="1"/>
  <c r="N918" i="8"/>
  <c r="N919" i="8"/>
  <c r="J919" i="8" s="1"/>
  <c r="N920" i="8"/>
  <c r="J920" i="8" s="1"/>
  <c r="N921" i="8"/>
  <c r="N922" i="8"/>
  <c r="N923" i="8"/>
  <c r="N924" i="8"/>
  <c r="N925" i="8"/>
  <c r="J925" i="8" s="1"/>
  <c r="N926" i="8"/>
  <c r="N927" i="8"/>
  <c r="J927" i="8" s="1"/>
  <c r="N928" i="8"/>
  <c r="J928" i="8" s="1"/>
  <c r="N929" i="8"/>
  <c r="J929" i="8" s="1"/>
  <c r="N930" i="8"/>
  <c r="N931" i="8"/>
  <c r="N932" i="8"/>
  <c r="N933" i="8"/>
  <c r="J933" i="8" s="1"/>
  <c r="N934" i="8"/>
  <c r="N935" i="8"/>
  <c r="J935" i="8" s="1"/>
  <c r="N936" i="8"/>
  <c r="J936" i="8" s="1"/>
  <c r="N937" i="8"/>
  <c r="N938" i="8"/>
  <c r="N939" i="8"/>
  <c r="N940" i="8"/>
  <c r="J940" i="8" s="1"/>
  <c r="N941" i="8"/>
  <c r="J941" i="8" s="1"/>
  <c r="N942" i="8"/>
  <c r="J942" i="8" s="1"/>
  <c r="N943" i="8"/>
  <c r="J943" i="8" s="1"/>
  <c r="N944" i="8"/>
  <c r="J944" i="8" s="1"/>
  <c r="N945" i="8"/>
  <c r="J945" i="8" s="1"/>
  <c r="N946" i="8"/>
  <c r="N947" i="8"/>
  <c r="N948" i="8"/>
  <c r="N949" i="8"/>
  <c r="J949" i="8" s="1"/>
  <c r="N950" i="8"/>
  <c r="N951" i="8"/>
  <c r="J951" i="8" s="1"/>
  <c r="N952" i="8"/>
  <c r="J952" i="8" s="1"/>
  <c r="N953" i="8"/>
  <c r="N954" i="8"/>
  <c r="N955" i="8"/>
  <c r="N956" i="8"/>
  <c r="J956" i="8" s="1"/>
  <c r="N957" i="8"/>
  <c r="J957" i="8" s="1"/>
  <c r="N958" i="8"/>
  <c r="N959" i="8"/>
  <c r="J959" i="8" s="1"/>
  <c r="N960" i="8"/>
  <c r="J960" i="8" s="1"/>
  <c r="N961" i="8"/>
  <c r="J961" i="8" s="1"/>
  <c r="N962" i="8"/>
  <c r="N963" i="8"/>
  <c r="J963" i="8" s="1"/>
  <c r="N964" i="8"/>
  <c r="N965" i="8"/>
  <c r="J965" i="8" s="1"/>
  <c r="N966" i="8"/>
  <c r="J966" i="8" s="1"/>
  <c r="N967" i="8"/>
  <c r="J967" i="8" s="1"/>
  <c r="N968" i="8"/>
  <c r="J968" i="8" s="1"/>
  <c r="N969" i="8"/>
  <c r="N970" i="8"/>
  <c r="N971" i="8"/>
  <c r="N972" i="8"/>
  <c r="J972" i="8" s="1"/>
  <c r="N973" i="8"/>
  <c r="J973" i="8" s="1"/>
  <c r="N974" i="8"/>
  <c r="N975" i="8"/>
  <c r="J975" i="8" s="1"/>
  <c r="N976" i="8"/>
  <c r="J976" i="8" s="1"/>
  <c r="N977" i="8"/>
  <c r="N978" i="8"/>
  <c r="N979" i="8"/>
  <c r="N980" i="8"/>
  <c r="N981" i="8"/>
  <c r="J981" i="8" s="1"/>
  <c r="N982" i="8"/>
  <c r="N983" i="8"/>
  <c r="J983" i="8" s="1"/>
  <c r="N984" i="8"/>
  <c r="J984" i="8" s="1"/>
  <c r="N985" i="8"/>
  <c r="J985" i="8" s="1"/>
  <c r="N986" i="8"/>
  <c r="N987" i="8"/>
  <c r="N988" i="8"/>
  <c r="J988" i="8" s="1"/>
  <c r="N989" i="8"/>
  <c r="J989" i="8" s="1"/>
  <c r="N990" i="8"/>
  <c r="J990" i="8" s="1"/>
  <c r="N991" i="8"/>
  <c r="J991" i="8" s="1"/>
  <c r="N992" i="8"/>
  <c r="J992" i="8" s="1"/>
  <c r="N993" i="8"/>
  <c r="N994" i="8"/>
  <c r="N995" i="8"/>
  <c r="J995" i="8" s="1"/>
  <c r="N996" i="8"/>
  <c r="N997" i="8"/>
  <c r="J997" i="8" s="1"/>
  <c r="N998" i="8"/>
  <c r="J998" i="8" s="1"/>
  <c r="N999" i="8"/>
  <c r="J999" i="8" s="1"/>
  <c r="N1000" i="8"/>
  <c r="J1000" i="8" s="1"/>
  <c r="N1001" i="8"/>
  <c r="N1002" i="8"/>
  <c r="N1003" i="8"/>
  <c r="N1004" i="8"/>
  <c r="N1005" i="8"/>
  <c r="N1006" i="8"/>
  <c r="J1006" i="8" s="1"/>
  <c r="N1007" i="8"/>
  <c r="J1007" i="8" s="1"/>
  <c r="N1008" i="8"/>
  <c r="J1008" i="8" s="1"/>
  <c r="N1009" i="8"/>
  <c r="N1010" i="8"/>
  <c r="N1011" i="8"/>
  <c r="N1012" i="8"/>
  <c r="J1012" i="8" s="1"/>
  <c r="N1013" i="8"/>
  <c r="N1014" i="8"/>
  <c r="N1015" i="8"/>
  <c r="J1015" i="8" s="1"/>
  <c r="N1016" i="8"/>
  <c r="J1016" i="8" s="1"/>
  <c r="N1017" i="8"/>
  <c r="N1018" i="8"/>
  <c r="N1019" i="8"/>
  <c r="N1020" i="8"/>
  <c r="N1021" i="8"/>
  <c r="N1022" i="8"/>
  <c r="J1022" i="8" s="1"/>
  <c r="N1023" i="8"/>
  <c r="J1023" i="8" s="1"/>
  <c r="N1024" i="8"/>
  <c r="J1024" i="8" s="1"/>
  <c r="N1025" i="8"/>
  <c r="N1026" i="8"/>
  <c r="N1027" i="8"/>
  <c r="N1028" i="8"/>
  <c r="N1029" i="8"/>
  <c r="N1030" i="8"/>
  <c r="N1031" i="8"/>
  <c r="J1031" i="8" s="1"/>
  <c r="N1032" i="8"/>
  <c r="J1032" i="8" s="1"/>
  <c r="N1033" i="8"/>
  <c r="N1034" i="8"/>
  <c r="N1035" i="8"/>
  <c r="N1036" i="8"/>
  <c r="J1036" i="8" s="1"/>
  <c r="N1037" i="8"/>
  <c r="J1037" i="8" s="1"/>
  <c r="N1038" i="8"/>
  <c r="N1039" i="8"/>
  <c r="J1039" i="8" s="1"/>
  <c r="N1040" i="8"/>
  <c r="J1040" i="8" s="1"/>
  <c r="N1041" i="8"/>
  <c r="J1041" i="8" s="1"/>
  <c r="N1042" i="8"/>
  <c r="N1043" i="8"/>
  <c r="N1044" i="8"/>
  <c r="N1045" i="8"/>
  <c r="J1045" i="8" s="1"/>
  <c r="N1046" i="8"/>
  <c r="N1047" i="8"/>
  <c r="J1047" i="8" s="1"/>
  <c r="N1048" i="8"/>
  <c r="J1048" i="8" s="1"/>
  <c r="N1049" i="8"/>
  <c r="J1049" i="8" s="1"/>
  <c r="N1050" i="8"/>
  <c r="N1051" i="8"/>
  <c r="N1052" i="8"/>
  <c r="N1053" i="8"/>
  <c r="J1053" i="8" s="1"/>
  <c r="N1054" i="8"/>
  <c r="J1054" i="8" s="1"/>
  <c r="N1055" i="8"/>
  <c r="J1055" i="8" s="1"/>
  <c r="N1056" i="8"/>
  <c r="J1056" i="8" s="1"/>
  <c r="N1057" i="8"/>
  <c r="N1058" i="8"/>
  <c r="N1059" i="8"/>
  <c r="N1060" i="8"/>
  <c r="N1061" i="8"/>
  <c r="N1062" i="8"/>
  <c r="N1063" i="8"/>
  <c r="J1063" i="8" s="1"/>
  <c r="N1064" i="8"/>
  <c r="J1064" i="8" s="1"/>
  <c r="N1065" i="8"/>
  <c r="N1066" i="8"/>
  <c r="N1067" i="8"/>
  <c r="N1068" i="8"/>
  <c r="N1069" i="8"/>
  <c r="J1069" i="8" s="1"/>
  <c r="N1070" i="8"/>
  <c r="N1071" i="8"/>
  <c r="J1071" i="8" s="1"/>
  <c r="N1072" i="8"/>
  <c r="J1072" i="8" s="1"/>
  <c r="N1073" i="8"/>
  <c r="N1074" i="8"/>
  <c r="N1075" i="8"/>
  <c r="J1075" i="8" s="1"/>
  <c r="N1076" i="8"/>
  <c r="N1077" i="8"/>
  <c r="J1077" i="8" s="1"/>
  <c r="N1078" i="8"/>
  <c r="N1079" i="8"/>
  <c r="J1079" i="8" s="1"/>
  <c r="N1080" i="8"/>
  <c r="J1080" i="8" s="1"/>
  <c r="N1081" i="8"/>
  <c r="N1082" i="8"/>
  <c r="N1083" i="8"/>
  <c r="J1083" i="8" s="1"/>
  <c r="N1084" i="8"/>
  <c r="N1085" i="8"/>
  <c r="N1086" i="8"/>
  <c r="N1087" i="8"/>
  <c r="J1087" i="8" s="1"/>
  <c r="N1088" i="8"/>
  <c r="J1088" i="8" s="1"/>
  <c r="N1089" i="8"/>
  <c r="N1090" i="8"/>
  <c r="N1091" i="8"/>
  <c r="N1092" i="8"/>
  <c r="N1093" i="8"/>
  <c r="J1093" i="8" s="1"/>
  <c r="N1094" i="8"/>
  <c r="N1095" i="8"/>
  <c r="J1095" i="8" s="1"/>
  <c r="N1096" i="8"/>
  <c r="J1096" i="8" s="1"/>
  <c r="N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X267" i="8" s="1"/>
  <c r="AC267" i="8" s="1"/>
  <c r="AA267" i="8" s="1"/>
  <c r="F268" i="8"/>
  <c r="X268" i="8" s="1"/>
  <c r="AC268" i="8" s="1"/>
  <c r="AA268" i="8" s="1"/>
  <c r="F269" i="8"/>
  <c r="F270" i="8"/>
  <c r="F271" i="8"/>
  <c r="F272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F2" i="8"/>
  <c r="E2" i="8"/>
  <c r="AJ24" i="19"/>
  <c r="AJ23" i="19"/>
  <c r="AK11" i="19"/>
  <c r="A1096" i="8"/>
  <c r="A1095" i="8"/>
  <c r="A1094" i="8"/>
  <c r="A1093" i="8"/>
  <c r="A1092" i="8"/>
  <c r="A1091" i="8"/>
  <c r="A1090" i="8"/>
  <c r="L1089" i="8"/>
  <c r="V1089" i="8" s="1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L1017" i="8"/>
  <c r="V1017" i="8" s="1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T1003" i="8"/>
  <c r="T1003" i="8"/>
  <c r="S1003" i="8"/>
  <c r="F1003" i="8"/>
  <c r="E1003" i="8"/>
  <c r="D1003" i="8"/>
  <c r="C1003" i="8"/>
  <c r="A1003" i="8"/>
  <c r="AT1002" i="8"/>
  <c r="T1002" i="8"/>
  <c r="S1002" i="8"/>
  <c r="F1002" i="8"/>
  <c r="E1002" i="8"/>
  <c r="D1002" i="8"/>
  <c r="C1002" i="8"/>
  <c r="A1002" i="8"/>
  <c r="AT1001" i="8"/>
  <c r="T1001" i="8"/>
  <c r="S1001" i="8"/>
  <c r="L1001" i="8"/>
  <c r="F1001" i="8"/>
  <c r="E1001" i="8"/>
  <c r="D1001" i="8"/>
  <c r="C1001" i="8"/>
  <c r="A1001" i="8"/>
  <c r="AT1000" i="8"/>
  <c r="T1000" i="8"/>
  <c r="S1000" i="8"/>
  <c r="F1000" i="8"/>
  <c r="E1000" i="8"/>
  <c r="D1000" i="8"/>
  <c r="C1000" i="8"/>
  <c r="A1000" i="8"/>
  <c r="AT999" i="8"/>
  <c r="T999" i="8"/>
  <c r="S999" i="8"/>
  <c r="F999" i="8"/>
  <c r="E999" i="8"/>
  <c r="D999" i="8"/>
  <c r="C999" i="8"/>
  <c r="A999" i="8"/>
  <c r="AT998" i="8"/>
  <c r="T998" i="8"/>
  <c r="S998" i="8"/>
  <c r="F998" i="8"/>
  <c r="E998" i="8"/>
  <c r="D998" i="8"/>
  <c r="C998" i="8"/>
  <c r="A998" i="8"/>
  <c r="AT997" i="8"/>
  <c r="T997" i="8"/>
  <c r="S997" i="8"/>
  <c r="F997" i="8"/>
  <c r="E997" i="8"/>
  <c r="D997" i="8"/>
  <c r="C997" i="8"/>
  <c r="A997" i="8"/>
  <c r="AT996" i="8"/>
  <c r="T996" i="8"/>
  <c r="S996" i="8"/>
  <c r="F996" i="8"/>
  <c r="E996" i="8"/>
  <c r="D996" i="8"/>
  <c r="C996" i="8"/>
  <c r="A996" i="8"/>
  <c r="AT995" i="8"/>
  <c r="T995" i="8"/>
  <c r="S995" i="8"/>
  <c r="F995" i="8"/>
  <c r="E995" i="8"/>
  <c r="D995" i="8"/>
  <c r="C995" i="8"/>
  <c r="A995" i="8"/>
  <c r="AT994" i="8"/>
  <c r="T994" i="8"/>
  <c r="S994" i="8"/>
  <c r="F994" i="8"/>
  <c r="E994" i="8"/>
  <c r="D994" i="8"/>
  <c r="C994" i="8"/>
  <c r="A994" i="8"/>
  <c r="AT993" i="8"/>
  <c r="T993" i="8"/>
  <c r="S993" i="8"/>
  <c r="L993" i="8"/>
  <c r="V993" i="8" s="1"/>
  <c r="F993" i="8"/>
  <c r="E993" i="8"/>
  <c r="D993" i="8"/>
  <c r="C993" i="8"/>
  <c r="A993" i="8"/>
  <c r="AT992" i="8"/>
  <c r="T992" i="8"/>
  <c r="S992" i="8"/>
  <c r="F992" i="8"/>
  <c r="E992" i="8"/>
  <c r="D992" i="8"/>
  <c r="C992" i="8"/>
  <c r="A992" i="8"/>
  <c r="AT991" i="8"/>
  <c r="T991" i="8"/>
  <c r="S991" i="8"/>
  <c r="F991" i="8"/>
  <c r="E991" i="8"/>
  <c r="D991" i="8"/>
  <c r="C991" i="8"/>
  <c r="A991" i="8"/>
  <c r="AT990" i="8"/>
  <c r="T990" i="8"/>
  <c r="S990" i="8"/>
  <c r="F990" i="8"/>
  <c r="E990" i="8"/>
  <c r="D990" i="8"/>
  <c r="C990" i="8"/>
  <c r="A990" i="8"/>
  <c r="AT989" i="8"/>
  <c r="T989" i="8"/>
  <c r="S989" i="8"/>
  <c r="F989" i="8"/>
  <c r="E989" i="8"/>
  <c r="D989" i="8"/>
  <c r="C989" i="8"/>
  <c r="A989" i="8"/>
  <c r="AT988" i="8"/>
  <c r="T988" i="8"/>
  <c r="S988" i="8"/>
  <c r="F988" i="8"/>
  <c r="E988" i="8"/>
  <c r="D988" i="8"/>
  <c r="C988" i="8"/>
  <c r="A988" i="8"/>
  <c r="AT987" i="8"/>
  <c r="T987" i="8"/>
  <c r="S987" i="8"/>
  <c r="L987" i="8"/>
  <c r="V987" i="8" s="1"/>
  <c r="F987" i="8"/>
  <c r="E987" i="8"/>
  <c r="D987" i="8"/>
  <c r="C987" i="8"/>
  <c r="A987" i="8"/>
  <c r="AT986" i="8"/>
  <c r="T986" i="8"/>
  <c r="S986" i="8"/>
  <c r="F986" i="8"/>
  <c r="E986" i="8"/>
  <c r="D986" i="8"/>
  <c r="C986" i="8"/>
  <c r="A986" i="8"/>
  <c r="AT985" i="8"/>
  <c r="T985" i="8"/>
  <c r="S985" i="8"/>
  <c r="L985" i="8"/>
  <c r="V985" i="8" s="1"/>
  <c r="F985" i="8"/>
  <c r="E985" i="8"/>
  <c r="D985" i="8"/>
  <c r="C985" i="8"/>
  <c r="A985" i="8"/>
  <c r="AT984" i="8"/>
  <c r="T984" i="8"/>
  <c r="S984" i="8"/>
  <c r="F984" i="8"/>
  <c r="E984" i="8"/>
  <c r="D984" i="8"/>
  <c r="C984" i="8"/>
  <c r="A984" i="8"/>
  <c r="AT983" i="8"/>
  <c r="T983" i="8"/>
  <c r="S983" i="8"/>
  <c r="F983" i="8"/>
  <c r="E983" i="8"/>
  <c r="D983" i="8"/>
  <c r="C983" i="8"/>
  <c r="A983" i="8"/>
  <c r="AT982" i="8"/>
  <c r="T982" i="8"/>
  <c r="S982" i="8"/>
  <c r="F982" i="8"/>
  <c r="E982" i="8"/>
  <c r="D982" i="8"/>
  <c r="C982" i="8"/>
  <c r="A982" i="8"/>
  <c r="AT981" i="8"/>
  <c r="T981" i="8"/>
  <c r="S981" i="8"/>
  <c r="F981" i="8"/>
  <c r="E981" i="8"/>
  <c r="D981" i="8"/>
  <c r="C981" i="8"/>
  <c r="A981" i="8"/>
  <c r="AT980" i="8"/>
  <c r="T980" i="8"/>
  <c r="S980" i="8"/>
  <c r="F980" i="8"/>
  <c r="E980" i="8"/>
  <c r="D980" i="8"/>
  <c r="C980" i="8"/>
  <c r="A980" i="8"/>
  <c r="AT979" i="8"/>
  <c r="T979" i="8"/>
  <c r="S979" i="8"/>
  <c r="F979" i="8"/>
  <c r="E979" i="8"/>
  <c r="D979" i="8"/>
  <c r="C979" i="8"/>
  <c r="A979" i="8"/>
  <c r="AT978" i="8"/>
  <c r="T978" i="8"/>
  <c r="S978" i="8"/>
  <c r="F978" i="8"/>
  <c r="E978" i="8"/>
  <c r="D978" i="8"/>
  <c r="C978" i="8"/>
  <c r="A978" i="8"/>
  <c r="AT977" i="8"/>
  <c r="T977" i="8"/>
  <c r="S977" i="8"/>
  <c r="L977" i="8"/>
  <c r="F977" i="8"/>
  <c r="E977" i="8"/>
  <c r="D977" i="8"/>
  <c r="C977" i="8"/>
  <c r="A977" i="8"/>
  <c r="AT976" i="8"/>
  <c r="T976" i="8"/>
  <c r="S976" i="8"/>
  <c r="F976" i="8"/>
  <c r="E976" i="8"/>
  <c r="D976" i="8"/>
  <c r="C976" i="8"/>
  <c r="A976" i="8"/>
  <c r="AT975" i="8"/>
  <c r="T975" i="8"/>
  <c r="S975" i="8"/>
  <c r="F975" i="8"/>
  <c r="E975" i="8"/>
  <c r="D975" i="8"/>
  <c r="C975" i="8"/>
  <c r="A975" i="8"/>
  <c r="AT974" i="8"/>
  <c r="T974" i="8"/>
  <c r="S974" i="8"/>
  <c r="F974" i="8"/>
  <c r="E974" i="8"/>
  <c r="D974" i="8"/>
  <c r="C974" i="8"/>
  <c r="A974" i="8"/>
  <c r="AT973" i="8"/>
  <c r="T973" i="8"/>
  <c r="S973" i="8"/>
  <c r="F973" i="8"/>
  <c r="E973" i="8"/>
  <c r="D973" i="8"/>
  <c r="C973" i="8"/>
  <c r="A973" i="8"/>
  <c r="AT972" i="8"/>
  <c r="T972" i="8"/>
  <c r="S972" i="8"/>
  <c r="F972" i="8"/>
  <c r="E972" i="8"/>
  <c r="D972" i="8"/>
  <c r="C972" i="8"/>
  <c r="A972" i="8"/>
  <c r="AT971" i="8"/>
  <c r="T971" i="8"/>
  <c r="S971" i="8"/>
  <c r="L971" i="8"/>
  <c r="F971" i="8"/>
  <c r="E971" i="8"/>
  <c r="D971" i="8"/>
  <c r="C971" i="8"/>
  <c r="A971" i="8"/>
  <c r="AT970" i="8"/>
  <c r="T970" i="8"/>
  <c r="S970" i="8"/>
  <c r="F970" i="8"/>
  <c r="E970" i="8"/>
  <c r="D970" i="8"/>
  <c r="C970" i="8"/>
  <c r="A970" i="8"/>
  <c r="AT969" i="8"/>
  <c r="T969" i="8"/>
  <c r="S969" i="8"/>
  <c r="L969" i="8"/>
  <c r="F969" i="8"/>
  <c r="E969" i="8"/>
  <c r="D969" i="8"/>
  <c r="C969" i="8"/>
  <c r="A969" i="8"/>
  <c r="AT968" i="8"/>
  <c r="T968" i="8"/>
  <c r="S968" i="8"/>
  <c r="F968" i="8"/>
  <c r="E968" i="8"/>
  <c r="D968" i="8"/>
  <c r="C968" i="8"/>
  <c r="A968" i="8"/>
  <c r="AT967" i="8"/>
  <c r="T967" i="8"/>
  <c r="S967" i="8"/>
  <c r="F967" i="8"/>
  <c r="E967" i="8"/>
  <c r="D967" i="8"/>
  <c r="C967" i="8"/>
  <c r="A967" i="8"/>
  <c r="AT966" i="8"/>
  <c r="T966" i="8"/>
  <c r="S966" i="8"/>
  <c r="F966" i="8"/>
  <c r="E966" i="8"/>
  <c r="D966" i="8"/>
  <c r="C966" i="8"/>
  <c r="A966" i="8"/>
  <c r="AT965" i="8"/>
  <c r="T965" i="8"/>
  <c r="S965" i="8"/>
  <c r="F965" i="8"/>
  <c r="E965" i="8"/>
  <c r="D965" i="8"/>
  <c r="C965" i="8"/>
  <c r="A965" i="8"/>
  <c r="AT964" i="8"/>
  <c r="T964" i="8"/>
  <c r="S964" i="8"/>
  <c r="F964" i="8"/>
  <c r="E964" i="8"/>
  <c r="D964" i="8"/>
  <c r="C964" i="8"/>
  <c r="A964" i="8"/>
  <c r="AT963" i="8"/>
  <c r="T963" i="8"/>
  <c r="S963" i="8"/>
  <c r="L963" i="8"/>
  <c r="F963" i="8"/>
  <c r="E963" i="8"/>
  <c r="D963" i="8"/>
  <c r="C963" i="8"/>
  <c r="A963" i="8"/>
  <c r="AT962" i="8"/>
  <c r="T962" i="8"/>
  <c r="S962" i="8"/>
  <c r="F962" i="8"/>
  <c r="E962" i="8"/>
  <c r="D962" i="8"/>
  <c r="C962" i="8"/>
  <c r="A962" i="8"/>
  <c r="AT961" i="8"/>
  <c r="T961" i="8"/>
  <c r="S961" i="8"/>
  <c r="L961" i="8"/>
  <c r="V961" i="8" s="1"/>
  <c r="F961" i="8"/>
  <c r="E961" i="8"/>
  <c r="D961" i="8"/>
  <c r="C961" i="8"/>
  <c r="A961" i="8"/>
  <c r="AT960" i="8"/>
  <c r="T960" i="8"/>
  <c r="S960" i="8"/>
  <c r="F960" i="8"/>
  <c r="E960" i="8"/>
  <c r="D960" i="8"/>
  <c r="C960" i="8"/>
  <c r="A960" i="8"/>
  <c r="AT959" i="8"/>
  <c r="T959" i="8"/>
  <c r="S959" i="8"/>
  <c r="F959" i="8"/>
  <c r="E959" i="8"/>
  <c r="D959" i="8"/>
  <c r="C959" i="8"/>
  <c r="A959" i="8"/>
  <c r="AT958" i="8"/>
  <c r="T958" i="8"/>
  <c r="S958" i="8"/>
  <c r="F958" i="8"/>
  <c r="E958" i="8"/>
  <c r="D958" i="8"/>
  <c r="C958" i="8"/>
  <c r="A958" i="8"/>
  <c r="AT957" i="8"/>
  <c r="T957" i="8"/>
  <c r="S957" i="8"/>
  <c r="F957" i="8"/>
  <c r="E957" i="8"/>
  <c r="D957" i="8"/>
  <c r="C957" i="8"/>
  <c r="A957" i="8"/>
  <c r="AT956" i="8"/>
  <c r="T956" i="8"/>
  <c r="S956" i="8"/>
  <c r="F956" i="8"/>
  <c r="E956" i="8"/>
  <c r="D956" i="8"/>
  <c r="C956" i="8"/>
  <c r="A956" i="8"/>
  <c r="AT955" i="8"/>
  <c r="T955" i="8"/>
  <c r="S955" i="8"/>
  <c r="F955" i="8"/>
  <c r="E955" i="8"/>
  <c r="D955" i="8"/>
  <c r="C955" i="8"/>
  <c r="A955" i="8"/>
  <c r="AT954" i="8"/>
  <c r="T954" i="8"/>
  <c r="S954" i="8"/>
  <c r="F954" i="8"/>
  <c r="E954" i="8"/>
  <c r="D954" i="8"/>
  <c r="C954" i="8"/>
  <c r="A954" i="8"/>
  <c r="AT953" i="8"/>
  <c r="T953" i="8"/>
  <c r="S953" i="8"/>
  <c r="L953" i="8"/>
  <c r="V953" i="8" s="1"/>
  <c r="F953" i="8"/>
  <c r="E953" i="8"/>
  <c r="D953" i="8"/>
  <c r="C953" i="8"/>
  <c r="A953" i="8"/>
  <c r="AT952" i="8"/>
  <c r="T952" i="8"/>
  <c r="S952" i="8"/>
  <c r="F952" i="8"/>
  <c r="E952" i="8"/>
  <c r="D952" i="8"/>
  <c r="C952" i="8"/>
  <c r="A952" i="8"/>
  <c r="AT951" i="8"/>
  <c r="T951" i="8"/>
  <c r="S951" i="8"/>
  <c r="F951" i="8"/>
  <c r="E951" i="8"/>
  <c r="D951" i="8"/>
  <c r="C951" i="8"/>
  <c r="A951" i="8"/>
  <c r="AT950" i="8"/>
  <c r="T950" i="8"/>
  <c r="S950" i="8"/>
  <c r="F950" i="8"/>
  <c r="E950" i="8"/>
  <c r="D950" i="8"/>
  <c r="C950" i="8"/>
  <c r="A950" i="8"/>
  <c r="AT949" i="8"/>
  <c r="T949" i="8"/>
  <c r="S949" i="8"/>
  <c r="F949" i="8"/>
  <c r="E949" i="8"/>
  <c r="D949" i="8"/>
  <c r="C949" i="8"/>
  <c r="A949" i="8"/>
  <c r="AT948" i="8"/>
  <c r="T948" i="8"/>
  <c r="S948" i="8"/>
  <c r="F948" i="8"/>
  <c r="E948" i="8"/>
  <c r="D948" i="8"/>
  <c r="C948" i="8"/>
  <c r="A948" i="8"/>
  <c r="AT947" i="8"/>
  <c r="S947" i="8"/>
  <c r="F947" i="8"/>
  <c r="E947" i="8"/>
  <c r="D947" i="8"/>
  <c r="C947" i="8"/>
  <c r="A947" i="8"/>
  <c r="AT946" i="8"/>
  <c r="T946" i="8"/>
  <c r="S946" i="8"/>
  <c r="F946" i="8"/>
  <c r="E946" i="8"/>
  <c r="D946" i="8"/>
  <c r="C946" i="8"/>
  <c r="A946" i="8"/>
  <c r="AT945" i="8"/>
  <c r="T945" i="8"/>
  <c r="S945" i="8"/>
  <c r="L945" i="8"/>
  <c r="F945" i="8"/>
  <c r="E945" i="8"/>
  <c r="D945" i="8"/>
  <c r="C945" i="8"/>
  <c r="A945" i="8"/>
  <c r="AT944" i="8"/>
  <c r="T944" i="8"/>
  <c r="S944" i="8"/>
  <c r="F944" i="8"/>
  <c r="E944" i="8"/>
  <c r="D944" i="8"/>
  <c r="C944" i="8"/>
  <c r="A944" i="8"/>
  <c r="AT943" i="8"/>
  <c r="T943" i="8"/>
  <c r="S943" i="8"/>
  <c r="F943" i="8"/>
  <c r="E943" i="8"/>
  <c r="D943" i="8"/>
  <c r="C943" i="8"/>
  <c r="A943" i="8"/>
  <c r="AT942" i="8"/>
  <c r="T942" i="8"/>
  <c r="S942" i="8"/>
  <c r="F942" i="8"/>
  <c r="E942" i="8"/>
  <c r="D942" i="8"/>
  <c r="C942" i="8"/>
  <c r="A942" i="8"/>
  <c r="AT941" i="8"/>
  <c r="T941" i="8"/>
  <c r="S941" i="8"/>
  <c r="F941" i="8"/>
  <c r="E941" i="8"/>
  <c r="D941" i="8"/>
  <c r="C941" i="8"/>
  <c r="A941" i="8"/>
  <c r="AT940" i="8"/>
  <c r="T940" i="8"/>
  <c r="S940" i="8"/>
  <c r="F940" i="8"/>
  <c r="E940" i="8"/>
  <c r="D940" i="8"/>
  <c r="C940" i="8"/>
  <c r="A940" i="8"/>
  <c r="AT939" i="8"/>
  <c r="T939" i="8"/>
  <c r="S939" i="8"/>
  <c r="F939" i="8"/>
  <c r="E939" i="8"/>
  <c r="D939" i="8"/>
  <c r="C939" i="8"/>
  <c r="A939" i="8"/>
  <c r="AT938" i="8"/>
  <c r="T938" i="8"/>
  <c r="S938" i="8"/>
  <c r="F938" i="8"/>
  <c r="E938" i="8"/>
  <c r="D938" i="8"/>
  <c r="C938" i="8"/>
  <c r="A938" i="8"/>
  <c r="AT937" i="8"/>
  <c r="T937" i="8"/>
  <c r="S937" i="8"/>
  <c r="L937" i="8"/>
  <c r="F937" i="8"/>
  <c r="E937" i="8"/>
  <c r="D937" i="8"/>
  <c r="C937" i="8"/>
  <c r="A937" i="8"/>
  <c r="AT936" i="8"/>
  <c r="T936" i="8"/>
  <c r="S936" i="8"/>
  <c r="F936" i="8"/>
  <c r="E936" i="8"/>
  <c r="D936" i="8"/>
  <c r="C936" i="8"/>
  <c r="A936" i="8"/>
  <c r="AT935" i="8"/>
  <c r="T935" i="8"/>
  <c r="S935" i="8"/>
  <c r="F935" i="8"/>
  <c r="E935" i="8"/>
  <c r="D935" i="8"/>
  <c r="C935" i="8"/>
  <c r="A935" i="8"/>
  <c r="AT934" i="8"/>
  <c r="T934" i="8"/>
  <c r="S934" i="8"/>
  <c r="F934" i="8"/>
  <c r="E934" i="8"/>
  <c r="D934" i="8"/>
  <c r="C934" i="8"/>
  <c r="A934" i="8"/>
  <c r="AT933" i="8"/>
  <c r="T933" i="8"/>
  <c r="S933" i="8"/>
  <c r="F933" i="8"/>
  <c r="E933" i="8"/>
  <c r="D933" i="8"/>
  <c r="C933" i="8"/>
  <c r="A933" i="8"/>
  <c r="AT932" i="8"/>
  <c r="T932" i="8"/>
  <c r="S932" i="8"/>
  <c r="F932" i="8"/>
  <c r="E932" i="8"/>
  <c r="D932" i="8"/>
  <c r="C932" i="8"/>
  <c r="A932" i="8"/>
  <c r="AT931" i="8"/>
  <c r="T931" i="8"/>
  <c r="S931" i="8"/>
  <c r="L931" i="8"/>
  <c r="V931" i="8" s="1"/>
  <c r="F931" i="8"/>
  <c r="E931" i="8"/>
  <c r="D931" i="8"/>
  <c r="C931" i="8"/>
  <c r="A931" i="8"/>
  <c r="AT930" i="8"/>
  <c r="T930" i="8"/>
  <c r="S930" i="8"/>
  <c r="F930" i="8"/>
  <c r="E930" i="8"/>
  <c r="D930" i="8"/>
  <c r="C930" i="8"/>
  <c r="A930" i="8"/>
  <c r="AT929" i="8"/>
  <c r="T929" i="8"/>
  <c r="S929" i="8"/>
  <c r="L929" i="8"/>
  <c r="V929" i="8" s="1"/>
  <c r="F929" i="8"/>
  <c r="E929" i="8"/>
  <c r="D929" i="8"/>
  <c r="C929" i="8"/>
  <c r="A929" i="8"/>
  <c r="AT928" i="8"/>
  <c r="T928" i="8"/>
  <c r="S928" i="8"/>
  <c r="F928" i="8"/>
  <c r="E928" i="8"/>
  <c r="D928" i="8"/>
  <c r="C928" i="8"/>
  <c r="A928" i="8"/>
  <c r="AT927" i="8"/>
  <c r="T927" i="8"/>
  <c r="S927" i="8"/>
  <c r="F927" i="8"/>
  <c r="E927" i="8"/>
  <c r="D927" i="8"/>
  <c r="C927" i="8"/>
  <c r="A927" i="8"/>
  <c r="AT926" i="8"/>
  <c r="T926" i="8"/>
  <c r="S926" i="8"/>
  <c r="F926" i="8"/>
  <c r="E926" i="8"/>
  <c r="D926" i="8"/>
  <c r="C926" i="8"/>
  <c r="A926" i="8"/>
  <c r="AT925" i="8"/>
  <c r="T925" i="8"/>
  <c r="S925" i="8"/>
  <c r="F925" i="8"/>
  <c r="E925" i="8"/>
  <c r="D925" i="8"/>
  <c r="C925" i="8"/>
  <c r="A925" i="8"/>
  <c r="AT924" i="8"/>
  <c r="T924" i="8"/>
  <c r="S924" i="8"/>
  <c r="F924" i="8"/>
  <c r="E924" i="8"/>
  <c r="D924" i="8"/>
  <c r="C924" i="8"/>
  <c r="A924" i="8"/>
  <c r="AT923" i="8"/>
  <c r="T923" i="8"/>
  <c r="S923" i="8"/>
  <c r="L923" i="8"/>
  <c r="F923" i="8"/>
  <c r="E923" i="8"/>
  <c r="D923" i="8"/>
  <c r="C923" i="8"/>
  <c r="A923" i="8"/>
  <c r="AT922" i="8"/>
  <c r="T922" i="8"/>
  <c r="S922" i="8"/>
  <c r="F922" i="8"/>
  <c r="E922" i="8"/>
  <c r="D922" i="8"/>
  <c r="C922" i="8"/>
  <c r="A922" i="8"/>
  <c r="AT921" i="8"/>
  <c r="T921" i="8"/>
  <c r="S921" i="8"/>
  <c r="L921" i="8"/>
  <c r="V921" i="8" s="1"/>
  <c r="F921" i="8"/>
  <c r="E921" i="8"/>
  <c r="D921" i="8"/>
  <c r="C921" i="8"/>
  <c r="A921" i="8"/>
  <c r="AT920" i="8"/>
  <c r="T920" i="8"/>
  <c r="S920" i="8"/>
  <c r="F920" i="8"/>
  <c r="E920" i="8"/>
  <c r="D920" i="8"/>
  <c r="C920" i="8"/>
  <c r="A920" i="8"/>
  <c r="AT919" i="8"/>
  <c r="T919" i="8"/>
  <c r="S919" i="8"/>
  <c r="F919" i="8"/>
  <c r="E919" i="8"/>
  <c r="D919" i="8"/>
  <c r="C919" i="8"/>
  <c r="A919" i="8"/>
  <c r="AT918" i="8"/>
  <c r="T918" i="8"/>
  <c r="S918" i="8"/>
  <c r="F918" i="8"/>
  <c r="E918" i="8"/>
  <c r="D918" i="8"/>
  <c r="C918" i="8"/>
  <c r="A918" i="8"/>
  <c r="AT917" i="8"/>
  <c r="T917" i="8"/>
  <c r="S917" i="8"/>
  <c r="F917" i="8"/>
  <c r="E917" i="8"/>
  <c r="D917" i="8"/>
  <c r="C917" i="8"/>
  <c r="A917" i="8"/>
  <c r="AT916" i="8"/>
  <c r="T916" i="8"/>
  <c r="S916" i="8"/>
  <c r="F916" i="8"/>
  <c r="E916" i="8"/>
  <c r="D916" i="8"/>
  <c r="C916" i="8"/>
  <c r="A916" i="8"/>
  <c r="AT915" i="8"/>
  <c r="T915" i="8"/>
  <c r="S915" i="8"/>
  <c r="L915" i="8"/>
  <c r="V915" i="8" s="1"/>
  <c r="F915" i="8"/>
  <c r="E915" i="8"/>
  <c r="D915" i="8"/>
  <c r="C915" i="8"/>
  <c r="A915" i="8"/>
  <c r="AT914" i="8"/>
  <c r="T914" i="8"/>
  <c r="S914" i="8"/>
  <c r="F914" i="8"/>
  <c r="E914" i="8"/>
  <c r="D914" i="8"/>
  <c r="C914" i="8"/>
  <c r="A914" i="8"/>
  <c r="AT913" i="8"/>
  <c r="T913" i="8"/>
  <c r="S913" i="8"/>
  <c r="L913" i="8"/>
  <c r="F913" i="8"/>
  <c r="E913" i="8"/>
  <c r="D913" i="8"/>
  <c r="C913" i="8"/>
  <c r="A913" i="8"/>
  <c r="AT912" i="8"/>
  <c r="T912" i="8"/>
  <c r="S912" i="8"/>
  <c r="F912" i="8"/>
  <c r="E912" i="8"/>
  <c r="D912" i="8"/>
  <c r="C912" i="8"/>
  <c r="A912" i="8"/>
  <c r="AT911" i="8"/>
  <c r="T911" i="8"/>
  <c r="S911" i="8"/>
  <c r="F911" i="8"/>
  <c r="E911" i="8"/>
  <c r="D911" i="8"/>
  <c r="C911" i="8"/>
  <c r="A911" i="8"/>
  <c r="AT910" i="8"/>
  <c r="T910" i="8"/>
  <c r="S910" i="8"/>
  <c r="L910" i="8"/>
  <c r="F910" i="8"/>
  <c r="E910" i="8"/>
  <c r="D910" i="8"/>
  <c r="C910" i="8"/>
  <c r="A910" i="8"/>
  <c r="AT909" i="8"/>
  <c r="T909" i="8"/>
  <c r="S909" i="8"/>
  <c r="F909" i="8"/>
  <c r="E909" i="8"/>
  <c r="D909" i="8"/>
  <c r="C909" i="8"/>
  <c r="A909" i="8"/>
  <c r="AT908" i="8"/>
  <c r="T908" i="8"/>
  <c r="S908" i="8"/>
  <c r="F908" i="8"/>
  <c r="E908" i="8"/>
  <c r="D908" i="8"/>
  <c r="C908" i="8"/>
  <c r="A908" i="8"/>
  <c r="AT907" i="8"/>
  <c r="T907" i="8"/>
  <c r="S907" i="8"/>
  <c r="F907" i="8"/>
  <c r="E907" i="8"/>
  <c r="D907" i="8"/>
  <c r="C907" i="8"/>
  <c r="A907" i="8"/>
  <c r="AT906" i="8"/>
  <c r="T906" i="8"/>
  <c r="S906" i="8"/>
  <c r="F906" i="8"/>
  <c r="E906" i="8"/>
  <c r="D906" i="8"/>
  <c r="C906" i="8"/>
  <c r="A906" i="8"/>
  <c r="AT905" i="8"/>
  <c r="T905" i="8"/>
  <c r="S905" i="8"/>
  <c r="L905" i="8"/>
  <c r="F905" i="8"/>
  <c r="E905" i="8"/>
  <c r="D905" i="8"/>
  <c r="C905" i="8"/>
  <c r="A905" i="8"/>
  <c r="AT904" i="8"/>
  <c r="T904" i="8"/>
  <c r="S904" i="8"/>
  <c r="F904" i="8"/>
  <c r="E904" i="8"/>
  <c r="D904" i="8"/>
  <c r="C904" i="8"/>
  <c r="A904" i="8"/>
  <c r="AT903" i="8"/>
  <c r="T903" i="8"/>
  <c r="S903" i="8"/>
  <c r="F903" i="8"/>
  <c r="E903" i="8"/>
  <c r="D903" i="8"/>
  <c r="C903" i="8"/>
  <c r="A903" i="8"/>
  <c r="AT902" i="8"/>
  <c r="T902" i="8"/>
  <c r="S902" i="8"/>
  <c r="F902" i="8"/>
  <c r="E902" i="8"/>
  <c r="D902" i="8"/>
  <c r="C902" i="8"/>
  <c r="A902" i="8"/>
  <c r="AT901" i="8"/>
  <c r="T901" i="8"/>
  <c r="S901" i="8"/>
  <c r="F901" i="8"/>
  <c r="E901" i="8"/>
  <c r="D901" i="8"/>
  <c r="C901" i="8"/>
  <c r="A901" i="8"/>
  <c r="AT900" i="8"/>
  <c r="T900" i="8"/>
  <c r="S900" i="8"/>
  <c r="F900" i="8"/>
  <c r="E900" i="8"/>
  <c r="D900" i="8"/>
  <c r="C900" i="8"/>
  <c r="A900" i="8"/>
  <c r="AT899" i="8"/>
  <c r="T899" i="8"/>
  <c r="S899" i="8"/>
  <c r="L899" i="8"/>
  <c r="F899" i="8"/>
  <c r="E899" i="8"/>
  <c r="D899" i="8"/>
  <c r="C899" i="8"/>
  <c r="A899" i="8"/>
  <c r="AT898" i="8"/>
  <c r="T898" i="8"/>
  <c r="S898" i="8"/>
  <c r="F898" i="8"/>
  <c r="E898" i="8"/>
  <c r="D898" i="8"/>
  <c r="C898" i="8"/>
  <c r="A898" i="8"/>
  <c r="AT897" i="8"/>
  <c r="T897" i="8"/>
  <c r="S897" i="8"/>
  <c r="L897" i="8"/>
  <c r="V897" i="8" s="1"/>
  <c r="F897" i="8"/>
  <c r="E897" i="8"/>
  <c r="D897" i="8"/>
  <c r="C897" i="8"/>
  <c r="A897" i="8"/>
  <c r="AT896" i="8"/>
  <c r="T896" i="8"/>
  <c r="S896" i="8"/>
  <c r="F896" i="8"/>
  <c r="E896" i="8"/>
  <c r="D896" i="8"/>
  <c r="C896" i="8"/>
  <c r="A896" i="8"/>
  <c r="AT895" i="8"/>
  <c r="T895" i="8"/>
  <c r="S895" i="8"/>
  <c r="F895" i="8"/>
  <c r="E895" i="8"/>
  <c r="D895" i="8"/>
  <c r="C895" i="8"/>
  <c r="A895" i="8"/>
  <c r="AT894" i="8"/>
  <c r="T894" i="8"/>
  <c r="S894" i="8"/>
  <c r="F894" i="8"/>
  <c r="E894" i="8"/>
  <c r="D894" i="8"/>
  <c r="C894" i="8"/>
  <c r="A894" i="8"/>
  <c r="AT893" i="8"/>
  <c r="T893" i="8"/>
  <c r="S893" i="8"/>
  <c r="F893" i="8"/>
  <c r="E893" i="8"/>
  <c r="D893" i="8"/>
  <c r="C893" i="8"/>
  <c r="A893" i="8"/>
  <c r="AT892" i="8"/>
  <c r="T892" i="8"/>
  <c r="S892" i="8"/>
  <c r="F892" i="8"/>
  <c r="E892" i="8"/>
  <c r="D892" i="8"/>
  <c r="C892" i="8"/>
  <c r="A892" i="8"/>
  <c r="AT891" i="8"/>
  <c r="T891" i="8"/>
  <c r="S891" i="8"/>
  <c r="L891" i="8"/>
  <c r="V891" i="8" s="1"/>
  <c r="F891" i="8"/>
  <c r="E891" i="8"/>
  <c r="D891" i="8"/>
  <c r="C891" i="8"/>
  <c r="A891" i="8"/>
  <c r="AT890" i="8"/>
  <c r="T890" i="8"/>
  <c r="S890" i="8"/>
  <c r="F890" i="8"/>
  <c r="E890" i="8"/>
  <c r="D890" i="8"/>
  <c r="C890" i="8"/>
  <c r="A890" i="8"/>
  <c r="AT889" i="8"/>
  <c r="T889" i="8"/>
  <c r="S889" i="8"/>
  <c r="L889" i="8"/>
  <c r="V889" i="8" s="1"/>
  <c r="F889" i="8"/>
  <c r="E889" i="8"/>
  <c r="D889" i="8"/>
  <c r="C889" i="8"/>
  <c r="A889" i="8"/>
  <c r="AT888" i="8"/>
  <c r="T888" i="8"/>
  <c r="S888" i="8"/>
  <c r="F888" i="8"/>
  <c r="E888" i="8"/>
  <c r="D888" i="8"/>
  <c r="C888" i="8"/>
  <c r="A888" i="8"/>
  <c r="AT887" i="8"/>
  <c r="T887" i="8"/>
  <c r="S887" i="8"/>
  <c r="F887" i="8"/>
  <c r="E887" i="8"/>
  <c r="D887" i="8"/>
  <c r="C887" i="8"/>
  <c r="A887" i="8"/>
  <c r="AT886" i="8"/>
  <c r="T886" i="8"/>
  <c r="S886" i="8"/>
  <c r="F886" i="8"/>
  <c r="E886" i="8"/>
  <c r="D886" i="8"/>
  <c r="C886" i="8"/>
  <c r="A886" i="8"/>
  <c r="AT885" i="8"/>
  <c r="T885" i="8"/>
  <c r="S885" i="8"/>
  <c r="F885" i="8"/>
  <c r="E885" i="8"/>
  <c r="D885" i="8"/>
  <c r="C885" i="8"/>
  <c r="A885" i="8"/>
  <c r="AT884" i="8"/>
  <c r="T884" i="8"/>
  <c r="S884" i="8"/>
  <c r="F884" i="8"/>
  <c r="E884" i="8"/>
  <c r="D884" i="8"/>
  <c r="C884" i="8"/>
  <c r="A884" i="8"/>
  <c r="AT883" i="8"/>
  <c r="T883" i="8"/>
  <c r="S883" i="8"/>
  <c r="L883" i="8"/>
  <c r="F883" i="8"/>
  <c r="E883" i="8"/>
  <c r="D883" i="8"/>
  <c r="C883" i="8"/>
  <c r="A883" i="8"/>
  <c r="AT882" i="8"/>
  <c r="T882" i="8"/>
  <c r="S882" i="8"/>
  <c r="F882" i="8"/>
  <c r="E882" i="8"/>
  <c r="D882" i="8"/>
  <c r="C882" i="8"/>
  <c r="A882" i="8"/>
  <c r="AT881" i="8"/>
  <c r="T881" i="8"/>
  <c r="S881" i="8"/>
  <c r="L881" i="8"/>
  <c r="F881" i="8"/>
  <c r="E881" i="8"/>
  <c r="D881" i="8"/>
  <c r="C881" i="8"/>
  <c r="A881" i="8"/>
  <c r="AT880" i="8"/>
  <c r="T880" i="8"/>
  <c r="S880" i="8"/>
  <c r="F880" i="8"/>
  <c r="E880" i="8"/>
  <c r="D880" i="8"/>
  <c r="C880" i="8"/>
  <c r="A880" i="8"/>
  <c r="AT879" i="8"/>
  <c r="T879" i="8"/>
  <c r="S879" i="8"/>
  <c r="F879" i="8"/>
  <c r="E879" i="8"/>
  <c r="D879" i="8"/>
  <c r="C879" i="8"/>
  <c r="A879" i="8"/>
  <c r="AT878" i="8"/>
  <c r="T878" i="8"/>
  <c r="S878" i="8"/>
  <c r="F878" i="8"/>
  <c r="E878" i="8"/>
  <c r="D878" i="8"/>
  <c r="C878" i="8"/>
  <c r="A878" i="8"/>
  <c r="AT877" i="8"/>
  <c r="T877" i="8"/>
  <c r="S877" i="8"/>
  <c r="F877" i="8"/>
  <c r="E877" i="8"/>
  <c r="D877" i="8"/>
  <c r="C877" i="8"/>
  <c r="A877" i="8"/>
  <c r="AT876" i="8"/>
  <c r="T876" i="8"/>
  <c r="S876" i="8"/>
  <c r="F876" i="8"/>
  <c r="E876" i="8"/>
  <c r="D876" i="8"/>
  <c r="C876" i="8"/>
  <c r="A876" i="8"/>
  <c r="AT875" i="8"/>
  <c r="T875" i="8"/>
  <c r="S875" i="8"/>
  <c r="L875" i="8"/>
  <c r="F875" i="8"/>
  <c r="E875" i="8"/>
  <c r="D875" i="8"/>
  <c r="C875" i="8"/>
  <c r="A875" i="8"/>
  <c r="AT874" i="8"/>
  <c r="T874" i="8"/>
  <c r="S874" i="8"/>
  <c r="F874" i="8"/>
  <c r="E874" i="8"/>
  <c r="D874" i="8"/>
  <c r="C874" i="8"/>
  <c r="A874" i="8"/>
  <c r="AT873" i="8"/>
  <c r="T873" i="8"/>
  <c r="S873" i="8"/>
  <c r="L873" i="8"/>
  <c r="V873" i="8" s="1"/>
  <c r="F873" i="8"/>
  <c r="E873" i="8"/>
  <c r="D873" i="8"/>
  <c r="C873" i="8"/>
  <c r="A873" i="8"/>
  <c r="AT872" i="8"/>
  <c r="T872" i="8"/>
  <c r="S872" i="8"/>
  <c r="F872" i="8"/>
  <c r="E872" i="8"/>
  <c r="D872" i="8"/>
  <c r="C872" i="8"/>
  <c r="A872" i="8"/>
  <c r="AT871" i="8"/>
  <c r="T871" i="8"/>
  <c r="S871" i="8"/>
  <c r="F871" i="8"/>
  <c r="E871" i="8"/>
  <c r="D871" i="8"/>
  <c r="C871" i="8"/>
  <c r="A871" i="8"/>
  <c r="AT870" i="8"/>
  <c r="T870" i="8"/>
  <c r="S870" i="8"/>
  <c r="F870" i="8"/>
  <c r="E870" i="8"/>
  <c r="D870" i="8"/>
  <c r="C870" i="8"/>
  <c r="A870" i="8"/>
  <c r="AT869" i="8"/>
  <c r="T869" i="8"/>
  <c r="S869" i="8"/>
  <c r="F869" i="8"/>
  <c r="E869" i="8"/>
  <c r="D869" i="8"/>
  <c r="C869" i="8"/>
  <c r="A869" i="8"/>
  <c r="AT868" i="8"/>
  <c r="T868" i="8"/>
  <c r="S868" i="8"/>
  <c r="F868" i="8"/>
  <c r="E868" i="8"/>
  <c r="D868" i="8"/>
  <c r="C868" i="8"/>
  <c r="A868" i="8"/>
  <c r="AT867" i="8"/>
  <c r="T867" i="8"/>
  <c r="S867" i="8"/>
  <c r="F867" i="8"/>
  <c r="E867" i="8"/>
  <c r="D867" i="8"/>
  <c r="C867" i="8"/>
  <c r="A867" i="8"/>
  <c r="AT866" i="8"/>
  <c r="T866" i="8"/>
  <c r="S866" i="8"/>
  <c r="F866" i="8"/>
  <c r="E866" i="8"/>
  <c r="D866" i="8"/>
  <c r="C866" i="8"/>
  <c r="A866" i="8"/>
  <c r="AT865" i="8"/>
  <c r="T865" i="8"/>
  <c r="S865" i="8"/>
  <c r="L865" i="8"/>
  <c r="V865" i="8" s="1"/>
  <c r="F865" i="8"/>
  <c r="E865" i="8"/>
  <c r="D865" i="8"/>
  <c r="C865" i="8"/>
  <c r="A865" i="8"/>
  <c r="AT864" i="8"/>
  <c r="T864" i="8"/>
  <c r="S864" i="8"/>
  <c r="F864" i="8"/>
  <c r="E864" i="8"/>
  <c r="D864" i="8"/>
  <c r="C864" i="8"/>
  <c r="A864" i="8"/>
  <c r="AT863" i="8"/>
  <c r="T863" i="8"/>
  <c r="S863" i="8"/>
  <c r="F863" i="8"/>
  <c r="E863" i="8"/>
  <c r="D863" i="8"/>
  <c r="C863" i="8"/>
  <c r="A863" i="8"/>
  <c r="AT862" i="8"/>
  <c r="T862" i="8"/>
  <c r="S862" i="8"/>
  <c r="F862" i="8"/>
  <c r="E862" i="8"/>
  <c r="D862" i="8"/>
  <c r="C862" i="8"/>
  <c r="A862" i="8"/>
  <c r="AT861" i="8"/>
  <c r="T861" i="8"/>
  <c r="S861" i="8"/>
  <c r="F861" i="8"/>
  <c r="E861" i="8"/>
  <c r="D861" i="8"/>
  <c r="C861" i="8"/>
  <c r="A861" i="8"/>
  <c r="AT860" i="8"/>
  <c r="T860" i="8"/>
  <c r="S860" i="8"/>
  <c r="F860" i="8"/>
  <c r="E860" i="8"/>
  <c r="D860" i="8"/>
  <c r="C860" i="8"/>
  <c r="A860" i="8"/>
  <c r="AT859" i="8"/>
  <c r="T859" i="8"/>
  <c r="S859" i="8"/>
  <c r="L859" i="8"/>
  <c r="F859" i="8"/>
  <c r="E859" i="8"/>
  <c r="D859" i="8"/>
  <c r="C859" i="8"/>
  <c r="A859" i="8"/>
  <c r="AT858" i="8"/>
  <c r="T858" i="8"/>
  <c r="S858" i="8"/>
  <c r="F858" i="8"/>
  <c r="E858" i="8"/>
  <c r="D858" i="8"/>
  <c r="C858" i="8"/>
  <c r="A858" i="8"/>
  <c r="AT857" i="8"/>
  <c r="T857" i="8"/>
  <c r="S857" i="8"/>
  <c r="L857" i="8"/>
  <c r="V857" i="8" s="1"/>
  <c r="F857" i="8"/>
  <c r="E857" i="8"/>
  <c r="D857" i="8"/>
  <c r="C857" i="8"/>
  <c r="A857" i="8"/>
  <c r="AT856" i="8"/>
  <c r="T856" i="8"/>
  <c r="S856" i="8"/>
  <c r="F856" i="8"/>
  <c r="E856" i="8"/>
  <c r="D856" i="8"/>
  <c r="C856" i="8"/>
  <c r="A856" i="8"/>
  <c r="AT855" i="8"/>
  <c r="T855" i="8"/>
  <c r="S855" i="8"/>
  <c r="F855" i="8"/>
  <c r="E855" i="8"/>
  <c r="D855" i="8"/>
  <c r="C855" i="8"/>
  <c r="A855" i="8"/>
  <c r="AT854" i="8"/>
  <c r="T854" i="8"/>
  <c r="S854" i="8"/>
  <c r="F854" i="8"/>
  <c r="E854" i="8"/>
  <c r="D854" i="8"/>
  <c r="C854" i="8"/>
  <c r="A854" i="8"/>
  <c r="AT853" i="8"/>
  <c r="T853" i="8"/>
  <c r="S853" i="8"/>
  <c r="F853" i="8"/>
  <c r="E853" i="8"/>
  <c r="D853" i="8"/>
  <c r="C853" i="8"/>
  <c r="A853" i="8"/>
  <c r="AT852" i="8"/>
  <c r="T852" i="8"/>
  <c r="S852" i="8"/>
  <c r="F852" i="8"/>
  <c r="E852" i="8"/>
  <c r="D852" i="8"/>
  <c r="C852" i="8"/>
  <c r="A852" i="8"/>
  <c r="AT851" i="8"/>
  <c r="T851" i="8"/>
  <c r="S851" i="8"/>
  <c r="L851" i="8"/>
  <c r="F851" i="8"/>
  <c r="E851" i="8"/>
  <c r="D851" i="8"/>
  <c r="C851" i="8"/>
  <c r="A851" i="8"/>
  <c r="AT850" i="8"/>
  <c r="T850" i="8"/>
  <c r="S850" i="8"/>
  <c r="F850" i="8"/>
  <c r="E850" i="8"/>
  <c r="D850" i="8"/>
  <c r="C850" i="8"/>
  <c r="A850" i="8"/>
  <c r="AT849" i="8"/>
  <c r="T849" i="8"/>
  <c r="S849" i="8"/>
  <c r="L849" i="8"/>
  <c r="F849" i="8"/>
  <c r="E849" i="8"/>
  <c r="D849" i="8"/>
  <c r="C849" i="8"/>
  <c r="A849" i="8"/>
  <c r="AT848" i="8"/>
  <c r="T848" i="8"/>
  <c r="S848" i="8"/>
  <c r="F848" i="8"/>
  <c r="E848" i="8"/>
  <c r="D848" i="8"/>
  <c r="C848" i="8"/>
  <c r="A848" i="8"/>
  <c r="AT847" i="8"/>
  <c r="T847" i="8"/>
  <c r="S847" i="8"/>
  <c r="F847" i="8"/>
  <c r="E847" i="8"/>
  <c r="D847" i="8"/>
  <c r="C847" i="8"/>
  <c r="A847" i="8"/>
  <c r="AT846" i="8"/>
  <c r="T846" i="8"/>
  <c r="S846" i="8"/>
  <c r="F846" i="8"/>
  <c r="E846" i="8"/>
  <c r="D846" i="8"/>
  <c r="C846" i="8"/>
  <c r="A846" i="8"/>
  <c r="AT845" i="8"/>
  <c r="T845" i="8"/>
  <c r="S845" i="8"/>
  <c r="F845" i="8"/>
  <c r="E845" i="8"/>
  <c r="D845" i="8"/>
  <c r="C845" i="8"/>
  <c r="A845" i="8"/>
  <c r="AT844" i="8"/>
  <c r="T844" i="8"/>
  <c r="S844" i="8"/>
  <c r="F844" i="8"/>
  <c r="E844" i="8"/>
  <c r="D844" i="8"/>
  <c r="C844" i="8"/>
  <c r="A844" i="8"/>
  <c r="AT843" i="8"/>
  <c r="T843" i="8"/>
  <c r="S843" i="8"/>
  <c r="L843" i="8"/>
  <c r="F843" i="8"/>
  <c r="E843" i="8"/>
  <c r="D843" i="8"/>
  <c r="C843" i="8"/>
  <c r="A843" i="8"/>
  <c r="AT842" i="8"/>
  <c r="T842" i="8"/>
  <c r="S842" i="8"/>
  <c r="F842" i="8"/>
  <c r="E842" i="8"/>
  <c r="D842" i="8"/>
  <c r="C842" i="8"/>
  <c r="A842" i="8"/>
  <c r="AT841" i="8"/>
  <c r="T841" i="8"/>
  <c r="S841" i="8"/>
  <c r="L841" i="8"/>
  <c r="F841" i="8"/>
  <c r="E841" i="8"/>
  <c r="D841" i="8"/>
  <c r="C841" i="8"/>
  <c r="A841" i="8"/>
  <c r="AT840" i="8"/>
  <c r="T840" i="8"/>
  <c r="S840" i="8"/>
  <c r="F840" i="8"/>
  <c r="E840" i="8"/>
  <c r="D840" i="8"/>
  <c r="C840" i="8"/>
  <c r="A840" i="8"/>
  <c r="AT839" i="8"/>
  <c r="T839" i="8"/>
  <c r="S839" i="8"/>
  <c r="F839" i="8"/>
  <c r="E839" i="8"/>
  <c r="D839" i="8"/>
  <c r="C839" i="8"/>
  <c r="A839" i="8"/>
  <c r="AT838" i="8"/>
  <c r="T838" i="8"/>
  <c r="S838" i="8"/>
  <c r="F838" i="8"/>
  <c r="E838" i="8"/>
  <c r="D838" i="8"/>
  <c r="C838" i="8"/>
  <c r="A838" i="8"/>
  <c r="AT837" i="8"/>
  <c r="T837" i="8"/>
  <c r="S837" i="8"/>
  <c r="F837" i="8"/>
  <c r="E837" i="8"/>
  <c r="D837" i="8"/>
  <c r="C837" i="8"/>
  <c r="A837" i="8"/>
  <c r="AT836" i="8"/>
  <c r="T836" i="8"/>
  <c r="S836" i="8"/>
  <c r="F836" i="8"/>
  <c r="E836" i="8"/>
  <c r="D836" i="8"/>
  <c r="C836" i="8"/>
  <c r="A836" i="8"/>
  <c r="AT835" i="8"/>
  <c r="T835" i="8"/>
  <c r="S835" i="8"/>
  <c r="L835" i="8"/>
  <c r="F835" i="8"/>
  <c r="E835" i="8"/>
  <c r="D835" i="8"/>
  <c r="C835" i="8"/>
  <c r="A835" i="8"/>
  <c r="AT834" i="8"/>
  <c r="T834" i="8"/>
  <c r="S834" i="8"/>
  <c r="F834" i="8"/>
  <c r="E834" i="8"/>
  <c r="D834" i="8"/>
  <c r="C834" i="8"/>
  <c r="A834" i="8"/>
  <c r="AT833" i="8"/>
  <c r="T833" i="8"/>
  <c r="S833" i="8"/>
  <c r="L833" i="8"/>
  <c r="V833" i="8" s="1"/>
  <c r="F833" i="8"/>
  <c r="E833" i="8"/>
  <c r="D833" i="8"/>
  <c r="C833" i="8"/>
  <c r="A833" i="8"/>
  <c r="AT832" i="8"/>
  <c r="T832" i="8"/>
  <c r="S832" i="8"/>
  <c r="F832" i="8"/>
  <c r="E832" i="8"/>
  <c r="D832" i="8"/>
  <c r="C832" i="8"/>
  <c r="A832" i="8"/>
  <c r="AT831" i="8"/>
  <c r="T831" i="8"/>
  <c r="S831" i="8"/>
  <c r="F831" i="8"/>
  <c r="E831" i="8"/>
  <c r="D831" i="8"/>
  <c r="C831" i="8"/>
  <c r="A831" i="8"/>
  <c r="AT830" i="8"/>
  <c r="T830" i="8"/>
  <c r="S830" i="8"/>
  <c r="F830" i="8"/>
  <c r="E830" i="8"/>
  <c r="D830" i="8"/>
  <c r="C830" i="8"/>
  <c r="A830" i="8"/>
  <c r="AT829" i="8"/>
  <c r="T829" i="8"/>
  <c r="S829" i="8"/>
  <c r="F829" i="8"/>
  <c r="E829" i="8"/>
  <c r="D829" i="8"/>
  <c r="C829" i="8"/>
  <c r="A829" i="8"/>
  <c r="AT828" i="8"/>
  <c r="T828" i="8"/>
  <c r="S828" i="8"/>
  <c r="F828" i="8"/>
  <c r="E828" i="8"/>
  <c r="D828" i="8"/>
  <c r="C828" i="8"/>
  <c r="A828" i="8"/>
  <c r="AT827" i="8"/>
  <c r="T827" i="8"/>
  <c r="S827" i="8"/>
  <c r="L827" i="8"/>
  <c r="V827" i="8" s="1"/>
  <c r="F827" i="8"/>
  <c r="E827" i="8"/>
  <c r="D827" i="8"/>
  <c r="C827" i="8"/>
  <c r="A827" i="8"/>
  <c r="AT826" i="8"/>
  <c r="T826" i="8"/>
  <c r="S826" i="8"/>
  <c r="F826" i="8"/>
  <c r="E826" i="8"/>
  <c r="D826" i="8"/>
  <c r="C826" i="8"/>
  <c r="A826" i="8"/>
  <c r="AT825" i="8"/>
  <c r="T825" i="8"/>
  <c r="S825" i="8"/>
  <c r="L825" i="8"/>
  <c r="F825" i="8"/>
  <c r="E825" i="8"/>
  <c r="D825" i="8"/>
  <c r="C825" i="8"/>
  <c r="A825" i="8"/>
  <c r="AT824" i="8"/>
  <c r="T824" i="8"/>
  <c r="S824" i="8"/>
  <c r="F824" i="8"/>
  <c r="E824" i="8"/>
  <c r="D824" i="8"/>
  <c r="C824" i="8"/>
  <c r="A824" i="8"/>
  <c r="AT823" i="8"/>
  <c r="T823" i="8"/>
  <c r="S823" i="8"/>
  <c r="F823" i="8"/>
  <c r="E823" i="8"/>
  <c r="D823" i="8"/>
  <c r="C823" i="8"/>
  <c r="A823" i="8"/>
  <c r="AT822" i="8"/>
  <c r="T822" i="8"/>
  <c r="S822" i="8"/>
  <c r="F822" i="8"/>
  <c r="E822" i="8"/>
  <c r="D822" i="8"/>
  <c r="C822" i="8"/>
  <c r="A822" i="8"/>
  <c r="AT821" i="8"/>
  <c r="T821" i="8"/>
  <c r="S821" i="8"/>
  <c r="F821" i="8"/>
  <c r="E821" i="8"/>
  <c r="D821" i="8"/>
  <c r="C821" i="8"/>
  <c r="A821" i="8"/>
  <c r="AT820" i="8"/>
  <c r="T820" i="8"/>
  <c r="S820" i="8"/>
  <c r="F820" i="8"/>
  <c r="E820" i="8"/>
  <c r="D820" i="8"/>
  <c r="C820" i="8"/>
  <c r="A820" i="8"/>
  <c r="AT819" i="8"/>
  <c r="T819" i="8"/>
  <c r="S819" i="8"/>
  <c r="L819" i="8"/>
  <c r="V819" i="8" s="1"/>
  <c r="F819" i="8"/>
  <c r="E819" i="8"/>
  <c r="D819" i="8"/>
  <c r="C819" i="8"/>
  <c r="A819" i="8"/>
  <c r="AT818" i="8"/>
  <c r="T818" i="8"/>
  <c r="S818" i="8"/>
  <c r="F818" i="8"/>
  <c r="E818" i="8"/>
  <c r="D818" i="8"/>
  <c r="C818" i="8"/>
  <c r="A818" i="8"/>
  <c r="AT817" i="8"/>
  <c r="T817" i="8"/>
  <c r="S817" i="8"/>
  <c r="L817" i="8"/>
  <c r="F817" i="8"/>
  <c r="E817" i="8"/>
  <c r="D817" i="8"/>
  <c r="C817" i="8"/>
  <c r="A817" i="8"/>
  <c r="AT816" i="8"/>
  <c r="T816" i="8"/>
  <c r="S816" i="8"/>
  <c r="F816" i="8"/>
  <c r="E816" i="8"/>
  <c r="D816" i="8"/>
  <c r="C816" i="8"/>
  <c r="A816" i="8"/>
  <c r="AT815" i="8"/>
  <c r="T815" i="8"/>
  <c r="S815" i="8"/>
  <c r="F815" i="8"/>
  <c r="E815" i="8"/>
  <c r="D815" i="8"/>
  <c r="C815" i="8"/>
  <c r="A815" i="8"/>
  <c r="AT814" i="8"/>
  <c r="T814" i="8"/>
  <c r="S814" i="8"/>
  <c r="F814" i="8"/>
  <c r="E814" i="8"/>
  <c r="D814" i="8"/>
  <c r="C814" i="8"/>
  <c r="A814" i="8"/>
  <c r="AT813" i="8"/>
  <c r="T813" i="8"/>
  <c r="S813" i="8"/>
  <c r="F813" i="8"/>
  <c r="E813" i="8"/>
  <c r="D813" i="8"/>
  <c r="C813" i="8"/>
  <c r="A813" i="8"/>
  <c r="AT812" i="8"/>
  <c r="T812" i="8"/>
  <c r="S812" i="8"/>
  <c r="F812" i="8"/>
  <c r="E812" i="8"/>
  <c r="D812" i="8"/>
  <c r="C812" i="8"/>
  <c r="A812" i="8"/>
  <c r="AT811" i="8"/>
  <c r="T811" i="8"/>
  <c r="S811" i="8"/>
  <c r="L811" i="8"/>
  <c r="V811" i="8" s="1"/>
  <c r="F811" i="8"/>
  <c r="E811" i="8"/>
  <c r="D811" i="8"/>
  <c r="C811" i="8"/>
  <c r="A811" i="8"/>
  <c r="AT810" i="8"/>
  <c r="T810" i="8"/>
  <c r="S810" i="8"/>
  <c r="F810" i="8"/>
  <c r="E810" i="8"/>
  <c r="D810" i="8"/>
  <c r="C810" i="8"/>
  <c r="A810" i="8"/>
  <c r="AT809" i="8"/>
  <c r="T809" i="8"/>
  <c r="S809" i="8"/>
  <c r="L809" i="8"/>
  <c r="F809" i="8"/>
  <c r="E809" i="8"/>
  <c r="D809" i="8"/>
  <c r="C809" i="8"/>
  <c r="A809" i="8"/>
  <c r="AT808" i="8"/>
  <c r="T808" i="8"/>
  <c r="S808" i="8"/>
  <c r="F808" i="8"/>
  <c r="E808" i="8"/>
  <c r="D808" i="8"/>
  <c r="C808" i="8"/>
  <c r="A808" i="8"/>
  <c r="AT807" i="8"/>
  <c r="T807" i="8"/>
  <c r="S807" i="8"/>
  <c r="F807" i="8"/>
  <c r="E807" i="8"/>
  <c r="D807" i="8"/>
  <c r="C807" i="8"/>
  <c r="A807" i="8"/>
  <c r="AT806" i="8"/>
  <c r="T806" i="8"/>
  <c r="S806" i="8"/>
  <c r="F806" i="8"/>
  <c r="E806" i="8"/>
  <c r="D806" i="8"/>
  <c r="C806" i="8"/>
  <c r="A806" i="8"/>
  <c r="AT805" i="8"/>
  <c r="T805" i="8"/>
  <c r="S805" i="8"/>
  <c r="F805" i="8"/>
  <c r="E805" i="8"/>
  <c r="D805" i="8"/>
  <c r="C805" i="8"/>
  <c r="A805" i="8"/>
  <c r="AT804" i="8"/>
  <c r="T804" i="8"/>
  <c r="S804" i="8"/>
  <c r="F804" i="8"/>
  <c r="E804" i="8"/>
  <c r="D804" i="8"/>
  <c r="C804" i="8"/>
  <c r="A804" i="8"/>
  <c r="AT803" i="8"/>
  <c r="T803" i="8"/>
  <c r="S803" i="8"/>
  <c r="L803" i="8"/>
  <c r="F803" i="8"/>
  <c r="E803" i="8"/>
  <c r="D803" i="8"/>
  <c r="C803" i="8"/>
  <c r="A803" i="8"/>
  <c r="AT802" i="8"/>
  <c r="T802" i="8"/>
  <c r="S802" i="8"/>
  <c r="F802" i="8"/>
  <c r="E802" i="8"/>
  <c r="D802" i="8"/>
  <c r="C802" i="8"/>
  <c r="A802" i="8"/>
  <c r="AT801" i="8"/>
  <c r="T801" i="8"/>
  <c r="S801" i="8"/>
  <c r="L801" i="8"/>
  <c r="F801" i="8"/>
  <c r="E801" i="8"/>
  <c r="D801" i="8"/>
  <c r="C801" i="8"/>
  <c r="A801" i="8"/>
  <c r="AT800" i="8"/>
  <c r="T800" i="8"/>
  <c r="S800" i="8"/>
  <c r="F800" i="8"/>
  <c r="E800" i="8"/>
  <c r="D800" i="8"/>
  <c r="C800" i="8"/>
  <c r="A800" i="8"/>
  <c r="AT799" i="8"/>
  <c r="T799" i="8"/>
  <c r="S799" i="8"/>
  <c r="F799" i="8"/>
  <c r="E799" i="8"/>
  <c r="D799" i="8"/>
  <c r="C799" i="8"/>
  <c r="A799" i="8"/>
  <c r="AT798" i="8"/>
  <c r="T798" i="8"/>
  <c r="S798" i="8"/>
  <c r="F798" i="8"/>
  <c r="E798" i="8"/>
  <c r="D798" i="8"/>
  <c r="C798" i="8"/>
  <c r="A798" i="8"/>
  <c r="AT797" i="8"/>
  <c r="T797" i="8"/>
  <c r="S797" i="8"/>
  <c r="F797" i="8"/>
  <c r="E797" i="8"/>
  <c r="D797" i="8"/>
  <c r="C797" i="8"/>
  <c r="A797" i="8"/>
  <c r="AT796" i="8"/>
  <c r="T796" i="8"/>
  <c r="S796" i="8"/>
  <c r="F796" i="8"/>
  <c r="E796" i="8"/>
  <c r="D796" i="8"/>
  <c r="C796" i="8"/>
  <c r="A796" i="8"/>
  <c r="AT795" i="8"/>
  <c r="T795" i="8"/>
  <c r="S795" i="8"/>
  <c r="F795" i="8"/>
  <c r="E795" i="8"/>
  <c r="D795" i="8"/>
  <c r="C795" i="8"/>
  <c r="A795" i="8"/>
  <c r="AT794" i="8"/>
  <c r="T794" i="8"/>
  <c r="S794" i="8"/>
  <c r="F794" i="8"/>
  <c r="E794" i="8"/>
  <c r="D794" i="8"/>
  <c r="C794" i="8"/>
  <c r="A794" i="8"/>
  <c r="AT793" i="8"/>
  <c r="T793" i="8"/>
  <c r="S793" i="8"/>
  <c r="L793" i="8"/>
  <c r="V793" i="8" s="1"/>
  <c r="F793" i="8"/>
  <c r="E793" i="8"/>
  <c r="D793" i="8"/>
  <c r="C793" i="8"/>
  <c r="A793" i="8"/>
  <c r="AT792" i="8"/>
  <c r="T792" i="8"/>
  <c r="S792" i="8"/>
  <c r="F792" i="8"/>
  <c r="E792" i="8"/>
  <c r="D792" i="8"/>
  <c r="C792" i="8"/>
  <c r="A792" i="8"/>
  <c r="AT791" i="8"/>
  <c r="T791" i="8"/>
  <c r="S791" i="8"/>
  <c r="F791" i="8"/>
  <c r="E791" i="8"/>
  <c r="D791" i="8"/>
  <c r="C791" i="8"/>
  <c r="A791" i="8"/>
  <c r="AT790" i="8"/>
  <c r="T790" i="8"/>
  <c r="S790" i="8"/>
  <c r="L790" i="8"/>
  <c r="V790" i="8" s="1"/>
  <c r="F790" i="8"/>
  <c r="E790" i="8"/>
  <c r="D790" i="8"/>
  <c r="C790" i="8"/>
  <c r="A790" i="8"/>
  <c r="AT789" i="8"/>
  <c r="T789" i="8"/>
  <c r="S789" i="8"/>
  <c r="F789" i="8"/>
  <c r="E789" i="8"/>
  <c r="D789" i="8"/>
  <c r="C789" i="8"/>
  <c r="A789" i="8"/>
  <c r="AT788" i="8"/>
  <c r="T788" i="8"/>
  <c r="S788" i="8"/>
  <c r="F788" i="8"/>
  <c r="E788" i="8"/>
  <c r="D788" i="8"/>
  <c r="C788" i="8"/>
  <c r="A788" i="8"/>
  <c r="AT787" i="8"/>
  <c r="T787" i="8"/>
  <c r="S787" i="8"/>
  <c r="L787" i="8"/>
  <c r="F787" i="8"/>
  <c r="E787" i="8"/>
  <c r="D787" i="8"/>
  <c r="C787" i="8"/>
  <c r="A787" i="8"/>
  <c r="AT786" i="8"/>
  <c r="T786" i="8"/>
  <c r="S786" i="8"/>
  <c r="F786" i="8"/>
  <c r="E786" i="8"/>
  <c r="D786" i="8"/>
  <c r="C786" i="8"/>
  <c r="A786" i="8"/>
  <c r="AT785" i="8"/>
  <c r="T785" i="8"/>
  <c r="S785" i="8"/>
  <c r="L785" i="8"/>
  <c r="F785" i="8"/>
  <c r="E785" i="8"/>
  <c r="D785" i="8"/>
  <c r="C785" i="8"/>
  <c r="A785" i="8"/>
  <c r="AT784" i="8"/>
  <c r="T784" i="8"/>
  <c r="S784" i="8"/>
  <c r="F784" i="8"/>
  <c r="E784" i="8"/>
  <c r="D784" i="8"/>
  <c r="C784" i="8"/>
  <c r="A784" i="8"/>
  <c r="AT783" i="8"/>
  <c r="T783" i="8"/>
  <c r="S783" i="8"/>
  <c r="F783" i="8"/>
  <c r="E783" i="8"/>
  <c r="D783" i="8"/>
  <c r="C783" i="8"/>
  <c r="A783" i="8"/>
  <c r="AT782" i="8"/>
  <c r="T782" i="8"/>
  <c r="S782" i="8"/>
  <c r="F782" i="8"/>
  <c r="E782" i="8"/>
  <c r="D782" i="8"/>
  <c r="C782" i="8"/>
  <c r="A782" i="8"/>
  <c r="AT781" i="8"/>
  <c r="T781" i="8"/>
  <c r="S781" i="8"/>
  <c r="F781" i="8"/>
  <c r="E781" i="8"/>
  <c r="D781" i="8"/>
  <c r="C781" i="8"/>
  <c r="A781" i="8"/>
  <c r="AT780" i="8"/>
  <c r="T780" i="8"/>
  <c r="S780" i="8"/>
  <c r="F780" i="8"/>
  <c r="E780" i="8"/>
  <c r="D780" i="8"/>
  <c r="C780" i="8"/>
  <c r="A780" i="8"/>
  <c r="AT779" i="8"/>
  <c r="T779" i="8"/>
  <c r="S779" i="8"/>
  <c r="L779" i="8"/>
  <c r="V779" i="8" s="1"/>
  <c r="F779" i="8"/>
  <c r="E779" i="8"/>
  <c r="D779" i="8"/>
  <c r="C779" i="8"/>
  <c r="A779" i="8"/>
  <c r="AT778" i="8"/>
  <c r="T778" i="8"/>
  <c r="S778" i="8"/>
  <c r="F778" i="8"/>
  <c r="E778" i="8"/>
  <c r="D778" i="8"/>
  <c r="C778" i="8"/>
  <c r="A778" i="8"/>
  <c r="AT777" i="8"/>
  <c r="T777" i="8"/>
  <c r="S777" i="8"/>
  <c r="L777" i="8"/>
  <c r="F777" i="8"/>
  <c r="E777" i="8"/>
  <c r="D777" i="8"/>
  <c r="C777" i="8"/>
  <c r="A777" i="8"/>
  <c r="AT776" i="8"/>
  <c r="T776" i="8"/>
  <c r="S776" i="8"/>
  <c r="F776" i="8"/>
  <c r="E776" i="8"/>
  <c r="D776" i="8"/>
  <c r="C776" i="8"/>
  <c r="A776" i="8"/>
  <c r="AT775" i="8"/>
  <c r="T775" i="8"/>
  <c r="S775" i="8"/>
  <c r="F775" i="8"/>
  <c r="E775" i="8"/>
  <c r="D775" i="8"/>
  <c r="C775" i="8"/>
  <c r="A775" i="8"/>
  <c r="AT774" i="8"/>
  <c r="T774" i="8"/>
  <c r="S774" i="8"/>
  <c r="F774" i="8"/>
  <c r="E774" i="8"/>
  <c r="D774" i="8"/>
  <c r="C774" i="8"/>
  <c r="A774" i="8"/>
  <c r="AT773" i="8"/>
  <c r="T773" i="8"/>
  <c r="S773" i="8"/>
  <c r="F773" i="8"/>
  <c r="E773" i="8"/>
  <c r="D773" i="8"/>
  <c r="C773" i="8"/>
  <c r="A773" i="8"/>
  <c r="AT772" i="8"/>
  <c r="T772" i="8"/>
  <c r="S772" i="8"/>
  <c r="F772" i="8"/>
  <c r="E772" i="8"/>
  <c r="D772" i="8"/>
  <c r="C772" i="8"/>
  <c r="A772" i="8"/>
  <c r="AT771" i="8"/>
  <c r="T771" i="8"/>
  <c r="S771" i="8"/>
  <c r="L771" i="8"/>
  <c r="V771" i="8" s="1"/>
  <c r="F771" i="8"/>
  <c r="E771" i="8"/>
  <c r="D771" i="8"/>
  <c r="C771" i="8"/>
  <c r="A771" i="8"/>
  <c r="AT770" i="8"/>
  <c r="T770" i="8"/>
  <c r="S770" i="8"/>
  <c r="F770" i="8"/>
  <c r="E770" i="8"/>
  <c r="D770" i="8"/>
  <c r="C770" i="8"/>
  <c r="A770" i="8"/>
  <c r="AT769" i="8"/>
  <c r="T769" i="8"/>
  <c r="S769" i="8"/>
  <c r="L769" i="8"/>
  <c r="F769" i="8"/>
  <c r="E769" i="8"/>
  <c r="D769" i="8"/>
  <c r="C769" i="8"/>
  <c r="A769" i="8"/>
  <c r="AT768" i="8"/>
  <c r="T768" i="8"/>
  <c r="S768" i="8"/>
  <c r="F768" i="8"/>
  <c r="E768" i="8"/>
  <c r="D768" i="8"/>
  <c r="C768" i="8"/>
  <c r="A768" i="8"/>
  <c r="AT767" i="8"/>
  <c r="T767" i="8"/>
  <c r="S767" i="8"/>
  <c r="F767" i="8"/>
  <c r="E767" i="8"/>
  <c r="D767" i="8"/>
  <c r="C767" i="8"/>
  <c r="A767" i="8"/>
  <c r="AT766" i="8"/>
  <c r="T766" i="8"/>
  <c r="S766" i="8"/>
  <c r="F766" i="8"/>
  <c r="E766" i="8"/>
  <c r="D766" i="8"/>
  <c r="C766" i="8"/>
  <c r="A766" i="8"/>
  <c r="AT765" i="8"/>
  <c r="T765" i="8"/>
  <c r="S765" i="8"/>
  <c r="F765" i="8"/>
  <c r="E765" i="8"/>
  <c r="D765" i="8"/>
  <c r="C765" i="8"/>
  <c r="A765" i="8"/>
  <c r="AT764" i="8"/>
  <c r="T764" i="8"/>
  <c r="S764" i="8"/>
  <c r="F764" i="8"/>
  <c r="E764" i="8"/>
  <c r="D764" i="8"/>
  <c r="C764" i="8"/>
  <c r="A764" i="8"/>
  <c r="AT763" i="8"/>
  <c r="T763" i="8"/>
  <c r="S763" i="8"/>
  <c r="L763" i="8"/>
  <c r="V763" i="8" s="1"/>
  <c r="F763" i="8"/>
  <c r="E763" i="8"/>
  <c r="D763" i="8"/>
  <c r="C763" i="8"/>
  <c r="A763" i="8"/>
  <c r="AT762" i="8"/>
  <c r="T762" i="8"/>
  <c r="S762" i="8"/>
  <c r="F762" i="8"/>
  <c r="E762" i="8"/>
  <c r="D762" i="8"/>
  <c r="C762" i="8"/>
  <c r="A762" i="8"/>
  <c r="AT761" i="8"/>
  <c r="T761" i="8"/>
  <c r="S761" i="8"/>
  <c r="L761" i="8"/>
  <c r="V761" i="8" s="1"/>
  <c r="F761" i="8"/>
  <c r="E761" i="8"/>
  <c r="D761" i="8"/>
  <c r="C761" i="8"/>
  <c r="A761" i="8"/>
  <c r="AT760" i="8"/>
  <c r="T760" i="8"/>
  <c r="S760" i="8"/>
  <c r="F760" i="8"/>
  <c r="E760" i="8"/>
  <c r="D760" i="8"/>
  <c r="C760" i="8"/>
  <c r="A760" i="8"/>
  <c r="AT759" i="8"/>
  <c r="T759" i="8"/>
  <c r="S759" i="8"/>
  <c r="F759" i="8"/>
  <c r="E759" i="8"/>
  <c r="D759" i="8"/>
  <c r="C759" i="8"/>
  <c r="A759" i="8"/>
  <c r="AT758" i="8"/>
  <c r="T758" i="8"/>
  <c r="S758" i="8"/>
  <c r="F758" i="8"/>
  <c r="E758" i="8"/>
  <c r="D758" i="8"/>
  <c r="C758" i="8"/>
  <c r="A758" i="8"/>
  <c r="AT757" i="8"/>
  <c r="T757" i="8"/>
  <c r="S757" i="8"/>
  <c r="F757" i="8"/>
  <c r="E757" i="8"/>
  <c r="D757" i="8"/>
  <c r="C757" i="8"/>
  <c r="A757" i="8"/>
  <c r="AT756" i="8"/>
  <c r="T756" i="8"/>
  <c r="S756" i="8"/>
  <c r="F756" i="8"/>
  <c r="E756" i="8"/>
  <c r="D756" i="8"/>
  <c r="C756" i="8"/>
  <c r="A756" i="8"/>
  <c r="AT755" i="8"/>
  <c r="T755" i="8"/>
  <c r="S755" i="8"/>
  <c r="L755" i="8"/>
  <c r="V755" i="8" s="1"/>
  <c r="F755" i="8"/>
  <c r="E755" i="8"/>
  <c r="D755" i="8"/>
  <c r="C755" i="8"/>
  <c r="A755" i="8"/>
  <c r="AT754" i="8"/>
  <c r="T754" i="8"/>
  <c r="S754" i="8"/>
  <c r="F754" i="8"/>
  <c r="E754" i="8"/>
  <c r="D754" i="8"/>
  <c r="C754" i="8"/>
  <c r="A754" i="8"/>
  <c r="AT753" i="8"/>
  <c r="T753" i="8"/>
  <c r="S753" i="8"/>
  <c r="L753" i="8"/>
  <c r="V753" i="8" s="1"/>
  <c r="F753" i="8"/>
  <c r="E753" i="8"/>
  <c r="D753" i="8"/>
  <c r="C753" i="8"/>
  <c r="A753" i="8"/>
  <c r="AT752" i="8"/>
  <c r="T752" i="8"/>
  <c r="S752" i="8"/>
  <c r="F752" i="8"/>
  <c r="E752" i="8"/>
  <c r="D752" i="8"/>
  <c r="C752" i="8"/>
  <c r="A752" i="8"/>
  <c r="AT751" i="8"/>
  <c r="T751" i="8"/>
  <c r="S751" i="8"/>
  <c r="F751" i="8"/>
  <c r="E751" i="8"/>
  <c r="D751" i="8"/>
  <c r="C751" i="8"/>
  <c r="A751" i="8"/>
  <c r="AT750" i="8"/>
  <c r="T750" i="8"/>
  <c r="S750" i="8"/>
  <c r="F750" i="8"/>
  <c r="E750" i="8"/>
  <c r="D750" i="8"/>
  <c r="C750" i="8"/>
  <c r="A750" i="8"/>
  <c r="AT749" i="8"/>
  <c r="T749" i="8"/>
  <c r="S749" i="8"/>
  <c r="F749" i="8"/>
  <c r="E749" i="8"/>
  <c r="D749" i="8"/>
  <c r="C749" i="8"/>
  <c r="A749" i="8"/>
  <c r="AT748" i="8"/>
  <c r="T748" i="8"/>
  <c r="S748" i="8"/>
  <c r="F748" i="8"/>
  <c r="E748" i="8"/>
  <c r="D748" i="8"/>
  <c r="C748" i="8"/>
  <c r="A748" i="8"/>
  <c r="AT747" i="8"/>
  <c r="T747" i="8"/>
  <c r="S747" i="8"/>
  <c r="L747" i="8"/>
  <c r="V747" i="8" s="1"/>
  <c r="F747" i="8"/>
  <c r="E747" i="8"/>
  <c r="D747" i="8"/>
  <c r="C747" i="8"/>
  <c r="A747" i="8"/>
  <c r="AT746" i="8"/>
  <c r="T746" i="8"/>
  <c r="S746" i="8"/>
  <c r="F746" i="8"/>
  <c r="E746" i="8"/>
  <c r="D746" i="8"/>
  <c r="C746" i="8"/>
  <c r="A746" i="8"/>
  <c r="AT745" i="8"/>
  <c r="T745" i="8"/>
  <c r="S745" i="8"/>
  <c r="L745" i="8"/>
  <c r="F745" i="8"/>
  <c r="E745" i="8"/>
  <c r="D745" i="8"/>
  <c r="C745" i="8"/>
  <c r="A745" i="8"/>
  <c r="AT744" i="8"/>
  <c r="T744" i="8"/>
  <c r="S744" i="8"/>
  <c r="F744" i="8"/>
  <c r="E744" i="8"/>
  <c r="D744" i="8"/>
  <c r="C744" i="8"/>
  <c r="A744" i="8"/>
  <c r="AT743" i="8"/>
  <c r="T743" i="8"/>
  <c r="S743" i="8"/>
  <c r="F743" i="8"/>
  <c r="E743" i="8"/>
  <c r="D743" i="8"/>
  <c r="C743" i="8"/>
  <c r="A743" i="8"/>
  <c r="AT742" i="8"/>
  <c r="T742" i="8"/>
  <c r="S742" i="8"/>
  <c r="F742" i="8"/>
  <c r="E742" i="8"/>
  <c r="D742" i="8"/>
  <c r="C742" i="8"/>
  <c r="A742" i="8"/>
  <c r="AT741" i="8"/>
  <c r="T741" i="8"/>
  <c r="S741" i="8"/>
  <c r="F741" i="8"/>
  <c r="E741" i="8"/>
  <c r="D741" i="8"/>
  <c r="C741" i="8"/>
  <c r="A741" i="8"/>
  <c r="AT740" i="8"/>
  <c r="T740" i="8"/>
  <c r="S740" i="8"/>
  <c r="F740" i="8"/>
  <c r="E740" i="8"/>
  <c r="D740" i="8"/>
  <c r="C740" i="8"/>
  <c r="A740" i="8"/>
  <c r="AT739" i="8"/>
  <c r="T739" i="8"/>
  <c r="S739" i="8"/>
  <c r="L739" i="8"/>
  <c r="F739" i="8"/>
  <c r="E739" i="8"/>
  <c r="D739" i="8"/>
  <c r="C739" i="8"/>
  <c r="A739" i="8"/>
  <c r="AT738" i="8"/>
  <c r="T738" i="8"/>
  <c r="S738" i="8"/>
  <c r="F738" i="8"/>
  <c r="E738" i="8"/>
  <c r="D738" i="8"/>
  <c r="C738" i="8"/>
  <c r="A738" i="8"/>
  <c r="AT737" i="8"/>
  <c r="T737" i="8"/>
  <c r="S737" i="8"/>
  <c r="L737" i="8"/>
  <c r="V737" i="8" s="1"/>
  <c r="F737" i="8"/>
  <c r="E737" i="8"/>
  <c r="D737" i="8"/>
  <c r="C737" i="8"/>
  <c r="A737" i="8"/>
  <c r="AT736" i="8"/>
  <c r="T736" i="8"/>
  <c r="S736" i="8"/>
  <c r="F736" i="8"/>
  <c r="E736" i="8"/>
  <c r="D736" i="8"/>
  <c r="C736" i="8"/>
  <c r="A736" i="8"/>
  <c r="AT735" i="8"/>
  <c r="T735" i="8"/>
  <c r="S735" i="8"/>
  <c r="F735" i="8"/>
  <c r="E735" i="8"/>
  <c r="D735" i="8"/>
  <c r="C735" i="8"/>
  <c r="A735" i="8"/>
  <c r="AT734" i="8"/>
  <c r="T734" i="8"/>
  <c r="S734" i="8"/>
  <c r="L734" i="8"/>
  <c r="F734" i="8"/>
  <c r="E734" i="8"/>
  <c r="D734" i="8"/>
  <c r="C734" i="8"/>
  <c r="A734" i="8"/>
  <c r="AT733" i="8"/>
  <c r="T733" i="8"/>
  <c r="S733" i="8"/>
  <c r="F733" i="8"/>
  <c r="E733" i="8"/>
  <c r="D733" i="8"/>
  <c r="C733" i="8"/>
  <c r="A733" i="8"/>
  <c r="AT732" i="8"/>
  <c r="T732" i="8"/>
  <c r="S732" i="8"/>
  <c r="F732" i="8"/>
  <c r="E732" i="8"/>
  <c r="D732" i="8"/>
  <c r="C732" i="8"/>
  <c r="A732" i="8"/>
  <c r="AT731" i="8"/>
  <c r="T731" i="8"/>
  <c r="S731" i="8"/>
  <c r="L731" i="8"/>
  <c r="F731" i="8"/>
  <c r="E731" i="8"/>
  <c r="D731" i="8"/>
  <c r="C731" i="8"/>
  <c r="A731" i="8"/>
  <c r="AT730" i="8"/>
  <c r="T730" i="8"/>
  <c r="S730" i="8"/>
  <c r="F730" i="8"/>
  <c r="E730" i="8"/>
  <c r="D730" i="8"/>
  <c r="C730" i="8"/>
  <c r="A730" i="8"/>
  <c r="AT729" i="8"/>
  <c r="T729" i="8"/>
  <c r="S729" i="8"/>
  <c r="L729" i="8"/>
  <c r="F729" i="8"/>
  <c r="E729" i="8"/>
  <c r="D729" i="8"/>
  <c r="C729" i="8"/>
  <c r="A729" i="8"/>
  <c r="AT728" i="8"/>
  <c r="T728" i="8"/>
  <c r="S728" i="8"/>
  <c r="F728" i="8"/>
  <c r="E728" i="8"/>
  <c r="D728" i="8"/>
  <c r="C728" i="8"/>
  <c r="A728" i="8"/>
  <c r="AT727" i="8"/>
  <c r="T727" i="8"/>
  <c r="S727" i="8"/>
  <c r="F727" i="8"/>
  <c r="E727" i="8"/>
  <c r="D727" i="8"/>
  <c r="C727" i="8"/>
  <c r="A727" i="8"/>
  <c r="AT726" i="8"/>
  <c r="T726" i="8"/>
  <c r="S726" i="8"/>
  <c r="F726" i="8"/>
  <c r="E726" i="8"/>
  <c r="D726" i="8"/>
  <c r="C726" i="8"/>
  <c r="A726" i="8"/>
  <c r="AT725" i="8"/>
  <c r="T725" i="8"/>
  <c r="S725" i="8"/>
  <c r="F725" i="8"/>
  <c r="E725" i="8"/>
  <c r="D725" i="8"/>
  <c r="C725" i="8"/>
  <c r="A725" i="8"/>
  <c r="AT724" i="8"/>
  <c r="T724" i="8"/>
  <c r="S724" i="8"/>
  <c r="F724" i="8"/>
  <c r="E724" i="8"/>
  <c r="D724" i="8"/>
  <c r="C724" i="8"/>
  <c r="A724" i="8"/>
  <c r="AT723" i="8"/>
  <c r="T723" i="8"/>
  <c r="S723" i="8"/>
  <c r="L723" i="8"/>
  <c r="V723" i="8" s="1"/>
  <c r="F723" i="8"/>
  <c r="E723" i="8"/>
  <c r="D723" i="8"/>
  <c r="C723" i="8"/>
  <c r="A723" i="8"/>
  <c r="AT722" i="8"/>
  <c r="T722" i="8"/>
  <c r="S722" i="8"/>
  <c r="F722" i="8"/>
  <c r="E722" i="8"/>
  <c r="D722" i="8"/>
  <c r="C722" i="8"/>
  <c r="A722" i="8"/>
  <c r="AT721" i="8"/>
  <c r="T721" i="8"/>
  <c r="S721" i="8"/>
  <c r="L721" i="8"/>
  <c r="V721" i="8" s="1"/>
  <c r="F721" i="8"/>
  <c r="E721" i="8"/>
  <c r="D721" i="8"/>
  <c r="C721" i="8"/>
  <c r="A721" i="8"/>
  <c r="AT720" i="8"/>
  <c r="T720" i="8"/>
  <c r="S720" i="8"/>
  <c r="F720" i="8"/>
  <c r="E720" i="8"/>
  <c r="D720" i="8"/>
  <c r="C720" i="8"/>
  <c r="A720" i="8"/>
  <c r="AT719" i="8"/>
  <c r="T719" i="8"/>
  <c r="S719" i="8"/>
  <c r="F719" i="8"/>
  <c r="E719" i="8"/>
  <c r="D719" i="8"/>
  <c r="C719" i="8"/>
  <c r="A719" i="8"/>
  <c r="AT718" i="8"/>
  <c r="T718" i="8"/>
  <c r="S718" i="8"/>
  <c r="F718" i="8"/>
  <c r="E718" i="8"/>
  <c r="D718" i="8"/>
  <c r="C718" i="8"/>
  <c r="A718" i="8"/>
  <c r="AT717" i="8"/>
  <c r="T717" i="8"/>
  <c r="S717" i="8"/>
  <c r="F717" i="8"/>
  <c r="E717" i="8"/>
  <c r="D717" i="8"/>
  <c r="C717" i="8"/>
  <c r="A717" i="8"/>
  <c r="AT716" i="8"/>
  <c r="T716" i="8"/>
  <c r="S716" i="8"/>
  <c r="F716" i="8"/>
  <c r="E716" i="8"/>
  <c r="D716" i="8"/>
  <c r="C716" i="8"/>
  <c r="A716" i="8"/>
  <c r="AT715" i="8"/>
  <c r="T715" i="8"/>
  <c r="S715" i="8"/>
  <c r="L715" i="8"/>
  <c r="V715" i="8" s="1"/>
  <c r="F715" i="8"/>
  <c r="E715" i="8"/>
  <c r="D715" i="8"/>
  <c r="C715" i="8"/>
  <c r="A715" i="8"/>
  <c r="AT714" i="8"/>
  <c r="T714" i="8"/>
  <c r="S714" i="8"/>
  <c r="F714" i="8"/>
  <c r="E714" i="8"/>
  <c r="D714" i="8"/>
  <c r="C714" i="8"/>
  <c r="A714" i="8"/>
  <c r="AT713" i="8"/>
  <c r="T713" i="8"/>
  <c r="S713" i="8"/>
  <c r="L713" i="8"/>
  <c r="F713" i="8"/>
  <c r="E713" i="8"/>
  <c r="D713" i="8"/>
  <c r="C713" i="8"/>
  <c r="A713" i="8"/>
  <c r="AT712" i="8"/>
  <c r="T712" i="8"/>
  <c r="S712" i="8"/>
  <c r="F712" i="8"/>
  <c r="E712" i="8"/>
  <c r="D712" i="8"/>
  <c r="C712" i="8"/>
  <c r="A712" i="8"/>
  <c r="AT711" i="8"/>
  <c r="T711" i="8"/>
  <c r="S711" i="8"/>
  <c r="F711" i="8"/>
  <c r="E711" i="8"/>
  <c r="D711" i="8"/>
  <c r="C711" i="8"/>
  <c r="A711" i="8"/>
  <c r="AT710" i="8"/>
  <c r="T710" i="8"/>
  <c r="S710" i="8"/>
  <c r="F710" i="8"/>
  <c r="E710" i="8"/>
  <c r="D710" i="8"/>
  <c r="C710" i="8"/>
  <c r="A710" i="8"/>
  <c r="AT709" i="8"/>
  <c r="T709" i="8"/>
  <c r="S709" i="8"/>
  <c r="F709" i="8"/>
  <c r="E709" i="8"/>
  <c r="D709" i="8"/>
  <c r="C709" i="8"/>
  <c r="A709" i="8"/>
  <c r="AT708" i="8"/>
  <c r="T708" i="8"/>
  <c r="S708" i="8"/>
  <c r="F708" i="8"/>
  <c r="E708" i="8"/>
  <c r="D708" i="8"/>
  <c r="C708" i="8"/>
  <c r="A708" i="8"/>
  <c r="AT707" i="8"/>
  <c r="T707" i="8"/>
  <c r="S707" i="8"/>
  <c r="L707" i="8"/>
  <c r="V707" i="8" s="1"/>
  <c r="F707" i="8"/>
  <c r="E707" i="8"/>
  <c r="D707" i="8"/>
  <c r="C707" i="8"/>
  <c r="A707" i="8"/>
  <c r="AT706" i="8"/>
  <c r="T706" i="8"/>
  <c r="S706" i="8"/>
  <c r="F706" i="8"/>
  <c r="E706" i="8"/>
  <c r="D706" i="8"/>
  <c r="C706" i="8"/>
  <c r="A706" i="8"/>
  <c r="AT705" i="8"/>
  <c r="T705" i="8"/>
  <c r="S705" i="8"/>
  <c r="L705" i="8"/>
  <c r="V705" i="8" s="1"/>
  <c r="F705" i="8"/>
  <c r="E705" i="8"/>
  <c r="D705" i="8"/>
  <c r="C705" i="8"/>
  <c r="A705" i="8"/>
  <c r="AT704" i="8"/>
  <c r="T704" i="8"/>
  <c r="S704" i="8"/>
  <c r="F704" i="8"/>
  <c r="E704" i="8"/>
  <c r="D704" i="8"/>
  <c r="C704" i="8"/>
  <c r="A704" i="8"/>
  <c r="AT703" i="8"/>
  <c r="T703" i="8"/>
  <c r="S703" i="8"/>
  <c r="F703" i="8"/>
  <c r="E703" i="8"/>
  <c r="D703" i="8"/>
  <c r="C703" i="8"/>
  <c r="A703" i="8"/>
  <c r="AT702" i="8"/>
  <c r="T702" i="8"/>
  <c r="S702" i="8"/>
  <c r="F702" i="8"/>
  <c r="E702" i="8"/>
  <c r="D702" i="8"/>
  <c r="C702" i="8"/>
  <c r="A702" i="8"/>
  <c r="AT701" i="8"/>
  <c r="T701" i="8"/>
  <c r="S701" i="8"/>
  <c r="L701" i="8"/>
  <c r="V701" i="8" s="1"/>
  <c r="F701" i="8"/>
  <c r="E701" i="8"/>
  <c r="D701" i="8"/>
  <c r="C701" i="8"/>
  <c r="A701" i="8"/>
  <c r="AT700" i="8"/>
  <c r="T700" i="8"/>
  <c r="S700" i="8"/>
  <c r="F700" i="8"/>
  <c r="E700" i="8"/>
  <c r="D700" i="8"/>
  <c r="C700" i="8"/>
  <c r="A700" i="8"/>
  <c r="AT699" i="8"/>
  <c r="T699" i="8"/>
  <c r="S699" i="8"/>
  <c r="L699" i="8"/>
  <c r="F699" i="8"/>
  <c r="E699" i="8"/>
  <c r="D699" i="8"/>
  <c r="C699" i="8"/>
  <c r="A699" i="8"/>
  <c r="AT698" i="8"/>
  <c r="T698" i="8"/>
  <c r="S698" i="8"/>
  <c r="F698" i="8"/>
  <c r="E698" i="8"/>
  <c r="D698" i="8"/>
  <c r="C698" i="8"/>
  <c r="A698" i="8"/>
  <c r="AT697" i="8"/>
  <c r="T697" i="8"/>
  <c r="S697" i="8"/>
  <c r="L697" i="8"/>
  <c r="V697" i="8" s="1"/>
  <c r="F697" i="8"/>
  <c r="E697" i="8"/>
  <c r="D697" i="8"/>
  <c r="C697" i="8"/>
  <c r="A697" i="8"/>
  <c r="AT696" i="8"/>
  <c r="T696" i="8"/>
  <c r="S696" i="8"/>
  <c r="F696" i="8"/>
  <c r="E696" i="8"/>
  <c r="D696" i="8"/>
  <c r="C696" i="8"/>
  <c r="A696" i="8"/>
  <c r="AT695" i="8"/>
  <c r="T695" i="8"/>
  <c r="S695" i="8"/>
  <c r="F695" i="8"/>
  <c r="E695" i="8"/>
  <c r="D695" i="8"/>
  <c r="C695" i="8"/>
  <c r="A695" i="8"/>
  <c r="AT694" i="8"/>
  <c r="T694" i="8"/>
  <c r="S694" i="8"/>
  <c r="F694" i="8"/>
  <c r="E694" i="8"/>
  <c r="D694" i="8"/>
  <c r="C694" i="8"/>
  <c r="A694" i="8"/>
  <c r="AT693" i="8"/>
  <c r="T693" i="8"/>
  <c r="S693" i="8"/>
  <c r="F693" i="8"/>
  <c r="E693" i="8"/>
  <c r="D693" i="8"/>
  <c r="C693" i="8"/>
  <c r="A693" i="8"/>
  <c r="AT692" i="8"/>
  <c r="T692" i="8"/>
  <c r="S692" i="8"/>
  <c r="F692" i="8"/>
  <c r="E692" i="8"/>
  <c r="D692" i="8"/>
  <c r="C692" i="8"/>
  <c r="A692" i="8"/>
  <c r="AT691" i="8"/>
  <c r="T691" i="8"/>
  <c r="S691" i="8"/>
  <c r="L691" i="8"/>
  <c r="F691" i="8"/>
  <c r="E691" i="8"/>
  <c r="D691" i="8"/>
  <c r="C691" i="8"/>
  <c r="A691" i="8"/>
  <c r="AT690" i="8"/>
  <c r="T690" i="8"/>
  <c r="S690" i="8"/>
  <c r="F690" i="8"/>
  <c r="E690" i="8"/>
  <c r="D690" i="8"/>
  <c r="C690" i="8"/>
  <c r="A690" i="8"/>
  <c r="AT689" i="8"/>
  <c r="T689" i="8"/>
  <c r="S689" i="8"/>
  <c r="L689" i="8"/>
  <c r="V689" i="8" s="1"/>
  <c r="F689" i="8"/>
  <c r="E689" i="8"/>
  <c r="D689" i="8"/>
  <c r="C689" i="8"/>
  <c r="A689" i="8"/>
  <c r="AT688" i="8"/>
  <c r="T688" i="8"/>
  <c r="S688" i="8"/>
  <c r="F688" i="8"/>
  <c r="E688" i="8"/>
  <c r="D688" i="8"/>
  <c r="C688" i="8"/>
  <c r="A688" i="8"/>
  <c r="AT687" i="8"/>
  <c r="T687" i="8"/>
  <c r="S687" i="8"/>
  <c r="F687" i="8"/>
  <c r="E687" i="8"/>
  <c r="D687" i="8"/>
  <c r="C687" i="8"/>
  <c r="A687" i="8"/>
  <c r="AT686" i="8"/>
  <c r="T686" i="8"/>
  <c r="S686" i="8"/>
  <c r="F686" i="8"/>
  <c r="E686" i="8"/>
  <c r="D686" i="8"/>
  <c r="C686" i="8"/>
  <c r="A686" i="8"/>
  <c r="AT685" i="8"/>
  <c r="T685" i="8"/>
  <c r="S685" i="8"/>
  <c r="F685" i="8"/>
  <c r="E685" i="8"/>
  <c r="D685" i="8"/>
  <c r="C685" i="8"/>
  <c r="A685" i="8"/>
  <c r="AT684" i="8"/>
  <c r="T684" i="8"/>
  <c r="S684" i="8"/>
  <c r="F684" i="8"/>
  <c r="E684" i="8"/>
  <c r="D684" i="8"/>
  <c r="C684" i="8"/>
  <c r="A684" i="8"/>
  <c r="AT683" i="8"/>
  <c r="T683" i="8"/>
  <c r="S683" i="8"/>
  <c r="L683" i="8"/>
  <c r="F683" i="8"/>
  <c r="E683" i="8"/>
  <c r="D683" i="8"/>
  <c r="C683" i="8"/>
  <c r="A683" i="8"/>
  <c r="AT682" i="8"/>
  <c r="T682" i="8"/>
  <c r="S682" i="8"/>
  <c r="F682" i="8"/>
  <c r="E682" i="8"/>
  <c r="D682" i="8"/>
  <c r="C682" i="8"/>
  <c r="A682" i="8"/>
  <c r="AT681" i="8"/>
  <c r="T681" i="8"/>
  <c r="S681" i="8"/>
  <c r="L681" i="8"/>
  <c r="F681" i="8"/>
  <c r="E681" i="8"/>
  <c r="D681" i="8"/>
  <c r="C681" i="8"/>
  <c r="A681" i="8"/>
  <c r="AT680" i="8"/>
  <c r="T680" i="8"/>
  <c r="S680" i="8"/>
  <c r="F680" i="8"/>
  <c r="E680" i="8"/>
  <c r="D680" i="8"/>
  <c r="C680" i="8"/>
  <c r="A680" i="8"/>
  <c r="AT679" i="8"/>
  <c r="T679" i="8"/>
  <c r="S679" i="8"/>
  <c r="F679" i="8"/>
  <c r="E679" i="8"/>
  <c r="D679" i="8"/>
  <c r="C679" i="8"/>
  <c r="A679" i="8"/>
  <c r="AT678" i="8"/>
  <c r="T678" i="8"/>
  <c r="S678" i="8"/>
  <c r="F678" i="8"/>
  <c r="E678" i="8"/>
  <c r="D678" i="8"/>
  <c r="C678" i="8"/>
  <c r="A678" i="8"/>
  <c r="AT677" i="8"/>
  <c r="T677" i="8"/>
  <c r="S677" i="8"/>
  <c r="F677" i="8"/>
  <c r="E677" i="8"/>
  <c r="D677" i="8"/>
  <c r="C677" i="8"/>
  <c r="A677" i="8"/>
  <c r="AT676" i="8"/>
  <c r="T676" i="8"/>
  <c r="S676" i="8"/>
  <c r="F676" i="8"/>
  <c r="E676" i="8"/>
  <c r="D676" i="8"/>
  <c r="C676" i="8"/>
  <c r="A676" i="8"/>
  <c r="AT675" i="8"/>
  <c r="T675" i="8"/>
  <c r="S675" i="8"/>
  <c r="L675" i="8"/>
  <c r="F675" i="8"/>
  <c r="E675" i="8"/>
  <c r="D675" i="8"/>
  <c r="C675" i="8"/>
  <c r="A675" i="8"/>
  <c r="AT674" i="8"/>
  <c r="T674" i="8"/>
  <c r="S674" i="8"/>
  <c r="F674" i="8"/>
  <c r="E674" i="8"/>
  <c r="D674" i="8"/>
  <c r="C674" i="8"/>
  <c r="A674" i="8"/>
  <c r="AT673" i="8"/>
  <c r="T673" i="8"/>
  <c r="S673" i="8"/>
  <c r="L673" i="8"/>
  <c r="F673" i="8"/>
  <c r="E673" i="8"/>
  <c r="D673" i="8"/>
  <c r="C673" i="8"/>
  <c r="A673" i="8"/>
  <c r="AT672" i="8"/>
  <c r="T672" i="8"/>
  <c r="S672" i="8"/>
  <c r="F672" i="8"/>
  <c r="E672" i="8"/>
  <c r="D672" i="8"/>
  <c r="C672" i="8"/>
  <c r="A672" i="8"/>
  <c r="AT671" i="8"/>
  <c r="T671" i="8"/>
  <c r="S671" i="8"/>
  <c r="F671" i="8"/>
  <c r="E671" i="8"/>
  <c r="D671" i="8"/>
  <c r="C671" i="8"/>
  <c r="A671" i="8"/>
  <c r="AT670" i="8"/>
  <c r="T670" i="8"/>
  <c r="S670" i="8"/>
  <c r="D670" i="8"/>
  <c r="C670" i="8"/>
  <c r="A670" i="8"/>
  <c r="AT669" i="8"/>
  <c r="T669" i="8"/>
  <c r="S669" i="8"/>
  <c r="D669" i="8"/>
  <c r="C669" i="8"/>
  <c r="A669" i="8"/>
  <c r="AT668" i="8"/>
  <c r="T668" i="8"/>
  <c r="S668" i="8"/>
  <c r="D668" i="8"/>
  <c r="C668" i="8"/>
  <c r="A668" i="8"/>
  <c r="AT667" i="8"/>
  <c r="T667" i="8"/>
  <c r="S667" i="8"/>
  <c r="L667" i="8"/>
  <c r="D667" i="8"/>
  <c r="C667" i="8"/>
  <c r="A667" i="8"/>
  <c r="AT666" i="8"/>
  <c r="T666" i="8"/>
  <c r="S666" i="8"/>
  <c r="D666" i="8"/>
  <c r="C666" i="8"/>
  <c r="A666" i="8"/>
  <c r="AT665" i="8"/>
  <c r="T665" i="8"/>
  <c r="S665" i="8"/>
  <c r="L665" i="8"/>
  <c r="V665" i="8" s="1"/>
  <c r="D665" i="8"/>
  <c r="C665" i="8"/>
  <c r="A665" i="8"/>
  <c r="AT664" i="8"/>
  <c r="T664" i="8"/>
  <c r="S664" i="8"/>
  <c r="D664" i="8"/>
  <c r="C664" i="8"/>
  <c r="A664" i="8"/>
  <c r="AT663" i="8"/>
  <c r="T663" i="8"/>
  <c r="S663" i="8"/>
  <c r="D663" i="8"/>
  <c r="C663" i="8"/>
  <c r="A663" i="8"/>
  <c r="AT662" i="8"/>
  <c r="T662" i="8"/>
  <c r="S662" i="8"/>
  <c r="D662" i="8"/>
  <c r="C662" i="8"/>
  <c r="A662" i="8"/>
  <c r="AT661" i="8"/>
  <c r="T661" i="8"/>
  <c r="S661" i="8"/>
  <c r="D661" i="8"/>
  <c r="C661" i="8"/>
  <c r="A661" i="8"/>
  <c r="AT660" i="8"/>
  <c r="T660" i="8"/>
  <c r="S660" i="8"/>
  <c r="L660" i="8"/>
  <c r="D660" i="8"/>
  <c r="C660" i="8"/>
  <c r="A660" i="8"/>
  <c r="AT659" i="8"/>
  <c r="T659" i="8"/>
  <c r="S659" i="8"/>
  <c r="L659" i="8"/>
  <c r="D659" i="8"/>
  <c r="C659" i="8"/>
  <c r="A659" i="8"/>
  <c r="AT658" i="8"/>
  <c r="T658" i="8"/>
  <c r="S658" i="8"/>
  <c r="D658" i="8"/>
  <c r="C658" i="8"/>
  <c r="A658" i="8"/>
  <c r="AT657" i="8"/>
  <c r="T657" i="8"/>
  <c r="S657" i="8"/>
  <c r="L657" i="8"/>
  <c r="V657" i="8" s="1"/>
  <c r="D657" i="8"/>
  <c r="C657" i="8"/>
  <c r="A657" i="8"/>
  <c r="AT656" i="8"/>
  <c r="T656" i="8"/>
  <c r="S656" i="8"/>
  <c r="D656" i="8"/>
  <c r="C656" i="8"/>
  <c r="A656" i="8"/>
  <c r="AT655" i="8"/>
  <c r="T655" i="8"/>
  <c r="S655" i="8"/>
  <c r="D655" i="8"/>
  <c r="C655" i="8"/>
  <c r="A655" i="8"/>
  <c r="AT654" i="8"/>
  <c r="T654" i="8"/>
  <c r="S654" i="8"/>
  <c r="D654" i="8"/>
  <c r="C654" i="8"/>
  <c r="A654" i="8"/>
  <c r="AT653" i="8"/>
  <c r="T653" i="8"/>
  <c r="S653" i="8"/>
  <c r="D653" i="8"/>
  <c r="C653" i="8"/>
  <c r="A653" i="8"/>
  <c r="AT652" i="8"/>
  <c r="T652" i="8"/>
  <c r="S652" i="8"/>
  <c r="D652" i="8"/>
  <c r="C652" i="8"/>
  <c r="A652" i="8"/>
  <c r="AT651" i="8"/>
  <c r="T651" i="8"/>
  <c r="S651" i="8"/>
  <c r="L651" i="8"/>
  <c r="V651" i="8" s="1"/>
  <c r="D651" i="8"/>
  <c r="C651" i="8"/>
  <c r="A651" i="8"/>
  <c r="AT650" i="8"/>
  <c r="T650" i="8"/>
  <c r="S650" i="8"/>
  <c r="D650" i="8"/>
  <c r="C650" i="8"/>
  <c r="A650" i="8"/>
  <c r="AT649" i="8"/>
  <c r="T649" i="8"/>
  <c r="S649" i="8"/>
  <c r="L649" i="8"/>
  <c r="D649" i="8"/>
  <c r="C649" i="8"/>
  <c r="A649" i="8"/>
  <c r="AT648" i="8"/>
  <c r="T648" i="8"/>
  <c r="S648" i="8"/>
  <c r="D648" i="8"/>
  <c r="C648" i="8"/>
  <c r="A648" i="8"/>
  <c r="AT647" i="8"/>
  <c r="T647" i="8"/>
  <c r="S647" i="8"/>
  <c r="D647" i="8"/>
  <c r="C647" i="8"/>
  <c r="A647" i="8"/>
  <c r="AT646" i="8"/>
  <c r="T646" i="8"/>
  <c r="S646" i="8"/>
  <c r="D646" i="8"/>
  <c r="C646" i="8"/>
  <c r="A646" i="8"/>
  <c r="AT645" i="8"/>
  <c r="T645" i="8"/>
  <c r="S645" i="8"/>
  <c r="D645" i="8"/>
  <c r="C645" i="8"/>
  <c r="A645" i="8"/>
  <c r="AT644" i="8"/>
  <c r="T644" i="8"/>
  <c r="S644" i="8"/>
  <c r="D644" i="8"/>
  <c r="C644" i="8"/>
  <c r="A644" i="8"/>
  <c r="AT643" i="8"/>
  <c r="T643" i="8"/>
  <c r="S643" i="8"/>
  <c r="L643" i="8"/>
  <c r="D643" i="8"/>
  <c r="C643" i="8"/>
  <c r="A643" i="8"/>
  <c r="AT642" i="8"/>
  <c r="T642" i="8"/>
  <c r="S642" i="8"/>
  <c r="D642" i="8"/>
  <c r="C642" i="8"/>
  <c r="A642" i="8"/>
  <c r="AT641" i="8"/>
  <c r="T641" i="8"/>
  <c r="S641" i="8"/>
  <c r="L641" i="8"/>
  <c r="V641" i="8" s="1"/>
  <c r="D641" i="8"/>
  <c r="C641" i="8"/>
  <c r="A641" i="8"/>
  <c r="AT640" i="8"/>
  <c r="T640" i="8"/>
  <c r="S640" i="8"/>
  <c r="D640" i="8"/>
  <c r="C640" i="8"/>
  <c r="A640" i="8"/>
  <c r="AT639" i="8"/>
  <c r="T639" i="8"/>
  <c r="S639" i="8"/>
  <c r="D639" i="8"/>
  <c r="C639" i="8"/>
  <c r="A639" i="8"/>
  <c r="AT638" i="8"/>
  <c r="T638" i="8"/>
  <c r="S638" i="8"/>
  <c r="D638" i="8"/>
  <c r="C638" i="8"/>
  <c r="A638" i="8"/>
  <c r="AT637" i="8"/>
  <c r="T637" i="8"/>
  <c r="S637" i="8"/>
  <c r="D637" i="8"/>
  <c r="C637" i="8"/>
  <c r="A637" i="8"/>
  <c r="AT636" i="8"/>
  <c r="T636" i="8"/>
  <c r="S636" i="8"/>
  <c r="F636" i="8"/>
  <c r="E636" i="8"/>
  <c r="D636" i="8"/>
  <c r="C636" i="8"/>
  <c r="A636" i="8"/>
  <c r="AT635" i="8"/>
  <c r="T635" i="8"/>
  <c r="S635" i="8"/>
  <c r="L635" i="8"/>
  <c r="E635" i="8"/>
  <c r="D635" i="8"/>
  <c r="C635" i="8"/>
  <c r="A635" i="8"/>
  <c r="AT634" i="8"/>
  <c r="T634" i="8"/>
  <c r="S634" i="8"/>
  <c r="E634" i="8"/>
  <c r="D634" i="8"/>
  <c r="C634" i="8"/>
  <c r="A634" i="8"/>
  <c r="AT633" i="8"/>
  <c r="T633" i="8"/>
  <c r="S633" i="8"/>
  <c r="L633" i="8"/>
  <c r="V633" i="8" s="1"/>
  <c r="E633" i="8"/>
  <c r="D633" i="8"/>
  <c r="C633" i="8"/>
  <c r="A633" i="8"/>
  <c r="AT632" i="8"/>
  <c r="T632" i="8"/>
  <c r="S632" i="8"/>
  <c r="E632" i="8"/>
  <c r="D632" i="8"/>
  <c r="C632" i="8"/>
  <c r="A632" i="8"/>
  <c r="AT631" i="8"/>
  <c r="T631" i="8"/>
  <c r="S631" i="8"/>
  <c r="E631" i="8"/>
  <c r="D631" i="8"/>
  <c r="C631" i="8"/>
  <c r="A631" i="8"/>
  <c r="AT630" i="8"/>
  <c r="T630" i="8"/>
  <c r="S630" i="8"/>
  <c r="E630" i="8"/>
  <c r="D630" i="8"/>
  <c r="C630" i="8"/>
  <c r="A630" i="8"/>
  <c r="AT629" i="8"/>
  <c r="T629" i="8"/>
  <c r="S629" i="8"/>
  <c r="E629" i="8"/>
  <c r="D629" i="8"/>
  <c r="C629" i="8"/>
  <c r="A629" i="8"/>
  <c r="AT628" i="8"/>
  <c r="T628" i="8"/>
  <c r="S628" i="8"/>
  <c r="L628" i="8"/>
  <c r="V628" i="8" s="1"/>
  <c r="E628" i="8"/>
  <c r="D628" i="8"/>
  <c r="C628" i="8"/>
  <c r="A628" i="8"/>
  <c r="AT627" i="8"/>
  <c r="T627" i="8"/>
  <c r="S627" i="8"/>
  <c r="L627" i="8"/>
  <c r="E627" i="8"/>
  <c r="D627" i="8"/>
  <c r="C627" i="8"/>
  <c r="A627" i="8"/>
  <c r="AT626" i="8"/>
  <c r="T626" i="8"/>
  <c r="S626" i="8"/>
  <c r="E626" i="8"/>
  <c r="D626" i="8"/>
  <c r="C626" i="8"/>
  <c r="A626" i="8"/>
  <c r="AT625" i="8"/>
  <c r="T625" i="8"/>
  <c r="S625" i="8"/>
  <c r="L625" i="8"/>
  <c r="V625" i="8" s="1"/>
  <c r="E625" i="8"/>
  <c r="D625" i="8"/>
  <c r="C625" i="8"/>
  <c r="A625" i="8"/>
  <c r="AT624" i="8"/>
  <c r="T624" i="8"/>
  <c r="S624" i="8"/>
  <c r="E624" i="8"/>
  <c r="D624" i="8"/>
  <c r="C624" i="8"/>
  <c r="A624" i="8"/>
  <c r="AT623" i="8"/>
  <c r="T623" i="8"/>
  <c r="S623" i="8"/>
  <c r="E623" i="8"/>
  <c r="D623" i="8"/>
  <c r="C623" i="8"/>
  <c r="A623" i="8"/>
  <c r="AT622" i="8"/>
  <c r="T622" i="8"/>
  <c r="S622" i="8"/>
  <c r="E622" i="8"/>
  <c r="D622" i="8"/>
  <c r="C622" i="8"/>
  <c r="A622" i="8"/>
  <c r="AT621" i="8"/>
  <c r="T621" i="8"/>
  <c r="S621" i="8"/>
  <c r="E621" i="8"/>
  <c r="D621" i="8"/>
  <c r="C621" i="8"/>
  <c r="A621" i="8"/>
  <c r="AT620" i="8"/>
  <c r="T620" i="8"/>
  <c r="S620" i="8"/>
  <c r="E620" i="8"/>
  <c r="D620" i="8"/>
  <c r="C620" i="8"/>
  <c r="A620" i="8"/>
  <c r="AT619" i="8"/>
  <c r="T619" i="8"/>
  <c r="S619" i="8"/>
  <c r="L619" i="8"/>
  <c r="V619" i="8" s="1"/>
  <c r="E619" i="8"/>
  <c r="D619" i="8"/>
  <c r="C619" i="8"/>
  <c r="A619" i="8"/>
  <c r="AT618" i="8"/>
  <c r="T618" i="8"/>
  <c r="S618" i="8"/>
  <c r="F618" i="8"/>
  <c r="E618" i="8"/>
  <c r="D618" i="8"/>
  <c r="C618" i="8"/>
  <c r="A618" i="8"/>
  <c r="AT617" i="8"/>
  <c r="T617" i="8"/>
  <c r="S617" i="8"/>
  <c r="L617" i="8"/>
  <c r="E617" i="8"/>
  <c r="D617" i="8"/>
  <c r="C617" i="8"/>
  <c r="A617" i="8"/>
  <c r="AT616" i="8"/>
  <c r="T616" i="8"/>
  <c r="S616" i="8"/>
  <c r="E616" i="8"/>
  <c r="D616" i="8"/>
  <c r="C616" i="8"/>
  <c r="A616" i="8"/>
  <c r="AT615" i="8"/>
  <c r="T615" i="8"/>
  <c r="S615" i="8"/>
  <c r="E615" i="8"/>
  <c r="D615" i="8"/>
  <c r="C615" i="8"/>
  <c r="A615" i="8"/>
  <c r="AT614" i="8"/>
  <c r="T614" i="8"/>
  <c r="S614" i="8"/>
  <c r="E614" i="8"/>
  <c r="D614" i="8"/>
  <c r="C614" i="8"/>
  <c r="A614" i="8"/>
  <c r="AT613" i="8"/>
  <c r="T613" i="8"/>
  <c r="S613" i="8"/>
  <c r="E613" i="8"/>
  <c r="D613" i="8"/>
  <c r="C613" i="8"/>
  <c r="A613" i="8"/>
  <c r="AT612" i="8"/>
  <c r="T612" i="8"/>
  <c r="S612" i="8"/>
  <c r="E612" i="8"/>
  <c r="D612" i="8"/>
  <c r="C612" i="8"/>
  <c r="A612" i="8"/>
  <c r="AT611" i="8"/>
  <c r="T611" i="8"/>
  <c r="S611" i="8"/>
  <c r="L611" i="8"/>
  <c r="V611" i="8" s="1"/>
  <c r="E611" i="8"/>
  <c r="D611" i="8"/>
  <c r="C611" i="8"/>
  <c r="A611" i="8"/>
  <c r="AT610" i="8"/>
  <c r="T610" i="8"/>
  <c r="S610" i="8"/>
  <c r="E610" i="8"/>
  <c r="F610" i="8" s="1"/>
  <c r="D610" i="8"/>
  <c r="C610" i="8"/>
  <c r="A610" i="8"/>
  <c r="AT609" i="8"/>
  <c r="T609" i="8"/>
  <c r="S609" i="8"/>
  <c r="L609" i="8"/>
  <c r="V609" i="8" s="1"/>
  <c r="E609" i="8"/>
  <c r="F609" i="8" s="1"/>
  <c r="D609" i="8"/>
  <c r="C609" i="8"/>
  <c r="A609" i="8"/>
  <c r="AT608" i="8"/>
  <c r="T608" i="8"/>
  <c r="S608" i="8"/>
  <c r="E608" i="8"/>
  <c r="F608" i="8" s="1"/>
  <c r="D608" i="8"/>
  <c r="C608" i="8"/>
  <c r="A608" i="8"/>
  <c r="AT607" i="8"/>
  <c r="T607" i="8"/>
  <c r="S607" i="8"/>
  <c r="E607" i="8"/>
  <c r="F607" i="8" s="1"/>
  <c r="D607" i="8"/>
  <c r="C607" i="8"/>
  <c r="A607" i="8"/>
  <c r="AT606" i="8"/>
  <c r="T606" i="8"/>
  <c r="S606" i="8"/>
  <c r="E606" i="8"/>
  <c r="F606" i="8" s="1"/>
  <c r="D606" i="8"/>
  <c r="C606" i="8"/>
  <c r="A606" i="8"/>
  <c r="AT605" i="8"/>
  <c r="T605" i="8"/>
  <c r="S605" i="8"/>
  <c r="E605" i="8"/>
  <c r="F605" i="8" s="1"/>
  <c r="D605" i="8"/>
  <c r="C605" i="8"/>
  <c r="A605" i="8"/>
  <c r="AT604" i="8"/>
  <c r="T604" i="8"/>
  <c r="S604" i="8"/>
  <c r="L604" i="8"/>
  <c r="E604" i="8"/>
  <c r="F604" i="8" s="1"/>
  <c r="D604" i="8"/>
  <c r="C604" i="8"/>
  <c r="A604" i="8"/>
  <c r="AT603" i="8"/>
  <c r="T603" i="8"/>
  <c r="S603" i="8"/>
  <c r="L603" i="8"/>
  <c r="E603" i="8"/>
  <c r="F603" i="8" s="1"/>
  <c r="D603" i="8"/>
  <c r="C603" i="8"/>
  <c r="A603" i="8"/>
  <c r="AT602" i="8"/>
  <c r="T602" i="8"/>
  <c r="S602" i="8"/>
  <c r="E602" i="8"/>
  <c r="F602" i="8" s="1"/>
  <c r="D602" i="8"/>
  <c r="C602" i="8"/>
  <c r="A602" i="8"/>
  <c r="AT601" i="8"/>
  <c r="T601" i="8"/>
  <c r="S601" i="8"/>
  <c r="L601" i="8"/>
  <c r="E601" i="8"/>
  <c r="F601" i="8" s="1"/>
  <c r="D601" i="8"/>
  <c r="C601" i="8"/>
  <c r="A601" i="8"/>
  <c r="AT600" i="8"/>
  <c r="T600" i="8"/>
  <c r="S600" i="8"/>
  <c r="E600" i="8"/>
  <c r="F600" i="8" s="1"/>
  <c r="D600" i="8"/>
  <c r="C600" i="8"/>
  <c r="A600" i="8"/>
  <c r="AT599" i="8"/>
  <c r="T599" i="8"/>
  <c r="S599" i="8"/>
  <c r="E599" i="8"/>
  <c r="F599" i="8" s="1"/>
  <c r="D599" i="8"/>
  <c r="C599" i="8"/>
  <c r="A599" i="8"/>
  <c r="AT598" i="8"/>
  <c r="T598" i="8"/>
  <c r="S598" i="8"/>
  <c r="E598" i="8"/>
  <c r="F598" i="8" s="1"/>
  <c r="D598" i="8"/>
  <c r="C598" i="8"/>
  <c r="A598" i="8"/>
  <c r="AT597" i="8"/>
  <c r="T597" i="8"/>
  <c r="S597" i="8"/>
  <c r="E597" i="8"/>
  <c r="F597" i="8" s="1"/>
  <c r="D597" i="8"/>
  <c r="C597" i="8"/>
  <c r="A597" i="8"/>
  <c r="AT596" i="8"/>
  <c r="T596" i="8"/>
  <c r="S596" i="8"/>
  <c r="E596" i="8"/>
  <c r="F596" i="8" s="1"/>
  <c r="D596" i="8"/>
  <c r="C596" i="8"/>
  <c r="A596" i="8"/>
  <c r="AT595" i="8"/>
  <c r="T595" i="8"/>
  <c r="S595" i="8"/>
  <c r="L595" i="8"/>
  <c r="V595" i="8" s="1"/>
  <c r="E595" i="8"/>
  <c r="F595" i="8" s="1"/>
  <c r="D595" i="8"/>
  <c r="C595" i="8"/>
  <c r="A595" i="8"/>
  <c r="AT594" i="8"/>
  <c r="T594" i="8"/>
  <c r="S594" i="8"/>
  <c r="E594" i="8"/>
  <c r="F594" i="8" s="1"/>
  <c r="D594" i="8"/>
  <c r="C594" i="8"/>
  <c r="A594" i="8"/>
  <c r="AT593" i="8"/>
  <c r="T593" i="8"/>
  <c r="S593" i="8"/>
  <c r="L593" i="8"/>
  <c r="V593" i="8" s="1"/>
  <c r="E593" i="8"/>
  <c r="F593" i="8" s="1"/>
  <c r="D593" i="8"/>
  <c r="C593" i="8"/>
  <c r="A593" i="8"/>
  <c r="AT592" i="8"/>
  <c r="T592" i="8"/>
  <c r="S592" i="8"/>
  <c r="E592" i="8"/>
  <c r="F592" i="8" s="1"/>
  <c r="D592" i="8"/>
  <c r="C592" i="8"/>
  <c r="A592" i="8"/>
  <c r="AT591" i="8"/>
  <c r="T591" i="8"/>
  <c r="S591" i="8"/>
  <c r="E591" i="8"/>
  <c r="F591" i="8" s="1"/>
  <c r="D591" i="8"/>
  <c r="C591" i="8"/>
  <c r="A591" i="8"/>
  <c r="AT590" i="8"/>
  <c r="T590" i="8"/>
  <c r="S590" i="8"/>
  <c r="E590" i="8"/>
  <c r="F590" i="8" s="1"/>
  <c r="D590" i="8"/>
  <c r="C590" i="8"/>
  <c r="A590" i="8"/>
  <c r="AT589" i="8"/>
  <c r="T589" i="8"/>
  <c r="S589" i="8"/>
  <c r="E589" i="8"/>
  <c r="F589" i="8" s="1"/>
  <c r="D589" i="8"/>
  <c r="C589" i="8"/>
  <c r="A589" i="8"/>
  <c r="AT588" i="8"/>
  <c r="T588" i="8"/>
  <c r="S588" i="8"/>
  <c r="E588" i="8"/>
  <c r="F588" i="8" s="1"/>
  <c r="D588" i="8"/>
  <c r="C588" i="8"/>
  <c r="A588" i="8"/>
  <c r="AT587" i="8"/>
  <c r="T587" i="8"/>
  <c r="S587" i="8"/>
  <c r="L587" i="8"/>
  <c r="V587" i="8" s="1"/>
  <c r="E587" i="8"/>
  <c r="F587" i="8" s="1"/>
  <c r="D587" i="8"/>
  <c r="C587" i="8"/>
  <c r="A587" i="8"/>
  <c r="AT586" i="8"/>
  <c r="T586" i="8"/>
  <c r="S586" i="8"/>
  <c r="E586" i="8"/>
  <c r="F586" i="8" s="1"/>
  <c r="D586" i="8"/>
  <c r="C586" i="8"/>
  <c r="A586" i="8"/>
  <c r="AT585" i="8"/>
  <c r="T585" i="8"/>
  <c r="S585" i="8"/>
  <c r="L585" i="8"/>
  <c r="E585" i="8"/>
  <c r="F585" i="8" s="1"/>
  <c r="D585" i="8"/>
  <c r="C585" i="8"/>
  <c r="A585" i="8"/>
  <c r="AT584" i="8"/>
  <c r="T584" i="8"/>
  <c r="S584" i="8"/>
  <c r="E584" i="8"/>
  <c r="F584" i="8" s="1"/>
  <c r="D584" i="8"/>
  <c r="C584" i="8"/>
  <c r="A584" i="8"/>
  <c r="AT583" i="8"/>
  <c r="T583" i="8"/>
  <c r="S583" i="8"/>
  <c r="E583" i="8"/>
  <c r="F583" i="8" s="1"/>
  <c r="D583" i="8"/>
  <c r="C583" i="8"/>
  <c r="A583" i="8"/>
  <c r="AT582" i="8"/>
  <c r="T582" i="8"/>
  <c r="S582" i="8"/>
  <c r="E582" i="8"/>
  <c r="F582" i="8" s="1"/>
  <c r="D582" i="8"/>
  <c r="C582" i="8"/>
  <c r="A582" i="8"/>
  <c r="AT581" i="8"/>
  <c r="T581" i="8"/>
  <c r="S581" i="8"/>
  <c r="E581" i="8"/>
  <c r="F581" i="8" s="1"/>
  <c r="D581" i="8"/>
  <c r="C581" i="8"/>
  <c r="A581" i="8"/>
  <c r="AT580" i="8"/>
  <c r="T580" i="8"/>
  <c r="S580" i="8"/>
  <c r="E580" i="8"/>
  <c r="F580" i="8" s="1"/>
  <c r="D580" i="8"/>
  <c r="C580" i="8"/>
  <c r="A580" i="8"/>
  <c r="AT579" i="8"/>
  <c r="T579" i="8"/>
  <c r="S579" i="8"/>
  <c r="L579" i="8"/>
  <c r="E579" i="8"/>
  <c r="F579" i="8" s="1"/>
  <c r="D579" i="8"/>
  <c r="C579" i="8"/>
  <c r="A579" i="8"/>
  <c r="AT578" i="8"/>
  <c r="T578" i="8"/>
  <c r="S578" i="8"/>
  <c r="E578" i="8"/>
  <c r="F578" i="8" s="1"/>
  <c r="D578" i="8"/>
  <c r="C578" i="8"/>
  <c r="A578" i="8"/>
  <c r="AT577" i="8"/>
  <c r="T577" i="8"/>
  <c r="S577" i="8"/>
  <c r="L577" i="8"/>
  <c r="V577" i="8" s="1"/>
  <c r="E577" i="8"/>
  <c r="F577" i="8" s="1"/>
  <c r="D577" i="8"/>
  <c r="C577" i="8"/>
  <c r="A577" i="8"/>
  <c r="AT576" i="8"/>
  <c r="T576" i="8"/>
  <c r="S576" i="8"/>
  <c r="E576" i="8"/>
  <c r="F576" i="8" s="1"/>
  <c r="D576" i="8"/>
  <c r="C576" i="8"/>
  <c r="A576" i="8"/>
  <c r="AT575" i="8"/>
  <c r="T575" i="8"/>
  <c r="S575" i="8"/>
  <c r="E575" i="8"/>
  <c r="F575" i="8" s="1"/>
  <c r="D575" i="8"/>
  <c r="C575" i="8"/>
  <c r="A575" i="8"/>
  <c r="AT574" i="8"/>
  <c r="T574" i="8"/>
  <c r="S574" i="8"/>
  <c r="E574" i="8"/>
  <c r="F574" i="8" s="1"/>
  <c r="D574" i="8"/>
  <c r="C574" i="8"/>
  <c r="A574" i="8"/>
  <c r="AT573" i="8"/>
  <c r="T573" i="8"/>
  <c r="S573" i="8"/>
  <c r="E573" i="8"/>
  <c r="F573" i="8" s="1"/>
  <c r="D573" i="8"/>
  <c r="C573" i="8"/>
  <c r="A573" i="8"/>
  <c r="AT572" i="8"/>
  <c r="T572" i="8"/>
  <c r="S572" i="8"/>
  <c r="E572" i="8"/>
  <c r="F572" i="8" s="1"/>
  <c r="D572" i="8"/>
  <c r="C572" i="8"/>
  <c r="A572" i="8"/>
  <c r="AT571" i="8"/>
  <c r="T571" i="8"/>
  <c r="S571" i="8"/>
  <c r="L571" i="8"/>
  <c r="E571" i="8"/>
  <c r="F571" i="8" s="1"/>
  <c r="D571" i="8"/>
  <c r="C571" i="8"/>
  <c r="A571" i="8"/>
  <c r="AT570" i="8"/>
  <c r="T570" i="8"/>
  <c r="S570" i="8"/>
  <c r="E570" i="8"/>
  <c r="F570" i="8" s="1"/>
  <c r="D570" i="8"/>
  <c r="C570" i="8"/>
  <c r="A570" i="8"/>
  <c r="AT569" i="8"/>
  <c r="T569" i="8"/>
  <c r="S569" i="8"/>
  <c r="L569" i="8"/>
  <c r="E569" i="8"/>
  <c r="F569" i="8" s="1"/>
  <c r="D569" i="8"/>
  <c r="C569" i="8"/>
  <c r="A569" i="8"/>
  <c r="AT568" i="8"/>
  <c r="T568" i="8"/>
  <c r="S568" i="8"/>
  <c r="E568" i="8"/>
  <c r="F568" i="8" s="1"/>
  <c r="D568" i="8"/>
  <c r="C568" i="8"/>
  <c r="A568" i="8"/>
  <c r="AT567" i="8"/>
  <c r="T567" i="8"/>
  <c r="S567" i="8"/>
  <c r="E567" i="8"/>
  <c r="F567" i="8" s="1"/>
  <c r="D567" i="8"/>
  <c r="C567" i="8"/>
  <c r="A567" i="8"/>
  <c r="AT566" i="8"/>
  <c r="T566" i="8"/>
  <c r="S566" i="8"/>
  <c r="E566" i="8"/>
  <c r="F566" i="8" s="1"/>
  <c r="D566" i="8"/>
  <c r="C566" i="8"/>
  <c r="A566" i="8"/>
  <c r="AT565" i="8"/>
  <c r="T565" i="8"/>
  <c r="S565" i="8"/>
  <c r="E565" i="8"/>
  <c r="F565" i="8" s="1"/>
  <c r="D565" i="8"/>
  <c r="C565" i="8"/>
  <c r="A565" i="8"/>
  <c r="AT564" i="8"/>
  <c r="T564" i="8"/>
  <c r="S564" i="8"/>
  <c r="E564" i="8"/>
  <c r="F564" i="8" s="1"/>
  <c r="D564" i="8"/>
  <c r="C564" i="8"/>
  <c r="A564" i="8"/>
  <c r="AT563" i="8"/>
  <c r="T563" i="8"/>
  <c r="S563" i="8"/>
  <c r="L563" i="8"/>
  <c r="E563" i="8"/>
  <c r="F563" i="8" s="1"/>
  <c r="D563" i="8"/>
  <c r="C563" i="8"/>
  <c r="A563" i="8"/>
  <c r="AT562" i="8"/>
  <c r="T562" i="8"/>
  <c r="S562" i="8"/>
  <c r="E562" i="8"/>
  <c r="F562" i="8" s="1"/>
  <c r="D562" i="8"/>
  <c r="C562" i="8"/>
  <c r="A562" i="8"/>
  <c r="AT561" i="8"/>
  <c r="T561" i="8"/>
  <c r="S561" i="8"/>
  <c r="L561" i="8"/>
  <c r="V561" i="8" s="1"/>
  <c r="E561" i="8"/>
  <c r="F561" i="8" s="1"/>
  <c r="D561" i="8"/>
  <c r="C561" i="8"/>
  <c r="A561" i="8"/>
  <c r="AT560" i="8"/>
  <c r="T560" i="8"/>
  <c r="S560" i="8"/>
  <c r="E560" i="8"/>
  <c r="F560" i="8" s="1"/>
  <c r="D560" i="8"/>
  <c r="C560" i="8"/>
  <c r="A560" i="8"/>
  <c r="AT559" i="8"/>
  <c r="T559" i="8"/>
  <c r="S559" i="8"/>
  <c r="E559" i="8"/>
  <c r="F559" i="8" s="1"/>
  <c r="D559" i="8"/>
  <c r="C559" i="8"/>
  <c r="A559" i="8"/>
  <c r="AT558" i="8"/>
  <c r="T558" i="8"/>
  <c r="S558" i="8"/>
  <c r="E558" i="8"/>
  <c r="F558" i="8" s="1"/>
  <c r="D558" i="8"/>
  <c r="C558" i="8"/>
  <c r="A558" i="8"/>
  <c r="AT557" i="8"/>
  <c r="T557" i="8"/>
  <c r="S557" i="8"/>
  <c r="E557" i="8"/>
  <c r="F557" i="8" s="1"/>
  <c r="D557" i="8"/>
  <c r="C557" i="8"/>
  <c r="A557" i="8"/>
  <c r="AT556" i="8"/>
  <c r="T556" i="8"/>
  <c r="S556" i="8"/>
  <c r="E556" i="8"/>
  <c r="F556" i="8" s="1"/>
  <c r="D556" i="8"/>
  <c r="C556" i="8"/>
  <c r="A556" i="8"/>
  <c r="AT555" i="8"/>
  <c r="T555" i="8"/>
  <c r="S555" i="8"/>
  <c r="L555" i="8"/>
  <c r="E555" i="8"/>
  <c r="F555" i="8" s="1"/>
  <c r="D555" i="8"/>
  <c r="C555" i="8"/>
  <c r="A555" i="8"/>
  <c r="AT554" i="8"/>
  <c r="T554" i="8"/>
  <c r="S554" i="8"/>
  <c r="E554" i="8"/>
  <c r="F554" i="8" s="1"/>
  <c r="D554" i="8"/>
  <c r="C554" i="8"/>
  <c r="A554" i="8"/>
  <c r="AT553" i="8"/>
  <c r="T553" i="8"/>
  <c r="S553" i="8"/>
  <c r="L553" i="8"/>
  <c r="V553" i="8" s="1"/>
  <c r="E553" i="8"/>
  <c r="F553" i="8" s="1"/>
  <c r="D553" i="8"/>
  <c r="C553" i="8"/>
  <c r="A553" i="8"/>
  <c r="AT552" i="8"/>
  <c r="T552" i="8"/>
  <c r="S552" i="8"/>
  <c r="E552" i="8"/>
  <c r="F552" i="8" s="1"/>
  <c r="D552" i="8"/>
  <c r="C552" i="8"/>
  <c r="A552" i="8"/>
  <c r="AT551" i="8"/>
  <c r="T551" i="8"/>
  <c r="S551" i="8"/>
  <c r="E551" i="8"/>
  <c r="F551" i="8" s="1"/>
  <c r="D551" i="8"/>
  <c r="C551" i="8"/>
  <c r="A551" i="8"/>
  <c r="AT550" i="8"/>
  <c r="T550" i="8"/>
  <c r="S550" i="8"/>
  <c r="E550" i="8"/>
  <c r="F550" i="8" s="1"/>
  <c r="D550" i="8"/>
  <c r="C550" i="8"/>
  <c r="A550" i="8"/>
  <c r="AT549" i="8"/>
  <c r="T549" i="8"/>
  <c r="S549" i="8"/>
  <c r="E549" i="8"/>
  <c r="F549" i="8" s="1"/>
  <c r="D549" i="8"/>
  <c r="C549" i="8"/>
  <c r="A549" i="8"/>
  <c r="AT548" i="8"/>
  <c r="T548" i="8"/>
  <c r="S548" i="8"/>
  <c r="E548" i="8"/>
  <c r="F548" i="8" s="1"/>
  <c r="D548" i="8"/>
  <c r="C548" i="8"/>
  <c r="A548" i="8"/>
  <c r="AT547" i="8"/>
  <c r="T547" i="8"/>
  <c r="S547" i="8"/>
  <c r="L547" i="8"/>
  <c r="E547" i="8"/>
  <c r="F547" i="8" s="1"/>
  <c r="D547" i="8"/>
  <c r="C547" i="8"/>
  <c r="A547" i="8"/>
  <c r="AT546" i="8"/>
  <c r="T546" i="8"/>
  <c r="S546" i="8"/>
  <c r="E546" i="8"/>
  <c r="F546" i="8" s="1"/>
  <c r="D546" i="8"/>
  <c r="C546" i="8"/>
  <c r="A546" i="8"/>
  <c r="AT545" i="8"/>
  <c r="T545" i="8"/>
  <c r="S545" i="8"/>
  <c r="L545" i="8"/>
  <c r="V545" i="8" s="1"/>
  <c r="E545" i="8"/>
  <c r="F545" i="8" s="1"/>
  <c r="D545" i="8"/>
  <c r="C545" i="8"/>
  <c r="A545" i="8"/>
  <c r="AT544" i="8"/>
  <c r="T544" i="8"/>
  <c r="S544" i="8"/>
  <c r="E544" i="8"/>
  <c r="F544" i="8" s="1"/>
  <c r="D544" i="8"/>
  <c r="C544" i="8"/>
  <c r="A544" i="8"/>
  <c r="AT543" i="8"/>
  <c r="T543" i="8"/>
  <c r="S543" i="8"/>
  <c r="E543" i="8"/>
  <c r="F543" i="8" s="1"/>
  <c r="D543" i="8"/>
  <c r="C543" i="8"/>
  <c r="A543" i="8"/>
  <c r="AT542" i="8"/>
  <c r="T542" i="8"/>
  <c r="S542" i="8"/>
  <c r="E542" i="8"/>
  <c r="F542" i="8" s="1"/>
  <c r="D542" i="8"/>
  <c r="C542" i="8"/>
  <c r="A542" i="8"/>
  <c r="AT541" i="8"/>
  <c r="T541" i="8"/>
  <c r="S541" i="8"/>
  <c r="E541" i="8"/>
  <c r="F541" i="8" s="1"/>
  <c r="D541" i="8"/>
  <c r="C541" i="8"/>
  <c r="A541" i="8"/>
  <c r="AT540" i="8"/>
  <c r="T540" i="8"/>
  <c r="S540" i="8"/>
  <c r="E540" i="8"/>
  <c r="F540" i="8" s="1"/>
  <c r="D540" i="8"/>
  <c r="C540" i="8"/>
  <c r="A540" i="8"/>
  <c r="AT539" i="8"/>
  <c r="T539" i="8"/>
  <c r="S539" i="8"/>
  <c r="L539" i="8"/>
  <c r="E539" i="8"/>
  <c r="F539" i="8" s="1"/>
  <c r="D539" i="8"/>
  <c r="C539" i="8"/>
  <c r="A539" i="8"/>
  <c r="AT538" i="8"/>
  <c r="T538" i="8"/>
  <c r="S538" i="8"/>
  <c r="E538" i="8"/>
  <c r="F538" i="8" s="1"/>
  <c r="D538" i="8"/>
  <c r="C538" i="8"/>
  <c r="A538" i="8"/>
  <c r="AT537" i="8"/>
  <c r="T537" i="8"/>
  <c r="S537" i="8"/>
  <c r="L537" i="8"/>
  <c r="V537" i="8" s="1"/>
  <c r="E537" i="8"/>
  <c r="F537" i="8" s="1"/>
  <c r="D537" i="8"/>
  <c r="C537" i="8"/>
  <c r="A537" i="8"/>
  <c r="AT536" i="8"/>
  <c r="T536" i="8"/>
  <c r="S536" i="8"/>
  <c r="E536" i="8"/>
  <c r="F536" i="8" s="1"/>
  <c r="D536" i="8"/>
  <c r="C536" i="8"/>
  <c r="A536" i="8"/>
  <c r="AT535" i="8"/>
  <c r="T535" i="8"/>
  <c r="S535" i="8"/>
  <c r="E535" i="8"/>
  <c r="F535" i="8" s="1"/>
  <c r="D535" i="8"/>
  <c r="C535" i="8"/>
  <c r="A535" i="8"/>
  <c r="AT534" i="8"/>
  <c r="T534" i="8"/>
  <c r="S534" i="8"/>
  <c r="E534" i="8"/>
  <c r="F534" i="8" s="1"/>
  <c r="D534" i="8"/>
  <c r="C534" i="8"/>
  <c r="A534" i="8"/>
  <c r="AT533" i="8"/>
  <c r="T533" i="8"/>
  <c r="S533" i="8"/>
  <c r="E533" i="8"/>
  <c r="F533" i="8" s="1"/>
  <c r="D533" i="8"/>
  <c r="C533" i="8"/>
  <c r="A533" i="8"/>
  <c r="AT532" i="8"/>
  <c r="T532" i="8"/>
  <c r="S532" i="8"/>
  <c r="E532" i="8"/>
  <c r="F532" i="8" s="1"/>
  <c r="D532" i="8"/>
  <c r="C532" i="8"/>
  <c r="A532" i="8"/>
  <c r="AT531" i="8"/>
  <c r="T531" i="8"/>
  <c r="S531" i="8"/>
  <c r="L531" i="8"/>
  <c r="E531" i="8"/>
  <c r="F531" i="8" s="1"/>
  <c r="D531" i="8"/>
  <c r="C531" i="8"/>
  <c r="A531" i="8"/>
  <c r="AT530" i="8"/>
  <c r="T530" i="8"/>
  <c r="S530" i="8"/>
  <c r="E530" i="8"/>
  <c r="F530" i="8" s="1"/>
  <c r="D530" i="8"/>
  <c r="C530" i="8"/>
  <c r="A530" i="8"/>
  <c r="AT529" i="8"/>
  <c r="T529" i="8"/>
  <c r="S529" i="8"/>
  <c r="L529" i="8"/>
  <c r="V529" i="8" s="1"/>
  <c r="E529" i="8"/>
  <c r="F529" i="8" s="1"/>
  <c r="D529" i="8"/>
  <c r="C529" i="8"/>
  <c r="A529" i="8"/>
  <c r="AT528" i="8"/>
  <c r="T528" i="8"/>
  <c r="S528" i="8"/>
  <c r="E528" i="8"/>
  <c r="F528" i="8" s="1"/>
  <c r="D528" i="8"/>
  <c r="C528" i="8"/>
  <c r="A528" i="8"/>
  <c r="AT527" i="8"/>
  <c r="T527" i="8"/>
  <c r="S527" i="8"/>
  <c r="E527" i="8"/>
  <c r="F527" i="8" s="1"/>
  <c r="D527" i="8"/>
  <c r="C527" i="8"/>
  <c r="A527" i="8"/>
  <c r="AT526" i="8"/>
  <c r="T526" i="8"/>
  <c r="S526" i="8"/>
  <c r="E526" i="8"/>
  <c r="F526" i="8" s="1"/>
  <c r="D526" i="8"/>
  <c r="C526" i="8"/>
  <c r="A526" i="8"/>
  <c r="AT525" i="8"/>
  <c r="T525" i="8"/>
  <c r="S525" i="8"/>
  <c r="E525" i="8"/>
  <c r="F525" i="8" s="1"/>
  <c r="D525" i="8"/>
  <c r="C525" i="8"/>
  <c r="A525" i="8"/>
  <c r="AT524" i="8"/>
  <c r="T524" i="8"/>
  <c r="S524" i="8"/>
  <c r="E524" i="8"/>
  <c r="F524" i="8" s="1"/>
  <c r="D524" i="8"/>
  <c r="C524" i="8"/>
  <c r="A524" i="8"/>
  <c r="AT523" i="8"/>
  <c r="T523" i="8"/>
  <c r="S523" i="8"/>
  <c r="L523" i="8"/>
  <c r="E523" i="8"/>
  <c r="F523" i="8" s="1"/>
  <c r="D523" i="8"/>
  <c r="C523" i="8"/>
  <c r="A523" i="8"/>
  <c r="AT522" i="8"/>
  <c r="T522" i="8"/>
  <c r="S522" i="8"/>
  <c r="E522" i="8"/>
  <c r="F522" i="8" s="1"/>
  <c r="D522" i="8"/>
  <c r="C522" i="8"/>
  <c r="A522" i="8"/>
  <c r="AT521" i="8"/>
  <c r="T521" i="8"/>
  <c r="S521" i="8"/>
  <c r="L521" i="8"/>
  <c r="E521" i="8"/>
  <c r="F521" i="8" s="1"/>
  <c r="D521" i="8"/>
  <c r="C521" i="8"/>
  <c r="A521" i="8"/>
  <c r="AT520" i="8"/>
  <c r="T520" i="8"/>
  <c r="S520" i="8"/>
  <c r="E520" i="8"/>
  <c r="F520" i="8" s="1"/>
  <c r="D520" i="8"/>
  <c r="C520" i="8"/>
  <c r="A520" i="8"/>
  <c r="AT519" i="8"/>
  <c r="T519" i="8"/>
  <c r="S519" i="8"/>
  <c r="E519" i="8"/>
  <c r="F519" i="8" s="1"/>
  <c r="D519" i="8"/>
  <c r="C519" i="8"/>
  <c r="A519" i="8"/>
  <c r="AT518" i="8"/>
  <c r="T518" i="8"/>
  <c r="S518" i="8"/>
  <c r="E518" i="8"/>
  <c r="F518" i="8" s="1"/>
  <c r="D518" i="8"/>
  <c r="C518" i="8"/>
  <c r="A518" i="8"/>
  <c r="AT517" i="8"/>
  <c r="T517" i="8"/>
  <c r="S517" i="8"/>
  <c r="L517" i="8"/>
  <c r="E517" i="8"/>
  <c r="F517" i="8" s="1"/>
  <c r="D517" i="8"/>
  <c r="C517" i="8"/>
  <c r="A517" i="8"/>
  <c r="AT516" i="8"/>
  <c r="T516" i="8"/>
  <c r="S516" i="8"/>
  <c r="E516" i="8"/>
  <c r="F516" i="8" s="1"/>
  <c r="D516" i="8"/>
  <c r="C516" i="8"/>
  <c r="A516" i="8"/>
  <c r="AT515" i="8"/>
  <c r="T515" i="8"/>
  <c r="S515" i="8"/>
  <c r="L515" i="8"/>
  <c r="V515" i="8" s="1"/>
  <c r="E515" i="8"/>
  <c r="F515" i="8" s="1"/>
  <c r="D515" i="8"/>
  <c r="C515" i="8"/>
  <c r="A515" i="8"/>
  <c r="AT514" i="8"/>
  <c r="T514" i="8"/>
  <c r="S514" i="8"/>
  <c r="E514" i="8"/>
  <c r="F514" i="8" s="1"/>
  <c r="D514" i="8"/>
  <c r="C514" i="8"/>
  <c r="A514" i="8"/>
  <c r="AT513" i="8"/>
  <c r="T513" i="8"/>
  <c r="S513" i="8"/>
  <c r="L513" i="8"/>
  <c r="E513" i="8"/>
  <c r="F513" i="8" s="1"/>
  <c r="D513" i="8"/>
  <c r="C513" i="8"/>
  <c r="A513" i="8"/>
  <c r="AT512" i="8"/>
  <c r="T512" i="8"/>
  <c r="S512" i="8"/>
  <c r="E512" i="8"/>
  <c r="F512" i="8" s="1"/>
  <c r="D512" i="8"/>
  <c r="C512" i="8"/>
  <c r="A512" i="8"/>
  <c r="AT511" i="8"/>
  <c r="T511" i="8"/>
  <c r="S511" i="8"/>
  <c r="E511" i="8"/>
  <c r="F511" i="8" s="1"/>
  <c r="D511" i="8"/>
  <c r="C511" i="8"/>
  <c r="A511" i="8"/>
  <c r="AT510" i="8"/>
  <c r="T510" i="8"/>
  <c r="S510" i="8"/>
  <c r="E510" i="8"/>
  <c r="F510" i="8" s="1"/>
  <c r="D510" i="8"/>
  <c r="C510" i="8"/>
  <c r="A510" i="8"/>
  <c r="AT509" i="8"/>
  <c r="T509" i="8"/>
  <c r="S509" i="8"/>
  <c r="E509" i="8"/>
  <c r="F509" i="8" s="1"/>
  <c r="D509" i="8"/>
  <c r="C509" i="8"/>
  <c r="A509" i="8"/>
  <c r="AT508" i="8"/>
  <c r="T508" i="8"/>
  <c r="S508" i="8"/>
  <c r="E508" i="8"/>
  <c r="F508" i="8" s="1"/>
  <c r="D508" i="8"/>
  <c r="C508" i="8"/>
  <c r="A508" i="8"/>
  <c r="AT507" i="8"/>
  <c r="T507" i="8"/>
  <c r="S507" i="8"/>
  <c r="L507" i="8"/>
  <c r="V507" i="8" s="1"/>
  <c r="E507" i="8"/>
  <c r="F507" i="8" s="1"/>
  <c r="D507" i="8"/>
  <c r="C507" i="8"/>
  <c r="A507" i="8"/>
  <c r="AT506" i="8"/>
  <c r="T506" i="8"/>
  <c r="S506" i="8"/>
  <c r="E506" i="8"/>
  <c r="F506" i="8" s="1"/>
  <c r="D506" i="8"/>
  <c r="C506" i="8"/>
  <c r="A506" i="8"/>
  <c r="AT505" i="8"/>
  <c r="T505" i="8"/>
  <c r="S505" i="8"/>
  <c r="L505" i="8"/>
  <c r="V505" i="8" s="1"/>
  <c r="E505" i="8"/>
  <c r="F505" i="8" s="1"/>
  <c r="D505" i="8"/>
  <c r="C505" i="8"/>
  <c r="A505" i="8"/>
  <c r="AT504" i="8"/>
  <c r="T504" i="8"/>
  <c r="S504" i="8"/>
  <c r="E504" i="8"/>
  <c r="F504" i="8" s="1"/>
  <c r="D504" i="8"/>
  <c r="C504" i="8"/>
  <c r="A504" i="8"/>
  <c r="AT503" i="8"/>
  <c r="T503" i="8"/>
  <c r="S503" i="8"/>
  <c r="E503" i="8"/>
  <c r="F503" i="8" s="1"/>
  <c r="D503" i="8"/>
  <c r="C503" i="8"/>
  <c r="A503" i="8"/>
  <c r="AT502" i="8"/>
  <c r="T502" i="8"/>
  <c r="S502" i="8"/>
  <c r="E502" i="8"/>
  <c r="F502" i="8" s="1"/>
  <c r="D502" i="8"/>
  <c r="C502" i="8"/>
  <c r="A502" i="8"/>
  <c r="AT501" i="8"/>
  <c r="T501" i="8"/>
  <c r="S501" i="8"/>
  <c r="E501" i="8"/>
  <c r="F501" i="8" s="1"/>
  <c r="D501" i="8"/>
  <c r="C501" i="8"/>
  <c r="A501" i="8"/>
  <c r="AT500" i="8"/>
  <c r="T500" i="8"/>
  <c r="S500" i="8"/>
  <c r="E500" i="8"/>
  <c r="F500" i="8" s="1"/>
  <c r="D500" i="8"/>
  <c r="C500" i="8"/>
  <c r="A500" i="8"/>
  <c r="AT499" i="8"/>
  <c r="T499" i="8"/>
  <c r="S499" i="8"/>
  <c r="L499" i="8"/>
  <c r="E499" i="8"/>
  <c r="F499" i="8" s="1"/>
  <c r="D499" i="8"/>
  <c r="C499" i="8"/>
  <c r="A499" i="8"/>
  <c r="AT498" i="8"/>
  <c r="T498" i="8"/>
  <c r="S498" i="8"/>
  <c r="E498" i="8"/>
  <c r="F498" i="8" s="1"/>
  <c r="D498" i="8"/>
  <c r="C498" i="8"/>
  <c r="A498" i="8"/>
  <c r="AT497" i="8"/>
  <c r="T497" i="8"/>
  <c r="L497" i="8"/>
  <c r="E497" i="8"/>
  <c r="F497" i="8" s="1"/>
  <c r="D497" i="8"/>
  <c r="C497" i="8"/>
  <c r="A497" i="8"/>
  <c r="AT496" i="8"/>
  <c r="S496" i="8"/>
  <c r="T496" i="8" s="1"/>
  <c r="E496" i="8"/>
  <c r="F496" i="8" s="1"/>
  <c r="D496" i="8"/>
  <c r="C496" i="8"/>
  <c r="A496" i="8"/>
  <c r="AT495" i="8"/>
  <c r="T495" i="8"/>
  <c r="E495" i="8"/>
  <c r="F495" i="8" s="1"/>
  <c r="D495" i="8"/>
  <c r="C495" i="8"/>
  <c r="A495" i="8"/>
  <c r="AT494" i="8"/>
  <c r="S494" i="8"/>
  <c r="T494" i="8" s="1"/>
  <c r="E494" i="8"/>
  <c r="F494" i="8" s="1"/>
  <c r="D494" i="8"/>
  <c r="C494" i="8"/>
  <c r="A494" i="8"/>
  <c r="AT493" i="8"/>
  <c r="T493" i="8"/>
  <c r="E493" i="8"/>
  <c r="F493" i="8" s="1"/>
  <c r="D493" i="8"/>
  <c r="C493" i="8"/>
  <c r="A493" i="8"/>
  <c r="AT492" i="8"/>
  <c r="T492" i="8"/>
  <c r="E492" i="8"/>
  <c r="F492" i="8" s="1"/>
  <c r="D492" i="8"/>
  <c r="C492" i="8"/>
  <c r="A492" i="8"/>
  <c r="AT491" i="8"/>
  <c r="T491" i="8"/>
  <c r="L491" i="8"/>
  <c r="V491" i="8" s="1"/>
  <c r="E491" i="8"/>
  <c r="F491" i="8" s="1"/>
  <c r="D491" i="8"/>
  <c r="C491" i="8"/>
  <c r="A491" i="8"/>
  <c r="AT490" i="8"/>
  <c r="T490" i="8"/>
  <c r="S490" i="8"/>
  <c r="E490" i="8"/>
  <c r="F490" i="8" s="1"/>
  <c r="D490" i="8"/>
  <c r="C490" i="8"/>
  <c r="A490" i="8"/>
  <c r="AT489" i="8"/>
  <c r="T489" i="8"/>
  <c r="S489" i="8"/>
  <c r="L489" i="8"/>
  <c r="E489" i="8"/>
  <c r="F489" i="8" s="1"/>
  <c r="D489" i="8"/>
  <c r="C489" i="8"/>
  <c r="A489" i="8"/>
  <c r="AT488" i="8"/>
  <c r="T488" i="8"/>
  <c r="S488" i="8"/>
  <c r="E488" i="8"/>
  <c r="F488" i="8" s="1"/>
  <c r="D488" i="8"/>
  <c r="C488" i="8"/>
  <c r="A488" i="8"/>
  <c r="AT487" i="8"/>
  <c r="T487" i="8"/>
  <c r="S487" i="8"/>
  <c r="E487" i="8"/>
  <c r="F487" i="8" s="1"/>
  <c r="D487" i="8"/>
  <c r="C487" i="8"/>
  <c r="A487" i="8"/>
  <c r="AT486" i="8"/>
  <c r="T486" i="8"/>
  <c r="S486" i="8"/>
  <c r="E486" i="8"/>
  <c r="F486" i="8" s="1"/>
  <c r="D486" i="8"/>
  <c r="C486" i="8"/>
  <c r="A486" i="8"/>
  <c r="AT485" i="8"/>
  <c r="T485" i="8"/>
  <c r="S485" i="8"/>
  <c r="E485" i="8"/>
  <c r="F485" i="8" s="1"/>
  <c r="D485" i="8"/>
  <c r="C485" i="8"/>
  <c r="A485" i="8"/>
  <c r="AT484" i="8"/>
  <c r="T484" i="8"/>
  <c r="S484" i="8"/>
  <c r="E484" i="8"/>
  <c r="F484" i="8" s="1"/>
  <c r="D484" i="8"/>
  <c r="C484" i="8"/>
  <c r="A484" i="8"/>
  <c r="AT483" i="8"/>
  <c r="T483" i="8"/>
  <c r="S483" i="8"/>
  <c r="L483" i="8"/>
  <c r="V483" i="8" s="1"/>
  <c r="E483" i="8"/>
  <c r="F483" i="8" s="1"/>
  <c r="D483" i="8"/>
  <c r="C483" i="8"/>
  <c r="A483" i="8"/>
  <c r="AT482" i="8"/>
  <c r="T482" i="8"/>
  <c r="S482" i="8"/>
  <c r="E482" i="8"/>
  <c r="F482" i="8" s="1"/>
  <c r="D482" i="8"/>
  <c r="C482" i="8"/>
  <c r="A482" i="8"/>
  <c r="AT481" i="8"/>
  <c r="T481" i="8"/>
  <c r="S481" i="8"/>
  <c r="L481" i="8"/>
  <c r="V481" i="8" s="1"/>
  <c r="E481" i="8"/>
  <c r="F481" i="8" s="1"/>
  <c r="D481" i="8"/>
  <c r="C481" i="8"/>
  <c r="A481" i="8"/>
  <c r="AT480" i="8"/>
  <c r="T480" i="8"/>
  <c r="S480" i="8"/>
  <c r="E480" i="8"/>
  <c r="F480" i="8" s="1"/>
  <c r="D480" i="8"/>
  <c r="C480" i="8"/>
  <c r="A480" i="8"/>
  <c r="AT479" i="8"/>
  <c r="T479" i="8"/>
  <c r="S479" i="8"/>
  <c r="E479" i="8"/>
  <c r="F479" i="8" s="1"/>
  <c r="D479" i="8"/>
  <c r="C479" i="8"/>
  <c r="A479" i="8"/>
  <c r="AT478" i="8"/>
  <c r="T478" i="8"/>
  <c r="S478" i="8"/>
  <c r="E478" i="8"/>
  <c r="F478" i="8" s="1"/>
  <c r="D478" i="8"/>
  <c r="C478" i="8"/>
  <c r="A478" i="8"/>
  <c r="AT477" i="8"/>
  <c r="T477" i="8"/>
  <c r="S477" i="8"/>
  <c r="E477" i="8"/>
  <c r="F477" i="8" s="1"/>
  <c r="D477" i="8"/>
  <c r="C477" i="8"/>
  <c r="A477" i="8"/>
  <c r="AT476" i="8"/>
  <c r="T476" i="8"/>
  <c r="S476" i="8"/>
  <c r="E476" i="8"/>
  <c r="F476" i="8" s="1"/>
  <c r="D476" i="8"/>
  <c r="C476" i="8"/>
  <c r="A476" i="8"/>
  <c r="AT475" i="8"/>
  <c r="T475" i="8"/>
  <c r="S475" i="8"/>
  <c r="L475" i="8"/>
  <c r="E475" i="8"/>
  <c r="F475" i="8" s="1"/>
  <c r="D475" i="8"/>
  <c r="C475" i="8"/>
  <c r="A475" i="8"/>
  <c r="AT474" i="8"/>
  <c r="T474" i="8"/>
  <c r="S474" i="8"/>
  <c r="E474" i="8"/>
  <c r="F474" i="8" s="1"/>
  <c r="D474" i="8"/>
  <c r="C474" i="8"/>
  <c r="A474" i="8"/>
  <c r="AT473" i="8"/>
  <c r="T473" i="8"/>
  <c r="S473" i="8"/>
  <c r="L473" i="8"/>
  <c r="V473" i="8" s="1"/>
  <c r="E473" i="8"/>
  <c r="F473" i="8" s="1"/>
  <c r="D473" i="8"/>
  <c r="C473" i="8"/>
  <c r="A473" i="8"/>
  <c r="AT472" i="8"/>
  <c r="T472" i="8"/>
  <c r="S472" i="8"/>
  <c r="E472" i="8"/>
  <c r="F472" i="8" s="1"/>
  <c r="D472" i="8"/>
  <c r="C472" i="8"/>
  <c r="A472" i="8"/>
  <c r="AT471" i="8"/>
  <c r="T471" i="8"/>
  <c r="S471" i="8"/>
  <c r="E471" i="8"/>
  <c r="F471" i="8" s="1"/>
  <c r="D471" i="8"/>
  <c r="C471" i="8"/>
  <c r="A471" i="8"/>
  <c r="AT470" i="8"/>
  <c r="T470" i="8"/>
  <c r="S470" i="8"/>
  <c r="E470" i="8"/>
  <c r="F470" i="8" s="1"/>
  <c r="D470" i="8"/>
  <c r="C470" i="8"/>
  <c r="A470" i="8"/>
  <c r="AT469" i="8"/>
  <c r="T469" i="8"/>
  <c r="S469" i="8"/>
  <c r="E469" i="8"/>
  <c r="F469" i="8" s="1"/>
  <c r="D469" i="8"/>
  <c r="C469" i="8"/>
  <c r="A469" i="8"/>
  <c r="AT468" i="8"/>
  <c r="T468" i="8"/>
  <c r="S468" i="8"/>
  <c r="L468" i="8"/>
  <c r="V468" i="8" s="1"/>
  <c r="E468" i="8"/>
  <c r="F468" i="8" s="1"/>
  <c r="D468" i="8"/>
  <c r="C468" i="8"/>
  <c r="A468" i="8"/>
  <c r="AT467" i="8"/>
  <c r="T467" i="8"/>
  <c r="S467" i="8"/>
  <c r="L467" i="8"/>
  <c r="V467" i="8" s="1"/>
  <c r="E467" i="8"/>
  <c r="F467" i="8" s="1"/>
  <c r="D467" i="8"/>
  <c r="C467" i="8"/>
  <c r="A467" i="8"/>
  <c r="AT466" i="8"/>
  <c r="T466" i="8"/>
  <c r="S466" i="8"/>
  <c r="E466" i="8"/>
  <c r="F466" i="8" s="1"/>
  <c r="D466" i="8"/>
  <c r="C466" i="8"/>
  <c r="A466" i="8"/>
  <c r="AT465" i="8"/>
  <c r="T465" i="8"/>
  <c r="S465" i="8"/>
  <c r="L465" i="8"/>
  <c r="E465" i="8"/>
  <c r="F465" i="8" s="1"/>
  <c r="D465" i="8"/>
  <c r="C465" i="8"/>
  <c r="A465" i="8"/>
  <c r="AT464" i="8"/>
  <c r="T464" i="8"/>
  <c r="S464" i="8"/>
  <c r="E464" i="8"/>
  <c r="F464" i="8" s="1"/>
  <c r="D464" i="8"/>
  <c r="C464" i="8"/>
  <c r="A464" i="8"/>
  <c r="AT463" i="8"/>
  <c r="S463" i="8"/>
  <c r="E463" i="8"/>
  <c r="F463" i="8" s="1"/>
  <c r="D463" i="8"/>
  <c r="C463" i="8"/>
  <c r="A463" i="8"/>
  <c r="AT462" i="8"/>
  <c r="T462" i="8"/>
  <c r="S462" i="8"/>
  <c r="E462" i="8"/>
  <c r="F462" i="8" s="1"/>
  <c r="D462" i="8"/>
  <c r="C462" i="8"/>
  <c r="A462" i="8"/>
  <c r="AT461" i="8"/>
  <c r="T461" i="8"/>
  <c r="S461" i="8"/>
  <c r="E461" i="8"/>
  <c r="F461" i="8" s="1"/>
  <c r="D461" i="8"/>
  <c r="C461" i="8"/>
  <c r="A461" i="8"/>
  <c r="AT460" i="8"/>
  <c r="T460" i="8"/>
  <c r="S460" i="8"/>
  <c r="E460" i="8"/>
  <c r="F460" i="8" s="1"/>
  <c r="D460" i="8"/>
  <c r="C460" i="8"/>
  <c r="A460" i="8"/>
  <c r="AT459" i="8"/>
  <c r="T459" i="8"/>
  <c r="S459" i="8"/>
  <c r="L459" i="8"/>
  <c r="V459" i="8" s="1"/>
  <c r="E459" i="8"/>
  <c r="F459" i="8" s="1"/>
  <c r="D459" i="8"/>
  <c r="C459" i="8"/>
  <c r="A459" i="8"/>
  <c r="AT458" i="8"/>
  <c r="T458" i="8"/>
  <c r="S458" i="8"/>
  <c r="E458" i="8"/>
  <c r="F458" i="8" s="1"/>
  <c r="D458" i="8"/>
  <c r="C458" i="8"/>
  <c r="A458" i="8"/>
  <c r="T457" i="8"/>
  <c r="S457" i="8"/>
  <c r="L457" i="8"/>
  <c r="V457" i="8" s="1"/>
  <c r="E457" i="8"/>
  <c r="F457" i="8" s="1"/>
  <c r="D457" i="8"/>
  <c r="C457" i="8"/>
  <c r="A457" i="8"/>
  <c r="T456" i="8"/>
  <c r="S456" i="8"/>
  <c r="E456" i="8"/>
  <c r="F456" i="8" s="1"/>
  <c r="D456" i="8"/>
  <c r="C456" i="8"/>
  <c r="A456" i="8"/>
  <c r="T455" i="8"/>
  <c r="S455" i="8"/>
  <c r="E455" i="8"/>
  <c r="F455" i="8" s="1"/>
  <c r="D455" i="8"/>
  <c r="C455" i="8"/>
  <c r="A455" i="8"/>
  <c r="A454" i="8"/>
  <c r="A453" i="8"/>
  <c r="A452" i="8"/>
  <c r="L451" i="8"/>
  <c r="V451" i="8" s="1"/>
  <c r="A451" i="8"/>
  <c r="A450" i="8"/>
  <c r="L449" i="8"/>
  <c r="A449" i="8"/>
  <c r="A448" i="8"/>
  <c r="A447" i="8"/>
  <c r="A446" i="8"/>
  <c r="A445" i="8"/>
  <c r="A444" i="8"/>
  <c r="L443" i="8"/>
  <c r="A443" i="8"/>
  <c r="A442" i="8"/>
  <c r="L441" i="8"/>
  <c r="V441" i="8" s="1"/>
  <c r="A441" i="8"/>
  <c r="A440" i="8"/>
  <c r="A439" i="8"/>
  <c r="A438" i="8"/>
  <c r="L437" i="8"/>
  <c r="V437" i="8" s="1"/>
  <c r="A437" i="8"/>
  <c r="A436" i="8"/>
  <c r="L435" i="8"/>
  <c r="A435" i="8"/>
  <c r="A434" i="8"/>
  <c r="L433" i="8"/>
  <c r="V433" i="8" s="1"/>
  <c r="A433" i="8"/>
  <c r="A432" i="8"/>
  <c r="L431" i="8"/>
  <c r="V431" i="8" s="1"/>
  <c r="A431" i="8"/>
  <c r="A430" i="8"/>
  <c r="A429" i="8"/>
  <c r="A428" i="8"/>
  <c r="L427" i="8"/>
  <c r="V427" i="8" s="1"/>
  <c r="A427" i="8"/>
  <c r="A426" i="8"/>
  <c r="L425" i="8"/>
  <c r="V425" i="8" s="1"/>
  <c r="A425" i="8"/>
  <c r="A424" i="8"/>
  <c r="A423" i="8"/>
  <c r="A422" i="8"/>
  <c r="A421" i="8"/>
  <c r="A420" i="8"/>
  <c r="L419" i="8"/>
  <c r="A419" i="8"/>
  <c r="A418" i="8"/>
  <c r="L417" i="8"/>
  <c r="V417" i="8" s="1"/>
  <c r="A417" i="8"/>
  <c r="A416" i="8"/>
  <c r="A415" i="8"/>
  <c r="A414" i="8"/>
  <c r="L413" i="8"/>
  <c r="A413" i="8"/>
  <c r="A412" i="8"/>
  <c r="L411" i="8"/>
  <c r="V411" i="8" s="1"/>
  <c r="A411" i="8"/>
  <c r="A410" i="8"/>
  <c r="L409" i="8"/>
  <c r="V409" i="8" s="1"/>
  <c r="A409" i="8"/>
  <c r="A408" i="8"/>
  <c r="A407" i="8"/>
  <c r="L406" i="8"/>
  <c r="A406" i="8"/>
  <c r="A405" i="8"/>
  <c r="A404" i="8"/>
  <c r="L403" i="8"/>
  <c r="V403" i="8" s="1"/>
  <c r="A403" i="8"/>
  <c r="A402" i="8"/>
  <c r="L401" i="8"/>
  <c r="A401" i="8"/>
  <c r="A400" i="8"/>
  <c r="A399" i="8"/>
  <c r="A398" i="8"/>
  <c r="A397" i="8"/>
  <c r="A396" i="8"/>
  <c r="L395" i="8"/>
  <c r="V395" i="8" s="1"/>
  <c r="A395" i="8"/>
  <c r="A394" i="8"/>
  <c r="L393" i="8"/>
  <c r="V393" i="8" s="1"/>
  <c r="A393" i="8"/>
  <c r="A392" i="8"/>
  <c r="L391" i="8"/>
  <c r="V391" i="8" s="1"/>
  <c r="A391" i="8"/>
  <c r="A390" i="8"/>
  <c r="A389" i="8"/>
  <c r="A388" i="8"/>
  <c r="L387" i="8"/>
  <c r="V387" i="8" s="1"/>
  <c r="A387" i="8"/>
  <c r="A386" i="8"/>
  <c r="L385" i="8"/>
  <c r="V385" i="8" s="1"/>
  <c r="A385" i="8"/>
  <c r="A384" i="8"/>
  <c r="A383" i="8"/>
  <c r="A382" i="8"/>
  <c r="A381" i="8"/>
  <c r="A380" i="8"/>
  <c r="L379" i="8"/>
  <c r="A379" i="8"/>
  <c r="A378" i="8"/>
  <c r="L377" i="8"/>
  <c r="V377" i="8" s="1"/>
  <c r="A377" i="8"/>
  <c r="A376" i="8"/>
  <c r="A375" i="8"/>
  <c r="A374" i="8"/>
  <c r="A373" i="8"/>
  <c r="A372" i="8"/>
  <c r="L371" i="8"/>
  <c r="V371" i="8" s="1"/>
  <c r="A371" i="8"/>
  <c r="A370" i="8"/>
  <c r="L369" i="8"/>
  <c r="V369" i="8" s="1"/>
  <c r="A369" i="8"/>
  <c r="A368" i="8"/>
  <c r="L367" i="8"/>
  <c r="A367" i="8"/>
  <c r="A366" i="8"/>
  <c r="A365" i="8"/>
  <c r="A364" i="8"/>
  <c r="L363" i="8"/>
  <c r="V363" i="8" s="1"/>
  <c r="A363" i="8"/>
  <c r="A362" i="8"/>
  <c r="L361" i="8"/>
  <c r="A361" i="8"/>
  <c r="A360" i="8"/>
  <c r="L359" i="8"/>
  <c r="V359" i="8" s="1"/>
  <c r="A359" i="8"/>
  <c r="A358" i="8"/>
  <c r="A357" i="8"/>
  <c r="A356" i="8"/>
  <c r="L355" i="8"/>
  <c r="V355" i="8" s="1"/>
  <c r="A355" i="8"/>
  <c r="A354" i="8"/>
  <c r="L353" i="8"/>
  <c r="V353" i="8" s="1"/>
  <c r="A353" i="8"/>
  <c r="A352" i="8"/>
  <c r="L351" i="8"/>
  <c r="A351" i="8"/>
  <c r="L350" i="8"/>
  <c r="A350" i="8"/>
  <c r="A349" i="8"/>
  <c r="A348" i="8"/>
  <c r="L347" i="8"/>
  <c r="V347" i="8" s="1"/>
  <c r="A347" i="8"/>
  <c r="A346" i="8"/>
  <c r="L345" i="8"/>
  <c r="A345" i="8"/>
  <c r="A344" i="8"/>
  <c r="A343" i="8"/>
  <c r="A342" i="8"/>
  <c r="A341" i="8"/>
  <c r="A340" i="8"/>
  <c r="L339" i="8"/>
  <c r="A339" i="8"/>
  <c r="A338" i="8"/>
  <c r="L337" i="8"/>
  <c r="V337" i="8" s="1"/>
  <c r="A337" i="8"/>
  <c r="A336" i="8"/>
  <c r="A335" i="8"/>
  <c r="A334" i="8"/>
  <c r="A333" i="8"/>
  <c r="A332" i="8"/>
  <c r="L331" i="8"/>
  <c r="V331" i="8" s="1"/>
  <c r="A331" i="8"/>
  <c r="A330" i="8"/>
  <c r="L329" i="8"/>
  <c r="A329" i="8"/>
  <c r="A328" i="8"/>
  <c r="L327" i="8"/>
  <c r="A327" i="8"/>
  <c r="L326" i="8"/>
  <c r="A326" i="8"/>
  <c r="A325" i="8"/>
  <c r="A324" i="8"/>
  <c r="L323" i="8"/>
  <c r="V323" i="8" s="1"/>
  <c r="A323" i="8"/>
  <c r="A322" i="8"/>
  <c r="L321" i="8"/>
  <c r="A321" i="8"/>
  <c r="A320" i="8"/>
  <c r="A319" i="8"/>
  <c r="A318" i="8"/>
  <c r="A317" i="8"/>
  <c r="A316" i="8"/>
  <c r="L315" i="8"/>
  <c r="V315" i="8" s="1"/>
  <c r="A315" i="8"/>
  <c r="A314" i="8"/>
  <c r="L313" i="8"/>
  <c r="V313" i="8" s="1"/>
  <c r="A313" i="8"/>
  <c r="A312" i="8"/>
  <c r="A311" i="8"/>
  <c r="A310" i="8"/>
  <c r="A309" i="8"/>
  <c r="A308" i="8"/>
  <c r="L307" i="8"/>
  <c r="A307" i="8"/>
  <c r="A306" i="8"/>
  <c r="L305" i="8"/>
  <c r="V305" i="8" s="1"/>
  <c r="A305" i="8"/>
  <c r="A304" i="8"/>
  <c r="L303" i="8"/>
  <c r="V303" i="8" s="1"/>
  <c r="A303" i="8"/>
  <c r="A302" i="8"/>
  <c r="A301" i="8"/>
  <c r="A300" i="8"/>
  <c r="L299" i="8"/>
  <c r="V299" i="8" s="1"/>
  <c r="A299" i="8"/>
  <c r="A298" i="8"/>
  <c r="L297" i="8"/>
  <c r="V297" i="8" s="1"/>
  <c r="A297" i="8"/>
  <c r="A296" i="8"/>
  <c r="L295" i="8"/>
  <c r="V295" i="8" s="1"/>
  <c r="A295" i="8"/>
  <c r="A294" i="8"/>
  <c r="A293" i="8"/>
  <c r="A292" i="8"/>
  <c r="L291" i="8"/>
  <c r="A291" i="8"/>
  <c r="A290" i="8"/>
  <c r="L289" i="8"/>
  <c r="A289" i="8"/>
  <c r="A288" i="8"/>
  <c r="A287" i="8"/>
  <c r="A286" i="8"/>
  <c r="A285" i="8"/>
  <c r="A284" i="8"/>
  <c r="L283" i="8"/>
  <c r="V283" i="8" s="1"/>
  <c r="A283" i="8"/>
  <c r="A282" i="8"/>
  <c r="L281" i="8"/>
  <c r="V281" i="8" s="1"/>
  <c r="A281" i="8"/>
  <c r="A280" i="8"/>
  <c r="L279" i="8"/>
  <c r="A279" i="8"/>
  <c r="A278" i="8"/>
  <c r="A277" i="8"/>
  <c r="A276" i="8"/>
  <c r="L275" i="8"/>
  <c r="A275" i="8"/>
  <c r="A274" i="8"/>
  <c r="L273" i="8"/>
  <c r="V273" i="8" s="1"/>
  <c r="A273" i="8"/>
  <c r="A272" i="8"/>
  <c r="L271" i="8"/>
  <c r="V271" i="8" s="1"/>
  <c r="D271" i="8"/>
  <c r="C271" i="8"/>
  <c r="A271" i="8"/>
  <c r="D270" i="8"/>
  <c r="C270" i="8"/>
  <c r="A270" i="8"/>
  <c r="D269" i="8"/>
  <c r="C269" i="8"/>
  <c r="A269" i="8"/>
  <c r="D268" i="8"/>
  <c r="C268" i="8"/>
  <c r="A268" i="8"/>
  <c r="L267" i="8"/>
  <c r="V267" i="8" s="1"/>
  <c r="D267" i="8"/>
  <c r="C267" i="8"/>
  <c r="A267" i="8"/>
  <c r="D266" i="8"/>
  <c r="C266" i="8"/>
  <c r="A266" i="8"/>
  <c r="L265" i="8"/>
  <c r="D265" i="8"/>
  <c r="C265" i="8"/>
  <c r="A265" i="8"/>
  <c r="D264" i="8"/>
  <c r="C264" i="8"/>
  <c r="A264" i="8"/>
  <c r="L263" i="8"/>
  <c r="V263" i="8" s="1"/>
  <c r="D263" i="8"/>
  <c r="C263" i="8"/>
  <c r="A263" i="8"/>
  <c r="D262" i="8"/>
  <c r="C262" i="8"/>
  <c r="A262" i="8"/>
  <c r="D261" i="8"/>
  <c r="C261" i="8"/>
  <c r="A261" i="8"/>
  <c r="D260" i="8"/>
  <c r="C260" i="8"/>
  <c r="A260" i="8"/>
  <c r="L259" i="8"/>
  <c r="D259" i="8"/>
  <c r="C259" i="8"/>
  <c r="A259" i="8"/>
  <c r="D258" i="8"/>
  <c r="C258" i="8"/>
  <c r="A258" i="8"/>
  <c r="D257" i="8"/>
  <c r="C257" i="8"/>
  <c r="A257" i="8"/>
  <c r="D256" i="8"/>
  <c r="C256" i="8"/>
  <c r="A256" i="8"/>
  <c r="D255" i="8"/>
  <c r="C255" i="8"/>
  <c r="A255" i="8"/>
  <c r="L254" i="8"/>
  <c r="D254" i="8"/>
  <c r="C254" i="8"/>
  <c r="A254" i="8"/>
  <c r="D253" i="8"/>
  <c r="C253" i="8"/>
  <c r="A253" i="8"/>
  <c r="D252" i="8"/>
  <c r="C252" i="8"/>
  <c r="A252" i="8"/>
  <c r="D251" i="8"/>
  <c r="C251" i="8"/>
  <c r="A251" i="8"/>
  <c r="D250" i="8"/>
  <c r="C250" i="8"/>
  <c r="A250" i="8"/>
  <c r="P249" i="8"/>
  <c r="K249" i="8" s="1"/>
  <c r="L249" i="8"/>
  <c r="J249" i="8"/>
  <c r="D249" i="8"/>
  <c r="C249" i="8"/>
  <c r="A249" i="8"/>
  <c r="D248" i="8"/>
  <c r="C248" i="8"/>
  <c r="A248" i="8"/>
  <c r="D247" i="8"/>
  <c r="C247" i="8"/>
  <c r="A247" i="8"/>
  <c r="D246" i="8"/>
  <c r="C246" i="8"/>
  <c r="A246" i="8"/>
  <c r="L245" i="8"/>
  <c r="D245" i="8"/>
  <c r="C245" i="8"/>
  <c r="A245" i="8"/>
  <c r="D244" i="8"/>
  <c r="C244" i="8"/>
  <c r="A244" i="8"/>
  <c r="L243" i="8"/>
  <c r="V243" i="8" s="1"/>
  <c r="D243" i="8"/>
  <c r="C243" i="8"/>
  <c r="A243" i="8"/>
  <c r="D242" i="8"/>
  <c r="C242" i="8"/>
  <c r="A242" i="8"/>
  <c r="D241" i="8"/>
  <c r="C241" i="8"/>
  <c r="A241" i="8"/>
  <c r="D240" i="8"/>
  <c r="C240" i="8"/>
  <c r="A240" i="8"/>
  <c r="D239" i="8"/>
  <c r="C239" i="8"/>
  <c r="A239" i="8"/>
  <c r="D238" i="8"/>
  <c r="C238" i="8"/>
  <c r="A238" i="8"/>
  <c r="D237" i="8"/>
  <c r="C237" i="8"/>
  <c r="A237" i="8"/>
  <c r="D236" i="8"/>
  <c r="C236" i="8"/>
  <c r="A236" i="8"/>
  <c r="D235" i="8"/>
  <c r="C235" i="8"/>
  <c r="A235" i="8"/>
  <c r="D234" i="8"/>
  <c r="C234" i="8"/>
  <c r="A234" i="8"/>
  <c r="L233" i="8"/>
  <c r="V233" i="8" s="1"/>
  <c r="D233" i="8"/>
  <c r="C233" i="8"/>
  <c r="A233" i="8"/>
  <c r="D232" i="8"/>
  <c r="C232" i="8"/>
  <c r="A232" i="8"/>
  <c r="L231" i="8"/>
  <c r="V231" i="8" s="1"/>
  <c r="D231" i="8"/>
  <c r="C231" i="8"/>
  <c r="A231" i="8"/>
  <c r="D230" i="8"/>
  <c r="C230" i="8"/>
  <c r="A230" i="8"/>
  <c r="D229" i="8"/>
  <c r="C229" i="8"/>
  <c r="A229" i="8"/>
  <c r="D228" i="8"/>
  <c r="C228" i="8"/>
  <c r="A228" i="8"/>
  <c r="L227" i="8"/>
  <c r="V227" i="8" s="1"/>
  <c r="D227" i="8"/>
  <c r="C227" i="8"/>
  <c r="A227" i="8"/>
  <c r="D226" i="8"/>
  <c r="C226" i="8"/>
  <c r="A226" i="8"/>
  <c r="D225" i="8"/>
  <c r="C225" i="8"/>
  <c r="A225" i="8"/>
  <c r="D224" i="8"/>
  <c r="C224" i="8"/>
  <c r="A224" i="8"/>
  <c r="D223" i="8"/>
  <c r="C223" i="8"/>
  <c r="A223" i="8"/>
  <c r="D222" i="8"/>
  <c r="C222" i="8"/>
  <c r="A222" i="8"/>
  <c r="D221" i="8"/>
  <c r="C221" i="8"/>
  <c r="A221" i="8"/>
  <c r="D220" i="8"/>
  <c r="C220" i="8"/>
  <c r="A220" i="8"/>
  <c r="L219" i="8"/>
  <c r="V219" i="8" s="1"/>
  <c r="D219" i="8"/>
  <c r="C219" i="8"/>
  <c r="A219" i="8"/>
  <c r="D218" i="8"/>
  <c r="C218" i="8"/>
  <c r="A218" i="8"/>
  <c r="L217" i="8"/>
  <c r="V217" i="8" s="1"/>
  <c r="D217" i="8"/>
  <c r="C217" i="8"/>
  <c r="A217" i="8"/>
  <c r="D216" i="8"/>
  <c r="C216" i="8"/>
  <c r="A216" i="8"/>
  <c r="D215" i="8"/>
  <c r="C215" i="8"/>
  <c r="A215" i="8"/>
  <c r="D214" i="8"/>
  <c r="C214" i="8"/>
  <c r="A214" i="8"/>
  <c r="D213" i="8"/>
  <c r="C213" i="8"/>
  <c r="A213" i="8"/>
  <c r="L212" i="8"/>
  <c r="V212" i="8" s="1"/>
  <c r="D212" i="8"/>
  <c r="C212" i="8"/>
  <c r="A212" i="8"/>
  <c r="L211" i="8"/>
  <c r="D211" i="8"/>
  <c r="C211" i="8"/>
  <c r="A211" i="8"/>
  <c r="D210" i="8"/>
  <c r="C210" i="8"/>
  <c r="A210" i="8"/>
  <c r="D209" i="8"/>
  <c r="C209" i="8"/>
  <c r="A209" i="8"/>
  <c r="D208" i="8"/>
  <c r="C208" i="8"/>
  <c r="A208" i="8"/>
  <c r="D207" i="8"/>
  <c r="C207" i="8"/>
  <c r="A207" i="8"/>
  <c r="D206" i="8"/>
  <c r="C206" i="8"/>
  <c r="A206" i="8"/>
  <c r="J205" i="8"/>
  <c r="D205" i="8"/>
  <c r="C205" i="8"/>
  <c r="A205" i="8"/>
  <c r="D204" i="8"/>
  <c r="C204" i="8"/>
  <c r="A204" i="8"/>
  <c r="L203" i="8"/>
  <c r="V203" i="8" s="1"/>
  <c r="D203" i="8"/>
  <c r="C203" i="8"/>
  <c r="A203" i="8"/>
  <c r="D202" i="8"/>
  <c r="C202" i="8"/>
  <c r="A202" i="8"/>
  <c r="L201" i="8"/>
  <c r="V201" i="8" s="1"/>
  <c r="D201" i="8"/>
  <c r="C201" i="8"/>
  <c r="A201" i="8"/>
  <c r="D200" i="8"/>
  <c r="C200" i="8"/>
  <c r="A200" i="8"/>
  <c r="D199" i="8"/>
  <c r="C199" i="8"/>
  <c r="A199" i="8"/>
  <c r="D198" i="8"/>
  <c r="C198" i="8"/>
  <c r="A198" i="8"/>
  <c r="D197" i="8"/>
  <c r="C197" i="8"/>
  <c r="A197" i="8"/>
  <c r="D196" i="8"/>
  <c r="C196" i="8"/>
  <c r="A196" i="8"/>
  <c r="D195" i="8"/>
  <c r="C195" i="8"/>
  <c r="A195" i="8"/>
  <c r="D194" i="8"/>
  <c r="C194" i="8"/>
  <c r="A194" i="8"/>
  <c r="D193" i="8"/>
  <c r="C193" i="8"/>
  <c r="A193" i="8"/>
  <c r="D192" i="8"/>
  <c r="C192" i="8"/>
  <c r="A192" i="8"/>
  <c r="D191" i="8"/>
  <c r="C191" i="8"/>
  <c r="A191" i="8"/>
  <c r="D190" i="8"/>
  <c r="C190" i="8"/>
  <c r="A190" i="8"/>
  <c r="D189" i="8"/>
  <c r="C189" i="8"/>
  <c r="A189" i="8"/>
  <c r="D188" i="8"/>
  <c r="C188" i="8"/>
  <c r="A188" i="8"/>
  <c r="L187" i="8"/>
  <c r="V187" i="8" s="1"/>
  <c r="D187" i="8"/>
  <c r="C187" i="8"/>
  <c r="A187" i="8"/>
  <c r="AE186" i="8"/>
  <c r="D186" i="8"/>
  <c r="C186" i="8"/>
  <c r="A186" i="8"/>
  <c r="D185" i="8"/>
  <c r="C185" i="8"/>
  <c r="A185" i="8"/>
  <c r="D184" i="8"/>
  <c r="C184" i="8"/>
  <c r="A184" i="8"/>
  <c r="AE183" i="8"/>
  <c r="L183" i="8"/>
  <c r="V183" i="8" s="1"/>
  <c r="D183" i="8"/>
  <c r="C183" i="8"/>
  <c r="A183" i="8"/>
  <c r="D182" i="8"/>
  <c r="C182" i="8"/>
  <c r="A182" i="8"/>
  <c r="D181" i="8"/>
  <c r="C181" i="8"/>
  <c r="A181" i="8"/>
  <c r="D180" i="8"/>
  <c r="C180" i="8"/>
  <c r="A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AO169" i="8"/>
  <c r="L169" i="8"/>
  <c r="D169" i="8"/>
  <c r="C169" i="8"/>
  <c r="D168" i="8"/>
  <c r="C168" i="8"/>
  <c r="AO167" i="8"/>
  <c r="D167" i="8"/>
  <c r="C167" i="8"/>
  <c r="D166" i="8"/>
  <c r="C166" i="8"/>
  <c r="D165" i="8"/>
  <c r="C165" i="8"/>
  <c r="D164" i="8"/>
  <c r="C164" i="8"/>
  <c r="AO163" i="8"/>
  <c r="L163" i="8"/>
  <c r="V163" i="8" s="1"/>
  <c r="D163" i="8"/>
  <c r="C163" i="8"/>
  <c r="D162" i="8"/>
  <c r="C162" i="8"/>
  <c r="L161" i="8"/>
  <c r="V161" i="8" s="1"/>
  <c r="D161" i="8"/>
  <c r="C161" i="8"/>
  <c r="D160" i="8"/>
  <c r="C160" i="8"/>
  <c r="L159" i="8"/>
  <c r="V159" i="8" s="1"/>
  <c r="D159" i="8"/>
  <c r="C159" i="8"/>
  <c r="D158" i="8"/>
  <c r="C158" i="8"/>
  <c r="D157" i="8"/>
  <c r="C157" i="8"/>
  <c r="D156" i="8"/>
  <c r="C156" i="8"/>
  <c r="L155" i="8"/>
  <c r="V155" i="8" s="1"/>
  <c r="D155" i="8"/>
  <c r="C155" i="8"/>
  <c r="D154" i="8"/>
  <c r="C154" i="8"/>
  <c r="L153" i="8"/>
  <c r="V153" i="8" s="1"/>
  <c r="D153" i="8"/>
  <c r="C153" i="8"/>
  <c r="L152" i="8"/>
  <c r="V152" i="8" s="1"/>
  <c r="D152" i="8"/>
  <c r="C152" i="8"/>
  <c r="L151" i="8"/>
  <c r="V151" i="8" s="1"/>
  <c r="D151" i="8"/>
  <c r="C151" i="8"/>
  <c r="D150" i="8"/>
  <c r="C150" i="8"/>
  <c r="D149" i="8"/>
  <c r="C149" i="8"/>
  <c r="D148" i="8"/>
  <c r="C148" i="8"/>
  <c r="AO147" i="8"/>
  <c r="L147" i="8"/>
  <c r="V147" i="8" s="1"/>
  <c r="D147" i="8"/>
  <c r="C147" i="8"/>
  <c r="D146" i="8"/>
  <c r="C146" i="8"/>
  <c r="L145" i="8"/>
  <c r="V145" i="8" s="1"/>
  <c r="D145" i="8"/>
  <c r="C145" i="8"/>
  <c r="AO144" i="8"/>
  <c r="D144" i="8"/>
  <c r="C144" i="8"/>
  <c r="L143" i="8"/>
  <c r="V143" i="8" s="1"/>
  <c r="D143" i="8"/>
  <c r="C143" i="8"/>
  <c r="D142" i="8"/>
  <c r="C142" i="8"/>
  <c r="D141" i="8"/>
  <c r="C141" i="8"/>
  <c r="D140" i="8"/>
  <c r="C140" i="8"/>
  <c r="L139" i="8"/>
  <c r="V139" i="8" s="1"/>
  <c r="D139" i="8"/>
  <c r="C139" i="8"/>
  <c r="D138" i="8"/>
  <c r="C138" i="8"/>
  <c r="L137" i="8"/>
  <c r="V137" i="8" s="1"/>
  <c r="D137" i="8"/>
  <c r="C137" i="8"/>
  <c r="D136" i="8"/>
  <c r="C136" i="8"/>
  <c r="L135" i="8"/>
  <c r="V135" i="8" s="1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L126" i="8"/>
  <c r="V126" i="8" s="1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L116" i="8"/>
  <c r="V116" i="8" s="1"/>
  <c r="D116" i="8"/>
  <c r="C116" i="8"/>
  <c r="L115" i="8"/>
  <c r="V115" i="8" s="1"/>
  <c r="D115" i="8"/>
  <c r="C115" i="8"/>
  <c r="D114" i="8"/>
  <c r="C114" i="8"/>
  <c r="L113" i="8"/>
  <c r="V113" i="8" s="1"/>
  <c r="D113" i="8"/>
  <c r="C113" i="8"/>
  <c r="D112" i="8"/>
  <c r="C112" i="8"/>
  <c r="L111" i="8"/>
  <c r="V111" i="8" s="1"/>
  <c r="D111" i="8"/>
  <c r="C111" i="8"/>
  <c r="D110" i="8"/>
  <c r="C110" i="8"/>
  <c r="D109" i="8"/>
  <c r="C109" i="8"/>
  <c r="D108" i="8"/>
  <c r="C108" i="8"/>
  <c r="D107" i="8"/>
  <c r="C107" i="8"/>
  <c r="D106" i="8"/>
  <c r="C106" i="8"/>
  <c r="AO105" i="8"/>
  <c r="D105" i="8"/>
  <c r="C105" i="8"/>
  <c r="D104" i="8"/>
  <c r="C104" i="8"/>
  <c r="D103" i="8"/>
  <c r="C103" i="8"/>
  <c r="AO102" i="8"/>
  <c r="D102" i="8"/>
  <c r="C102" i="8"/>
  <c r="D101" i="8"/>
  <c r="C101" i="8"/>
  <c r="D100" i="8"/>
  <c r="C100" i="8"/>
  <c r="L99" i="8"/>
  <c r="V99" i="8" s="1"/>
  <c r="D99" i="8"/>
  <c r="C99" i="8"/>
  <c r="D98" i="8"/>
  <c r="C98" i="8"/>
  <c r="D97" i="8"/>
  <c r="C97" i="8"/>
  <c r="D96" i="8"/>
  <c r="C96" i="8"/>
  <c r="L95" i="8"/>
  <c r="V95" i="8" s="1"/>
  <c r="D95" i="8"/>
  <c r="C95" i="8"/>
  <c r="D94" i="8"/>
  <c r="C94" i="8"/>
  <c r="D93" i="8"/>
  <c r="C93" i="8"/>
  <c r="D92" i="8"/>
  <c r="C92" i="8"/>
  <c r="L91" i="8"/>
  <c r="D91" i="8"/>
  <c r="C91" i="8"/>
  <c r="D90" i="8"/>
  <c r="C90" i="8"/>
  <c r="D89" i="8"/>
  <c r="C89" i="8"/>
  <c r="D88" i="8"/>
  <c r="C88" i="8"/>
  <c r="L87" i="8"/>
  <c r="V87" i="8" s="1"/>
  <c r="D87" i="8"/>
  <c r="C87" i="8"/>
  <c r="L86" i="8"/>
  <c r="V86" i="8" s="1"/>
  <c r="D86" i="8"/>
  <c r="C86" i="8"/>
  <c r="D85" i="8"/>
  <c r="C85" i="8"/>
  <c r="D84" i="8"/>
  <c r="C84" i="8"/>
  <c r="L83" i="8"/>
  <c r="V83" i="8" s="1"/>
  <c r="D83" i="8"/>
  <c r="C83" i="8"/>
  <c r="D82" i="8"/>
  <c r="C82" i="8"/>
  <c r="L81" i="8"/>
  <c r="V81" i="8" s="1"/>
  <c r="D81" i="8"/>
  <c r="C81" i="8"/>
  <c r="D80" i="8"/>
  <c r="C80" i="8"/>
  <c r="L79" i="8"/>
  <c r="D79" i="8"/>
  <c r="C79" i="8"/>
  <c r="D78" i="8"/>
  <c r="C78" i="8"/>
  <c r="D77" i="8"/>
  <c r="C77" i="8"/>
  <c r="D76" i="8"/>
  <c r="C76" i="8"/>
  <c r="L75" i="8"/>
  <c r="V75" i="8" s="1"/>
  <c r="D75" i="8"/>
  <c r="C75" i="8"/>
  <c r="D74" i="8"/>
  <c r="C74" i="8"/>
  <c r="L73" i="8"/>
  <c r="V73" i="8" s="1"/>
  <c r="D73" i="8"/>
  <c r="C73" i="8"/>
  <c r="D72" i="8"/>
  <c r="C72" i="8"/>
  <c r="D71" i="8"/>
  <c r="C71" i="8"/>
  <c r="D70" i="8"/>
  <c r="C70" i="8"/>
  <c r="D69" i="8"/>
  <c r="C69" i="8"/>
  <c r="D68" i="8"/>
  <c r="C68" i="8"/>
  <c r="L67" i="8"/>
  <c r="D67" i="8"/>
  <c r="C67" i="8"/>
  <c r="D66" i="8"/>
  <c r="C66" i="8"/>
  <c r="L65" i="8"/>
  <c r="D65" i="8"/>
  <c r="C65" i="8"/>
  <c r="D64" i="8"/>
  <c r="C64" i="8"/>
  <c r="L63" i="8"/>
  <c r="D63" i="8"/>
  <c r="C63" i="8"/>
  <c r="D62" i="8"/>
  <c r="C62" i="8"/>
  <c r="D61" i="8"/>
  <c r="C61" i="8"/>
  <c r="D60" i="8"/>
  <c r="C60" i="8"/>
  <c r="L59" i="8"/>
  <c r="D59" i="8"/>
  <c r="C59" i="8"/>
  <c r="D58" i="8"/>
  <c r="C58" i="8"/>
  <c r="D57" i="8"/>
  <c r="C57" i="8"/>
  <c r="D56" i="8"/>
  <c r="C56" i="8"/>
  <c r="L55" i="8"/>
  <c r="V55" i="8" s="1"/>
  <c r="D55" i="8"/>
  <c r="C55" i="8"/>
  <c r="D54" i="8"/>
  <c r="C54" i="8"/>
  <c r="L53" i="8"/>
  <c r="D53" i="8"/>
  <c r="C53" i="8"/>
  <c r="D52" i="8"/>
  <c r="C52" i="8"/>
  <c r="L51" i="8"/>
  <c r="D51" i="8"/>
  <c r="C51" i="8"/>
  <c r="D50" i="8"/>
  <c r="C50" i="8"/>
  <c r="L49" i="8"/>
  <c r="D49" i="8"/>
  <c r="C49" i="8"/>
  <c r="D48" i="8"/>
  <c r="C48" i="8"/>
  <c r="L47" i="8"/>
  <c r="D47" i="8"/>
  <c r="C47" i="8"/>
  <c r="D46" i="8"/>
  <c r="C46" i="8"/>
  <c r="D45" i="8"/>
  <c r="C45" i="8"/>
  <c r="P44" i="8"/>
  <c r="K44" i="8" s="1"/>
  <c r="D44" i="8"/>
  <c r="C44" i="8"/>
  <c r="L43" i="8"/>
  <c r="D43" i="8"/>
  <c r="C43" i="8"/>
  <c r="D42" i="8"/>
  <c r="C42" i="8"/>
  <c r="L41" i="8"/>
  <c r="V41" i="8" s="1"/>
  <c r="D41" i="8"/>
  <c r="C41" i="8"/>
  <c r="D40" i="8"/>
  <c r="C40" i="8"/>
  <c r="L39" i="8"/>
  <c r="V39" i="8" s="1"/>
  <c r="D39" i="8"/>
  <c r="C39" i="8"/>
  <c r="L38" i="8"/>
  <c r="V38" i="8" s="1"/>
  <c r="D38" i="8"/>
  <c r="C38" i="8"/>
  <c r="D37" i="8"/>
  <c r="C37" i="8"/>
  <c r="D36" i="8"/>
  <c r="C36" i="8"/>
  <c r="L35" i="8"/>
  <c r="D35" i="8"/>
  <c r="C35" i="8"/>
  <c r="D34" i="8"/>
  <c r="C34" i="8"/>
  <c r="L33" i="8"/>
  <c r="V33" i="8" s="1"/>
  <c r="D33" i="8"/>
  <c r="C33" i="8"/>
  <c r="D32" i="8"/>
  <c r="C32" i="8"/>
  <c r="L31" i="8"/>
  <c r="V31" i="8" s="1"/>
  <c r="D31" i="8"/>
  <c r="C31" i="8"/>
  <c r="D30" i="8"/>
  <c r="C30" i="8"/>
  <c r="D29" i="8"/>
  <c r="C29" i="8"/>
  <c r="D28" i="8"/>
  <c r="C28" i="8"/>
  <c r="D27" i="8"/>
  <c r="C27" i="8"/>
  <c r="D26" i="8"/>
  <c r="C26" i="8"/>
  <c r="L25" i="8"/>
  <c r="V25" i="8" s="1"/>
  <c r="D25" i="8"/>
  <c r="C25" i="8"/>
  <c r="D24" i="8"/>
  <c r="C24" i="8"/>
  <c r="L23" i="8"/>
  <c r="D23" i="8"/>
  <c r="C23" i="8"/>
  <c r="D22" i="8"/>
  <c r="C22" i="8"/>
  <c r="D21" i="8"/>
  <c r="C21" i="8"/>
  <c r="D20" i="8"/>
  <c r="C20" i="8"/>
  <c r="L19" i="8"/>
  <c r="V19" i="8" s="1"/>
  <c r="D19" i="8"/>
  <c r="C19" i="8"/>
  <c r="D18" i="8"/>
  <c r="C18" i="8"/>
  <c r="L17" i="8"/>
  <c r="V17" i="8" s="1"/>
  <c r="D17" i="8"/>
  <c r="C17" i="8"/>
  <c r="D16" i="8"/>
  <c r="C16" i="8"/>
  <c r="D15" i="8"/>
  <c r="C15" i="8"/>
  <c r="D14" i="8"/>
  <c r="C14" i="8"/>
  <c r="D13" i="8"/>
  <c r="C13" i="8"/>
  <c r="D12" i="8"/>
  <c r="C12" i="8"/>
  <c r="L11" i="8"/>
  <c r="V11" i="8" s="1"/>
  <c r="D11" i="8"/>
  <c r="C11" i="8"/>
  <c r="D10" i="8"/>
  <c r="C10" i="8"/>
  <c r="L9" i="8"/>
  <c r="V9" i="8" s="1"/>
  <c r="D9" i="8"/>
  <c r="C9" i="8"/>
  <c r="D8" i="8"/>
  <c r="C8" i="8"/>
  <c r="D7" i="8"/>
  <c r="C7" i="8"/>
  <c r="D6" i="8"/>
  <c r="C6" i="8"/>
  <c r="D5" i="8"/>
  <c r="C5" i="8"/>
  <c r="D4" i="8"/>
  <c r="C4" i="8"/>
  <c r="L3" i="8"/>
  <c r="V3" i="8" s="1"/>
  <c r="D3" i="8"/>
  <c r="C3" i="8"/>
  <c r="D2" i="8"/>
  <c r="C2" i="8"/>
  <c r="AI517" i="31"/>
  <c r="AH517" i="31"/>
  <c r="AG517" i="31"/>
  <c r="AF517" i="31"/>
  <c r="O281" i="31"/>
  <c r="L278" i="31"/>
  <c r="O277" i="31"/>
  <c r="F275" i="31"/>
  <c r="F274" i="31"/>
  <c r="O273" i="31"/>
  <c r="F273" i="31"/>
  <c r="L272" i="31"/>
  <c r="F272" i="31"/>
  <c r="L270" i="31"/>
  <c r="F266" i="31"/>
  <c r="W132" i="31"/>
  <c r="S105" i="31"/>
  <c r="X70" i="31"/>
  <c r="CC14" i="31"/>
  <c r="CB14" i="31"/>
  <c r="CA14" i="31"/>
  <c r="BZ14" i="31"/>
  <c r="BY14" i="31"/>
  <c r="BX14" i="31"/>
  <c r="BW14" i="31"/>
  <c r="BV14" i="31"/>
  <c r="BU14" i="31"/>
  <c r="BT14" i="31"/>
  <c r="BS14" i="31"/>
  <c r="BR14" i="31"/>
  <c r="BQ14" i="31"/>
  <c r="BP14" i="31"/>
  <c r="BO14" i="31"/>
  <c r="BN14" i="31"/>
  <c r="BM14" i="31"/>
  <c r="BL14" i="31"/>
  <c r="BK14" i="31"/>
  <c r="BJ14" i="31"/>
  <c r="BI14" i="31"/>
  <c r="BH14" i="31"/>
  <c r="BG14" i="31"/>
  <c r="BF14" i="31"/>
  <c r="BE14" i="31"/>
  <c r="BD14" i="31"/>
  <c r="BC14" i="31"/>
  <c r="BB14" i="31"/>
  <c r="BA14" i="31"/>
  <c r="AZ14" i="31"/>
  <c r="AY14" i="31"/>
  <c r="CC9" i="31"/>
  <c r="CB9" i="31"/>
  <c r="CA9" i="31"/>
  <c r="BZ9" i="31"/>
  <c r="BY9" i="31"/>
  <c r="BX9" i="31"/>
  <c r="BW9" i="31"/>
  <c r="BV9" i="31"/>
  <c r="BU9" i="31"/>
  <c r="BT9" i="31"/>
  <c r="BS9" i="31"/>
  <c r="BR9" i="31"/>
  <c r="BQ9" i="31"/>
  <c r="BP9" i="31"/>
  <c r="BO9" i="31"/>
  <c r="BN9" i="31"/>
  <c r="BM9" i="31"/>
  <c r="BL9" i="31"/>
  <c r="BK9" i="31"/>
  <c r="BJ9" i="31"/>
  <c r="BI9" i="31"/>
  <c r="BH9" i="31"/>
  <c r="BG9" i="31"/>
  <c r="BF9" i="31"/>
  <c r="BE9" i="31"/>
  <c r="BD9" i="31"/>
  <c r="BC9" i="31"/>
  <c r="BB9" i="31"/>
  <c r="BA9" i="31"/>
  <c r="AZ9" i="31"/>
  <c r="AY9" i="31"/>
  <c r="CC8" i="31"/>
  <c r="CB8" i="31"/>
  <c r="CA8" i="31"/>
  <c r="BZ8" i="31"/>
  <c r="BY8" i="31"/>
  <c r="BX8" i="31"/>
  <c r="BW8" i="31"/>
  <c r="BV8" i="31"/>
  <c r="BU8" i="31"/>
  <c r="BT8" i="31"/>
  <c r="BS8" i="31"/>
  <c r="BR8" i="31"/>
  <c r="BQ8" i="31"/>
  <c r="BP8" i="31"/>
  <c r="BO8" i="31"/>
  <c r="BN8" i="31"/>
  <c r="BM8" i="31"/>
  <c r="BL8" i="31"/>
  <c r="BK8" i="31"/>
  <c r="BJ8" i="31"/>
  <c r="BI8" i="31"/>
  <c r="BH8" i="31"/>
  <c r="BG8" i="31"/>
  <c r="BF8" i="31"/>
  <c r="BE8" i="31"/>
  <c r="BD8" i="31"/>
  <c r="BC8" i="31"/>
  <c r="BB8" i="31"/>
  <c r="BA8" i="31"/>
  <c r="AZ8" i="31"/>
  <c r="AY8" i="31"/>
  <c r="CC7" i="31"/>
  <c r="CB7" i="31"/>
  <c r="CA7" i="31"/>
  <c r="BZ7" i="31"/>
  <c r="BY7" i="31"/>
  <c r="BX7" i="31"/>
  <c r="BW7" i="31"/>
  <c r="BV7" i="31"/>
  <c r="BU7" i="31"/>
  <c r="BT7" i="31"/>
  <c r="BS7" i="31"/>
  <c r="BR7" i="31"/>
  <c r="BQ7" i="31"/>
  <c r="BP7" i="31"/>
  <c r="BO7" i="31"/>
  <c r="BN7" i="31"/>
  <c r="BM7" i="31"/>
  <c r="BL7" i="31"/>
  <c r="BK7" i="31"/>
  <c r="BJ7" i="31"/>
  <c r="BI7" i="31"/>
  <c r="BH7" i="31"/>
  <c r="BG7" i="31"/>
  <c r="BF7" i="31"/>
  <c r="BE7" i="31"/>
  <c r="BD7" i="31"/>
  <c r="BC7" i="31"/>
  <c r="BB7" i="31"/>
  <c r="BA7" i="31"/>
  <c r="AZ7" i="31"/>
  <c r="AY7" i="31"/>
  <c r="CC6" i="31"/>
  <c r="CB6" i="31"/>
  <c r="CA6" i="31"/>
  <c r="BZ6" i="31"/>
  <c r="BY6" i="31"/>
  <c r="BX6" i="31"/>
  <c r="BW6" i="31"/>
  <c r="BV6" i="31"/>
  <c r="BU6" i="31"/>
  <c r="BT6" i="31"/>
  <c r="BS6" i="31"/>
  <c r="BR6" i="31"/>
  <c r="BQ6" i="31"/>
  <c r="BP6" i="31"/>
  <c r="BO6" i="31"/>
  <c r="BN6" i="31"/>
  <c r="BM6" i="31"/>
  <c r="BL6" i="31"/>
  <c r="BK6" i="31"/>
  <c r="BJ6" i="31"/>
  <c r="BI6" i="31"/>
  <c r="BH6" i="31"/>
  <c r="BG6" i="31"/>
  <c r="BF6" i="31"/>
  <c r="BE6" i="31"/>
  <c r="BD6" i="31"/>
  <c r="BC6" i="31"/>
  <c r="BB6" i="31"/>
  <c r="BA6" i="31"/>
  <c r="AZ6" i="31"/>
  <c r="AY6" i="31"/>
  <c r="DI5" i="31"/>
  <c r="CC5" i="31"/>
  <c r="CB5" i="31"/>
  <c r="CA5" i="31"/>
  <c r="BZ5" i="31"/>
  <c r="BY5" i="31"/>
  <c r="BX5" i="31"/>
  <c r="BW5" i="31"/>
  <c r="BV5" i="31"/>
  <c r="BU5" i="31"/>
  <c r="BT5" i="31"/>
  <c r="BS5" i="31"/>
  <c r="BR5" i="31"/>
  <c r="BQ5" i="31"/>
  <c r="BP5" i="31"/>
  <c r="BO5" i="31"/>
  <c r="BN5" i="31"/>
  <c r="BM5" i="31"/>
  <c r="BL5" i="31"/>
  <c r="BK5" i="31"/>
  <c r="BJ5" i="31"/>
  <c r="BI5" i="31"/>
  <c r="BH5" i="31"/>
  <c r="BG5" i="31"/>
  <c r="BF5" i="31"/>
  <c r="BE5" i="31"/>
  <c r="BD5" i="31"/>
  <c r="BC5" i="31"/>
  <c r="BB5" i="31"/>
  <c r="BA5" i="31"/>
  <c r="AZ5" i="31"/>
  <c r="AY5" i="31"/>
  <c r="AJ26" i="19"/>
  <c r="AJ27" i="19"/>
  <c r="AJ7" i="19"/>
  <c r="AJ22" i="19"/>
  <c r="AJ9" i="19"/>
  <c r="L266" i="31"/>
  <c r="AJ8" i="19"/>
  <c r="AJ28" i="19"/>
  <c r="AJ6" i="19"/>
  <c r="N191" i="31"/>
  <c r="R132" i="31"/>
  <c r="AX7" i="31"/>
  <c r="K266" i="31"/>
  <c r="U105" i="31"/>
  <c r="CD9" i="31"/>
  <c r="S132" i="31"/>
  <c r="V110" i="31"/>
  <c r="R157" i="31"/>
  <c r="S157" i="31"/>
  <c r="CD8" i="31"/>
  <c r="V105" i="31"/>
  <c r="AX8" i="31"/>
  <c r="H266" i="31"/>
  <c r="J266" i="31"/>
  <c r="I266" i="31"/>
  <c r="AX14" i="31"/>
  <c r="CD6" i="31"/>
  <c r="O191" i="31"/>
  <c r="Q103" i="31"/>
  <c r="CD7" i="31"/>
  <c r="G266" i="31"/>
  <c r="F276" i="31" l="1"/>
  <c r="J6" i="8"/>
  <c r="P6" i="8"/>
  <c r="K6" i="8" s="1"/>
  <c r="P7" i="8"/>
  <c r="K7" i="8" s="1"/>
  <c r="J7" i="8"/>
  <c r="P39" i="8"/>
  <c r="K39" i="8" s="1"/>
  <c r="J39" i="8"/>
  <c r="M39" i="8" s="1"/>
  <c r="P55" i="8"/>
  <c r="K55" i="8" s="1"/>
  <c r="J55" i="8"/>
  <c r="M55" i="8" s="1"/>
  <c r="J63" i="8"/>
  <c r="P63" i="8"/>
  <c r="K63" i="8" s="1"/>
  <c r="P79" i="8"/>
  <c r="K79" i="8" s="1"/>
  <c r="J79" i="8"/>
  <c r="J87" i="8"/>
  <c r="P87" i="8"/>
  <c r="K87" i="8" s="1"/>
  <c r="J97" i="8"/>
  <c r="P97" i="8"/>
  <c r="K97" i="8" s="1"/>
  <c r="P111" i="8"/>
  <c r="K111" i="8" s="1"/>
  <c r="J111" i="8"/>
  <c r="P127" i="8"/>
  <c r="K127" i="8" s="1"/>
  <c r="J127" i="8"/>
  <c r="J188" i="8"/>
  <c r="P188" i="8"/>
  <c r="K188" i="8" s="1"/>
  <c r="J209" i="8"/>
  <c r="P209" i="8"/>
  <c r="K209" i="8" s="1"/>
  <c r="P217" i="8"/>
  <c r="K217" i="8" s="1"/>
  <c r="J217" i="8"/>
  <c r="P241" i="8"/>
  <c r="K241" i="8" s="1"/>
  <c r="J241" i="8"/>
  <c r="J291" i="8"/>
  <c r="P291" i="8"/>
  <c r="K291" i="8" s="1"/>
  <c r="P332" i="8"/>
  <c r="K332" i="8" s="1"/>
  <c r="J332" i="8"/>
  <c r="Q332" i="8" s="1"/>
  <c r="J372" i="8"/>
  <c r="P372" i="8"/>
  <c r="K372" i="8" s="1"/>
  <c r="J393" i="8"/>
  <c r="M393" i="8" s="1"/>
  <c r="P393" i="8"/>
  <c r="K393" i="8" s="1"/>
  <c r="P497" i="8"/>
  <c r="K497" i="8" s="1"/>
  <c r="J497" i="8"/>
  <c r="J849" i="8"/>
  <c r="P849" i="8"/>
  <c r="K849" i="8" s="1"/>
  <c r="P321" i="8"/>
  <c r="K321" i="8" s="1"/>
  <c r="P473" i="8"/>
  <c r="K473" i="8" s="1"/>
  <c r="J601" i="8"/>
  <c r="P633" i="8"/>
  <c r="K633" i="8" s="1"/>
  <c r="P665" i="8"/>
  <c r="K665" i="8" s="1"/>
  <c r="Q310" i="8"/>
  <c r="P377" i="8"/>
  <c r="K377" i="8" s="1"/>
  <c r="P489" i="8"/>
  <c r="K489" i="8" s="1"/>
  <c r="P51" i="8"/>
  <c r="K51" i="8" s="1"/>
  <c r="J159" i="8"/>
  <c r="Q159" i="8" s="1"/>
  <c r="P199" i="8"/>
  <c r="K199" i="8" s="1"/>
  <c r="P281" i="8"/>
  <c r="K281" i="8" s="1"/>
  <c r="P385" i="8"/>
  <c r="K385" i="8" s="1"/>
  <c r="P433" i="8"/>
  <c r="K433" i="8" s="1"/>
  <c r="P505" i="8"/>
  <c r="K505" i="8" s="1"/>
  <c r="P649" i="8"/>
  <c r="K649" i="8" s="1"/>
  <c r="J151" i="8"/>
  <c r="J167" i="8"/>
  <c r="J183" i="8"/>
  <c r="P313" i="8"/>
  <c r="K313" i="8" s="1"/>
  <c r="P865" i="8"/>
  <c r="K865" i="8" s="1"/>
  <c r="P289" i="8"/>
  <c r="K289" i="8" s="1"/>
  <c r="P297" i="8"/>
  <c r="K297" i="8" s="1"/>
  <c r="P609" i="8"/>
  <c r="K609" i="8" s="1"/>
  <c r="P305" i="8"/>
  <c r="K305" i="8" s="1"/>
  <c r="P273" i="8"/>
  <c r="K273" i="8" s="1"/>
  <c r="P465" i="8"/>
  <c r="K465" i="8" s="1"/>
  <c r="P481" i="8"/>
  <c r="K481" i="8" s="1"/>
  <c r="P513" i="8"/>
  <c r="K513" i="8" s="1"/>
  <c r="P657" i="8"/>
  <c r="K657" i="8" s="1"/>
  <c r="P681" i="8"/>
  <c r="K681" i="8" s="1"/>
  <c r="J278" i="8"/>
  <c r="P454" i="8"/>
  <c r="K454" i="8" s="1"/>
  <c r="J15" i="8"/>
  <c r="J180" i="8"/>
  <c r="P318" i="8"/>
  <c r="K318" i="8" s="1"/>
  <c r="P549" i="8"/>
  <c r="K549" i="8" s="1"/>
  <c r="J23" i="8"/>
  <c r="Q23" i="8" s="1"/>
  <c r="J31" i="8"/>
  <c r="J446" i="8"/>
  <c r="Q446" i="8" s="1"/>
  <c r="P25" i="8"/>
  <c r="K25" i="8" s="1"/>
  <c r="J327" i="8"/>
  <c r="J335" i="8"/>
  <c r="P326" i="8"/>
  <c r="K326" i="8" s="1"/>
  <c r="J172" i="8"/>
  <c r="P59" i="8"/>
  <c r="K59" i="8" s="1"/>
  <c r="J303" i="8"/>
  <c r="J399" i="8"/>
  <c r="Q399" i="8" s="1"/>
  <c r="J271" i="8"/>
  <c r="Q271" i="8" s="1"/>
  <c r="J279" i="8"/>
  <c r="M279" i="8" s="1"/>
  <c r="J295" i="8"/>
  <c r="Q295" i="8" s="1"/>
  <c r="J551" i="8"/>
  <c r="Q551" i="8" s="1"/>
  <c r="J575" i="8"/>
  <c r="M575" i="8" s="1"/>
  <c r="J93" i="8"/>
  <c r="J246" i="8"/>
  <c r="P75" i="8"/>
  <c r="K75" i="8" s="1"/>
  <c r="H285" i="32"/>
  <c r="J285" i="32" s="1"/>
  <c r="H238" i="32" s="1"/>
  <c r="H245" i="32" s="1"/>
  <c r="P201" i="8"/>
  <c r="K201" i="8" s="1"/>
  <c r="P193" i="8"/>
  <c r="K193" i="8" s="1"/>
  <c r="P177" i="8"/>
  <c r="K177" i="8" s="1"/>
  <c r="P169" i="8"/>
  <c r="K169" i="8" s="1"/>
  <c r="P161" i="8"/>
  <c r="K161" i="8" s="1"/>
  <c r="P153" i="8"/>
  <c r="K153" i="8" s="1"/>
  <c r="P145" i="8"/>
  <c r="K145" i="8" s="1"/>
  <c r="P129" i="8"/>
  <c r="K129" i="8" s="1"/>
  <c r="P121" i="8"/>
  <c r="K121" i="8" s="1"/>
  <c r="P113" i="8"/>
  <c r="K113" i="8" s="1"/>
  <c r="P89" i="8"/>
  <c r="K89" i="8" s="1"/>
  <c r="P81" i="8"/>
  <c r="K81" i="8" s="1"/>
  <c r="P73" i="8"/>
  <c r="K73" i="8" s="1"/>
  <c r="P65" i="8"/>
  <c r="K65" i="8" s="1"/>
  <c r="P33" i="8"/>
  <c r="K33" i="8" s="1"/>
  <c r="P17" i="8"/>
  <c r="K17" i="8" s="1"/>
  <c r="P652" i="8"/>
  <c r="K652" i="8" s="1"/>
  <c r="P436" i="8"/>
  <c r="K436" i="8" s="1"/>
  <c r="P396" i="8"/>
  <c r="K396" i="8" s="1"/>
  <c r="P300" i="8"/>
  <c r="K300" i="8" s="1"/>
  <c r="P260" i="8"/>
  <c r="K260" i="8" s="1"/>
  <c r="P228" i="8"/>
  <c r="K228" i="8" s="1"/>
  <c r="P196" i="8"/>
  <c r="K196" i="8" s="1"/>
  <c r="P124" i="8"/>
  <c r="K124" i="8" s="1"/>
  <c r="P116" i="8"/>
  <c r="K116" i="8" s="1"/>
  <c r="P108" i="8"/>
  <c r="K108" i="8" s="1"/>
  <c r="P92" i="8"/>
  <c r="K92" i="8" s="1"/>
  <c r="P20" i="8"/>
  <c r="K20" i="8" s="1"/>
  <c r="P12" i="8"/>
  <c r="K12" i="8" s="1"/>
  <c r="P4" i="8"/>
  <c r="K4" i="8" s="1"/>
  <c r="P1073" i="8"/>
  <c r="K1073" i="8" s="1"/>
  <c r="P1025" i="8"/>
  <c r="K1025" i="8" s="1"/>
  <c r="P1001" i="8"/>
  <c r="K1001" i="8" s="1"/>
  <c r="P977" i="8"/>
  <c r="K977" i="8" s="1"/>
  <c r="P945" i="8"/>
  <c r="K945" i="8" s="1"/>
  <c r="P921" i="8"/>
  <c r="K921" i="8" s="1"/>
  <c r="P889" i="8"/>
  <c r="K889" i="8" s="1"/>
  <c r="P873" i="8"/>
  <c r="K873" i="8" s="1"/>
  <c r="P857" i="8"/>
  <c r="K857" i="8" s="1"/>
  <c r="P833" i="8"/>
  <c r="K833" i="8" s="1"/>
  <c r="P817" i="8"/>
  <c r="K817" i="8" s="1"/>
  <c r="P809" i="8"/>
  <c r="K809" i="8" s="1"/>
  <c r="P793" i="8"/>
  <c r="K793" i="8" s="1"/>
  <c r="P785" i="8"/>
  <c r="K785" i="8" s="1"/>
  <c r="P753" i="8"/>
  <c r="K753" i="8" s="1"/>
  <c r="P745" i="8"/>
  <c r="K745" i="8" s="1"/>
  <c r="P737" i="8"/>
  <c r="K737" i="8" s="1"/>
  <c r="P721" i="8"/>
  <c r="K721" i="8" s="1"/>
  <c r="P713" i="8"/>
  <c r="K713" i="8" s="1"/>
  <c r="P705" i="8"/>
  <c r="K705" i="8" s="1"/>
  <c r="P697" i="8"/>
  <c r="K697" i="8" s="1"/>
  <c r="P689" i="8"/>
  <c r="K689" i="8" s="1"/>
  <c r="P673" i="8"/>
  <c r="K673" i="8" s="1"/>
  <c r="P625" i="8"/>
  <c r="K625" i="8" s="1"/>
  <c r="P617" i="8"/>
  <c r="K617" i="8" s="1"/>
  <c r="P593" i="8"/>
  <c r="K593" i="8" s="1"/>
  <c r="P585" i="8"/>
  <c r="K585" i="8" s="1"/>
  <c r="P569" i="8"/>
  <c r="K569" i="8" s="1"/>
  <c r="P553" i="8"/>
  <c r="K553" i="8" s="1"/>
  <c r="P545" i="8"/>
  <c r="K545" i="8" s="1"/>
  <c r="P537" i="8"/>
  <c r="K537" i="8" s="1"/>
  <c r="P529" i="8"/>
  <c r="K529" i="8" s="1"/>
  <c r="P457" i="8"/>
  <c r="K457" i="8" s="1"/>
  <c r="P441" i="8"/>
  <c r="K441" i="8" s="1"/>
  <c r="P425" i="8"/>
  <c r="K425" i="8" s="1"/>
  <c r="P417" i="8"/>
  <c r="K417" i="8" s="1"/>
  <c r="P409" i="8"/>
  <c r="K409" i="8" s="1"/>
  <c r="P401" i="8"/>
  <c r="K401" i="8" s="1"/>
  <c r="P369" i="8"/>
  <c r="K369" i="8" s="1"/>
  <c r="P361" i="8"/>
  <c r="K361" i="8" s="1"/>
  <c r="P353" i="8"/>
  <c r="K353" i="8" s="1"/>
  <c r="P345" i="8"/>
  <c r="K345" i="8" s="1"/>
  <c r="P337" i="8"/>
  <c r="K337" i="8" s="1"/>
  <c r="P329" i="8"/>
  <c r="K329" i="8" s="1"/>
  <c r="J121" i="8"/>
  <c r="P252" i="8"/>
  <c r="K252" i="8" s="1"/>
  <c r="P356" i="8"/>
  <c r="K356" i="8" s="1"/>
  <c r="J145" i="8"/>
  <c r="M145" i="8" s="1"/>
  <c r="P9" i="8"/>
  <c r="K9" i="8" s="1"/>
  <c r="J17" i="8"/>
  <c r="P57" i="8"/>
  <c r="K57" i="8" s="1"/>
  <c r="P84" i="8"/>
  <c r="K84" i="8" s="1"/>
  <c r="L108" i="8"/>
  <c r="V108" i="8" s="1"/>
  <c r="P148" i="8"/>
  <c r="K148" i="8" s="1"/>
  <c r="J161" i="8"/>
  <c r="M161" i="8" s="1"/>
  <c r="J201" i="8"/>
  <c r="Q201" i="8" s="1"/>
  <c r="P268" i="8"/>
  <c r="K268" i="8" s="1"/>
  <c r="P276" i="8"/>
  <c r="K276" i="8" s="1"/>
  <c r="P380" i="8"/>
  <c r="K380" i="8" s="1"/>
  <c r="P475" i="8"/>
  <c r="K475" i="8" s="1"/>
  <c r="P1092" i="8"/>
  <c r="K1092" i="8" s="1"/>
  <c r="P1084" i="8"/>
  <c r="K1084" i="8" s="1"/>
  <c r="P1060" i="8"/>
  <c r="K1060" i="8" s="1"/>
  <c r="P1052" i="8"/>
  <c r="K1052" i="8" s="1"/>
  <c r="P1044" i="8"/>
  <c r="K1044" i="8" s="1"/>
  <c r="P1028" i="8"/>
  <c r="K1028" i="8" s="1"/>
  <c r="P1020" i="8"/>
  <c r="K1020" i="8" s="1"/>
  <c r="P1004" i="8"/>
  <c r="K1004" i="8" s="1"/>
  <c r="P996" i="8"/>
  <c r="K996" i="8" s="1"/>
  <c r="P964" i="8"/>
  <c r="K964" i="8" s="1"/>
  <c r="P948" i="8"/>
  <c r="K948" i="8" s="1"/>
  <c r="P932" i="8"/>
  <c r="K932" i="8" s="1"/>
  <c r="P924" i="8"/>
  <c r="K924" i="8" s="1"/>
  <c r="P916" i="8"/>
  <c r="K916" i="8" s="1"/>
  <c r="P908" i="8"/>
  <c r="K908" i="8" s="1"/>
  <c r="P900" i="8"/>
  <c r="K900" i="8" s="1"/>
  <c r="P884" i="8"/>
  <c r="K884" i="8" s="1"/>
  <c r="P868" i="8"/>
  <c r="K868" i="8" s="1"/>
  <c r="P860" i="8"/>
  <c r="K860" i="8" s="1"/>
  <c r="P852" i="8"/>
  <c r="K852" i="8" s="1"/>
  <c r="P844" i="8"/>
  <c r="K844" i="8" s="1"/>
  <c r="P828" i="8"/>
  <c r="K828" i="8" s="1"/>
  <c r="P780" i="8"/>
  <c r="K780" i="8" s="1"/>
  <c r="P748" i="8"/>
  <c r="K748" i="8" s="1"/>
  <c r="P740" i="8"/>
  <c r="K740" i="8" s="1"/>
  <c r="P708" i="8"/>
  <c r="K708" i="8" s="1"/>
  <c r="P700" i="8"/>
  <c r="K700" i="8" s="1"/>
  <c r="P684" i="8"/>
  <c r="K684" i="8" s="1"/>
  <c r="P676" i="8"/>
  <c r="K676" i="8" s="1"/>
  <c r="P668" i="8"/>
  <c r="K668" i="8" s="1"/>
  <c r="P556" i="8"/>
  <c r="K556" i="8" s="1"/>
  <c r="P540" i="8"/>
  <c r="K540" i="8" s="1"/>
  <c r="P508" i="8"/>
  <c r="K508" i="8" s="1"/>
  <c r="P468" i="8"/>
  <c r="K468" i="8" s="1"/>
  <c r="P460" i="8"/>
  <c r="K460" i="8" s="1"/>
  <c r="P452" i="8"/>
  <c r="K452" i="8" s="1"/>
  <c r="P444" i="8"/>
  <c r="K444" i="8" s="1"/>
  <c r="P428" i="8"/>
  <c r="K428" i="8" s="1"/>
  <c r="P420" i="8"/>
  <c r="K420" i="8" s="1"/>
  <c r="P412" i="8"/>
  <c r="K412" i="8" s="1"/>
  <c r="P404" i="8"/>
  <c r="K404" i="8" s="1"/>
  <c r="P364" i="8"/>
  <c r="K364" i="8" s="1"/>
  <c r="P348" i="8"/>
  <c r="K348" i="8" s="1"/>
  <c r="P340" i="8"/>
  <c r="K340" i="8" s="1"/>
  <c r="P324" i="8"/>
  <c r="K324" i="8" s="1"/>
  <c r="P316" i="8"/>
  <c r="K316" i="8" s="1"/>
  <c r="P308" i="8"/>
  <c r="K308" i="8" s="1"/>
  <c r="P284" i="8"/>
  <c r="K284" i="8" s="1"/>
  <c r="P245" i="8"/>
  <c r="K245" i="8" s="1"/>
  <c r="J73" i="8"/>
  <c r="J81" i="8"/>
  <c r="M81" i="8" s="1"/>
  <c r="L196" i="8"/>
  <c r="V196" i="8" s="1"/>
  <c r="L652" i="8"/>
  <c r="H652" i="8" s="1"/>
  <c r="X652" i="8" s="1"/>
  <c r="W652" i="8" s="1"/>
  <c r="J1020" i="8"/>
  <c r="Q1020" i="8" s="1"/>
  <c r="J89" i="8"/>
  <c r="P100" i="8"/>
  <c r="K100" i="8" s="1"/>
  <c r="L124" i="8"/>
  <c r="V124" i="8" s="1"/>
  <c r="J129" i="8"/>
  <c r="L228" i="8"/>
  <c r="L300" i="8"/>
  <c r="H300" i="8" s="1"/>
  <c r="X300" i="8" s="1"/>
  <c r="P443" i="8"/>
  <c r="K443" i="8" s="1"/>
  <c r="J33" i="8"/>
  <c r="M33" i="8" s="1"/>
  <c r="J113" i="8"/>
  <c r="L436" i="8"/>
  <c r="J65" i="8"/>
  <c r="M65" i="8" s="1"/>
  <c r="J169" i="8"/>
  <c r="P331" i="8"/>
  <c r="K331" i="8" s="1"/>
  <c r="L396" i="8"/>
  <c r="V396" i="8" s="1"/>
  <c r="P411" i="8"/>
  <c r="K411" i="8" s="1"/>
  <c r="J193" i="8"/>
  <c r="P699" i="8"/>
  <c r="K699" i="8" s="1"/>
  <c r="P244" i="8"/>
  <c r="K244" i="8" s="1"/>
  <c r="P236" i="8"/>
  <c r="K236" i="8" s="1"/>
  <c r="P220" i="8"/>
  <c r="K220" i="8" s="1"/>
  <c r="P765" i="8"/>
  <c r="K765" i="8" s="1"/>
  <c r="P757" i="8"/>
  <c r="K757" i="8" s="1"/>
  <c r="P749" i="8"/>
  <c r="K749" i="8" s="1"/>
  <c r="P741" i="8"/>
  <c r="K741" i="8" s="1"/>
  <c r="P733" i="8"/>
  <c r="K733" i="8" s="1"/>
  <c r="P725" i="8"/>
  <c r="K725" i="8" s="1"/>
  <c r="P717" i="8"/>
  <c r="K717" i="8" s="1"/>
  <c r="P709" i="8"/>
  <c r="K709" i="8" s="1"/>
  <c r="P701" i="8"/>
  <c r="K701" i="8" s="1"/>
  <c r="P685" i="8"/>
  <c r="K685" i="8" s="1"/>
  <c r="P677" i="8"/>
  <c r="K677" i="8" s="1"/>
  <c r="P669" i="8"/>
  <c r="K669" i="8" s="1"/>
  <c r="P661" i="8"/>
  <c r="K661" i="8" s="1"/>
  <c r="P653" i="8"/>
  <c r="K653" i="8" s="1"/>
  <c r="P629" i="8"/>
  <c r="K629" i="8" s="1"/>
  <c r="P621" i="8"/>
  <c r="K621" i="8" s="1"/>
  <c r="P613" i="8"/>
  <c r="K613" i="8" s="1"/>
  <c r="P605" i="8"/>
  <c r="K605" i="8" s="1"/>
  <c r="P597" i="8"/>
  <c r="K597" i="8" s="1"/>
  <c r="P589" i="8"/>
  <c r="K589" i="8" s="1"/>
  <c r="P581" i="8"/>
  <c r="K581" i="8" s="1"/>
  <c r="P573" i="8"/>
  <c r="K573" i="8" s="1"/>
  <c r="P565" i="8"/>
  <c r="K565" i="8" s="1"/>
  <c r="P557" i="8"/>
  <c r="K557" i="8" s="1"/>
  <c r="P541" i="8"/>
  <c r="K541" i="8" s="1"/>
  <c r="P533" i="8"/>
  <c r="K533" i="8" s="1"/>
  <c r="P525" i="8"/>
  <c r="K525" i="8" s="1"/>
  <c r="P517" i="8"/>
  <c r="K517" i="8" s="1"/>
  <c r="P509" i="8"/>
  <c r="K509" i="8" s="1"/>
  <c r="P501" i="8"/>
  <c r="K501" i="8" s="1"/>
  <c r="P493" i="8"/>
  <c r="K493" i="8" s="1"/>
  <c r="P485" i="8"/>
  <c r="K485" i="8" s="1"/>
  <c r="P477" i="8"/>
  <c r="K477" i="8" s="1"/>
  <c r="P461" i="8"/>
  <c r="K461" i="8" s="1"/>
  <c r="P453" i="8"/>
  <c r="K453" i="8" s="1"/>
  <c r="P445" i="8"/>
  <c r="K445" i="8" s="1"/>
  <c r="P437" i="8"/>
  <c r="K437" i="8" s="1"/>
  <c r="P429" i="8"/>
  <c r="K429" i="8" s="1"/>
  <c r="P421" i="8"/>
  <c r="K421" i="8" s="1"/>
  <c r="P413" i="8"/>
  <c r="K413" i="8" s="1"/>
  <c r="P405" i="8"/>
  <c r="K405" i="8" s="1"/>
  <c r="P389" i="8"/>
  <c r="K389" i="8" s="1"/>
  <c r="P381" i="8"/>
  <c r="K381" i="8" s="1"/>
  <c r="P373" i="8"/>
  <c r="K373" i="8" s="1"/>
  <c r="P365" i="8"/>
  <c r="K365" i="8" s="1"/>
  <c r="P349" i="8"/>
  <c r="K349" i="8" s="1"/>
  <c r="P341" i="8"/>
  <c r="K341" i="8" s="1"/>
  <c r="P333" i="8"/>
  <c r="K333" i="8" s="1"/>
  <c r="P325" i="8"/>
  <c r="K325" i="8" s="1"/>
  <c r="P317" i="8"/>
  <c r="K317" i="8" s="1"/>
  <c r="P309" i="8"/>
  <c r="K309" i="8" s="1"/>
  <c r="P301" i="8"/>
  <c r="K301" i="8" s="1"/>
  <c r="P285" i="8"/>
  <c r="K285" i="8" s="1"/>
  <c r="P277" i="8"/>
  <c r="K277" i="8" s="1"/>
  <c r="T269" i="8"/>
  <c r="P253" i="8"/>
  <c r="K253" i="8" s="1"/>
  <c r="P229" i="8"/>
  <c r="K229" i="8" s="1"/>
  <c r="P521" i="8"/>
  <c r="K521" i="8" s="1"/>
  <c r="J721" i="8"/>
  <c r="M721" i="8" s="1"/>
  <c r="J833" i="8"/>
  <c r="J900" i="8"/>
  <c r="J964" i="8"/>
  <c r="M964" i="8" s="1"/>
  <c r="P580" i="8"/>
  <c r="K580" i="8" s="1"/>
  <c r="J625" i="8"/>
  <c r="M625" i="8" s="1"/>
  <c r="J689" i="8"/>
  <c r="J740" i="8"/>
  <c r="M740" i="8" s="1"/>
  <c r="J617" i="8"/>
  <c r="M617" i="8" s="1"/>
  <c r="P801" i="8"/>
  <c r="K801" i="8" s="1"/>
  <c r="P179" i="8"/>
  <c r="K179" i="8" s="1"/>
  <c r="P163" i="8"/>
  <c r="K163" i="8" s="1"/>
  <c r="P131" i="8"/>
  <c r="K131" i="8" s="1"/>
  <c r="P107" i="8"/>
  <c r="K107" i="8" s="1"/>
  <c r="P99" i="8"/>
  <c r="K99" i="8" s="1"/>
  <c r="P91" i="8"/>
  <c r="K91" i="8" s="1"/>
  <c r="P181" i="8"/>
  <c r="K181" i="8" s="1"/>
  <c r="P173" i="8"/>
  <c r="K173" i="8" s="1"/>
  <c r="P165" i="8"/>
  <c r="K165" i="8" s="1"/>
  <c r="P149" i="8"/>
  <c r="K149" i="8" s="1"/>
  <c r="P125" i="8"/>
  <c r="K125" i="8" s="1"/>
  <c r="P101" i="8"/>
  <c r="K101" i="8" s="1"/>
  <c r="P85" i="8"/>
  <c r="K85" i="8" s="1"/>
  <c r="P77" i="8"/>
  <c r="K77" i="8" s="1"/>
  <c r="P61" i="8"/>
  <c r="K61" i="8" s="1"/>
  <c r="P53" i="8"/>
  <c r="K53" i="8" s="1"/>
  <c r="P29" i="8"/>
  <c r="K29" i="8" s="1"/>
  <c r="P13" i="8"/>
  <c r="K13" i="8" s="1"/>
  <c r="P5" i="8"/>
  <c r="K5" i="8" s="1"/>
  <c r="P1065" i="8"/>
  <c r="K1065" i="8" s="1"/>
  <c r="P304" i="8"/>
  <c r="K304" i="8" s="1"/>
  <c r="P2" i="8"/>
  <c r="K2" i="8" s="1"/>
  <c r="P901" i="8"/>
  <c r="K901" i="8" s="1"/>
  <c r="P693" i="8"/>
  <c r="K693" i="8" s="1"/>
  <c r="P645" i="8"/>
  <c r="K645" i="8" s="1"/>
  <c r="P637" i="8"/>
  <c r="K637" i="8" s="1"/>
  <c r="P469" i="8"/>
  <c r="K469" i="8" s="1"/>
  <c r="P397" i="8"/>
  <c r="K397" i="8" s="1"/>
  <c r="P357" i="8"/>
  <c r="K357" i="8" s="1"/>
  <c r="P293" i="8"/>
  <c r="K293" i="8" s="1"/>
  <c r="P45" i="8"/>
  <c r="K45" i="8" s="1"/>
  <c r="P203" i="8"/>
  <c r="K203" i="8" s="1"/>
  <c r="J231" i="8"/>
  <c r="J244" i="8"/>
  <c r="J293" i="8"/>
  <c r="Q293" i="8" s="1"/>
  <c r="L581" i="8"/>
  <c r="H581" i="8" s="1"/>
  <c r="X581" i="8" s="1"/>
  <c r="L605" i="8"/>
  <c r="M605" i="8" s="1"/>
  <c r="J91" i="8"/>
  <c r="J99" i="8"/>
  <c r="M99" i="8" s="1"/>
  <c r="P221" i="8"/>
  <c r="K221" i="8" s="1"/>
  <c r="P10" i="8"/>
  <c r="K10" i="8" s="1"/>
  <c r="J163" i="8"/>
  <c r="Q163" i="8" s="1"/>
  <c r="P215" i="8"/>
  <c r="K215" i="8" s="1"/>
  <c r="J220" i="8"/>
  <c r="J637" i="8"/>
  <c r="M637" i="8" s="1"/>
  <c r="J901" i="8"/>
  <c r="M901" i="8" s="1"/>
  <c r="J131" i="8"/>
  <c r="J236" i="8"/>
  <c r="L253" i="8"/>
  <c r="J397" i="8"/>
  <c r="M397" i="8" s="1"/>
  <c r="J469" i="8"/>
  <c r="Q469" i="8" s="1"/>
  <c r="P93" i="8"/>
  <c r="K93" i="8" s="1"/>
  <c r="L349" i="8"/>
  <c r="V349" i="8" s="1"/>
  <c r="L5" i="8"/>
  <c r="V5" i="8" s="1"/>
  <c r="P21" i="8"/>
  <c r="K21" i="8" s="1"/>
  <c r="L101" i="8"/>
  <c r="V101" i="8" s="1"/>
  <c r="P117" i="8"/>
  <c r="K117" i="8" s="1"/>
  <c r="J223" i="8"/>
  <c r="L325" i="8"/>
  <c r="M325" i="8" s="1"/>
  <c r="L381" i="8"/>
  <c r="Q381" i="8" s="1"/>
  <c r="L557" i="8"/>
  <c r="V557" i="8" s="1"/>
  <c r="L709" i="8"/>
  <c r="V709" i="8" s="1"/>
  <c r="L717" i="8"/>
  <c r="V717" i="8" s="1"/>
  <c r="P877" i="8"/>
  <c r="K877" i="8" s="1"/>
  <c r="L29" i="8"/>
  <c r="L269" i="8"/>
  <c r="H269" i="8" s="1"/>
  <c r="X269" i="8" s="1"/>
  <c r="AC269" i="8" s="1"/>
  <c r="AA269" i="8" s="1"/>
  <c r="L309" i="8"/>
  <c r="V309" i="8" s="1"/>
  <c r="L333" i="8"/>
  <c r="L365" i="8"/>
  <c r="H365" i="8" s="1"/>
  <c r="X365" i="8" s="1"/>
  <c r="W365" i="8" s="1"/>
  <c r="AI365" i="8" s="1"/>
  <c r="L421" i="8"/>
  <c r="M421" i="8" s="1"/>
  <c r="L477" i="8"/>
  <c r="V477" i="8" s="1"/>
  <c r="L525" i="8"/>
  <c r="L565" i="8"/>
  <c r="L589" i="8"/>
  <c r="L613" i="8"/>
  <c r="V613" i="8" s="1"/>
  <c r="L653" i="8"/>
  <c r="L725" i="8"/>
  <c r="V725" i="8" s="1"/>
  <c r="L733" i="8"/>
  <c r="V733" i="8" s="1"/>
  <c r="P829" i="8"/>
  <c r="K829" i="8" s="1"/>
  <c r="P853" i="8"/>
  <c r="K853" i="8" s="1"/>
  <c r="J904" i="8"/>
  <c r="L61" i="8"/>
  <c r="V61" i="8" s="1"/>
  <c r="L149" i="8"/>
  <c r="V149" i="8" s="1"/>
  <c r="P269" i="8"/>
  <c r="K269" i="8" s="1"/>
  <c r="L285" i="8"/>
  <c r="V285" i="8" s="1"/>
  <c r="L389" i="8"/>
  <c r="V389" i="8" s="1"/>
  <c r="L429" i="8"/>
  <c r="V429" i="8" s="1"/>
  <c r="L533" i="8"/>
  <c r="V533" i="8" s="1"/>
  <c r="P837" i="8"/>
  <c r="K837" i="8" s="1"/>
  <c r="P989" i="8"/>
  <c r="K989" i="8" s="1"/>
  <c r="L301" i="8"/>
  <c r="V301" i="8" s="1"/>
  <c r="L405" i="8"/>
  <c r="L445" i="8"/>
  <c r="V445" i="8" s="1"/>
  <c r="L485" i="8"/>
  <c r="V485" i="8" s="1"/>
  <c r="L493" i="8"/>
  <c r="H493" i="8" s="1"/>
  <c r="X493" i="8" s="1"/>
  <c r="W493" i="8" s="1"/>
  <c r="AP493" i="8" s="1"/>
  <c r="L501" i="8"/>
  <c r="Q501" i="8" s="1"/>
  <c r="J536" i="8"/>
  <c r="L621" i="8"/>
  <c r="V621" i="8" s="1"/>
  <c r="L677" i="8"/>
  <c r="V677" i="8" s="1"/>
  <c r="L741" i="8"/>
  <c r="V741" i="8" s="1"/>
  <c r="P933" i="8"/>
  <c r="K933" i="8" s="1"/>
  <c r="P981" i="8"/>
  <c r="K981" i="8" s="1"/>
  <c r="L13" i="8"/>
  <c r="M13" i="8" s="1"/>
  <c r="L277" i="8"/>
  <c r="J304" i="8"/>
  <c r="L317" i="8"/>
  <c r="L541" i="8"/>
  <c r="V541" i="8" s="1"/>
  <c r="L573" i="8"/>
  <c r="L597" i="8"/>
  <c r="Q597" i="8" s="1"/>
  <c r="L629" i="8"/>
  <c r="H629" i="8" s="1"/>
  <c r="X629" i="8" s="1"/>
  <c r="L661" i="8"/>
  <c r="H661" i="8" s="1"/>
  <c r="X661" i="8" s="1"/>
  <c r="W661" i="8" s="1"/>
  <c r="AP661" i="8" s="1"/>
  <c r="L685" i="8"/>
  <c r="H685" i="8" s="1"/>
  <c r="X685" i="8" s="1"/>
  <c r="AC685" i="8" s="1"/>
  <c r="AA685" i="8" s="1"/>
  <c r="L749" i="8"/>
  <c r="L757" i="8"/>
  <c r="V757" i="8" s="1"/>
  <c r="P781" i="8"/>
  <c r="K781" i="8" s="1"/>
  <c r="L341" i="8"/>
  <c r="L373" i="8"/>
  <c r="V373" i="8" s="1"/>
  <c r="L453" i="8"/>
  <c r="V453" i="8" s="1"/>
  <c r="L461" i="8"/>
  <c r="Q461" i="8" s="1"/>
  <c r="L509" i="8"/>
  <c r="L669" i="8"/>
  <c r="L765" i="8"/>
  <c r="P773" i="8"/>
  <c r="K773" i="8" s="1"/>
  <c r="P1037" i="8"/>
  <c r="K1037" i="8" s="1"/>
  <c r="P997" i="8"/>
  <c r="K997" i="8" s="1"/>
  <c r="P973" i="8"/>
  <c r="K973" i="8" s="1"/>
  <c r="P965" i="8"/>
  <c r="K965" i="8" s="1"/>
  <c r="P957" i="8"/>
  <c r="K957" i="8" s="1"/>
  <c r="P949" i="8"/>
  <c r="K949" i="8" s="1"/>
  <c r="P941" i="8"/>
  <c r="K941" i="8" s="1"/>
  <c r="P925" i="8"/>
  <c r="K925" i="8" s="1"/>
  <c r="P917" i="8"/>
  <c r="K917" i="8" s="1"/>
  <c r="P909" i="8"/>
  <c r="K909" i="8" s="1"/>
  <c r="P893" i="8"/>
  <c r="K893" i="8" s="1"/>
  <c r="P885" i="8"/>
  <c r="K885" i="8" s="1"/>
  <c r="P869" i="8"/>
  <c r="K869" i="8" s="1"/>
  <c r="P861" i="8"/>
  <c r="K861" i="8" s="1"/>
  <c r="P845" i="8"/>
  <c r="K845" i="8" s="1"/>
  <c r="P821" i="8"/>
  <c r="K821" i="8" s="1"/>
  <c r="P813" i="8"/>
  <c r="K813" i="8" s="1"/>
  <c r="P805" i="8"/>
  <c r="K805" i="8" s="1"/>
  <c r="P797" i="8"/>
  <c r="K797" i="8" s="1"/>
  <c r="P789" i="8"/>
  <c r="K789" i="8" s="1"/>
  <c r="H1019" i="8"/>
  <c r="X1019" i="8" s="1"/>
  <c r="AC1019" i="8" s="1"/>
  <c r="AA1019" i="8" s="1"/>
  <c r="X66" i="31"/>
  <c r="X68" i="31"/>
  <c r="X67" i="31"/>
  <c r="X69" i="31"/>
  <c r="CB11" i="31"/>
  <c r="H1075" i="8"/>
  <c r="X1075" i="8" s="1"/>
  <c r="AC1075" i="8" s="1"/>
  <c r="H1043" i="8"/>
  <c r="X1043" i="8" s="1"/>
  <c r="H1011" i="8"/>
  <c r="X1011" i="8" s="1"/>
  <c r="W1011" i="8" s="1"/>
  <c r="AI1011" i="8" s="1"/>
  <c r="J425" i="8"/>
  <c r="M425" i="8" s="1"/>
  <c r="P449" i="8"/>
  <c r="K449" i="8" s="1"/>
  <c r="J529" i="8"/>
  <c r="M529" i="8" s="1"/>
  <c r="J537" i="8"/>
  <c r="Q537" i="8" s="1"/>
  <c r="J545" i="8"/>
  <c r="M545" i="8" s="1"/>
  <c r="J553" i="8"/>
  <c r="Q553" i="8" s="1"/>
  <c r="P561" i="8"/>
  <c r="K561" i="8" s="1"/>
  <c r="P577" i="8"/>
  <c r="K577" i="8" s="1"/>
  <c r="P641" i="8"/>
  <c r="K641" i="8" s="1"/>
  <c r="J713" i="8"/>
  <c r="P761" i="8"/>
  <c r="K761" i="8" s="1"/>
  <c r="P777" i="8"/>
  <c r="K777" i="8" s="1"/>
  <c r="J793" i="8"/>
  <c r="M793" i="8" s="1"/>
  <c r="J809" i="8"/>
  <c r="P881" i="8"/>
  <c r="K881" i="8" s="1"/>
  <c r="L941" i="8"/>
  <c r="L957" i="8"/>
  <c r="L973" i="8"/>
  <c r="V973" i="8" s="1"/>
  <c r="L997" i="8"/>
  <c r="M997" i="8" s="1"/>
  <c r="H1090" i="8"/>
  <c r="X1090" i="8" s="1"/>
  <c r="AC1090" i="8" s="1"/>
  <c r="H1042" i="8"/>
  <c r="X1042" i="8" s="1"/>
  <c r="W1042" i="8" s="1"/>
  <c r="AI1042" i="8" s="1"/>
  <c r="H1034" i="8"/>
  <c r="X1034" i="8" s="1"/>
  <c r="W1034" i="8" s="1"/>
  <c r="AI1034" i="8" s="1"/>
  <c r="H1026" i="8"/>
  <c r="X1026" i="8" s="1"/>
  <c r="AC1026" i="8" s="1"/>
  <c r="M989" i="8"/>
  <c r="J753" i="8"/>
  <c r="P825" i="8"/>
  <c r="K825" i="8" s="1"/>
  <c r="J857" i="8"/>
  <c r="M857" i="8" s="1"/>
  <c r="L917" i="8"/>
  <c r="H917" i="8" s="1"/>
  <c r="X917" i="8" s="1"/>
  <c r="AC917" i="8" s="1"/>
  <c r="P1069" i="8"/>
  <c r="K1069" i="8" s="1"/>
  <c r="J705" i="8"/>
  <c r="M705" i="8" s="1"/>
  <c r="P729" i="8"/>
  <c r="K729" i="8" s="1"/>
  <c r="M805" i="8"/>
  <c r="J873" i="8"/>
  <c r="L1037" i="8"/>
  <c r="V1037" i="8" s="1"/>
  <c r="P1085" i="8"/>
  <c r="K1085" i="8" s="1"/>
  <c r="P1077" i="8"/>
  <c r="K1077" i="8" s="1"/>
  <c r="P1061" i="8"/>
  <c r="K1061" i="8" s="1"/>
  <c r="P1053" i="8"/>
  <c r="K1053" i="8" s="1"/>
  <c r="P1045" i="8"/>
  <c r="K1045" i="8" s="1"/>
  <c r="P1029" i="8"/>
  <c r="K1029" i="8" s="1"/>
  <c r="P1021" i="8"/>
  <c r="K1021" i="8" s="1"/>
  <c r="P1013" i="8"/>
  <c r="K1013" i="8" s="1"/>
  <c r="P1005" i="8"/>
  <c r="K1005" i="8" s="1"/>
  <c r="J673" i="8"/>
  <c r="Q673" i="8" s="1"/>
  <c r="J697" i="8"/>
  <c r="M697" i="8" s="1"/>
  <c r="J745" i="8"/>
  <c r="P769" i="8"/>
  <c r="K769" i="8" s="1"/>
  <c r="J817" i="8"/>
  <c r="P841" i="8"/>
  <c r="K841" i="8" s="1"/>
  <c r="P913" i="8"/>
  <c r="K913" i="8" s="1"/>
  <c r="P243" i="8"/>
  <c r="K243" i="8" s="1"/>
  <c r="P227" i="8"/>
  <c r="K227" i="8" s="1"/>
  <c r="P1064" i="8"/>
  <c r="K1064" i="8" s="1"/>
  <c r="P960" i="8"/>
  <c r="K960" i="8" s="1"/>
  <c r="P816" i="8"/>
  <c r="K816" i="8" s="1"/>
  <c r="P784" i="8"/>
  <c r="K784" i="8" s="1"/>
  <c r="P752" i="8"/>
  <c r="K752" i="8" s="1"/>
  <c r="P712" i="8"/>
  <c r="K712" i="8" s="1"/>
  <c r="P544" i="8"/>
  <c r="K544" i="8" s="1"/>
  <c r="P408" i="8"/>
  <c r="K408" i="8" s="1"/>
  <c r="P360" i="8"/>
  <c r="K360" i="8" s="1"/>
  <c r="P344" i="8"/>
  <c r="K344" i="8" s="1"/>
  <c r="P312" i="8"/>
  <c r="K312" i="8" s="1"/>
  <c r="P296" i="8"/>
  <c r="K296" i="8" s="1"/>
  <c r="P280" i="8"/>
  <c r="K280" i="8" s="1"/>
  <c r="P264" i="8"/>
  <c r="K264" i="8" s="1"/>
  <c r="P192" i="8"/>
  <c r="K192" i="8" s="1"/>
  <c r="P176" i="8"/>
  <c r="K176" i="8" s="1"/>
  <c r="P160" i="8"/>
  <c r="K160" i="8" s="1"/>
  <c r="P152" i="8"/>
  <c r="K152" i="8" s="1"/>
  <c r="P96" i="8"/>
  <c r="K96" i="8" s="1"/>
  <c r="P56" i="8"/>
  <c r="K56" i="8" s="1"/>
  <c r="P40" i="8"/>
  <c r="K40" i="8" s="1"/>
  <c r="P24" i="8"/>
  <c r="K24" i="8" s="1"/>
  <c r="H1094" i="8"/>
  <c r="X1094" i="8" s="1"/>
  <c r="AC1094" i="8" s="1"/>
  <c r="H1086" i="8"/>
  <c r="X1086" i="8" s="1"/>
  <c r="W1086" i="8" s="1"/>
  <c r="AI1086" i="8" s="1"/>
  <c r="H1078" i="8"/>
  <c r="X1078" i="8" s="1"/>
  <c r="H1070" i="8"/>
  <c r="X1070" i="8" s="1"/>
  <c r="AC1070" i="8" s="1"/>
  <c r="H1062" i="8"/>
  <c r="X1062" i="8" s="1"/>
  <c r="W1062" i="8" s="1"/>
  <c r="AI1062" i="8" s="1"/>
  <c r="H1054" i="8"/>
  <c r="X1054" i="8" s="1"/>
  <c r="W1054" i="8" s="1"/>
  <c r="AI1054" i="8" s="1"/>
  <c r="H1046" i="8"/>
  <c r="X1046" i="8" s="1"/>
  <c r="W1046" i="8" s="1"/>
  <c r="AI1046" i="8" s="1"/>
  <c r="H1038" i="8"/>
  <c r="X1038" i="8" s="1"/>
  <c r="H1030" i="8"/>
  <c r="X1030" i="8" s="1"/>
  <c r="H1014" i="8"/>
  <c r="X1014" i="8" s="1"/>
  <c r="W1014" i="8" s="1"/>
  <c r="AI1014" i="8" s="1"/>
  <c r="H670" i="8"/>
  <c r="X670" i="8" s="1"/>
  <c r="W670" i="8" s="1"/>
  <c r="AP670" i="8" s="1"/>
  <c r="H662" i="8"/>
  <c r="X662" i="8" s="1"/>
  <c r="W662" i="8" s="1"/>
  <c r="H654" i="8"/>
  <c r="X654" i="8" s="1"/>
  <c r="W654" i="8" s="1"/>
  <c r="H638" i="8"/>
  <c r="X638" i="8" s="1"/>
  <c r="H454" i="8"/>
  <c r="X454" i="8" s="1"/>
  <c r="AC454" i="8" s="1"/>
  <c r="H446" i="8"/>
  <c r="X446" i="8" s="1"/>
  <c r="AC446" i="8" s="1"/>
  <c r="H414" i="8"/>
  <c r="X414" i="8" s="1"/>
  <c r="AC414" i="8" s="1"/>
  <c r="H366" i="8"/>
  <c r="X366" i="8" s="1"/>
  <c r="H310" i="8"/>
  <c r="X310" i="8" s="1"/>
  <c r="AC310" i="8" s="1"/>
  <c r="H278" i="8"/>
  <c r="X278" i="8" s="1"/>
  <c r="AC278" i="8" s="1"/>
  <c r="H262" i="8"/>
  <c r="X262" i="8" s="1"/>
  <c r="H206" i="8"/>
  <c r="X206" i="8" s="1"/>
  <c r="H182" i="8"/>
  <c r="X182" i="8" s="1"/>
  <c r="AC182" i="8" s="1"/>
  <c r="H166" i="8"/>
  <c r="X166" i="8" s="1"/>
  <c r="H110" i="8"/>
  <c r="X110" i="8" s="1"/>
  <c r="W110" i="8" s="1"/>
  <c r="AI110" i="8" s="1"/>
  <c r="H102" i="8"/>
  <c r="X102" i="8" s="1"/>
  <c r="H78" i="8"/>
  <c r="X78" i="8" s="1"/>
  <c r="H30" i="8"/>
  <c r="X30" i="8" s="1"/>
  <c r="P1083" i="8"/>
  <c r="K1083" i="8" s="1"/>
  <c r="P1059" i="8"/>
  <c r="K1059" i="8" s="1"/>
  <c r="P1051" i="8"/>
  <c r="K1051" i="8" s="1"/>
  <c r="P979" i="8"/>
  <c r="K979" i="8" s="1"/>
  <c r="P971" i="8"/>
  <c r="K971" i="8" s="1"/>
  <c r="P883" i="8"/>
  <c r="K883" i="8" s="1"/>
  <c r="P875" i="8"/>
  <c r="K875" i="8" s="1"/>
  <c r="P835" i="8"/>
  <c r="K835" i="8" s="1"/>
  <c r="P771" i="8"/>
  <c r="K771" i="8" s="1"/>
  <c r="P739" i="8"/>
  <c r="K739" i="8" s="1"/>
  <c r="P667" i="8"/>
  <c r="K667" i="8" s="1"/>
  <c r="P619" i="8"/>
  <c r="K619" i="8" s="1"/>
  <c r="P595" i="8"/>
  <c r="K595" i="8" s="1"/>
  <c r="P547" i="8"/>
  <c r="K547" i="8" s="1"/>
  <c r="P531" i="8"/>
  <c r="K531" i="8" s="1"/>
  <c r="P515" i="8"/>
  <c r="K515" i="8" s="1"/>
  <c r="P507" i="8"/>
  <c r="K507" i="8" s="1"/>
  <c r="P491" i="8"/>
  <c r="K491" i="8" s="1"/>
  <c r="P483" i="8"/>
  <c r="K483" i="8" s="1"/>
  <c r="P467" i="8"/>
  <c r="K467" i="8" s="1"/>
  <c r="P435" i="8"/>
  <c r="K435" i="8" s="1"/>
  <c r="P419" i="8"/>
  <c r="K419" i="8" s="1"/>
  <c r="P403" i="8"/>
  <c r="K403" i="8" s="1"/>
  <c r="P379" i="8"/>
  <c r="K379" i="8" s="1"/>
  <c r="P363" i="8"/>
  <c r="K363" i="8" s="1"/>
  <c r="P355" i="8"/>
  <c r="K355" i="8" s="1"/>
  <c r="P315" i="8"/>
  <c r="K315" i="8" s="1"/>
  <c r="P307" i="8"/>
  <c r="K307" i="8" s="1"/>
  <c r="P283" i="8"/>
  <c r="K283" i="8" s="1"/>
  <c r="P275" i="8"/>
  <c r="K275" i="8" s="1"/>
  <c r="P259" i="8"/>
  <c r="K259" i="8" s="1"/>
  <c r="P251" i="8"/>
  <c r="K251" i="8" s="1"/>
  <c r="P1093" i="8"/>
  <c r="K1093" i="8" s="1"/>
  <c r="H1089" i="8"/>
  <c r="X1089" i="8" s="1"/>
  <c r="W1089" i="8" s="1"/>
  <c r="AI1089" i="8" s="1"/>
  <c r="H1081" i="8"/>
  <c r="X1081" i="8" s="1"/>
  <c r="W1081" i="8" s="1"/>
  <c r="AI1081" i="8" s="1"/>
  <c r="H1073" i="8"/>
  <c r="X1073" i="8" s="1"/>
  <c r="W1073" i="8" s="1"/>
  <c r="AI1073" i="8" s="1"/>
  <c r="H1065" i="8"/>
  <c r="X1065" i="8" s="1"/>
  <c r="W1065" i="8" s="1"/>
  <c r="AI1065" i="8" s="1"/>
  <c r="H1057" i="8"/>
  <c r="X1057" i="8" s="1"/>
  <c r="H1049" i="8"/>
  <c r="X1049" i="8" s="1"/>
  <c r="W1049" i="8" s="1"/>
  <c r="AI1049" i="8" s="1"/>
  <c r="H1041" i="8"/>
  <c r="X1041" i="8" s="1"/>
  <c r="W1041" i="8" s="1"/>
  <c r="AI1041" i="8" s="1"/>
  <c r="H1033" i="8"/>
  <c r="X1033" i="8" s="1"/>
  <c r="W1033" i="8" s="1"/>
  <c r="AI1033" i="8" s="1"/>
  <c r="H1025" i="8"/>
  <c r="X1025" i="8" s="1"/>
  <c r="W1025" i="8" s="1"/>
  <c r="AI1025" i="8" s="1"/>
  <c r="H1017" i="8"/>
  <c r="X1017" i="8" s="1"/>
  <c r="H1009" i="8"/>
  <c r="X1009" i="8" s="1"/>
  <c r="W1009" i="8" s="1"/>
  <c r="AI1009" i="8" s="1"/>
  <c r="H1001" i="8"/>
  <c r="X1001" i="8" s="1"/>
  <c r="W1001" i="8" s="1"/>
  <c r="H993" i="8"/>
  <c r="X993" i="8" s="1"/>
  <c r="AC993" i="8" s="1"/>
  <c r="H985" i="8"/>
  <c r="X985" i="8" s="1"/>
  <c r="AC985" i="8" s="1"/>
  <c r="AA985" i="8" s="1"/>
  <c r="H969" i="8"/>
  <c r="X969" i="8" s="1"/>
  <c r="AC969" i="8" s="1"/>
  <c r="AA969" i="8" s="1"/>
  <c r="H961" i="8"/>
  <c r="X961" i="8" s="1"/>
  <c r="H945" i="8"/>
  <c r="X945" i="8" s="1"/>
  <c r="AC945" i="8" s="1"/>
  <c r="H937" i="8"/>
  <c r="X937" i="8" s="1"/>
  <c r="AC937" i="8" s="1"/>
  <c r="H929" i="8"/>
  <c r="X929" i="8" s="1"/>
  <c r="AC929" i="8" s="1"/>
  <c r="H921" i="8"/>
  <c r="X921" i="8" s="1"/>
  <c r="W921" i="8" s="1"/>
  <c r="AP921" i="8" s="1"/>
  <c r="H913" i="8"/>
  <c r="X913" i="8" s="1"/>
  <c r="AC913" i="8" s="1"/>
  <c r="H905" i="8"/>
  <c r="X905" i="8" s="1"/>
  <c r="AC905" i="8" s="1"/>
  <c r="H897" i="8"/>
  <c r="X897" i="8" s="1"/>
  <c r="AC897" i="8" s="1"/>
  <c r="H889" i="8"/>
  <c r="X889" i="8" s="1"/>
  <c r="AC889" i="8" s="1"/>
  <c r="H873" i="8"/>
  <c r="X873" i="8" s="1"/>
  <c r="AC873" i="8" s="1"/>
  <c r="AA873" i="8" s="1"/>
  <c r="H857" i="8"/>
  <c r="X857" i="8" s="1"/>
  <c r="AC857" i="8" s="1"/>
  <c r="H849" i="8"/>
  <c r="X849" i="8" s="1"/>
  <c r="AC849" i="8" s="1"/>
  <c r="AA849" i="8" s="1"/>
  <c r="H841" i="8"/>
  <c r="X841" i="8" s="1"/>
  <c r="W841" i="8" s="1"/>
  <c r="H833" i="8"/>
  <c r="X833" i="8" s="1"/>
  <c r="AC833" i="8" s="1"/>
  <c r="H825" i="8"/>
  <c r="X825" i="8" s="1"/>
  <c r="W825" i="8" s="1"/>
  <c r="H817" i="8"/>
  <c r="X817" i="8" s="1"/>
  <c r="W817" i="8" s="1"/>
  <c r="H801" i="8"/>
  <c r="X801" i="8" s="1"/>
  <c r="W801" i="8" s="1"/>
  <c r="H793" i="8"/>
  <c r="X793" i="8" s="1"/>
  <c r="W793" i="8" s="1"/>
  <c r="H785" i="8"/>
  <c r="X785" i="8" s="1"/>
  <c r="W785" i="8" s="1"/>
  <c r="AP785" i="8" s="1"/>
  <c r="H777" i="8"/>
  <c r="X777" i="8" s="1"/>
  <c r="W777" i="8" s="1"/>
  <c r="AI777" i="8" s="1"/>
  <c r="H769" i="8"/>
  <c r="X769" i="8" s="1"/>
  <c r="W769" i="8" s="1"/>
  <c r="AI769" i="8" s="1"/>
  <c r="H761" i="8"/>
  <c r="X761" i="8" s="1"/>
  <c r="W761" i="8" s="1"/>
  <c r="AP761" i="8" s="1"/>
  <c r="H753" i="8"/>
  <c r="X753" i="8" s="1"/>
  <c r="AC753" i="8" s="1"/>
  <c r="H729" i="8"/>
  <c r="X729" i="8" s="1"/>
  <c r="W729" i="8" s="1"/>
  <c r="AP729" i="8" s="1"/>
  <c r="H721" i="8"/>
  <c r="X721" i="8" s="1"/>
  <c r="W721" i="8" s="1"/>
  <c r="AP721" i="8" s="1"/>
  <c r="H713" i="8"/>
  <c r="X713" i="8" s="1"/>
  <c r="W713" i="8" s="1"/>
  <c r="AP713" i="8" s="1"/>
  <c r="H705" i="8"/>
  <c r="X705" i="8" s="1"/>
  <c r="W705" i="8" s="1"/>
  <c r="AP705" i="8" s="1"/>
  <c r="H697" i="8"/>
  <c r="X697" i="8" s="1"/>
  <c r="W697" i="8" s="1"/>
  <c r="AP697" i="8" s="1"/>
  <c r="H689" i="8"/>
  <c r="X689" i="8" s="1"/>
  <c r="W689" i="8" s="1"/>
  <c r="AP689" i="8" s="1"/>
  <c r="J1085" i="8"/>
  <c r="J748" i="8"/>
  <c r="P772" i="8"/>
  <c r="K772" i="8" s="1"/>
  <c r="H1087" i="8"/>
  <c r="X1087" i="8" s="1"/>
  <c r="W1087" i="8" s="1"/>
  <c r="AI1087" i="8" s="1"/>
  <c r="H1055" i="8"/>
  <c r="X1055" i="8" s="1"/>
  <c r="W1055" i="8" s="1"/>
  <c r="AI1055" i="8" s="1"/>
  <c r="H887" i="8"/>
  <c r="X887" i="8" s="1"/>
  <c r="W887" i="8" s="1"/>
  <c r="AP887" i="8" s="1"/>
  <c r="P248" i="8"/>
  <c r="K248" i="8" s="1"/>
  <c r="P240" i="8"/>
  <c r="K240" i="8" s="1"/>
  <c r="P232" i="8"/>
  <c r="K232" i="8" s="1"/>
  <c r="P224" i="8"/>
  <c r="K224" i="8" s="1"/>
  <c r="P216" i="8"/>
  <c r="K216" i="8" s="1"/>
  <c r="H998" i="8"/>
  <c r="X998" i="8" s="1"/>
  <c r="AC998" i="8" s="1"/>
  <c r="H982" i="8"/>
  <c r="X982" i="8" s="1"/>
  <c r="AC982" i="8" s="1"/>
  <c r="H974" i="8"/>
  <c r="X974" i="8" s="1"/>
  <c r="AC974" i="8" s="1"/>
  <c r="AA974" i="8" s="1"/>
  <c r="H942" i="8"/>
  <c r="X942" i="8" s="1"/>
  <c r="AC942" i="8" s="1"/>
  <c r="AA942" i="8" s="1"/>
  <c r="H918" i="8"/>
  <c r="X918" i="8" s="1"/>
  <c r="AC918" i="8" s="1"/>
  <c r="AA918" i="8" s="1"/>
  <c r="H902" i="8"/>
  <c r="X902" i="8" s="1"/>
  <c r="W902" i="8" s="1"/>
  <c r="H886" i="8"/>
  <c r="X886" i="8" s="1"/>
  <c r="H870" i="8"/>
  <c r="X870" i="8" s="1"/>
  <c r="AC870" i="8" s="1"/>
  <c r="AA870" i="8" s="1"/>
  <c r="H814" i="8"/>
  <c r="X814" i="8" s="1"/>
  <c r="H790" i="8"/>
  <c r="X790" i="8" s="1"/>
  <c r="W790" i="8" s="1"/>
  <c r="AP790" i="8" s="1"/>
  <c r="H758" i="8"/>
  <c r="X758" i="8" s="1"/>
  <c r="H742" i="8"/>
  <c r="X742" i="8" s="1"/>
  <c r="H630" i="8"/>
  <c r="X630" i="8" s="1"/>
  <c r="W630" i="8" s="1"/>
  <c r="H606" i="8"/>
  <c r="X606" i="8" s="1"/>
  <c r="AC606" i="8" s="1"/>
  <c r="H598" i="8"/>
  <c r="X598" i="8" s="1"/>
  <c r="AC598" i="8" s="1"/>
  <c r="H6" i="8"/>
  <c r="X6" i="8" s="1"/>
  <c r="W6" i="8" s="1"/>
  <c r="J852" i="8"/>
  <c r="Q852" i="8" s="1"/>
  <c r="H1093" i="8"/>
  <c r="X1093" i="8" s="1"/>
  <c r="AC1093" i="8" s="1"/>
  <c r="AA1093" i="8" s="1"/>
  <c r="H1085" i="8"/>
  <c r="X1085" i="8" s="1"/>
  <c r="AC1085" i="8" s="1"/>
  <c r="H1077" i="8"/>
  <c r="X1077" i="8" s="1"/>
  <c r="AC1077" i="8" s="1"/>
  <c r="AA1077" i="8" s="1"/>
  <c r="H1053" i="8"/>
  <c r="X1053" i="8" s="1"/>
  <c r="AC1053" i="8" s="1"/>
  <c r="AA1053" i="8" s="1"/>
  <c r="H1045" i="8"/>
  <c r="X1045" i="8" s="1"/>
  <c r="AC1045" i="8" s="1"/>
  <c r="AA1045" i="8" s="1"/>
  <c r="H1029" i="8"/>
  <c r="X1029" i="8" s="1"/>
  <c r="AC1029" i="8" s="1"/>
  <c r="H1021" i="8"/>
  <c r="X1021" i="8" s="1"/>
  <c r="AC1021" i="8" s="1"/>
  <c r="AA1021" i="8" s="1"/>
  <c r="H1013" i="8"/>
  <c r="X1013" i="8" s="1"/>
  <c r="AC1013" i="8" s="1"/>
  <c r="AA1013" i="8" s="1"/>
  <c r="H1005" i="8"/>
  <c r="X1005" i="8" s="1"/>
  <c r="AC1005" i="8" s="1"/>
  <c r="AA1005" i="8" s="1"/>
  <c r="H925" i="8"/>
  <c r="X925" i="8" s="1"/>
  <c r="W925" i="8" s="1"/>
  <c r="H909" i="8"/>
  <c r="X909" i="8" s="1"/>
  <c r="W909" i="8" s="1"/>
  <c r="H893" i="8"/>
  <c r="X893" i="8" s="1"/>
  <c r="W893" i="8" s="1"/>
  <c r="AP893" i="8" s="1"/>
  <c r="H885" i="8"/>
  <c r="X885" i="8" s="1"/>
  <c r="H853" i="8"/>
  <c r="X853" i="8" s="1"/>
  <c r="H829" i="8"/>
  <c r="X829" i="8" s="1"/>
  <c r="W829" i="8" s="1"/>
  <c r="H821" i="8"/>
  <c r="X821" i="8" s="1"/>
  <c r="H813" i="8"/>
  <c r="X813" i="8" s="1"/>
  <c r="AC813" i="8" s="1"/>
  <c r="H805" i="8"/>
  <c r="X805" i="8" s="1"/>
  <c r="AC805" i="8" s="1"/>
  <c r="H781" i="8"/>
  <c r="X781" i="8" s="1"/>
  <c r="AC781" i="8" s="1"/>
  <c r="H773" i="8"/>
  <c r="X773" i="8" s="1"/>
  <c r="H693" i="8"/>
  <c r="X693" i="8" s="1"/>
  <c r="AC693" i="8" s="1"/>
  <c r="AA693" i="8" s="1"/>
  <c r="J1005" i="8"/>
  <c r="M1005" i="8" s="1"/>
  <c r="J1061" i="8"/>
  <c r="Q1061" i="8" s="1"/>
  <c r="J921" i="8"/>
  <c r="Q921" i="8" s="1"/>
  <c r="H1092" i="8"/>
  <c r="X1092" i="8" s="1"/>
  <c r="AC1092" i="8" s="1"/>
  <c r="H1084" i="8"/>
  <c r="X1084" i="8" s="1"/>
  <c r="W1084" i="8" s="1"/>
  <c r="AI1084" i="8" s="1"/>
  <c r="H1076" i="8"/>
  <c r="X1076" i="8" s="1"/>
  <c r="W1076" i="8" s="1"/>
  <c r="AI1076" i="8" s="1"/>
  <c r="H1068" i="8"/>
  <c r="X1068" i="8" s="1"/>
  <c r="W1068" i="8" s="1"/>
  <c r="AI1068" i="8" s="1"/>
  <c r="H1060" i="8"/>
  <c r="X1060" i="8" s="1"/>
  <c r="W1060" i="8" s="1"/>
  <c r="AI1060" i="8" s="1"/>
  <c r="H1052" i="8"/>
  <c r="X1052" i="8" s="1"/>
  <c r="W1052" i="8" s="1"/>
  <c r="AI1052" i="8" s="1"/>
  <c r="H1044" i="8"/>
  <c r="X1044" i="8" s="1"/>
  <c r="W1044" i="8" s="1"/>
  <c r="AI1044" i="8" s="1"/>
  <c r="H1036" i="8"/>
  <c r="X1036" i="8" s="1"/>
  <c r="W1036" i="8" s="1"/>
  <c r="AI1036" i="8" s="1"/>
  <c r="H1028" i="8"/>
  <c r="X1028" i="8" s="1"/>
  <c r="W1028" i="8" s="1"/>
  <c r="AI1028" i="8" s="1"/>
  <c r="H1020" i="8"/>
  <c r="X1020" i="8" s="1"/>
  <c r="W1020" i="8" s="1"/>
  <c r="AI1020" i="8" s="1"/>
  <c r="H1012" i="8"/>
  <c r="X1012" i="8" s="1"/>
  <c r="W1012" i="8" s="1"/>
  <c r="AI1012" i="8" s="1"/>
  <c r="H1004" i="8"/>
  <c r="X1004" i="8" s="1"/>
  <c r="W1004" i="8" s="1"/>
  <c r="AI1004" i="8" s="1"/>
  <c r="H964" i="8"/>
  <c r="X964" i="8" s="1"/>
  <c r="H948" i="8"/>
  <c r="X948" i="8" s="1"/>
  <c r="AC948" i="8" s="1"/>
  <c r="H932" i="8"/>
  <c r="X932" i="8" s="1"/>
  <c r="W932" i="8" s="1"/>
  <c r="AP932" i="8" s="1"/>
  <c r="H852" i="8"/>
  <c r="X852" i="8" s="1"/>
  <c r="AC852" i="8" s="1"/>
  <c r="H844" i="8"/>
  <c r="X844" i="8" s="1"/>
  <c r="W844" i="8" s="1"/>
  <c r="H820" i="8"/>
  <c r="X820" i="8" s="1"/>
  <c r="AC820" i="8" s="1"/>
  <c r="AA820" i="8" s="1"/>
  <c r="H796" i="8"/>
  <c r="X796" i="8" s="1"/>
  <c r="AC796" i="8" s="1"/>
  <c r="AA796" i="8" s="1"/>
  <c r="H748" i="8"/>
  <c r="X748" i="8" s="1"/>
  <c r="W748" i="8" s="1"/>
  <c r="H724" i="8"/>
  <c r="X724" i="8" s="1"/>
  <c r="H692" i="8"/>
  <c r="X692" i="8" s="1"/>
  <c r="AC692" i="8" s="1"/>
  <c r="H684" i="8"/>
  <c r="X684" i="8" s="1"/>
  <c r="W684" i="8" s="1"/>
  <c r="H1091" i="8"/>
  <c r="X1091" i="8" s="1"/>
  <c r="AC1091" i="8" s="1"/>
  <c r="H1067" i="8"/>
  <c r="X1067" i="8" s="1"/>
  <c r="AC1067" i="8" s="1"/>
  <c r="H1051" i="8"/>
  <c r="X1051" i="8" s="1"/>
  <c r="AC1051" i="8" s="1"/>
  <c r="H1035" i="8"/>
  <c r="X1035" i="8" s="1"/>
  <c r="H1003" i="8"/>
  <c r="X1003" i="8" s="1"/>
  <c r="AC1003" i="8" s="1"/>
  <c r="H995" i="8"/>
  <c r="X995" i="8" s="1"/>
  <c r="H979" i="8"/>
  <c r="X979" i="8" s="1"/>
  <c r="AC979" i="8" s="1"/>
  <c r="AA979" i="8" s="1"/>
  <c r="H947" i="8"/>
  <c r="X947" i="8" s="1"/>
  <c r="AC947" i="8" s="1"/>
  <c r="AA947" i="8" s="1"/>
  <c r="H915" i="8"/>
  <c r="X915" i="8" s="1"/>
  <c r="W915" i="8" s="1"/>
  <c r="AI915" i="8" s="1"/>
  <c r="H883" i="8"/>
  <c r="X883" i="8" s="1"/>
  <c r="W883" i="8" s="1"/>
  <c r="AP883" i="8" s="1"/>
  <c r="H859" i="8"/>
  <c r="X859" i="8" s="1"/>
  <c r="W859" i="8" s="1"/>
  <c r="AP859" i="8" s="1"/>
  <c r="H811" i="8"/>
  <c r="X811" i="8" s="1"/>
  <c r="AC811" i="8" s="1"/>
  <c r="H787" i="8"/>
  <c r="X787" i="8" s="1"/>
  <c r="AC787" i="8" s="1"/>
  <c r="H763" i="8"/>
  <c r="X763" i="8" s="1"/>
  <c r="AC763" i="8" s="1"/>
  <c r="H739" i="8"/>
  <c r="X739" i="8" s="1"/>
  <c r="W739" i="8" s="1"/>
  <c r="AP739" i="8" s="1"/>
  <c r="J1021" i="8"/>
  <c r="M1021" i="8" s="1"/>
  <c r="P1036" i="8"/>
  <c r="K1036" i="8" s="1"/>
  <c r="H1082" i="8"/>
  <c r="X1082" i="8" s="1"/>
  <c r="AC1082" i="8" s="1"/>
  <c r="H978" i="8"/>
  <c r="X978" i="8" s="1"/>
  <c r="H970" i="8"/>
  <c r="X970" i="8" s="1"/>
  <c r="W970" i="8" s="1"/>
  <c r="AI970" i="8" s="1"/>
  <c r="H946" i="8"/>
  <c r="X946" i="8" s="1"/>
  <c r="W946" i="8" s="1"/>
  <c r="H938" i="8"/>
  <c r="X938" i="8" s="1"/>
  <c r="W938" i="8" s="1"/>
  <c r="H914" i="8"/>
  <c r="X914" i="8" s="1"/>
  <c r="W914" i="8" s="1"/>
  <c r="H882" i="8"/>
  <c r="X882" i="8" s="1"/>
  <c r="AC882" i="8" s="1"/>
  <c r="H858" i="8"/>
  <c r="X858" i="8" s="1"/>
  <c r="AC858" i="8" s="1"/>
  <c r="AA858" i="8" s="1"/>
  <c r="H834" i="8"/>
  <c r="X834" i="8" s="1"/>
  <c r="W834" i="8" s="1"/>
  <c r="H810" i="8"/>
  <c r="X810" i="8" s="1"/>
  <c r="W810" i="8" s="1"/>
  <c r="H754" i="8"/>
  <c r="X754" i="8" s="1"/>
  <c r="AC754" i="8" s="1"/>
  <c r="AA754" i="8" s="1"/>
  <c r="H746" i="8"/>
  <c r="X746" i="8" s="1"/>
  <c r="AC746" i="8" s="1"/>
  <c r="H738" i="8"/>
  <c r="X738" i="8" s="1"/>
  <c r="W738" i="8" s="1"/>
  <c r="H714" i="8"/>
  <c r="X714" i="8" s="1"/>
  <c r="W714" i="8" s="1"/>
  <c r="H706" i="8"/>
  <c r="X706" i="8" s="1"/>
  <c r="W706" i="8" s="1"/>
  <c r="H690" i="8"/>
  <c r="X690" i="8" s="1"/>
  <c r="AC690" i="8" s="1"/>
  <c r="H977" i="8"/>
  <c r="X977" i="8" s="1"/>
  <c r="AC977" i="8" s="1"/>
  <c r="AA977" i="8" s="1"/>
  <c r="H953" i="8"/>
  <c r="X953" i="8" s="1"/>
  <c r="W953" i="8" s="1"/>
  <c r="H881" i="8"/>
  <c r="X881" i="8" s="1"/>
  <c r="AC881" i="8" s="1"/>
  <c r="AA881" i="8" s="1"/>
  <c r="H865" i="8"/>
  <c r="X865" i="8" s="1"/>
  <c r="AC865" i="8" s="1"/>
  <c r="AA865" i="8" s="1"/>
  <c r="H809" i="8"/>
  <c r="X809" i="8" s="1"/>
  <c r="W809" i="8" s="1"/>
  <c r="H745" i="8"/>
  <c r="X745" i="8" s="1"/>
  <c r="W745" i="8" s="1"/>
  <c r="AP745" i="8" s="1"/>
  <c r="H737" i="8"/>
  <c r="X737" i="8" s="1"/>
  <c r="W737" i="8" s="1"/>
  <c r="AP737" i="8" s="1"/>
  <c r="M355" i="8"/>
  <c r="H1000" i="8"/>
  <c r="X1000" i="8" s="1"/>
  <c r="AC1000" i="8" s="1"/>
  <c r="H992" i="8"/>
  <c r="X992" i="8" s="1"/>
  <c r="H936" i="8"/>
  <c r="X936" i="8" s="1"/>
  <c r="H928" i="8"/>
  <c r="X928" i="8" s="1"/>
  <c r="AC928" i="8" s="1"/>
  <c r="H904" i="8"/>
  <c r="X904" i="8" s="1"/>
  <c r="W904" i="8" s="1"/>
  <c r="H896" i="8"/>
  <c r="X896" i="8" s="1"/>
  <c r="W896" i="8" s="1"/>
  <c r="M313" i="8"/>
  <c r="H959" i="8"/>
  <c r="X959" i="8" s="1"/>
  <c r="W959" i="8" s="1"/>
  <c r="AI959" i="8" s="1"/>
  <c r="H799" i="8"/>
  <c r="X799" i="8" s="1"/>
  <c r="W799" i="8" s="1"/>
  <c r="H751" i="8"/>
  <c r="X751" i="8" s="1"/>
  <c r="AC751" i="8" s="1"/>
  <c r="AA751" i="8" s="1"/>
  <c r="H743" i="8"/>
  <c r="X743" i="8" s="1"/>
  <c r="AC743" i="8" s="1"/>
  <c r="L776" i="8"/>
  <c r="H776" i="8" s="1"/>
  <c r="X776" i="8" s="1"/>
  <c r="AC776" i="8" s="1"/>
  <c r="P776" i="8"/>
  <c r="K776" i="8" s="1"/>
  <c r="L656" i="8"/>
  <c r="P656" i="8"/>
  <c r="K656" i="8" s="1"/>
  <c r="H990" i="8"/>
  <c r="X990" i="8" s="1"/>
  <c r="W990" i="8" s="1"/>
  <c r="H966" i="8"/>
  <c r="X966" i="8" s="1"/>
  <c r="AC966" i="8" s="1"/>
  <c r="AA966" i="8" s="1"/>
  <c r="H958" i="8"/>
  <c r="X958" i="8" s="1"/>
  <c r="AC958" i="8" s="1"/>
  <c r="AA958" i="8" s="1"/>
  <c r="H950" i="8"/>
  <c r="X950" i="8" s="1"/>
  <c r="AC950" i="8" s="1"/>
  <c r="AA950" i="8" s="1"/>
  <c r="H934" i="8"/>
  <c r="X934" i="8" s="1"/>
  <c r="AC934" i="8" s="1"/>
  <c r="AA934" i="8" s="1"/>
  <c r="H926" i="8"/>
  <c r="X926" i="8" s="1"/>
  <c r="AC926" i="8" s="1"/>
  <c r="AA926" i="8" s="1"/>
  <c r="H910" i="8"/>
  <c r="X910" i="8" s="1"/>
  <c r="W910" i="8" s="1"/>
  <c r="H878" i="8"/>
  <c r="X878" i="8" s="1"/>
  <c r="W878" i="8" s="1"/>
  <c r="H854" i="8"/>
  <c r="X854" i="8" s="1"/>
  <c r="W854" i="8" s="1"/>
  <c r="H846" i="8"/>
  <c r="X846" i="8" s="1"/>
  <c r="AC846" i="8" s="1"/>
  <c r="H838" i="8"/>
  <c r="X838" i="8" s="1"/>
  <c r="W838" i="8" s="1"/>
  <c r="AP838" i="8" s="1"/>
  <c r="H830" i="8"/>
  <c r="X830" i="8" s="1"/>
  <c r="W830" i="8" s="1"/>
  <c r="H798" i="8"/>
  <c r="X798" i="8" s="1"/>
  <c r="W798" i="8" s="1"/>
  <c r="H782" i="8"/>
  <c r="X782" i="8" s="1"/>
  <c r="W782" i="8" s="1"/>
  <c r="H750" i="8"/>
  <c r="X750" i="8" s="1"/>
  <c r="W750" i="8" s="1"/>
  <c r="H734" i="8"/>
  <c r="X734" i="8" s="1"/>
  <c r="AC734" i="8" s="1"/>
  <c r="H710" i="8"/>
  <c r="X710" i="8" s="1"/>
  <c r="W710" i="8" s="1"/>
  <c r="H686" i="8"/>
  <c r="X686" i="8" s="1"/>
  <c r="W686" i="8" s="1"/>
  <c r="H582" i="8"/>
  <c r="X582" i="8" s="1"/>
  <c r="AC582" i="8" s="1"/>
  <c r="H574" i="8"/>
  <c r="X574" i="8" s="1"/>
  <c r="H438" i="8"/>
  <c r="X438" i="8" s="1"/>
  <c r="W438" i="8" s="1"/>
  <c r="AI438" i="8" s="1"/>
  <c r="H406" i="8"/>
  <c r="X406" i="8" s="1"/>
  <c r="AC406" i="8" s="1"/>
  <c r="H254" i="8"/>
  <c r="X254" i="8" s="1"/>
  <c r="H126" i="8"/>
  <c r="X126" i="8" s="1"/>
  <c r="W126" i="8" s="1"/>
  <c r="AI126" i="8" s="1"/>
  <c r="H86" i="8"/>
  <c r="X86" i="8" s="1"/>
  <c r="H38" i="8"/>
  <c r="X38" i="8" s="1"/>
  <c r="P819" i="8"/>
  <c r="K819" i="8" s="1"/>
  <c r="J819" i="8"/>
  <c r="Q819" i="8" s="1"/>
  <c r="H1069" i="8"/>
  <c r="X1069" i="8" s="1"/>
  <c r="H1061" i="8"/>
  <c r="X1061" i="8" s="1"/>
  <c r="AC1061" i="8" s="1"/>
  <c r="AA1061" i="8" s="1"/>
  <c r="H989" i="8"/>
  <c r="X989" i="8" s="1"/>
  <c r="AC989" i="8" s="1"/>
  <c r="AA989" i="8" s="1"/>
  <c r="H981" i="8"/>
  <c r="X981" i="8" s="1"/>
  <c r="W981" i="8" s="1"/>
  <c r="H965" i="8"/>
  <c r="X965" i="8" s="1"/>
  <c r="W965" i="8" s="1"/>
  <c r="H949" i="8"/>
  <c r="X949" i="8" s="1"/>
  <c r="W949" i="8" s="1"/>
  <c r="H941" i="8"/>
  <c r="X941" i="8" s="1"/>
  <c r="W941" i="8" s="1"/>
  <c r="H933" i="8"/>
  <c r="X933" i="8" s="1"/>
  <c r="W933" i="8" s="1"/>
  <c r="H901" i="8"/>
  <c r="X901" i="8" s="1"/>
  <c r="W901" i="8" s="1"/>
  <c r="AP901" i="8" s="1"/>
  <c r="H877" i="8"/>
  <c r="X877" i="8" s="1"/>
  <c r="W877" i="8" s="1"/>
  <c r="H869" i="8"/>
  <c r="X869" i="8" s="1"/>
  <c r="W869" i="8" s="1"/>
  <c r="H861" i="8"/>
  <c r="X861" i="8" s="1"/>
  <c r="H845" i="8"/>
  <c r="X845" i="8" s="1"/>
  <c r="H837" i="8"/>
  <c r="X837" i="8" s="1"/>
  <c r="AC837" i="8" s="1"/>
  <c r="H797" i="8"/>
  <c r="X797" i="8" s="1"/>
  <c r="AC797" i="8" s="1"/>
  <c r="H789" i="8"/>
  <c r="X789" i="8" s="1"/>
  <c r="AC789" i="8" s="1"/>
  <c r="H701" i="8"/>
  <c r="X701" i="8" s="1"/>
  <c r="AC701" i="8" s="1"/>
  <c r="AA701" i="8" s="1"/>
  <c r="M385" i="8"/>
  <c r="H996" i="8"/>
  <c r="X996" i="8" s="1"/>
  <c r="AC996" i="8" s="1"/>
  <c r="H988" i="8"/>
  <c r="X988" i="8" s="1"/>
  <c r="W988" i="8" s="1"/>
  <c r="H980" i="8"/>
  <c r="X980" i="8" s="1"/>
  <c r="AC980" i="8" s="1"/>
  <c r="H972" i="8"/>
  <c r="X972" i="8" s="1"/>
  <c r="W972" i="8" s="1"/>
  <c r="H956" i="8"/>
  <c r="X956" i="8" s="1"/>
  <c r="W956" i="8" s="1"/>
  <c r="H940" i="8"/>
  <c r="X940" i="8" s="1"/>
  <c r="W940" i="8" s="1"/>
  <c r="H924" i="8"/>
  <c r="X924" i="8" s="1"/>
  <c r="H916" i="8"/>
  <c r="X916" i="8" s="1"/>
  <c r="W916" i="8" s="1"/>
  <c r="H908" i="8"/>
  <c r="X908" i="8" s="1"/>
  <c r="AC908" i="8" s="1"/>
  <c r="H900" i="8"/>
  <c r="X900" i="8" s="1"/>
  <c r="AC900" i="8" s="1"/>
  <c r="H892" i="8"/>
  <c r="X892" i="8" s="1"/>
  <c r="AC892" i="8" s="1"/>
  <c r="H884" i="8"/>
  <c r="X884" i="8" s="1"/>
  <c r="H876" i="8"/>
  <c r="X876" i="8" s="1"/>
  <c r="AC876" i="8" s="1"/>
  <c r="H868" i="8"/>
  <c r="X868" i="8" s="1"/>
  <c r="AC868" i="8" s="1"/>
  <c r="H860" i="8"/>
  <c r="X860" i="8" s="1"/>
  <c r="AC860" i="8" s="1"/>
  <c r="H836" i="8"/>
  <c r="X836" i="8" s="1"/>
  <c r="H828" i="8"/>
  <c r="X828" i="8" s="1"/>
  <c r="H812" i="8"/>
  <c r="X812" i="8" s="1"/>
  <c r="AC812" i="8" s="1"/>
  <c r="AA812" i="8" s="1"/>
  <c r="H804" i="8"/>
  <c r="X804" i="8" s="1"/>
  <c r="AC804" i="8" s="1"/>
  <c r="AA804" i="8" s="1"/>
  <c r="H788" i="8"/>
  <c r="X788" i="8" s="1"/>
  <c r="W788" i="8" s="1"/>
  <c r="AP788" i="8" s="1"/>
  <c r="H780" i="8"/>
  <c r="X780" i="8" s="1"/>
  <c r="AC780" i="8" s="1"/>
  <c r="AA780" i="8" s="1"/>
  <c r="H772" i="8"/>
  <c r="X772" i="8" s="1"/>
  <c r="W772" i="8" s="1"/>
  <c r="AP772" i="8" s="1"/>
  <c r="H764" i="8"/>
  <c r="X764" i="8" s="1"/>
  <c r="H756" i="8"/>
  <c r="X756" i="8" s="1"/>
  <c r="AC756" i="8" s="1"/>
  <c r="H740" i="8"/>
  <c r="X740" i="8" s="1"/>
  <c r="W740" i="8" s="1"/>
  <c r="H732" i="8"/>
  <c r="X732" i="8" s="1"/>
  <c r="W732" i="8" s="1"/>
  <c r="H716" i="8"/>
  <c r="X716" i="8" s="1"/>
  <c r="W716" i="8" s="1"/>
  <c r="H708" i="8"/>
  <c r="X708" i="8" s="1"/>
  <c r="W708" i="8" s="1"/>
  <c r="H700" i="8"/>
  <c r="X700" i="8" s="1"/>
  <c r="W700" i="8" s="1"/>
  <c r="H1083" i="8"/>
  <c r="X1083" i="8" s="1"/>
  <c r="AC1083" i="8" s="1"/>
  <c r="H1059" i="8"/>
  <c r="X1059" i="8" s="1"/>
  <c r="AC1059" i="8" s="1"/>
  <c r="H1027" i="8"/>
  <c r="X1027" i="8" s="1"/>
  <c r="H987" i="8"/>
  <c r="X987" i="8" s="1"/>
  <c r="AC987" i="8" s="1"/>
  <c r="AA987" i="8" s="1"/>
  <c r="H971" i="8"/>
  <c r="X971" i="8" s="1"/>
  <c r="H963" i="8"/>
  <c r="X963" i="8" s="1"/>
  <c r="AC963" i="8" s="1"/>
  <c r="H955" i="8"/>
  <c r="X955" i="8" s="1"/>
  <c r="AC955" i="8" s="1"/>
  <c r="H939" i="8"/>
  <c r="X939" i="8" s="1"/>
  <c r="AC939" i="8" s="1"/>
  <c r="AA939" i="8" s="1"/>
  <c r="H931" i="8"/>
  <c r="X931" i="8" s="1"/>
  <c r="H923" i="8"/>
  <c r="X923" i="8" s="1"/>
  <c r="H907" i="8"/>
  <c r="X907" i="8" s="1"/>
  <c r="H899" i="8"/>
  <c r="X899" i="8" s="1"/>
  <c r="W899" i="8" s="1"/>
  <c r="H891" i="8"/>
  <c r="X891" i="8" s="1"/>
  <c r="W891" i="8" s="1"/>
  <c r="AP891" i="8" s="1"/>
  <c r="H875" i="8"/>
  <c r="X875" i="8" s="1"/>
  <c r="W875" i="8" s="1"/>
  <c r="AP875" i="8" s="1"/>
  <c r="H867" i="8"/>
  <c r="X867" i="8" s="1"/>
  <c r="W867" i="8" s="1"/>
  <c r="AI867" i="8" s="1"/>
  <c r="H851" i="8"/>
  <c r="X851" i="8" s="1"/>
  <c r="W851" i="8" s="1"/>
  <c r="AP851" i="8" s="1"/>
  <c r="H843" i="8"/>
  <c r="X843" i="8" s="1"/>
  <c r="H835" i="8"/>
  <c r="X835" i="8" s="1"/>
  <c r="H827" i="8"/>
  <c r="X827" i="8" s="1"/>
  <c r="AC827" i="8" s="1"/>
  <c r="H819" i="8"/>
  <c r="X819" i="8" s="1"/>
  <c r="AC819" i="8" s="1"/>
  <c r="H803" i="8"/>
  <c r="X803" i="8" s="1"/>
  <c r="W803" i="8" s="1"/>
  <c r="H795" i="8"/>
  <c r="X795" i="8" s="1"/>
  <c r="AC795" i="8" s="1"/>
  <c r="H779" i="8"/>
  <c r="X779" i="8" s="1"/>
  <c r="H771" i="8"/>
  <c r="X771" i="8" s="1"/>
  <c r="H755" i="8"/>
  <c r="X755" i="8" s="1"/>
  <c r="AC755" i="8" s="1"/>
  <c r="H747" i="8"/>
  <c r="X747" i="8" s="1"/>
  <c r="H731" i="8"/>
  <c r="X731" i="8" s="1"/>
  <c r="W731" i="8" s="1"/>
  <c r="H723" i="8"/>
  <c r="X723" i="8" s="1"/>
  <c r="W723" i="8" s="1"/>
  <c r="AP723" i="8" s="1"/>
  <c r="H715" i="8"/>
  <c r="X715" i="8" s="1"/>
  <c r="W715" i="8" s="1"/>
  <c r="AP715" i="8" s="1"/>
  <c r="H707" i="8"/>
  <c r="X707" i="8" s="1"/>
  <c r="W707" i="8" s="1"/>
  <c r="AP707" i="8" s="1"/>
  <c r="H699" i="8"/>
  <c r="X699" i="8" s="1"/>
  <c r="W699" i="8" s="1"/>
  <c r="H691" i="8"/>
  <c r="X691" i="8" s="1"/>
  <c r="W691" i="8" s="1"/>
  <c r="AP691" i="8" s="1"/>
  <c r="H683" i="8"/>
  <c r="X683" i="8" s="1"/>
  <c r="AC683" i="8" s="1"/>
  <c r="AA683" i="8" s="1"/>
  <c r="H1002" i="8"/>
  <c r="X1002" i="8" s="1"/>
  <c r="W1002" i="8" s="1"/>
  <c r="H986" i="8"/>
  <c r="X986" i="8" s="1"/>
  <c r="W986" i="8" s="1"/>
  <c r="H962" i="8"/>
  <c r="X962" i="8" s="1"/>
  <c r="W962" i="8" s="1"/>
  <c r="H954" i="8"/>
  <c r="X954" i="8" s="1"/>
  <c r="W954" i="8" s="1"/>
  <c r="AP954" i="8" s="1"/>
  <c r="H930" i="8"/>
  <c r="X930" i="8" s="1"/>
  <c r="AC930" i="8" s="1"/>
  <c r="H922" i="8"/>
  <c r="X922" i="8" s="1"/>
  <c r="W922" i="8" s="1"/>
  <c r="H906" i="8"/>
  <c r="X906" i="8" s="1"/>
  <c r="H898" i="8"/>
  <c r="X898" i="8" s="1"/>
  <c r="AC898" i="8" s="1"/>
  <c r="H890" i="8"/>
  <c r="X890" i="8" s="1"/>
  <c r="AC890" i="8" s="1"/>
  <c r="H874" i="8"/>
  <c r="X874" i="8" s="1"/>
  <c r="AC874" i="8" s="1"/>
  <c r="AA874" i="8" s="1"/>
  <c r="H866" i="8"/>
  <c r="X866" i="8" s="1"/>
  <c r="AC866" i="8" s="1"/>
  <c r="H850" i="8"/>
  <c r="X850" i="8" s="1"/>
  <c r="AC850" i="8" s="1"/>
  <c r="AA850" i="8" s="1"/>
  <c r="H842" i="8"/>
  <c r="X842" i="8" s="1"/>
  <c r="AC842" i="8" s="1"/>
  <c r="H826" i="8"/>
  <c r="X826" i="8" s="1"/>
  <c r="AC826" i="8" s="1"/>
  <c r="H818" i="8"/>
  <c r="X818" i="8" s="1"/>
  <c r="W818" i="8" s="1"/>
  <c r="H802" i="8"/>
  <c r="X802" i="8" s="1"/>
  <c r="AC802" i="8" s="1"/>
  <c r="AA802" i="8" s="1"/>
  <c r="H786" i="8"/>
  <c r="X786" i="8" s="1"/>
  <c r="H778" i="8"/>
  <c r="X778" i="8" s="1"/>
  <c r="H770" i="8"/>
  <c r="X770" i="8" s="1"/>
  <c r="W770" i="8" s="1"/>
  <c r="H762" i="8"/>
  <c r="X762" i="8" s="1"/>
  <c r="W762" i="8" s="1"/>
  <c r="H730" i="8"/>
  <c r="X730" i="8" s="1"/>
  <c r="AC730" i="8" s="1"/>
  <c r="H722" i="8"/>
  <c r="X722" i="8" s="1"/>
  <c r="AC722" i="8" s="1"/>
  <c r="H698" i="8"/>
  <c r="X698" i="8" s="1"/>
  <c r="AC698" i="8" s="1"/>
  <c r="H682" i="8"/>
  <c r="X682" i="8" s="1"/>
  <c r="H616" i="8"/>
  <c r="X616" i="8" s="1"/>
  <c r="AC616" i="8" s="1"/>
  <c r="AA616" i="8" s="1"/>
  <c r="H536" i="8"/>
  <c r="X536" i="8" s="1"/>
  <c r="AC536" i="8" s="1"/>
  <c r="AA536" i="8" s="1"/>
  <c r="H488" i="8"/>
  <c r="X488" i="8" s="1"/>
  <c r="AC488" i="8" s="1"/>
  <c r="H440" i="8"/>
  <c r="X440" i="8" s="1"/>
  <c r="W440" i="8" s="1"/>
  <c r="AI440" i="8" s="1"/>
  <c r="H400" i="8"/>
  <c r="X400" i="8" s="1"/>
  <c r="W400" i="8" s="1"/>
  <c r="AI400" i="8" s="1"/>
  <c r="H392" i="8"/>
  <c r="X392" i="8" s="1"/>
  <c r="W392" i="8" s="1"/>
  <c r="AI392" i="8" s="1"/>
  <c r="H304" i="8"/>
  <c r="X304" i="8" s="1"/>
  <c r="AC304" i="8" s="1"/>
  <c r="H272" i="8"/>
  <c r="X272" i="8" s="1"/>
  <c r="W272" i="8" s="1"/>
  <c r="AI272" i="8" s="1"/>
  <c r="H208" i="8"/>
  <c r="X208" i="8" s="1"/>
  <c r="H200" i="8"/>
  <c r="X200" i="8" s="1"/>
  <c r="AC200" i="8" s="1"/>
  <c r="H184" i="8"/>
  <c r="X184" i="8" s="1"/>
  <c r="AC184" i="8" s="1"/>
  <c r="H168" i="8"/>
  <c r="X168" i="8" s="1"/>
  <c r="AC168" i="8" s="1"/>
  <c r="H152" i="8"/>
  <c r="X152" i="8" s="1"/>
  <c r="H128" i="8"/>
  <c r="X128" i="8" s="1"/>
  <c r="AC128" i="8" s="1"/>
  <c r="H120" i="8"/>
  <c r="X120" i="8" s="1"/>
  <c r="H112" i="8"/>
  <c r="X112" i="8" s="1"/>
  <c r="H104" i="8"/>
  <c r="X104" i="8" s="1"/>
  <c r="H88" i="8"/>
  <c r="X88" i="8" s="1"/>
  <c r="H72" i="8"/>
  <c r="X72" i="8" s="1"/>
  <c r="Q596" i="8"/>
  <c r="M492" i="8"/>
  <c r="H599" i="8"/>
  <c r="X599" i="8" s="1"/>
  <c r="AC599" i="8" s="1"/>
  <c r="H575" i="8"/>
  <c r="X575" i="8" s="1"/>
  <c r="AC575" i="8" s="1"/>
  <c r="H551" i="8"/>
  <c r="X551" i="8" s="1"/>
  <c r="W551" i="8" s="1"/>
  <c r="H535" i="8"/>
  <c r="X535" i="8" s="1"/>
  <c r="AC535" i="8" s="1"/>
  <c r="H471" i="8"/>
  <c r="X471" i="8" s="1"/>
  <c r="AC471" i="8" s="1"/>
  <c r="H431" i="8"/>
  <c r="X431" i="8" s="1"/>
  <c r="AC431" i="8" s="1"/>
  <c r="H407" i="8"/>
  <c r="X407" i="8" s="1"/>
  <c r="AC407" i="8" s="1"/>
  <c r="H399" i="8"/>
  <c r="X399" i="8" s="1"/>
  <c r="H391" i="8"/>
  <c r="X391" i="8" s="1"/>
  <c r="W391" i="8" s="1"/>
  <c r="AI391" i="8" s="1"/>
  <c r="H367" i="8"/>
  <c r="X367" i="8" s="1"/>
  <c r="AC367" i="8" s="1"/>
  <c r="H359" i="8"/>
  <c r="X359" i="8" s="1"/>
  <c r="H303" i="8"/>
  <c r="X303" i="8" s="1"/>
  <c r="W303" i="8" s="1"/>
  <c r="AI303" i="8" s="1"/>
  <c r="H295" i="8"/>
  <c r="X295" i="8" s="1"/>
  <c r="W295" i="8" s="1"/>
  <c r="AI295" i="8" s="1"/>
  <c r="H279" i="8"/>
  <c r="X279" i="8" s="1"/>
  <c r="W279" i="8" s="1"/>
  <c r="AI279" i="8" s="1"/>
  <c r="H271" i="8"/>
  <c r="H263" i="8"/>
  <c r="X263" i="8" s="1"/>
  <c r="H231" i="8"/>
  <c r="X231" i="8" s="1"/>
  <c r="H183" i="8"/>
  <c r="X183" i="8" s="1"/>
  <c r="W183" i="8" s="1"/>
  <c r="AI183" i="8" s="1"/>
  <c r="H159" i="8"/>
  <c r="X159" i="8" s="1"/>
  <c r="AC159" i="8" s="1"/>
  <c r="H151" i="8"/>
  <c r="X151" i="8" s="1"/>
  <c r="H143" i="8"/>
  <c r="X143" i="8" s="1"/>
  <c r="H135" i="8"/>
  <c r="X135" i="8" s="1"/>
  <c r="H111" i="8"/>
  <c r="X111" i="8" s="1"/>
  <c r="H95" i="8"/>
  <c r="X95" i="8" s="1"/>
  <c r="H87" i="8"/>
  <c r="X87" i="8" s="1"/>
  <c r="W87" i="8" s="1"/>
  <c r="H79" i="8"/>
  <c r="X79" i="8" s="1"/>
  <c r="H63" i="8"/>
  <c r="X63" i="8" s="1"/>
  <c r="W63" i="8" s="1"/>
  <c r="H55" i="8"/>
  <c r="X55" i="8" s="1"/>
  <c r="W55" i="8" s="1"/>
  <c r="H47" i="8"/>
  <c r="X47" i="8" s="1"/>
  <c r="AC47" i="8" s="1"/>
  <c r="AA47" i="8" s="1"/>
  <c r="H39" i="8"/>
  <c r="X39" i="8" s="1"/>
  <c r="H31" i="8"/>
  <c r="X31" i="8" s="1"/>
  <c r="H23" i="8"/>
  <c r="X23" i="8" s="1"/>
  <c r="H669" i="8"/>
  <c r="X669" i="8" s="1"/>
  <c r="H645" i="8"/>
  <c r="X645" i="8" s="1"/>
  <c r="W645" i="8" s="1"/>
  <c r="H637" i="8"/>
  <c r="X637" i="8" s="1"/>
  <c r="W637" i="8" s="1"/>
  <c r="AP637" i="8" s="1"/>
  <c r="H565" i="8"/>
  <c r="X565" i="8" s="1"/>
  <c r="AC565" i="8" s="1"/>
  <c r="H549" i="8"/>
  <c r="X549" i="8" s="1"/>
  <c r="H517" i="8"/>
  <c r="X517" i="8" s="1"/>
  <c r="H501" i="8"/>
  <c r="X501" i="8" s="1"/>
  <c r="AC501" i="8" s="1"/>
  <c r="H469" i="8"/>
  <c r="X469" i="8" s="1"/>
  <c r="AC469" i="8" s="1"/>
  <c r="H437" i="8"/>
  <c r="X437" i="8" s="1"/>
  <c r="W437" i="8" s="1"/>
  <c r="AI437" i="8" s="1"/>
  <c r="H413" i="8"/>
  <c r="X413" i="8" s="1"/>
  <c r="W413" i="8" s="1"/>
  <c r="AI413" i="8" s="1"/>
  <c r="H397" i="8"/>
  <c r="X397" i="8" s="1"/>
  <c r="W397" i="8" s="1"/>
  <c r="AI397" i="8" s="1"/>
  <c r="H357" i="8"/>
  <c r="X357" i="8" s="1"/>
  <c r="W357" i="8" s="1"/>
  <c r="AI357" i="8" s="1"/>
  <c r="H293" i="8"/>
  <c r="X293" i="8" s="1"/>
  <c r="W293" i="8" s="1"/>
  <c r="AI293" i="8" s="1"/>
  <c r="H261" i="8"/>
  <c r="X261" i="8" s="1"/>
  <c r="H253" i="8"/>
  <c r="X253" i="8" s="1"/>
  <c r="AC253" i="8" s="1"/>
  <c r="H245" i="8"/>
  <c r="X245" i="8" s="1"/>
  <c r="W245" i="8" s="1"/>
  <c r="AI245" i="8" s="1"/>
  <c r="H221" i="8"/>
  <c r="X221" i="8" s="1"/>
  <c r="H213" i="8"/>
  <c r="X213" i="8" s="1"/>
  <c r="H197" i="8"/>
  <c r="X197" i="8" s="1"/>
  <c r="AC197" i="8" s="1"/>
  <c r="H189" i="8"/>
  <c r="X189" i="8" s="1"/>
  <c r="AC189" i="8" s="1"/>
  <c r="H157" i="8"/>
  <c r="X157" i="8" s="1"/>
  <c r="H141" i="8"/>
  <c r="X141" i="8" s="1"/>
  <c r="H133" i="8"/>
  <c r="X133" i="8" s="1"/>
  <c r="H117" i="8"/>
  <c r="X117" i="8" s="1"/>
  <c r="H109" i="8"/>
  <c r="X109" i="8" s="1"/>
  <c r="H93" i="8"/>
  <c r="X93" i="8" s="1"/>
  <c r="H69" i="8"/>
  <c r="X69" i="8" s="1"/>
  <c r="W69" i="8" s="1"/>
  <c r="H53" i="8"/>
  <c r="X53" i="8" s="1"/>
  <c r="H45" i="8"/>
  <c r="X45" i="8" s="1"/>
  <c r="H37" i="8"/>
  <c r="X37" i="8" s="1"/>
  <c r="H29" i="8"/>
  <c r="X29" i="8" s="1"/>
  <c r="H21" i="8"/>
  <c r="X21" i="8" s="1"/>
  <c r="AC21" i="8" s="1"/>
  <c r="AA21" i="8" s="1"/>
  <c r="P422" i="8"/>
  <c r="K422" i="8" s="1"/>
  <c r="P406" i="8"/>
  <c r="K406" i="8" s="1"/>
  <c r="P374" i="8"/>
  <c r="K374" i="8" s="1"/>
  <c r="P350" i="8"/>
  <c r="K350" i="8" s="1"/>
  <c r="P286" i="8"/>
  <c r="K286" i="8" s="1"/>
  <c r="P270" i="8"/>
  <c r="K270" i="8" s="1"/>
  <c r="P230" i="8"/>
  <c r="K230" i="8" s="1"/>
  <c r="P198" i="8"/>
  <c r="K198" i="8" s="1"/>
  <c r="P190" i="8"/>
  <c r="K190" i="8" s="1"/>
  <c r="P174" i="8"/>
  <c r="K174" i="8" s="1"/>
  <c r="P150" i="8"/>
  <c r="K150" i="8" s="1"/>
  <c r="P118" i="8"/>
  <c r="K118" i="8" s="1"/>
  <c r="P94" i="8"/>
  <c r="K94" i="8" s="1"/>
  <c r="P70" i="8"/>
  <c r="K70" i="8" s="1"/>
  <c r="P62" i="8"/>
  <c r="K62" i="8" s="1"/>
  <c r="P54" i="8"/>
  <c r="K54" i="8" s="1"/>
  <c r="P46" i="8"/>
  <c r="K46" i="8" s="1"/>
  <c r="H676" i="8"/>
  <c r="X676" i="8" s="1"/>
  <c r="H668" i="8"/>
  <c r="X668" i="8" s="1"/>
  <c r="W668" i="8" s="1"/>
  <c r="H660" i="8"/>
  <c r="X660" i="8" s="1"/>
  <c r="W660" i="8" s="1"/>
  <c r="H644" i="8"/>
  <c r="X644" i="8" s="1"/>
  <c r="H636" i="8"/>
  <c r="X636" i="8" s="1"/>
  <c r="W636" i="8" s="1"/>
  <c r="H628" i="8"/>
  <c r="X628" i="8" s="1"/>
  <c r="H620" i="8"/>
  <c r="X620" i="8" s="1"/>
  <c r="AC620" i="8" s="1"/>
  <c r="H612" i="8"/>
  <c r="X612" i="8" s="1"/>
  <c r="AC612" i="8" s="1"/>
  <c r="AA612" i="8" s="1"/>
  <c r="H604" i="8"/>
  <c r="X604" i="8" s="1"/>
  <c r="AC604" i="8" s="1"/>
  <c r="AA604" i="8" s="1"/>
  <c r="H596" i="8"/>
  <c r="X596" i="8" s="1"/>
  <c r="AC596" i="8" s="1"/>
  <c r="AA596" i="8" s="1"/>
  <c r="H588" i="8"/>
  <c r="X588" i="8" s="1"/>
  <c r="AC588" i="8" s="1"/>
  <c r="H580" i="8"/>
  <c r="X580" i="8" s="1"/>
  <c r="AC580" i="8" s="1"/>
  <c r="H572" i="8"/>
  <c r="X572" i="8" s="1"/>
  <c r="W572" i="8" s="1"/>
  <c r="H564" i="8"/>
  <c r="X564" i="8" s="1"/>
  <c r="H556" i="8"/>
  <c r="X556" i="8" s="1"/>
  <c r="H548" i="8"/>
  <c r="X548" i="8" s="1"/>
  <c r="H540" i="8"/>
  <c r="X540" i="8" s="1"/>
  <c r="AC540" i="8" s="1"/>
  <c r="H532" i="8"/>
  <c r="X532" i="8" s="1"/>
  <c r="AC532" i="8" s="1"/>
  <c r="H524" i="8"/>
  <c r="X524" i="8" s="1"/>
  <c r="AC524" i="8" s="1"/>
  <c r="AA524" i="8" s="1"/>
  <c r="H516" i="8"/>
  <c r="X516" i="8" s="1"/>
  <c r="H508" i="8"/>
  <c r="X508" i="8" s="1"/>
  <c r="W508" i="8" s="1"/>
  <c r="AI508" i="8" s="1"/>
  <c r="H500" i="8"/>
  <c r="X500" i="8" s="1"/>
  <c r="AC500" i="8" s="1"/>
  <c r="H492" i="8"/>
  <c r="X492" i="8" s="1"/>
  <c r="W492" i="8" s="1"/>
  <c r="H484" i="8"/>
  <c r="X484" i="8" s="1"/>
  <c r="H476" i="8"/>
  <c r="X476" i="8" s="1"/>
  <c r="W476" i="8" s="1"/>
  <c r="H468" i="8"/>
  <c r="X468" i="8" s="1"/>
  <c r="W468" i="8" s="1"/>
  <c r="H460" i="8"/>
  <c r="X460" i="8" s="1"/>
  <c r="H452" i="8"/>
  <c r="X452" i="8" s="1"/>
  <c r="H444" i="8"/>
  <c r="X444" i="8" s="1"/>
  <c r="AC444" i="8" s="1"/>
  <c r="AA444" i="8" s="1"/>
  <c r="H428" i="8"/>
  <c r="X428" i="8" s="1"/>
  <c r="H420" i="8"/>
  <c r="X420" i="8" s="1"/>
  <c r="H412" i="8"/>
  <c r="X412" i="8" s="1"/>
  <c r="AC412" i="8" s="1"/>
  <c r="AA412" i="8" s="1"/>
  <c r="H404" i="8"/>
  <c r="X404" i="8" s="1"/>
  <c r="AC404" i="8" s="1"/>
  <c r="AA404" i="8" s="1"/>
  <c r="H388" i="8"/>
  <c r="X388" i="8" s="1"/>
  <c r="AC388" i="8" s="1"/>
  <c r="H380" i="8"/>
  <c r="X380" i="8" s="1"/>
  <c r="AC380" i="8" s="1"/>
  <c r="H372" i="8"/>
  <c r="X372" i="8" s="1"/>
  <c r="H364" i="8"/>
  <c r="X364" i="8" s="1"/>
  <c r="AC364" i="8" s="1"/>
  <c r="H356" i="8"/>
  <c r="X356" i="8" s="1"/>
  <c r="H316" i="8"/>
  <c r="X316" i="8" s="1"/>
  <c r="AC316" i="8" s="1"/>
  <c r="H308" i="8"/>
  <c r="X308" i="8" s="1"/>
  <c r="AC308" i="8" s="1"/>
  <c r="H292" i="8"/>
  <c r="X292" i="8" s="1"/>
  <c r="W292" i="8" s="1"/>
  <c r="AI292" i="8" s="1"/>
  <c r="H284" i="8"/>
  <c r="X284" i="8" s="1"/>
  <c r="H276" i="8"/>
  <c r="X276" i="8" s="1"/>
  <c r="W276" i="8" s="1"/>
  <c r="H212" i="8"/>
  <c r="X212" i="8" s="1"/>
  <c r="H188" i="8"/>
  <c r="X188" i="8" s="1"/>
  <c r="W188" i="8" s="1"/>
  <c r="AI188" i="8" s="1"/>
  <c r="H164" i="8"/>
  <c r="X164" i="8" s="1"/>
  <c r="H156" i="8"/>
  <c r="X156" i="8" s="1"/>
  <c r="W156" i="8" s="1"/>
  <c r="AI156" i="8" s="1"/>
  <c r="H148" i="8"/>
  <c r="X148" i="8" s="1"/>
  <c r="H132" i="8"/>
  <c r="X132" i="8" s="1"/>
  <c r="H116" i="8"/>
  <c r="X116" i="8" s="1"/>
  <c r="H100" i="8"/>
  <c r="X100" i="8" s="1"/>
  <c r="H84" i="8"/>
  <c r="X84" i="8" s="1"/>
  <c r="W84" i="8" s="1"/>
  <c r="H76" i="8"/>
  <c r="X76" i="8" s="1"/>
  <c r="AC76" i="8" s="1"/>
  <c r="AA76" i="8" s="1"/>
  <c r="H60" i="8"/>
  <c r="X60" i="8" s="1"/>
  <c r="H52" i="8"/>
  <c r="X52" i="8" s="1"/>
  <c r="H44" i="8"/>
  <c r="X44" i="8" s="1"/>
  <c r="H36" i="8"/>
  <c r="X36" i="8" s="1"/>
  <c r="H675" i="8"/>
  <c r="X675" i="8" s="1"/>
  <c r="AC675" i="8" s="1"/>
  <c r="AA675" i="8" s="1"/>
  <c r="H667" i="8"/>
  <c r="X667" i="8" s="1"/>
  <c r="W667" i="8" s="1"/>
  <c r="H659" i="8"/>
  <c r="X659" i="8" s="1"/>
  <c r="W659" i="8" s="1"/>
  <c r="H651" i="8"/>
  <c r="X651" i="8" s="1"/>
  <c r="AC651" i="8" s="1"/>
  <c r="H643" i="8"/>
  <c r="X643" i="8" s="1"/>
  <c r="AC643" i="8" s="1"/>
  <c r="H635" i="8"/>
  <c r="X635" i="8" s="1"/>
  <c r="H627" i="8"/>
  <c r="X627" i="8" s="1"/>
  <c r="H619" i="8"/>
  <c r="X619" i="8" s="1"/>
  <c r="AC619" i="8" s="1"/>
  <c r="H611" i="8"/>
  <c r="X611" i="8" s="1"/>
  <c r="AC611" i="8" s="1"/>
  <c r="H603" i="8"/>
  <c r="X603" i="8" s="1"/>
  <c r="AC603" i="8" s="1"/>
  <c r="H595" i="8"/>
  <c r="X595" i="8" s="1"/>
  <c r="AC595" i="8" s="1"/>
  <c r="H587" i="8"/>
  <c r="X587" i="8" s="1"/>
  <c r="AC587" i="8" s="1"/>
  <c r="H579" i="8"/>
  <c r="X579" i="8" s="1"/>
  <c r="AC579" i="8" s="1"/>
  <c r="H571" i="8"/>
  <c r="X571" i="8" s="1"/>
  <c r="AC571" i="8" s="1"/>
  <c r="H563" i="8"/>
  <c r="X563" i="8" s="1"/>
  <c r="W563" i="8" s="1"/>
  <c r="H555" i="8"/>
  <c r="X555" i="8" s="1"/>
  <c r="W555" i="8" s="1"/>
  <c r="H547" i="8"/>
  <c r="X547" i="8" s="1"/>
  <c r="H539" i="8"/>
  <c r="X539" i="8" s="1"/>
  <c r="AC539" i="8" s="1"/>
  <c r="H531" i="8"/>
  <c r="X531" i="8" s="1"/>
  <c r="AC531" i="8" s="1"/>
  <c r="H523" i="8"/>
  <c r="X523" i="8" s="1"/>
  <c r="H515" i="8"/>
  <c r="X515" i="8" s="1"/>
  <c r="W515" i="8" s="1"/>
  <c r="H507" i="8"/>
  <c r="X507" i="8" s="1"/>
  <c r="AC507" i="8" s="1"/>
  <c r="H499" i="8"/>
  <c r="X499" i="8" s="1"/>
  <c r="W499" i="8" s="1"/>
  <c r="H491" i="8"/>
  <c r="X491" i="8" s="1"/>
  <c r="W491" i="8" s="1"/>
  <c r="H483" i="8"/>
  <c r="X483" i="8" s="1"/>
  <c r="W483" i="8" s="1"/>
  <c r="H475" i="8"/>
  <c r="X475" i="8" s="1"/>
  <c r="H467" i="8"/>
  <c r="X467" i="8" s="1"/>
  <c r="H459" i="8"/>
  <c r="X459" i="8" s="1"/>
  <c r="H451" i="8"/>
  <c r="X451" i="8" s="1"/>
  <c r="W451" i="8" s="1"/>
  <c r="AI451" i="8" s="1"/>
  <c r="H443" i="8"/>
  <c r="X443" i="8" s="1"/>
  <c r="W443" i="8" s="1"/>
  <c r="AI443" i="8" s="1"/>
  <c r="H435" i="8"/>
  <c r="X435" i="8" s="1"/>
  <c r="H427" i="8"/>
  <c r="X427" i="8" s="1"/>
  <c r="H419" i="8"/>
  <c r="X419" i="8" s="1"/>
  <c r="H411" i="8"/>
  <c r="X411" i="8" s="1"/>
  <c r="W411" i="8" s="1"/>
  <c r="AI411" i="8" s="1"/>
  <c r="H403" i="8"/>
  <c r="X403" i="8" s="1"/>
  <c r="W403" i="8" s="1"/>
  <c r="AI403" i="8" s="1"/>
  <c r="H395" i="8"/>
  <c r="X395" i="8" s="1"/>
  <c r="AC395" i="8" s="1"/>
  <c r="AA395" i="8" s="1"/>
  <c r="H387" i="8"/>
  <c r="X387" i="8" s="1"/>
  <c r="AC387" i="8" s="1"/>
  <c r="AA387" i="8" s="1"/>
  <c r="H379" i="8"/>
  <c r="X379" i="8" s="1"/>
  <c r="H371" i="8"/>
  <c r="X371" i="8" s="1"/>
  <c r="AC371" i="8" s="1"/>
  <c r="AA371" i="8" s="1"/>
  <c r="H363" i="8"/>
  <c r="X363" i="8" s="1"/>
  <c r="AC363" i="8" s="1"/>
  <c r="AA363" i="8" s="1"/>
  <c r="H355" i="8"/>
  <c r="X355" i="8" s="1"/>
  <c r="AC355" i="8" s="1"/>
  <c r="AA355" i="8" s="1"/>
  <c r="H315" i="8"/>
  <c r="X315" i="8" s="1"/>
  <c r="AC315" i="8" s="1"/>
  <c r="AA315" i="8" s="1"/>
  <c r="H307" i="8"/>
  <c r="X307" i="8" s="1"/>
  <c r="H299" i="8"/>
  <c r="X299" i="8" s="1"/>
  <c r="H291" i="8"/>
  <c r="X291" i="8" s="1"/>
  <c r="H283" i="8"/>
  <c r="X283" i="8" s="1"/>
  <c r="AC283" i="8" s="1"/>
  <c r="AA283" i="8" s="1"/>
  <c r="H275" i="8"/>
  <c r="X275" i="8" s="1"/>
  <c r="W267" i="8"/>
  <c r="AI267" i="8" s="1"/>
  <c r="H259" i="8"/>
  <c r="X259" i="8" s="1"/>
  <c r="H243" i="8"/>
  <c r="X243" i="8" s="1"/>
  <c r="H227" i="8"/>
  <c r="X227" i="8" s="1"/>
  <c r="H219" i="8"/>
  <c r="X219" i="8" s="1"/>
  <c r="H211" i="8"/>
  <c r="X211" i="8" s="1"/>
  <c r="H203" i="8"/>
  <c r="X203" i="8" s="1"/>
  <c r="W203" i="8" s="1"/>
  <c r="AI203" i="8" s="1"/>
  <c r="H187" i="8"/>
  <c r="X187" i="8" s="1"/>
  <c r="W187" i="8" s="1"/>
  <c r="AI187" i="8" s="1"/>
  <c r="H163" i="8"/>
  <c r="X163" i="8" s="1"/>
  <c r="AC163" i="8" s="1"/>
  <c r="H155" i="8"/>
  <c r="X155" i="8" s="1"/>
  <c r="H147" i="8"/>
  <c r="X147" i="8" s="1"/>
  <c r="H139" i="8"/>
  <c r="X139" i="8" s="1"/>
  <c r="H115" i="8"/>
  <c r="X115" i="8" s="1"/>
  <c r="H99" i="8"/>
  <c r="X99" i="8" s="1"/>
  <c r="AC99" i="8" s="1"/>
  <c r="H91" i="8"/>
  <c r="X91" i="8" s="1"/>
  <c r="AC91" i="8" s="1"/>
  <c r="AA91" i="8" s="1"/>
  <c r="H83" i="8"/>
  <c r="X83" i="8" s="1"/>
  <c r="H75" i="8"/>
  <c r="X75" i="8" s="1"/>
  <c r="AC75" i="8" s="1"/>
  <c r="AA75" i="8" s="1"/>
  <c r="AY75" i="8" s="1"/>
  <c r="H67" i="8"/>
  <c r="X67" i="8" s="1"/>
  <c r="H59" i="8"/>
  <c r="X59" i="8" s="1"/>
  <c r="H51" i="8"/>
  <c r="X51" i="8" s="1"/>
  <c r="H43" i="8"/>
  <c r="X43" i="8" s="1"/>
  <c r="H35" i="8"/>
  <c r="X35" i="8" s="1"/>
  <c r="H19" i="8"/>
  <c r="X19" i="8" s="1"/>
  <c r="W19" i="8" s="1"/>
  <c r="H11" i="8"/>
  <c r="X11" i="8" s="1"/>
  <c r="AC11" i="8" s="1"/>
  <c r="AA11" i="8" s="1"/>
  <c r="H3" i="8"/>
  <c r="X3" i="8" s="1"/>
  <c r="AC3" i="8" s="1"/>
  <c r="AA3" i="8" s="1"/>
  <c r="H674" i="8"/>
  <c r="X674" i="8" s="1"/>
  <c r="AC674" i="8" s="1"/>
  <c r="H666" i="8"/>
  <c r="X666" i="8" s="1"/>
  <c r="H658" i="8"/>
  <c r="X658" i="8" s="1"/>
  <c r="AC658" i="8" s="1"/>
  <c r="AA658" i="8" s="1"/>
  <c r="H634" i="8"/>
  <c r="X634" i="8" s="1"/>
  <c r="W634" i="8" s="1"/>
  <c r="H626" i="8"/>
  <c r="X626" i="8" s="1"/>
  <c r="AC626" i="8" s="1"/>
  <c r="H618" i="8"/>
  <c r="X618" i="8" s="1"/>
  <c r="W618" i="8" s="1"/>
  <c r="H610" i="8"/>
  <c r="X610" i="8" s="1"/>
  <c r="W610" i="8" s="1"/>
  <c r="H602" i="8"/>
  <c r="X602" i="8" s="1"/>
  <c r="W602" i="8" s="1"/>
  <c r="H594" i="8"/>
  <c r="X594" i="8" s="1"/>
  <c r="W594" i="8" s="1"/>
  <c r="H586" i="8"/>
  <c r="X586" i="8" s="1"/>
  <c r="W586" i="8" s="1"/>
  <c r="H578" i="8"/>
  <c r="X578" i="8" s="1"/>
  <c r="W578" i="8" s="1"/>
  <c r="H570" i="8"/>
  <c r="X570" i="8" s="1"/>
  <c r="AC570" i="8" s="1"/>
  <c r="H506" i="8"/>
  <c r="X506" i="8" s="1"/>
  <c r="W506" i="8" s="1"/>
  <c r="AP506" i="8" s="1"/>
  <c r="H498" i="8"/>
  <c r="X498" i="8" s="1"/>
  <c r="W498" i="8" s="1"/>
  <c r="H490" i="8"/>
  <c r="X490" i="8" s="1"/>
  <c r="AC490" i="8" s="1"/>
  <c r="H482" i="8"/>
  <c r="X482" i="8" s="1"/>
  <c r="AC482" i="8" s="1"/>
  <c r="H474" i="8"/>
  <c r="X474" i="8" s="1"/>
  <c r="AC474" i="8" s="1"/>
  <c r="H466" i="8"/>
  <c r="X466" i="8" s="1"/>
  <c r="AC466" i="8" s="1"/>
  <c r="H458" i="8"/>
  <c r="X458" i="8" s="1"/>
  <c r="AC458" i="8" s="1"/>
  <c r="H450" i="8"/>
  <c r="X450" i="8" s="1"/>
  <c r="AC450" i="8" s="1"/>
  <c r="H442" i="8"/>
  <c r="X442" i="8" s="1"/>
  <c r="AC442" i="8" s="1"/>
  <c r="H434" i="8"/>
  <c r="X434" i="8" s="1"/>
  <c r="W434" i="8" s="1"/>
  <c r="AI434" i="8" s="1"/>
  <c r="H426" i="8"/>
  <c r="X426" i="8" s="1"/>
  <c r="W426" i="8" s="1"/>
  <c r="AI426" i="8" s="1"/>
  <c r="H418" i="8"/>
  <c r="X418" i="8" s="1"/>
  <c r="W418" i="8" s="1"/>
  <c r="AI418" i="8" s="1"/>
  <c r="H410" i="8"/>
  <c r="X410" i="8" s="1"/>
  <c r="W410" i="8" s="1"/>
  <c r="AI410" i="8" s="1"/>
  <c r="H402" i="8"/>
  <c r="X402" i="8" s="1"/>
  <c r="W402" i="8" s="1"/>
  <c r="AI402" i="8" s="1"/>
  <c r="H386" i="8"/>
  <c r="X386" i="8" s="1"/>
  <c r="AC386" i="8" s="1"/>
  <c r="H378" i="8"/>
  <c r="X378" i="8" s="1"/>
  <c r="AC378" i="8" s="1"/>
  <c r="H370" i="8"/>
  <c r="X370" i="8" s="1"/>
  <c r="H354" i="8"/>
  <c r="X354" i="8" s="1"/>
  <c r="W354" i="8" s="1"/>
  <c r="AI354" i="8" s="1"/>
  <c r="H314" i="8"/>
  <c r="X314" i="8" s="1"/>
  <c r="H306" i="8"/>
  <c r="X306" i="8" s="1"/>
  <c r="W306" i="8" s="1"/>
  <c r="AI306" i="8" s="1"/>
  <c r="H298" i="8"/>
  <c r="X298" i="8" s="1"/>
  <c r="W298" i="8" s="1"/>
  <c r="AI298" i="8" s="1"/>
  <c r="H290" i="8"/>
  <c r="X290" i="8" s="1"/>
  <c r="H282" i="8"/>
  <c r="X282" i="8" s="1"/>
  <c r="W282" i="8" s="1"/>
  <c r="AI282" i="8" s="1"/>
  <c r="H266" i="8"/>
  <c r="H258" i="8"/>
  <c r="X258" i="8" s="1"/>
  <c r="AC258" i="8" s="1"/>
  <c r="AA258" i="8" s="1"/>
  <c r="H250" i="8"/>
  <c r="X250" i="8" s="1"/>
  <c r="H242" i="8"/>
  <c r="X242" i="8" s="1"/>
  <c r="AC242" i="8" s="1"/>
  <c r="H234" i="8"/>
  <c r="X234" i="8" s="1"/>
  <c r="H218" i="8"/>
  <c r="X218" i="8" s="1"/>
  <c r="H210" i="8"/>
  <c r="X210" i="8" s="1"/>
  <c r="AC210" i="8" s="1"/>
  <c r="H202" i="8"/>
  <c r="X202" i="8" s="1"/>
  <c r="H194" i="8"/>
  <c r="X194" i="8" s="1"/>
  <c r="W194" i="8" s="1"/>
  <c r="AI194" i="8" s="1"/>
  <c r="H162" i="8"/>
  <c r="X162" i="8" s="1"/>
  <c r="H154" i="8"/>
  <c r="X154" i="8" s="1"/>
  <c r="H130" i="8"/>
  <c r="X130" i="8" s="1"/>
  <c r="H122" i="8"/>
  <c r="X122" i="8" s="1"/>
  <c r="H114" i="8"/>
  <c r="X114" i="8" s="1"/>
  <c r="AC114" i="8" s="1"/>
  <c r="H106" i="8"/>
  <c r="X106" i="8" s="1"/>
  <c r="AC106" i="8" s="1"/>
  <c r="H90" i="8"/>
  <c r="X90" i="8" s="1"/>
  <c r="H82" i="8"/>
  <c r="X82" i="8" s="1"/>
  <c r="H74" i="8"/>
  <c r="X74" i="8" s="1"/>
  <c r="H58" i="8"/>
  <c r="X58" i="8" s="1"/>
  <c r="H50" i="8"/>
  <c r="X50" i="8" s="1"/>
  <c r="H681" i="8"/>
  <c r="X681" i="8" s="1"/>
  <c r="AC681" i="8" s="1"/>
  <c r="H673" i="8"/>
  <c r="X673" i="8" s="1"/>
  <c r="W673" i="8" s="1"/>
  <c r="H665" i="8"/>
  <c r="X665" i="8" s="1"/>
  <c r="AC665" i="8" s="1"/>
  <c r="AA665" i="8" s="1"/>
  <c r="H657" i="8"/>
  <c r="X657" i="8" s="1"/>
  <c r="AC657" i="8" s="1"/>
  <c r="AA657" i="8" s="1"/>
  <c r="H649" i="8"/>
  <c r="X649" i="8" s="1"/>
  <c r="AC649" i="8" s="1"/>
  <c r="AA649" i="8" s="1"/>
  <c r="H641" i="8"/>
  <c r="X641" i="8" s="1"/>
  <c r="AC641" i="8" s="1"/>
  <c r="AA641" i="8" s="1"/>
  <c r="H633" i="8"/>
  <c r="X633" i="8" s="1"/>
  <c r="H625" i="8"/>
  <c r="X625" i="8" s="1"/>
  <c r="H617" i="8"/>
  <c r="X617" i="8" s="1"/>
  <c r="W617" i="8" s="1"/>
  <c r="H609" i="8"/>
  <c r="X609" i="8" s="1"/>
  <c r="W609" i="8" s="1"/>
  <c r="H601" i="8"/>
  <c r="X601" i="8" s="1"/>
  <c r="W601" i="8" s="1"/>
  <c r="H593" i="8"/>
  <c r="X593" i="8" s="1"/>
  <c r="W593" i="8" s="1"/>
  <c r="H585" i="8"/>
  <c r="X585" i="8" s="1"/>
  <c r="AC585" i="8" s="1"/>
  <c r="H577" i="8"/>
  <c r="X577" i="8" s="1"/>
  <c r="AC577" i="8" s="1"/>
  <c r="H569" i="8"/>
  <c r="X569" i="8" s="1"/>
  <c r="W569" i="8" s="1"/>
  <c r="H561" i="8"/>
  <c r="X561" i="8" s="1"/>
  <c r="AC561" i="8" s="1"/>
  <c r="H553" i="8"/>
  <c r="X553" i="8" s="1"/>
  <c r="AC553" i="8" s="1"/>
  <c r="H545" i="8"/>
  <c r="X545" i="8" s="1"/>
  <c r="W545" i="8" s="1"/>
  <c r="H537" i="8"/>
  <c r="X537" i="8" s="1"/>
  <c r="W537" i="8" s="1"/>
  <c r="H529" i="8"/>
  <c r="X529" i="8" s="1"/>
  <c r="H521" i="8"/>
  <c r="X521" i="8" s="1"/>
  <c r="AC521" i="8" s="1"/>
  <c r="H513" i="8"/>
  <c r="X513" i="8" s="1"/>
  <c r="AC513" i="8" s="1"/>
  <c r="H505" i="8"/>
  <c r="X505" i="8" s="1"/>
  <c r="W505" i="8" s="1"/>
  <c r="H497" i="8"/>
  <c r="X497" i="8" s="1"/>
  <c r="H489" i="8"/>
  <c r="X489" i="8" s="1"/>
  <c r="AC489" i="8" s="1"/>
  <c r="H481" i="8"/>
  <c r="X481" i="8" s="1"/>
  <c r="W481" i="8" s="1"/>
  <c r="H473" i="8"/>
  <c r="X473" i="8" s="1"/>
  <c r="AC473" i="8" s="1"/>
  <c r="H465" i="8"/>
  <c r="X465" i="8" s="1"/>
  <c r="AC465" i="8" s="1"/>
  <c r="H457" i="8"/>
  <c r="X457" i="8" s="1"/>
  <c r="AC457" i="8" s="1"/>
  <c r="H449" i="8"/>
  <c r="X449" i="8" s="1"/>
  <c r="AC449" i="8" s="1"/>
  <c r="H441" i="8"/>
  <c r="X441" i="8" s="1"/>
  <c r="AC441" i="8" s="1"/>
  <c r="H433" i="8"/>
  <c r="X433" i="8" s="1"/>
  <c r="H425" i="8"/>
  <c r="X425" i="8" s="1"/>
  <c r="AC425" i="8" s="1"/>
  <c r="H417" i="8"/>
  <c r="X417" i="8" s="1"/>
  <c r="H409" i="8"/>
  <c r="X409" i="8" s="1"/>
  <c r="AC409" i="8" s="1"/>
  <c r="AA409" i="8" s="1"/>
  <c r="H401" i="8"/>
  <c r="X401" i="8" s="1"/>
  <c r="H393" i="8"/>
  <c r="X393" i="8" s="1"/>
  <c r="W393" i="8" s="1"/>
  <c r="AI393" i="8" s="1"/>
  <c r="H385" i="8"/>
  <c r="X385" i="8" s="1"/>
  <c r="AC385" i="8" s="1"/>
  <c r="H377" i="8"/>
  <c r="X377" i="8" s="1"/>
  <c r="AC377" i="8" s="1"/>
  <c r="H369" i="8"/>
  <c r="X369" i="8" s="1"/>
  <c r="AC369" i="8" s="1"/>
  <c r="H361" i="8"/>
  <c r="X361" i="8" s="1"/>
  <c r="W361" i="8" s="1"/>
  <c r="AI361" i="8" s="1"/>
  <c r="H353" i="8"/>
  <c r="X353" i="8" s="1"/>
  <c r="W353" i="8" s="1"/>
  <c r="AI353" i="8" s="1"/>
  <c r="H313" i="8"/>
  <c r="X313" i="8" s="1"/>
  <c r="H305" i="8"/>
  <c r="X305" i="8" s="1"/>
  <c r="AC305" i="8" s="1"/>
  <c r="H297" i="8"/>
  <c r="X297" i="8" s="1"/>
  <c r="AC297" i="8" s="1"/>
  <c r="H289" i="8"/>
  <c r="X289" i="8" s="1"/>
  <c r="AC289" i="8" s="1"/>
  <c r="H281" i="8"/>
  <c r="X281" i="8" s="1"/>
  <c r="AC281" i="8" s="1"/>
  <c r="H265" i="8"/>
  <c r="X265" i="8" s="1"/>
  <c r="W265" i="8" s="1"/>
  <c r="AI265" i="8" s="1"/>
  <c r="H249" i="8"/>
  <c r="X249" i="8" s="1"/>
  <c r="H233" i="8"/>
  <c r="X233" i="8" s="1"/>
  <c r="H217" i="8"/>
  <c r="X217" i="8" s="1"/>
  <c r="W217" i="8" s="1"/>
  <c r="AI217" i="8" s="1"/>
  <c r="H201" i="8"/>
  <c r="X201" i="8" s="1"/>
  <c r="H169" i="8"/>
  <c r="X169" i="8" s="1"/>
  <c r="H161" i="8"/>
  <c r="X161" i="8" s="1"/>
  <c r="W161" i="8" s="1"/>
  <c r="AI161" i="8" s="1"/>
  <c r="H153" i="8"/>
  <c r="X153" i="8" s="1"/>
  <c r="AC153" i="8" s="1"/>
  <c r="H145" i="8"/>
  <c r="X145" i="8" s="1"/>
  <c r="W145" i="8" s="1"/>
  <c r="AI145" i="8" s="1"/>
  <c r="H137" i="8"/>
  <c r="X137" i="8" s="1"/>
  <c r="H113" i="8"/>
  <c r="X113" i="8" s="1"/>
  <c r="H81" i="8"/>
  <c r="X81" i="8" s="1"/>
  <c r="H73" i="8"/>
  <c r="X73" i="8" s="1"/>
  <c r="W73" i="8" s="1"/>
  <c r="H65" i="8"/>
  <c r="X65" i="8" s="1"/>
  <c r="AC65" i="8" s="1"/>
  <c r="AA65" i="8" s="1"/>
  <c r="H49" i="8"/>
  <c r="X49" i="8" s="1"/>
  <c r="H41" i="8"/>
  <c r="X41" i="8" s="1"/>
  <c r="W41" i="8" s="1"/>
  <c r="H33" i="8"/>
  <c r="X33" i="8" s="1"/>
  <c r="AC33" i="8" s="1"/>
  <c r="AA33" i="8" s="1"/>
  <c r="H25" i="8"/>
  <c r="X25" i="8" s="1"/>
  <c r="W25" i="8" s="1"/>
  <c r="H17" i="8"/>
  <c r="X17" i="8" s="1"/>
  <c r="H9" i="8"/>
  <c r="X9" i="8" s="1"/>
  <c r="P1080" i="8"/>
  <c r="K1080" i="8" s="1"/>
  <c r="L1080" i="8"/>
  <c r="V1080" i="8" s="1"/>
  <c r="P1040" i="8"/>
  <c r="K1040" i="8" s="1"/>
  <c r="L1040" i="8"/>
  <c r="P1016" i="8"/>
  <c r="K1016" i="8" s="1"/>
  <c r="L1016" i="8"/>
  <c r="V1016" i="8" s="1"/>
  <c r="P976" i="8"/>
  <c r="K976" i="8" s="1"/>
  <c r="L976" i="8"/>
  <c r="H976" i="8" s="1"/>
  <c r="X976" i="8" s="1"/>
  <c r="W976" i="8" s="1"/>
  <c r="P952" i="8"/>
  <c r="K952" i="8" s="1"/>
  <c r="L952" i="8"/>
  <c r="P856" i="8"/>
  <c r="K856" i="8" s="1"/>
  <c r="L856" i="8"/>
  <c r="V856" i="8" s="1"/>
  <c r="P824" i="8"/>
  <c r="K824" i="8" s="1"/>
  <c r="L824" i="8"/>
  <c r="H824" i="8" s="1"/>
  <c r="X824" i="8" s="1"/>
  <c r="AC824" i="8" s="1"/>
  <c r="AA824" i="8" s="1"/>
  <c r="P672" i="8"/>
  <c r="K672" i="8" s="1"/>
  <c r="L672" i="8"/>
  <c r="H672" i="8" s="1"/>
  <c r="X672" i="8" s="1"/>
  <c r="W672" i="8" s="1"/>
  <c r="AI672" i="8" s="1"/>
  <c r="P648" i="8"/>
  <c r="K648" i="8" s="1"/>
  <c r="L648" i="8"/>
  <c r="Q648" i="8" s="1"/>
  <c r="P608" i="8"/>
  <c r="K608" i="8" s="1"/>
  <c r="L608" i="8"/>
  <c r="H608" i="8" s="1"/>
  <c r="X608" i="8" s="1"/>
  <c r="P576" i="8"/>
  <c r="K576" i="8" s="1"/>
  <c r="L576" i="8"/>
  <c r="P552" i="8"/>
  <c r="K552" i="8" s="1"/>
  <c r="L552" i="8"/>
  <c r="H552" i="8" s="1"/>
  <c r="X552" i="8" s="1"/>
  <c r="AC552" i="8" s="1"/>
  <c r="P528" i="8"/>
  <c r="K528" i="8" s="1"/>
  <c r="L528" i="8"/>
  <c r="P496" i="8"/>
  <c r="K496" i="8" s="1"/>
  <c r="L496" i="8"/>
  <c r="V496" i="8" s="1"/>
  <c r="L456" i="8"/>
  <c r="V456" i="8" s="1"/>
  <c r="P456" i="8"/>
  <c r="K456" i="8" s="1"/>
  <c r="P368" i="8"/>
  <c r="K368" i="8" s="1"/>
  <c r="L368" i="8"/>
  <c r="V368" i="8" s="1"/>
  <c r="P320" i="8"/>
  <c r="K320" i="8" s="1"/>
  <c r="L320" i="8"/>
  <c r="M320" i="8" s="1"/>
  <c r="L408" i="8"/>
  <c r="P936" i="8"/>
  <c r="K936" i="8" s="1"/>
  <c r="L822" i="8"/>
  <c r="H822" i="8" s="1"/>
  <c r="X822" i="8" s="1"/>
  <c r="P822" i="8"/>
  <c r="K822" i="8" s="1"/>
  <c r="P702" i="8"/>
  <c r="K702" i="8" s="1"/>
  <c r="L702" i="8"/>
  <c r="H702" i="8" s="1"/>
  <c r="X702" i="8" s="1"/>
  <c r="P590" i="8"/>
  <c r="K590" i="8" s="1"/>
  <c r="L590" i="8"/>
  <c r="Q590" i="8" s="1"/>
  <c r="P550" i="8"/>
  <c r="K550" i="8" s="1"/>
  <c r="L550" i="8"/>
  <c r="H550" i="8" s="1"/>
  <c r="X550" i="8" s="1"/>
  <c r="W550" i="8" s="1"/>
  <c r="AP550" i="8" s="1"/>
  <c r="P510" i="8"/>
  <c r="K510" i="8" s="1"/>
  <c r="L510" i="8"/>
  <c r="V510" i="8" s="1"/>
  <c r="P478" i="8"/>
  <c r="K478" i="8" s="1"/>
  <c r="L478" i="8"/>
  <c r="M478" i="8" s="1"/>
  <c r="P462" i="8"/>
  <c r="K462" i="8" s="1"/>
  <c r="L462" i="8"/>
  <c r="H462" i="8" s="1"/>
  <c r="X462" i="8" s="1"/>
  <c r="W462" i="8" s="1"/>
  <c r="L382" i="8"/>
  <c r="V382" i="8" s="1"/>
  <c r="P382" i="8"/>
  <c r="K382" i="8" s="1"/>
  <c r="P358" i="8"/>
  <c r="K358" i="8" s="1"/>
  <c r="L358" i="8"/>
  <c r="V358" i="8" s="1"/>
  <c r="P334" i="8"/>
  <c r="K334" i="8" s="1"/>
  <c r="L334" i="8"/>
  <c r="Q334" i="8" s="1"/>
  <c r="P222" i="8"/>
  <c r="K222" i="8" s="1"/>
  <c r="L222" i="8"/>
  <c r="H222" i="8" s="1"/>
  <c r="X222" i="8" s="1"/>
  <c r="P158" i="8"/>
  <c r="K158" i="8" s="1"/>
  <c r="L158" i="8"/>
  <c r="V158" i="8" s="1"/>
  <c r="L118" i="8"/>
  <c r="V118" i="8" s="1"/>
  <c r="L280" i="8"/>
  <c r="V280" i="8" s="1"/>
  <c r="P310" i="8"/>
  <c r="K310" i="8" s="1"/>
  <c r="L360" i="8"/>
  <c r="V360" i="8" s="1"/>
  <c r="M400" i="8"/>
  <c r="L712" i="8"/>
  <c r="V712" i="8" s="1"/>
  <c r="P896" i="8"/>
  <c r="K896" i="8" s="1"/>
  <c r="P1032" i="8"/>
  <c r="K1032" i="8" s="1"/>
  <c r="L1032" i="8"/>
  <c r="V1032" i="8" s="1"/>
  <c r="L1008" i="8"/>
  <c r="V1008" i="8" s="1"/>
  <c r="P1008" i="8"/>
  <c r="K1008" i="8" s="1"/>
  <c r="P984" i="8"/>
  <c r="K984" i="8" s="1"/>
  <c r="L984" i="8"/>
  <c r="P968" i="8"/>
  <c r="K968" i="8" s="1"/>
  <c r="L968" i="8"/>
  <c r="V968" i="8" s="1"/>
  <c r="P944" i="8"/>
  <c r="K944" i="8" s="1"/>
  <c r="L944" i="8"/>
  <c r="V944" i="8" s="1"/>
  <c r="L920" i="8"/>
  <c r="P920" i="8"/>
  <c r="K920" i="8" s="1"/>
  <c r="P880" i="8"/>
  <c r="K880" i="8" s="1"/>
  <c r="L880" i="8"/>
  <c r="H880" i="8" s="1"/>
  <c r="X880" i="8" s="1"/>
  <c r="P840" i="8"/>
  <c r="K840" i="8" s="1"/>
  <c r="L840" i="8"/>
  <c r="H840" i="8" s="1"/>
  <c r="X840" i="8" s="1"/>
  <c r="AC840" i="8" s="1"/>
  <c r="P744" i="8"/>
  <c r="K744" i="8" s="1"/>
  <c r="L744" i="8"/>
  <c r="V744" i="8" s="1"/>
  <c r="P704" i="8"/>
  <c r="K704" i="8" s="1"/>
  <c r="L704" i="8"/>
  <c r="H704" i="8" s="1"/>
  <c r="X704" i="8" s="1"/>
  <c r="AC704" i="8" s="1"/>
  <c r="AA704" i="8" s="1"/>
  <c r="P624" i="8"/>
  <c r="K624" i="8" s="1"/>
  <c r="L624" i="8"/>
  <c r="P592" i="8"/>
  <c r="K592" i="8" s="1"/>
  <c r="L592" i="8"/>
  <c r="H592" i="8" s="1"/>
  <c r="X592" i="8" s="1"/>
  <c r="AC592" i="8" s="1"/>
  <c r="P560" i="8"/>
  <c r="K560" i="8" s="1"/>
  <c r="L560" i="8"/>
  <c r="H560" i="8" s="1"/>
  <c r="X560" i="8" s="1"/>
  <c r="P512" i="8"/>
  <c r="K512" i="8" s="1"/>
  <c r="L512" i="8"/>
  <c r="H512" i="8" s="1"/>
  <c r="P472" i="8"/>
  <c r="K472" i="8" s="1"/>
  <c r="L472" i="8"/>
  <c r="L448" i="8"/>
  <c r="V448" i="8" s="1"/>
  <c r="P448" i="8"/>
  <c r="K448" i="8" s="1"/>
  <c r="P432" i="8"/>
  <c r="K432" i="8" s="1"/>
  <c r="L432" i="8"/>
  <c r="V432" i="8" s="1"/>
  <c r="P416" i="8"/>
  <c r="K416" i="8" s="1"/>
  <c r="L416" i="8"/>
  <c r="V416" i="8" s="1"/>
  <c r="P384" i="8"/>
  <c r="K384" i="8" s="1"/>
  <c r="L384" i="8"/>
  <c r="V384" i="8" s="1"/>
  <c r="P352" i="8"/>
  <c r="K352" i="8" s="1"/>
  <c r="L352" i="8"/>
  <c r="V352" i="8" s="1"/>
  <c r="P288" i="8"/>
  <c r="K288" i="8" s="1"/>
  <c r="L288" i="8"/>
  <c r="H288" i="8" s="1"/>
  <c r="X288" i="8" s="1"/>
  <c r="W288" i="8" s="1"/>
  <c r="AI288" i="8" s="1"/>
  <c r="L296" i="8"/>
  <c r="V296" i="8" s="1"/>
  <c r="L806" i="8"/>
  <c r="H806" i="8" s="1"/>
  <c r="P806" i="8"/>
  <c r="K806" i="8" s="1"/>
  <c r="P614" i="8"/>
  <c r="K614" i="8" s="1"/>
  <c r="L614" i="8"/>
  <c r="H614" i="8" s="1"/>
  <c r="X614" i="8" s="1"/>
  <c r="P566" i="8"/>
  <c r="K566" i="8" s="1"/>
  <c r="L566" i="8"/>
  <c r="Q566" i="8" s="1"/>
  <c r="P518" i="8"/>
  <c r="K518" i="8" s="1"/>
  <c r="L518" i="8"/>
  <c r="V518" i="8" s="1"/>
  <c r="P470" i="8"/>
  <c r="K470" i="8" s="1"/>
  <c r="L470" i="8"/>
  <c r="P390" i="8"/>
  <c r="K390" i="8" s="1"/>
  <c r="L390" i="8"/>
  <c r="V390" i="8" s="1"/>
  <c r="P14" i="8"/>
  <c r="K14" i="8" s="1"/>
  <c r="L14" i="8"/>
  <c r="V14" i="8" s="1"/>
  <c r="P78" i="8"/>
  <c r="K78" i="8" s="1"/>
  <c r="L96" i="8"/>
  <c r="V96" i="8" s="1"/>
  <c r="P120" i="8"/>
  <c r="K120" i="8" s="1"/>
  <c r="L160" i="8"/>
  <c r="Q160" i="8" s="1"/>
  <c r="P272" i="8"/>
  <c r="K272" i="8" s="1"/>
  <c r="L312" i="8"/>
  <c r="V312" i="8" s="1"/>
  <c r="L374" i="8"/>
  <c r="V374" i="8" s="1"/>
  <c r="P400" i="8"/>
  <c r="K400" i="8" s="1"/>
  <c r="P414" i="8"/>
  <c r="K414" i="8" s="1"/>
  <c r="M440" i="8"/>
  <c r="P616" i="8"/>
  <c r="K616" i="8" s="1"/>
  <c r="L816" i="8"/>
  <c r="H816" i="8" s="1"/>
  <c r="X816" i="8" s="1"/>
  <c r="AC816" i="8" s="1"/>
  <c r="P928" i="8"/>
  <c r="K928" i="8" s="1"/>
  <c r="L1064" i="8"/>
  <c r="H1064" i="8" s="1"/>
  <c r="X1064" i="8" s="1"/>
  <c r="W1064" i="8" s="1"/>
  <c r="AI1064" i="8" s="1"/>
  <c r="P1096" i="8"/>
  <c r="K1096" i="8" s="1"/>
  <c r="L1096" i="8"/>
  <c r="V1096" i="8" s="1"/>
  <c r="L1056" i="8"/>
  <c r="V1056" i="8" s="1"/>
  <c r="P1056" i="8"/>
  <c r="K1056" i="8" s="1"/>
  <c r="P1024" i="8"/>
  <c r="K1024" i="8" s="1"/>
  <c r="L1024" i="8"/>
  <c r="V1024" i="8" s="1"/>
  <c r="P864" i="8"/>
  <c r="K864" i="8" s="1"/>
  <c r="L864" i="8"/>
  <c r="Q864" i="8" s="1"/>
  <c r="L792" i="8"/>
  <c r="H792" i="8" s="1"/>
  <c r="X792" i="8" s="1"/>
  <c r="AC792" i="8" s="1"/>
  <c r="AA792" i="8" s="1"/>
  <c r="P792" i="8"/>
  <c r="K792" i="8" s="1"/>
  <c r="P760" i="8"/>
  <c r="K760" i="8" s="1"/>
  <c r="L760" i="8"/>
  <c r="P720" i="8"/>
  <c r="K720" i="8" s="1"/>
  <c r="L720" i="8"/>
  <c r="H720" i="8" s="1"/>
  <c r="X720" i="8" s="1"/>
  <c r="L688" i="8"/>
  <c r="H688" i="8" s="1"/>
  <c r="X688" i="8" s="1"/>
  <c r="AC688" i="8" s="1"/>
  <c r="P688" i="8"/>
  <c r="K688" i="8" s="1"/>
  <c r="P664" i="8"/>
  <c r="K664" i="8" s="1"/>
  <c r="L664" i="8"/>
  <c r="M664" i="8" s="1"/>
  <c r="P640" i="8"/>
  <c r="K640" i="8" s="1"/>
  <c r="L640" i="8"/>
  <c r="V640" i="8" s="1"/>
  <c r="L600" i="8"/>
  <c r="H600" i="8" s="1"/>
  <c r="X600" i="8" s="1"/>
  <c r="AC600" i="8" s="1"/>
  <c r="AA600" i="8" s="1"/>
  <c r="P600" i="8"/>
  <c r="K600" i="8" s="1"/>
  <c r="P568" i="8"/>
  <c r="K568" i="8" s="1"/>
  <c r="L568" i="8"/>
  <c r="V568" i="8" s="1"/>
  <c r="P424" i="8"/>
  <c r="K424" i="8" s="1"/>
  <c r="L424" i="8"/>
  <c r="V424" i="8" s="1"/>
  <c r="L240" i="8"/>
  <c r="M240" i="8" s="1"/>
  <c r="P1022" i="8"/>
  <c r="K1022" i="8" s="1"/>
  <c r="L1022" i="8"/>
  <c r="H1022" i="8" s="1"/>
  <c r="X1022" i="8" s="1"/>
  <c r="L774" i="8"/>
  <c r="H774" i="8" s="1"/>
  <c r="X774" i="8" s="1"/>
  <c r="AC774" i="8" s="1"/>
  <c r="P774" i="8"/>
  <c r="K774" i="8" s="1"/>
  <c r="P558" i="8"/>
  <c r="K558" i="8" s="1"/>
  <c r="L558" i="8"/>
  <c r="V558" i="8" s="1"/>
  <c r="P534" i="8"/>
  <c r="K534" i="8" s="1"/>
  <c r="L534" i="8"/>
  <c r="Q534" i="8" s="1"/>
  <c r="L494" i="8"/>
  <c r="V494" i="8" s="1"/>
  <c r="P494" i="8"/>
  <c r="K494" i="8" s="1"/>
  <c r="P302" i="8"/>
  <c r="K302" i="8" s="1"/>
  <c r="L302" i="8"/>
  <c r="H302" i="8" s="1"/>
  <c r="P110" i="8"/>
  <c r="K110" i="8" s="1"/>
  <c r="L232" i="8"/>
  <c r="V232" i="8" s="1"/>
  <c r="P438" i="8"/>
  <c r="K438" i="8" s="1"/>
  <c r="P440" i="8"/>
  <c r="K440" i="8" s="1"/>
  <c r="L752" i="8"/>
  <c r="Q752" i="8" s="1"/>
  <c r="L1088" i="8"/>
  <c r="P1088" i="8"/>
  <c r="K1088" i="8" s="1"/>
  <c r="P1048" i="8"/>
  <c r="K1048" i="8" s="1"/>
  <c r="L1048" i="8"/>
  <c r="H1048" i="8" s="1"/>
  <c r="X1048" i="8" s="1"/>
  <c r="P912" i="8"/>
  <c r="K912" i="8" s="1"/>
  <c r="L912" i="8"/>
  <c r="V912" i="8" s="1"/>
  <c r="P872" i="8"/>
  <c r="K872" i="8" s="1"/>
  <c r="L872" i="8"/>
  <c r="V872" i="8" s="1"/>
  <c r="P832" i="8"/>
  <c r="K832" i="8" s="1"/>
  <c r="L832" i="8"/>
  <c r="Q832" i="8" s="1"/>
  <c r="P800" i="8"/>
  <c r="K800" i="8" s="1"/>
  <c r="L800" i="8"/>
  <c r="V800" i="8" s="1"/>
  <c r="P768" i="8"/>
  <c r="K768" i="8" s="1"/>
  <c r="L768" i="8"/>
  <c r="V768" i="8" s="1"/>
  <c r="P736" i="8"/>
  <c r="K736" i="8" s="1"/>
  <c r="L736" i="8"/>
  <c r="Q736" i="8" s="1"/>
  <c r="P696" i="8"/>
  <c r="K696" i="8" s="1"/>
  <c r="L696" i="8"/>
  <c r="H696" i="8" s="1"/>
  <c r="P632" i="8"/>
  <c r="K632" i="8" s="1"/>
  <c r="L632" i="8"/>
  <c r="H632" i="8" s="1"/>
  <c r="X632" i="8" s="1"/>
  <c r="AC632" i="8" s="1"/>
  <c r="P504" i="8"/>
  <c r="K504" i="8" s="1"/>
  <c r="L504" i="8"/>
  <c r="V504" i="8" s="1"/>
  <c r="L464" i="8"/>
  <c r="V464" i="8" s="1"/>
  <c r="P464" i="8"/>
  <c r="K464" i="8" s="1"/>
  <c r="P992" i="8"/>
  <c r="K992" i="8" s="1"/>
  <c r="L1006" i="8"/>
  <c r="H1006" i="8" s="1"/>
  <c r="P1006" i="8"/>
  <c r="K1006" i="8" s="1"/>
  <c r="P894" i="8"/>
  <c r="K894" i="8" s="1"/>
  <c r="L894" i="8"/>
  <c r="V894" i="8" s="1"/>
  <c r="P862" i="8"/>
  <c r="K862" i="8" s="1"/>
  <c r="L862" i="8"/>
  <c r="M862" i="8" s="1"/>
  <c r="P766" i="8"/>
  <c r="K766" i="8" s="1"/>
  <c r="L766" i="8"/>
  <c r="H766" i="8" s="1"/>
  <c r="X766" i="8" s="1"/>
  <c r="L718" i="8"/>
  <c r="V718" i="8" s="1"/>
  <c r="P718" i="8"/>
  <c r="K718" i="8" s="1"/>
  <c r="P694" i="8"/>
  <c r="K694" i="8" s="1"/>
  <c r="L694" i="8"/>
  <c r="V694" i="8" s="1"/>
  <c r="P678" i="8"/>
  <c r="K678" i="8" s="1"/>
  <c r="L678" i="8"/>
  <c r="L646" i="8"/>
  <c r="H646" i="8" s="1"/>
  <c r="X646" i="8" s="1"/>
  <c r="W646" i="8" s="1"/>
  <c r="P646" i="8"/>
  <c r="K646" i="8" s="1"/>
  <c r="P622" i="8"/>
  <c r="K622" i="8" s="1"/>
  <c r="L622" i="8"/>
  <c r="H622" i="8" s="1"/>
  <c r="P526" i="8"/>
  <c r="K526" i="8" s="1"/>
  <c r="L526" i="8"/>
  <c r="P486" i="8"/>
  <c r="K486" i="8" s="1"/>
  <c r="L486" i="8"/>
  <c r="M486" i="8" s="1"/>
  <c r="L430" i="8"/>
  <c r="V430" i="8" s="1"/>
  <c r="P430" i="8"/>
  <c r="K430" i="8" s="1"/>
  <c r="P398" i="8"/>
  <c r="K398" i="8" s="1"/>
  <c r="L398" i="8"/>
  <c r="V398" i="8" s="1"/>
  <c r="P294" i="8"/>
  <c r="K294" i="8" s="1"/>
  <c r="L294" i="8"/>
  <c r="H294" i="8" s="1"/>
  <c r="P22" i="8"/>
  <c r="K22" i="8" s="1"/>
  <c r="L22" i="8"/>
  <c r="L70" i="8"/>
  <c r="V70" i="8" s="1"/>
  <c r="P168" i="8"/>
  <c r="K168" i="8" s="1"/>
  <c r="P208" i="8"/>
  <c r="K208" i="8" s="1"/>
  <c r="L230" i="8"/>
  <c r="V230" i="8" s="1"/>
  <c r="L270" i="8"/>
  <c r="V270" i="8" s="1"/>
  <c r="L286" i="8"/>
  <c r="V286" i="8" s="1"/>
  <c r="P342" i="8"/>
  <c r="K342" i="8" s="1"/>
  <c r="L422" i="8"/>
  <c r="L784" i="8"/>
  <c r="H784" i="8" s="1"/>
  <c r="X784" i="8" s="1"/>
  <c r="AC784" i="8" s="1"/>
  <c r="AA784" i="8" s="1"/>
  <c r="L960" i="8"/>
  <c r="H960" i="8" s="1"/>
  <c r="X960" i="8" s="1"/>
  <c r="L1072" i="8"/>
  <c r="V1072" i="8" s="1"/>
  <c r="P1072" i="8"/>
  <c r="K1072" i="8" s="1"/>
  <c r="P888" i="8"/>
  <c r="K888" i="8" s="1"/>
  <c r="L888" i="8"/>
  <c r="P848" i="8"/>
  <c r="K848" i="8" s="1"/>
  <c r="L848" i="8"/>
  <c r="V848" i="8" s="1"/>
  <c r="P808" i="8"/>
  <c r="K808" i="8" s="1"/>
  <c r="L808" i="8"/>
  <c r="H808" i="8" s="1"/>
  <c r="X808" i="8" s="1"/>
  <c r="AC808" i="8" s="1"/>
  <c r="P728" i="8"/>
  <c r="K728" i="8" s="1"/>
  <c r="L728" i="8"/>
  <c r="V728" i="8" s="1"/>
  <c r="P680" i="8"/>
  <c r="K680" i="8" s="1"/>
  <c r="L680" i="8"/>
  <c r="Q680" i="8" s="1"/>
  <c r="P584" i="8"/>
  <c r="K584" i="8" s="1"/>
  <c r="L584" i="8"/>
  <c r="V584" i="8" s="1"/>
  <c r="P520" i="8"/>
  <c r="K520" i="8" s="1"/>
  <c r="L520" i="8"/>
  <c r="V520" i="8" s="1"/>
  <c r="P480" i="8"/>
  <c r="K480" i="8" s="1"/>
  <c r="L480" i="8"/>
  <c r="V480" i="8" s="1"/>
  <c r="P376" i="8"/>
  <c r="K376" i="8" s="1"/>
  <c r="L376" i="8"/>
  <c r="V376" i="8" s="1"/>
  <c r="P328" i="8"/>
  <c r="K328" i="8" s="1"/>
  <c r="L328" i="8"/>
  <c r="L544" i="8"/>
  <c r="V544" i="8" s="1"/>
  <c r="P1000" i="8"/>
  <c r="K1000" i="8" s="1"/>
  <c r="P336" i="8"/>
  <c r="K336" i="8" s="1"/>
  <c r="P488" i="8"/>
  <c r="K488" i="8" s="1"/>
  <c r="P726" i="8"/>
  <c r="K726" i="8" s="1"/>
  <c r="L726" i="8"/>
  <c r="V726" i="8" s="1"/>
  <c r="P542" i="8"/>
  <c r="K542" i="8" s="1"/>
  <c r="L542" i="8"/>
  <c r="V542" i="8" s="1"/>
  <c r="P502" i="8"/>
  <c r="K502" i="8" s="1"/>
  <c r="L502" i="8"/>
  <c r="L264" i="8"/>
  <c r="V264" i="8" s="1"/>
  <c r="T270" i="8"/>
  <c r="V339" i="8"/>
  <c r="L344" i="8"/>
  <c r="V344" i="8" s="1"/>
  <c r="P366" i="8"/>
  <c r="K366" i="8" s="1"/>
  <c r="P392" i="8"/>
  <c r="K392" i="8" s="1"/>
  <c r="P292" i="8"/>
  <c r="K292" i="8" s="1"/>
  <c r="P388" i="8"/>
  <c r="K388" i="8" s="1"/>
  <c r="J468" i="8"/>
  <c r="Q468" i="8" s="1"/>
  <c r="Q998" i="8"/>
  <c r="J1068" i="8"/>
  <c r="P1068" i="8"/>
  <c r="K1068" i="8" s="1"/>
  <c r="J812" i="8"/>
  <c r="M812" i="8" s="1"/>
  <c r="P812" i="8"/>
  <c r="K812" i="8" s="1"/>
  <c r="P788" i="8"/>
  <c r="K788" i="8" s="1"/>
  <c r="J788" i="8"/>
  <c r="Q788" i="8" s="1"/>
  <c r="P764" i="8"/>
  <c r="K764" i="8" s="1"/>
  <c r="J764" i="8"/>
  <c r="P628" i="8"/>
  <c r="K628" i="8" s="1"/>
  <c r="J628" i="8"/>
  <c r="M628" i="8" s="1"/>
  <c r="P620" i="8"/>
  <c r="K620" i="8" s="1"/>
  <c r="J620" i="8"/>
  <c r="M620" i="8" s="1"/>
  <c r="P572" i="8"/>
  <c r="K572" i="8" s="1"/>
  <c r="J572" i="8"/>
  <c r="M572" i="8" s="1"/>
  <c r="P548" i="8"/>
  <c r="K548" i="8" s="1"/>
  <c r="J548" i="8"/>
  <c r="M548" i="8" s="1"/>
  <c r="J524" i="8"/>
  <c r="Q524" i="8" s="1"/>
  <c r="P524" i="8"/>
  <c r="K524" i="8" s="1"/>
  <c r="J308" i="8"/>
  <c r="Q308" i="8" s="1"/>
  <c r="J340" i="8"/>
  <c r="M340" i="8" s="1"/>
  <c r="J364" i="8"/>
  <c r="Q364" i="8" s="1"/>
  <c r="J412" i="8"/>
  <c r="Q412" i="8" s="1"/>
  <c r="J452" i="8"/>
  <c r="Q452" i="8" s="1"/>
  <c r="V563" i="8"/>
  <c r="J668" i="8"/>
  <c r="M668" i="8" s="1"/>
  <c r="P892" i="8"/>
  <c r="K892" i="8" s="1"/>
  <c r="J924" i="8"/>
  <c r="M924" i="8" s="1"/>
  <c r="P1035" i="8"/>
  <c r="K1035" i="8" s="1"/>
  <c r="J1035" i="8"/>
  <c r="Q1035" i="8" s="1"/>
  <c r="P1011" i="8"/>
  <c r="K1011" i="8" s="1"/>
  <c r="J1011" i="8"/>
  <c r="M1011" i="8" s="1"/>
  <c r="P763" i="8"/>
  <c r="K763" i="8" s="1"/>
  <c r="J763" i="8"/>
  <c r="Q763" i="8" s="1"/>
  <c r="J707" i="8"/>
  <c r="M707" i="8" s="1"/>
  <c r="P707" i="8"/>
  <c r="K707" i="8" s="1"/>
  <c r="J579" i="8"/>
  <c r="M579" i="8" s="1"/>
  <c r="P579" i="8"/>
  <c r="K579" i="8" s="1"/>
  <c r="J820" i="8"/>
  <c r="M820" i="8" s="1"/>
  <c r="P820" i="8"/>
  <c r="K820" i="8" s="1"/>
  <c r="J796" i="8"/>
  <c r="M796" i="8" s="1"/>
  <c r="P796" i="8"/>
  <c r="K796" i="8" s="1"/>
  <c r="J724" i="8"/>
  <c r="M724" i="8" s="1"/>
  <c r="P724" i="8"/>
  <c r="K724" i="8" s="1"/>
  <c r="P90" i="8"/>
  <c r="K90" i="8" s="1"/>
  <c r="J284" i="8"/>
  <c r="Q284" i="8" s="1"/>
  <c r="J316" i="8"/>
  <c r="M316" i="8" s="1"/>
  <c r="J324" i="8"/>
  <c r="M324" i="8" s="1"/>
  <c r="J348" i="8"/>
  <c r="M348" i="8" s="1"/>
  <c r="J420" i="8"/>
  <c r="Q420" i="8" s="1"/>
  <c r="J428" i="8"/>
  <c r="M428" i="8" s="1"/>
  <c r="J1044" i="8"/>
  <c r="M1044" i="8" s="1"/>
  <c r="J474" i="8"/>
  <c r="Q474" i="8" s="1"/>
  <c r="P474" i="8"/>
  <c r="K474" i="8" s="1"/>
  <c r="P804" i="8"/>
  <c r="K804" i="8" s="1"/>
  <c r="J804" i="8"/>
  <c r="M804" i="8" s="1"/>
  <c r="J756" i="8"/>
  <c r="M756" i="8" s="1"/>
  <c r="P756" i="8"/>
  <c r="K756" i="8" s="1"/>
  <c r="P692" i="8"/>
  <c r="K692" i="8" s="1"/>
  <c r="J692" i="8"/>
  <c r="M692" i="8" s="1"/>
  <c r="J660" i="8"/>
  <c r="Q660" i="8" s="1"/>
  <c r="P660" i="8"/>
  <c r="K660" i="8" s="1"/>
  <c r="J636" i="8"/>
  <c r="Q636" i="8" s="1"/>
  <c r="P636" i="8"/>
  <c r="K636" i="8" s="1"/>
  <c r="P500" i="8"/>
  <c r="K500" i="8" s="1"/>
  <c r="J500" i="8"/>
  <c r="Q500" i="8" s="1"/>
  <c r="P476" i="8"/>
  <c r="K476" i="8" s="1"/>
  <c r="J476" i="8"/>
  <c r="M476" i="8" s="1"/>
  <c r="J868" i="8"/>
  <c r="M868" i="8" s="1"/>
  <c r="J916" i="8"/>
  <c r="Q916" i="8" s="1"/>
  <c r="P1076" i="8"/>
  <c r="K1076" i="8" s="1"/>
  <c r="J1076" i="8"/>
  <c r="Q1076" i="8" s="1"/>
  <c r="P980" i="8"/>
  <c r="K980" i="8" s="1"/>
  <c r="J980" i="8"/>
  <c r="P836" i="8"/>
  <c r="K836" i="8" s="1"/>
  <c r="J836" i="8"/>
  <c r="Q836" i="8" s="1"/>
  <c r="P716" i="8"/>
  <c r="K716" i="8" s="1"/>
  <c r="J716" i="8"/>
  <c r="M716" i="8" s="1"/>
  <c r="J644" i="8"/>
  <c r="Q644" i="8" s="1"/>
  <c r="P644" i="8"/>
  <c r="K644" i="8" s="1"/>
  <c r="P564" i="8"/>
  <c r="K564" i="8" s="1"/>
  <c r="J564" i="8"/>
  <c r="M564" i="8" s="1"/>
  <c r="J532" i="8"/>
  <c r="M532" i="8" s="1"/>
  <c r="P532" i="8"/>
  <c r="K532" i="8" s="1"/>
  <c r="Q168" i="8"/>
  <c r="J540" i="8"/>
  <c r="Q540" i="8" s="1"/>
  <c r="P998" i="8"/>
  <c r="K998" i="8" s="1"/>
  <c r="P966" i="8"/>
  <c r="K966" i="8" s="1"/>
  <c r="P950" i="8"/>
  <c r="K950" i="8" s="1"/>
  <c r="P942" i="8"/>
  <c r="K942" i="8" s="1"/>
  <c r="P878" i="8"/>
  <c r="K878" i="8" s="1"/>
  <c r="P870" i="8"/>
  <c r="K870" i="8" s="1"/>
  <c r="P830" i="8"/>
  <c r="K830" i="8" s="1"/>
  <c r="P790" i="8"/>
  <c r="K790" i="8" s="1"/>
  <c r="P758" i="8"/>
  <c r="K758" i="8" s="1"/>
  <c r="P742" i="8"/>
  <c r="K742" i="8" s="1"/>
  <c r="P686" i="8"/>
  <c r="K686" i="8" s="1"/>
  <c r="P654" i="8"/>
  <c r="K654" i="8" s="1"/>
  <c r="P606" i="8"/>
  <c r="K606" i="8" s="1"/>
  <c r="P598" i="8"/>
  <c r="K598" i="8" s="1"/>
  <c r="P574" i="8"/>
  <c r="K574" i="8" s="1"/>
  <c r="M609" i="8"/>
  <c r="M936" i="8"/>
  <c r="V435" i="8"/>
  <c r="V638" i="8"/>
  <c r="V428" i="8"/>
  <c r="V443" i="8"/>
  <c r="V809" i="8"/>
  <c r="V157" i="8"/>
  <c r="V419" i="8"/>
  <c r="V630" i="8"/>
  <c r="M292" i="8"/>
  <c r="Q305" i="8"/>
  <c r="Q438" i="8"/>
  <c r="M481" i="8"/>
  <c r="P484" i="8"/>
  <c r="K484" i="8" s="1"/>
  <c r="P492" i="8"/>
  <c r="K492" i="8" s="1"/>
  <c r="P516" i="8"/>
  <c r="K516" i="8" s="1"/>
  <c r="V523" i="8"/>
  <c r="P588" i="8"/>
  <c r="K588" i="8" s="1"/>
  <c r="P596" i="8"/>
  <c r="K596" i="8" s="1"/>
  <c r="P604" i="8"/>
  <c r="K604" i="8" s="1"/>
  <c r="P612" i="8"/>
  <c r="K612" i="8" s="1"/>
  <c r="P732" i="8"/>
  <c r="K732" i="8" s="1"/>
  <c r="P876" i="8"/>
  <c r="K876" i="8" s="1"/>
  <c r="P940" i="8"/>
  <c r="K940" i="8" s="1"/>
  <c r="P956" i="8"/>
  <c r="K956" i="8" s="1"/>
  <c r="P972" i="8"/>
  <c r="K972" i="8" s="1"/>
  <c r="P988" i="8"/>
  <c r="K988" i="8" s="1"/>
  <c r="P1012" i="8"/>
  <c r="K1012" i="8" s="1"/>
  <c r="J1052" i="8"/>
  <c r="P999" i="8"/>
  <c r="K999" i="8" s="1"/>
  <c r="P903" i="8"/>
  <c r="K903" i="8" s="1"/>
  <c r="P871" i="8"/>
  <c r="K871" i="8" s="1"/>
  <c r="P839" i="8"/>
  <c r="K839" i="8" s="1"/>
  <c r="P807" i="8"/>
  <c r="K807" i="8" s="1"/>
  <c r="P775" i="8"/>
  <c r="K775" i="8" s="1"/>
  <c r="P623" i="8"/>
  <c r="K623" i="8" s="1"/>
  <c r="P463" i="8"/>
  <c r="K463" i="8" s="1"/>
  <c r="P455" i="8"/>
  <c r="K455" i="8" s="1"/>
  <c r="P447" i="8"/>
  <c r="K447" i="8" s="1"/>
  <c r="P439" i="8"/>
  <c r="K439" i="8" s="1"/>
  <c r="P431" i="8"/>
  <c r="K431" i="8" s="1"/>
  <c r="P423" i="8"/>
  <c r="K423" i="8" s="1"/>
  <c r="P415" i="8"/>
  <c r="K415" i="8" s="1"/>
  <c r="P391" i="8"/>
  <c r="K391" i="8" s="1"/>
  <c r="P383" i="8"/>
  <c r="K383" i="8" s="1"/>
  <c r="P375" i="8"/>
  <c r="K375" i="8" s="1"/>
  <c r="P367" i="8"/>
  <c r="K367" i="8" s="1"/>
  <c r="P359" i="8"/>
  <c r="K359" i="8" s="1"/>
  <c r="P351" i="8"/>
  <c r="K351" i="8" s="1"/>
  <c r="P343" i="8"/>
  <c r="K343" i="8" s="1"/>
  <c r="P319" i="8"/>
  <c r="K319" i="8" s="1"/>
  <c r="P311" i="8"/>
  <c r="K311" i="8" s="1"/>
  <c r="P287" i="8"/>
  <c r="K287" i="8" s="1"/>
  <c r="T271" i="8"/>
  <c r="P247" i="8"/>
  <c r="K247" i="8" s="1"/>
  <c r="M404" i="8"/>
  <c r="V691" i="8"/>
  <c r="J948" i="8"/>
  <c r="Q948" i="8" s="1"/>
  <c r="P990" i="8"/>
  <c r="K990" i="8" s="1"/>
  <c r="J828" i="8"/>
  <c r="Q828" i="8" s="1"/>
  <c r="J860" i="8"/>
  <c r="Q860" i="8" s="1"/>
  <c r="J1004" i="8"/>
  <c r="M1004" i="8" s="1"/>
  <c r="J1028" i="8"/>
  <c r="Q1028" i="8" s="1"/>
  <c r="J1084" i="8"/>
  <c r="J1092" i="8"/>
  <c r="Q1092" i="8" s="1"/>
  <c r="M262" i="8"/>
  <c r="M356" i="8"/>
  <c r="Q433" i="8"/>
  <c r="J508" i="8"/>
  <c r="Q508" i="8" s="1"/>
  <c r="J556" i="8"/>
  <c r="M556" i="8" s="1"/>
  <c r="J676" i="8"/>
  <c r="M676" i="8" s="1"/>
  <c r="J684" i="8"/>
  <c r="Q684" i="8" s="1"/>
  <c r="J700" i="8"/>
  <c r="Q700" i="8" s="1"/>
  <c r="J708" i="8"/>
  <c r="Q708" i="8" s="1"/>
  <c r="J780" i="8"/>
  <c r="M780" i="8" s="1"/>
  <c r="J844" i="8"/>
  <c r="M844" i="8" s="1"/>
  <c r="J884" i="8"/>
  <c r="Q884" i="8" s="1"/>
  <c r="J908" i="8"/>
  <c r="J932" i="8"/>
  <c r="Q932" i="8" s="1"/>
  <c r="J950" i="8"/>
  <c r="M950" i="8" s="1"/>
  <c r="J996" i="8"/>
  <c r="Q996" i="8" s="1"/>
  <c r="P1054" i="8"/>
  <c r="K1054" i="8" s="1"/>
  <c r="J1060" i="8"/>
  <c r="M44" i="8"/>
  <c r="P98" i="8"/>
  <c r="K98" i="8" s="1"/>
  <c r="Q414" i="8"/>
  <c r="Q965" i="8"/>
  <c r="P274" i="8"/>
  <c r="K274" i="8" s="1"/>
  <c r="V883" i="8"/>
  <c r="P1063" i="8"/>
  <c r="K1063" i="8" s="1"/>
  <c r="L1063" i="8"/>
  <c r="H1063" i="8" s="1"/>
  <c r="X1063" i="8" s="1"/>
  <c r="W1063" i="8" s="1"/>
  <c r="AI1063" i="8" s="1"/>
  <c r="P647" i="8"/>
  <c r="K647" i="8" s="1"/>
  <c r="L647" i="8"/>
  <c r="Q647" i="8" s="1"/>
  <c r="L591" i="8"/>
  <c r="H591" i="8" s="1"/>
  <c r="P591" i="8"/>
  <c r="K591" i="8" s="1"/>
  <c r="V859" i="8"/>
  <c r="Q391" i="8"/>
  <c r="Q409" i="8"/>
  <c r="Q437" i="8"/>
  <c r="Q465" i="8"/>
  <c r="M505" i="8"/>
  <c r="Q400" i="8"/>
  <c r="V659" i="8"/>
  <c r="V995" i="8"/>
  <c r="M295" i="8"/>
  <c r="Q350" i="8"/>
  <c r="V596" i="8"/>
  <c r="V1004" i="8"/>
  <c r="V627" i="8"/>
  <c r="V660" i="8"/>
  <c r="P1094" i="8"/>
  <c r="K1094" i="8" s="1"/>
  <c r="J1094" i="8"/>
  <c r="Q1094" i="8" s="1"/>
  <c r="P1086" i="8"/>
  <c r="K1086" i="8" s="1"/>
  <c r="J1086" i="8"/>
  <c r="Q1086" i="8" s="1"/>
  <c r="P1078" i="8"/>
  <c r="K1078" i="8" s="1"/>
  <c r="J1078" i="8"/>
  <c r="M1078" i="8" s="1"/>
  <c r="J1070" i="8"/>
  <c r="Q1070" i="8" s="1"/>
  <c r="P1070" i="8"/>
  <c r="K1070" i="8" s="1"/>
  <c r="P1062" i="8"/>
  <c r="K1062" i="8" s="1"/>
  <c r="J1062" i="8"/>
  <c r="Q1062" i="8" s="1"/>
  <c r="P1046" i="8"/>
  <c r="K1046" i="8" s="1"/>
  <c r="J1046" i="8"/>
  <c r="Q1046" i="8" s="1"/>
  <c r="P1038" i="8"/>
  <c r="K1038" i="8" s="1"/>
  <c r="J1038" i="8"/>
  <c r="Q1038" i="8" s="1"/>
  <c r="P1030" i="8"/>
  <c r="K1030" i="8" s="1"/>
  <c r="J1030" i="8"/>
  <c r="Q1030" i="8" s="1"/>
  <c r="P1014" i="8"/>
  <c r="K1014" i="8" s="1"/>
  <c r="J1014" i="8"/>
  <c r="M1014" i="8" s="1"/>
  <c r="P982" i="8"/>
  <c r="K982" i="8" s="1"/>
  <c r="J982" i="8"/>
  <c r="M982" i="8" s="1"/>
  <c r="P974" i="8"/>
  <c r="K974" i="8" s="1"/>
  <c r="J974" i="8"/>
  <c r="Q974" i="8" s="1"/>
  <c r="P958" i="8"/>
  <c r="K958" i="8" s="1"/>
  <c r="J958" i="8"/>
  <c r="Q958" i="8" s="1"/>
  <c r="P934" i="8"/>
  <c r="K934" i="8" s="1"/>
  <c r="J934" i="8"/>
  <c r="Q934" i="8" s="1"/>
  <c r="P926" i="8"/>
  <c r="K926" i="8" s="1"/>
  <c r="J926" i="8"/>
  <c r="M926" i="8" s="1"/>
  <c r="P918" i="8"/>
  <c r="K918" i="8" s="1"/>
  <c r="J918" i="8"/>
  <c r="Q918" i="8" s="1"/>
  <c r="P910" i="8"/>
  <c r="K910" i="8" s="1"/>
  <c r="J910" i="8"/>
  <c r="M910" i="8" s="1"/>
  <c r="P902" i="8"/>
  <c r="K902" i="8" s="1"/>
  <c r="J902" i="8"/>
  <c r="Q902" i="8" s="1"/>
  <c r="P886" i="8"/>
  <c r="K886" i="8" s="1"/>
  <c r="J886" i="8"/>
  <c r="M886" i="8" s="1"/>
  <c r="P854" i="8"/>
  <c r="K854" i="8" s="1"/>
  <c r="J854" i="8"/>
  <c r="Q854" i="8" s="1"/>
  <c r="P846" i="8"/>
  <c r="K846" i="8" s="1"/>
  <c r="J846" i="8"/>
  <c r="Q846" i="8" s="1"/>
  <c r="P838" i="8"/>
  <c r="K838" i="8" s="1"/>
  <c r="J838" i="8"/>
  <c r="M838" i="8" s="1"/>
  <c r="P814" i="8"/>
  <c r="K814" i="8" s="1"/>
  <c r="J814" i="8"/>
  <c r="M814" i="8" s="1"/>
  <c r="P798" i="8"/>
  <c r="K798" i="8" s="1"/>
  <c r="J798" i="8"/>
  <c r="Q798" i="8" s="1"/>
  <c r="P782" i="8"/>
  <c r="K782" i="8" s="1"/>
  <c r="J782" i="8"/>
  <c r="M782" i="8" s="1"/>
  <c r="P750" i="8"/>
  <c r="K750" i="8" s="1"/>
  <c r="J750" i="8"/>
  <c r="P734" i="8"/>
  <c r="K734" i="8" s="1"/>
  <c r="J734" i="8"/>
  <c r="M734" i="8" s="1"/>
  <c r="P710" i="8"/>
  <c r="K710" i="8" s="1"/>
  <c r="J710" i="8"/>
  <c r="M710" i="8" s="1"/>
  <c r="P670" i="8"/>
  <c r="K670" i="8" s="1"/>
  <c r="J670" i="8"/>
  <c r="Q670" i="8" s="1"/>
  <c r="P662" i="8"/>
  <c r="K662" i="8" s="1"/>
  <c r="J662" i="8"/>
  <c r="M662" i="8" s="1"/>
  <c r="P638" i="8"/>
  <c r="K638" i="8" s="1"/>
  <c r="J638" i="8"/>
  <c r="Q638" i="8" s="1"/>
  <c r="P630" i="8"/>
  <c r="K630" i="8" s="1"/>
  <c r="J630" i="8"/>
  <c r="Q630" i="8" s="1"/>
  <c r="P582" i="8"/>
  <c r="K582" i="8" s="1"/>
  <c r="J582" i="8"/>
  <c r="Q582" i="8" s="1"/>
  <c r="M392" i="8"/>
  <c r="V484" i="8"/>
  <c r="V582" i="8"/>
  <c r="V585" i="8"/>
  <c r="J889" i="8"/>
  <c r="P929" i="8"/>
  <c r="K929" i="8" s="1"/>
  <c r="P905" i="8"/>
  <c r="K905" i="8" s="1"/>
  <c r="M633" i="8"/>
  <c r="J737" i="8"/>
  <c r="M737" i="8" s="1"/>
  <c r="J785" i="8"/>
  <c r="Q785" i="8" s="1"/>
  <c r="M797" i="8"/>
  <c r="Q909" i="8"/>
  <c r="J1013" i="8"/>
  <c r="Q1013" i="8" s="1"/>
  <c r="J1029" i="8"/>
  <c r="M1029" i="8" s="1"/>
  <c r="P330" i="8"/>
  <c r="K330" i="8" s="1"/>
  <c r="V686" i="8"/>
  <c r="V53" i="8"/>
  <c r="Q9" i="8"/>
  <c r="M53" i="8"/>
  <c r="Q139" i="8"/>
  <c r="Q297" i="8"/>
  <c r="P407" i="8"/>
  <c r="K407" i="8" s="1"/>
  <c r="V851" i="8"/>
  <c r="V893" i="8"/>
  <c r="V958" i="8"/>
  <c r="V971" i="8"/>
  <c r="V1084" i="8"/>
  <c r="Q143" i="8"/>
  <c r="M221" i="8"/>
  <c r="Q273" i="8"/>
  <c r="V828" i="8"/>
  <c r="V892" i="8"/>
  <c r="V916" i="8"/>
  <c r="P1095" i="8"/>
  <c r="K1095" i="8" s="1"/>
  <c r="L1095" i="8"/>
  <c r="H1095" i="8" s="1"/>
  <c r="P1079" i="8"/>
  <c r="K1079" i="8" s="1"/>
  <c r="L1079" i="8"/>
  <c r="P1071" i="8"/>
  <c r="K1071" i="8" s="1"/>
  <c r="L1071" i="8"/>
  <c r="H1071" i="8" s="1"/>
  <c r="M1055" i="8"/>
  <c r="V1055" i="8"/>
  <c r="Q1055" i="8"/>
  <c r="P1047" i="8"/>
  <c r="K1047" i="8" s="1"/>
  <c r="L1047" i="8"/>
  <c r="M1047" i="8" s="1"/>
  <c r="P1039" i="8"/>
  <c r="K1039" i="8" s="1"/>
  <c r="L1039" i="8"/>
  <c r="V1039" i="8" s="1"/>
  <c r="P1031" i="8"/>
  <c r="K1031" i="8" s="1"/>
  <c r="L1031" i="8"/>
  <c r="Q1031" i="8" s="1"/>
  <c r="P1023" i="8"/>
  <c r="K1023" i="8" s="1"/>
  <c r="L1023" i="8"/>
  <c r="M1023" i="8" s="1"/>
  <c r="L1015" i="8"/>
  <c r="Q1015" i="8" s="1"/>
  <c r="P1015" i="8"/>
  <c r="K1015" i="8" s="1"/>
  <c r="P1007" i="8"/>
  <c r="K1007" i="8" s="1"/>
  <c r="L1007" i="8"/>
  <c r="M1007" i="8" s="1"/>
  <c r="P991" i="8"/>
  <c r="K991" i="8" s="1"/>
  <c r="L991" i="8"/>
  <c r="Q991" i="8" s="1"/>
  <c r="P983" i="8"/>
  <c r="K983" i="8" s="1"/>
  <c r="L983" i="8"/>
  <c r="M983" i="8" s="1"/>
  <c r="P975" i="8"/>
  <c r="K975" i="8" s="1"/>
  <c r="L975" i="8"/>
  <c r="M975" i="8" s="1"/>
  <c r="P967" i="8"/>
  <c r="K967" i="8" s="1"/>
  <c r="L967" i="8"/>
  <c r="Q967" i="8" s="1"/>
  <c r="V959" i="8"/>
  <c r="P951" i="8"/>
  <c r="K951" i="8" s="1"/>
  <c r="L951" i="8"/>
  <c r="M951" i="8" s="1"/>
  <c r="L943" i="8"/>
  <c r="H943" i="8" s="1"/>
  <c r="X943" i="8" s="1"/>
  <c r="P943" i="8"/>
  <c r="K943" i="8" s="1"/>
  <c r="P935" i="8"/>
  <c r="K935" i="8" s="1"/>
  <c r="L935" i="8"/>
  <c r="Q935" i="8" s="1"/>
  <c r="P927" i="8"/>
  <c r="K927" i="8" s="1"/>
  <c r="L927" i="8"/>
  <c r="M927" i="8" s="1"/>
  <c r="P919" i="8"/>
  <c r="K919" i="8" s="1"/>
  <c r="L919" i="8"/>
  <c r="Q919" i="8" s="1"/>
  <c r="L911" i="8"/>
  <c r="H911" i="8" s="1"/>
  <c r="P911" i="8"/>
  <c r="K911" i="8" s="1"/>
  <c r="L895" i="8"/>
  <c r="V895" i="8" s="1"/>
  <c r="P895" i="8"/>
  <c r="K895" i="8" s="1"/>
  <c r="V887" i="8"/>
  <c r="P879" i="8"/>
  <c r="K879" i="8" s="1"/>
  <c r="L879" i="8"/>
  <c r="Q879" i="8" s="1"/>
  <c r="P863" i="8"/>
  <c r="K863" i="8" s="1"/>
  <c r="L863" i="8"/>
  <c r="Q863" i="8" s="1"/>
  <c r="P855" i="8"/>
  <c r="K855" i="8" s="1"/>
  <c r="L855" i="8"/>
  <c r="Q855" i="8" s="1"/>
  <c r="P847" i="8"/>
  <c r="K847" i="8" s="1"/>
  <c r="L847" i="8"/>
  <c r="Q847" i="8" s="1"/>
  <c r="P831" i="8"/>
  <c r="K831" i="8" s="1"/>
  <c r="L831" i="8"/>
  <c r="V831" i="8" s="1"/>
  <c r="P823" i="8"/>
  <c r="K823" i="8" s="1"/>
  <c r="L823" i="8"/>
  <c r="M823" i="8" s="1"/>
  <c r="L815" i="8"/>
  <c r="H815" i="8" s="1"/>
  <c r="P815" i="8"/>
  <c r="K815" i="8" s="1"/>
  <c r="V799" i="8"/>
  <c r="P791" i="8"/>
  <c r="K791" i="8" s="1"/>
  <c r="L791" i="8"/>
  <c r="V791" i="8" s="1"/>
  <c r="L783" i="8"/>
  <c r="H783" i="8" s="1"/>
  <c r="P783" i="8"/>
  <c r="K783" i="8" s="1"/>
  <c r="P767" i="8"/>
  <c r="K767" i="8" s="1"/>
  <c r="L767" i="8"/>
  <c r="H767" i="8" s="1"/>
  <c r="P759" i="8"/>
  <c r="K759" i="8" s="1"/>
  <c r="L759" i="8"/>
  <c r="M759" i="8" s="1"/>
  <c r="V751" i="8"/>
  <c r="P735" i="8"/>
  <c r="K735" i="8" s="1"/>
  <c r="L735" i="8"/>
  <c r="Q735" i="8" s="1"/>
  <c r="P727" i="8"/>
  <c r="K727" i="8" s="1"/>
  <c r="L727" i="8"/>
  <c r="M727" i="8" s="1"/>
  <c r="P719" i="8"/>
  <c r="K719" i="8" s="1"/>
  <c r="L719" i="8"/>
  <c r="M719" i="8" s="1"/>
  <c r="P711" i="8"/>
  <c r="K711" i="8" s="1"/>
  <c r="L711" i="8"/>
  <c r="V711" i="8" s="1"/>
  <c r="P703" i="8"/>
  <c r="K703" i="8" s="1"/>
  <c r="L703" i="8"/>
  <c r="Q703" i="8" s="1"/>
  <c r="P695" i="8"/>
  <c r="K695" i="8" s="1"/>
  <c r="L695" i="8"/>
  <c r="M695" i="8" s="1"/>
  <c r="L687" i="8"/>
  <c r="M687" i="8" s="1"/>
  <c r="P687" i="8"/>
  <c r="K687" i="8" s="1"/>
  <c r="P679" i="8"/>
  <c r="K679" i="8" s="1"/>
  <c r="L679" i="8"/>
  <c r="Q679" i="8" s="1"/>
  <c r="P671" i="8"/>
  <c r="K671" i="8" s="1"/>
  <c r="L671" i="8"/>
  <c r="M671" i="8" s="1"/>
  <c r="P663" i="8"/>
  <c r="K663" i="8" s="1"/>
  <c r="L663" i="8"/>
  <c r="M663" i="8" s="1"/>
  <c r="P655" i="8"/>
  <c r="K655" i="8" s="1"/>
  <c r="L655" i="8"/>
  <c r="H655" i="8" s="1"/>
  <c r="P639" i="8"/>
  <c r="K639" i="8" s="1"/>
  <c r="L639" i="8"/>
  <c r="P631" i="8"/>
  <c r="K631" i="8" s="1"/>
  <c r="L631" i="8"/>
  <c r="H631" i="8" s="1"/>
  <c r="P615" i="8"/>
  <c r="K615" i="8" s="1"/>
  <c r="L615" i="8"/>
  <c r="P607" i="8"/>
  <c r="K607" i="8" s="1"/>
  <c r="L607" i="8"/>
  <c r="H607" i="8" s="1"/>
  <c r="V599" i="8"/>
  <c r="P583" i="8"/>
  <c r="K583" i="8" s="1"/>
  <c r="L583" i="8"/>
  <c r="Q583" i="8" s="1"/>
  <c r="V575" i="8"/>
  <c r="P567" i="8"/>
  <c r="K567" i="8" s="1"/>
  <c r="L567" i="8"/>
  <c r="Q567" i="8" s="1"/>
  <c r="P559" i="8"/>
  <c r="K559" i="8" s="1"/>
  <c r="L559" i="8"/>
  <c r="Q559" i="8" s="1"/>
  <c r="V551" i="8"/>
  <c r="P543" i="8"/>
  <c r="K543" i="8" s="1"/>
  <c r="L543" i="8"/>
  <c r="Q543" i="8" s="1"/>
  <c r="P527" i="8"/>
  <c r="K527" i="8" s="1"/>
  <c r="L527" i="8"/>
  <c r="Q527" i="8" s="1"/>
  <c r="P519" i="8"/>
  <c r="K519" i="8" s="1"/>
  <c r="L519" i="8"/>
  <c r="Q519" i="8" s="1"/>
  <c r="P511" i="8"/>
  <c r="K511" i="8" s="1"/>
  <c r="L511" i="8"/>
  <c r="Q511" i="8" s="1"/>
  <c r="L503" i="8"/>
  <c r="P503" i="8"/>
  <c r="K503" i="8" s="1"/>
  <c r="P495" i="8"/>
  <c r="K495" i="8" s="1"/>
  <c r="L495" i="8"/>
  <c r="M495" i="8" s="1"/>
  <c r="P487" i="8"/>
  <c r="K487" i="8" s="1"/>
  <c r="L487" i="8"/>
  <c r="V487" i="8" s="1"/>
  <c r="P479" i="8"/>
  <c r="K479" i="8" s="1"/>
  <c r="L479" i="8"/>
  <c r="M479" i="8" s="1"/>
  <c r="V471" i="8"/>
  <c r="Q345" i="8"/>
  <c r="M380" i="8"/>
  <c r="L415" i="8"/>
  <c r="M415" i="8" s="1"/>
  <c r="L423" i="8"/>
  <c r="L447" i="8"/>
  <c r="L455" i="8"/>
  <c r="Q455" i="8" s="1"/>
  <c r="P471" i="8"/>
  <c r="K471" i="8" s="1"/>
  <c r="V539" i="8"/>
  <c r="V683" i="8"/>
  <c r="V693" i="8"/>
  <c r="V708" i="8"/>
  <c r="P751" i="8"/>
  <c r="K751" i="8" s="1"/>
  <c r="P799" i="8"/>
  <c r="K799" i="8" s="1"/>
  <c r="P887" i="8"/>
  <c r="K887" i="8" s="1"/>
  <c r="L903" i="8"/>
  <c r="H903" i="8" s="1"/>
  <c r="V1061" i="8"/>
  <c r="L383" i="8"/>
  <c r="Q383" i="8" s="1"/>
  <c r="P535" i="8"/>
  <c r="K535" i="8" s="1"/>
  <c r="P599" i="8"/>
  <c r="K599" i="8" s="1"/>
  <c r="L623" i="8"/>
  <c r="H623" i="8" s="1"/>
  <c r="V731" i="8"/>
  <c r="V899" i="8"/>
  <c r="V923" i="8"/>
  <c r="V47" i="8"/>
  <c r="L287" i="8"/>
  <c r="M287" i="8" s="1"/>
  <c r="L319" i="8"/>
  <c r="M319" i="8" s="1"/>
  <c r="Q337" i="8"/>
  <c r="L375" i="8"/>
  <c r="H375" i="8" s="1"/>
  <c r="L439" i="8"/>
  <c r="V574" i="8"/>
  <c r="V667" i="8"/>
  <c r="V692" i="8"/>
  <c r="P743" i="8"/>
  <c r="K743" i="8" s="1"/>
  <c r="L839" i="8"/>
  <c r="M839" i="8" s="1"/>
  <c r="L247" i="8"/>
  <c r="V247" i="8" s="1"/>
  <c r="V279" i="8"/>
  <c r="V291" i="8"/>
  <c r="L311" i="8"/>
  <c r="V311" i="8" s="1"/>
  <c r="L343" i="8"/>
  <c r="L463" i="8"/>
  <c r="H463" i="8" s="1"/>
  <c r="V571" i="8"/>
  <c r="L807" i="8"/>
  <c r="Q807" i="8" s="1"/>
  <c r="V835" i="8"/>
  <c r="V913" i="8"/>
  <c r="Q913" i="8"/>
  <c r="P959" i="8"/>
  <c r="K959" i="8" s="1"/>
  <c r="L999" i="8"/>
  <c r="H999" i="8" s="1"/>
  <c r="P1055" i="8"/>
  <c r="K1055" i="8" s="1"/>
  <c r="P1087" i="8"/>
  <c r="K1087" i="8" s="1"/>
  <c r="V275" i="8"/>
  <c r="Q335" i="8"/>
  <c r="V499" i="8"/>
  <c r="L775" i="8"/>
  <c r="Q775" i="8" s="1"/>
  <c r="L871" i="8"/>
  <c r="Q871" i="8" s="1"/>
  <c r="Q471" i="8"/>
  <c r="V556" i="8"/>
  <c r="M751" i="8"/>
  <c r="M769" i="8"/>
  <c r="V884" i="8"/>
  <c r="V934" i="8"/>
  <c r="Q1000" i="8"/>
  <c r="M681" i="8"/>
  <c r="M693" i="8"/>
  <c r="V734" i="8"/>
  <c r="V803" i="8"/>
  <c r="M892" i="8"/>
  <c r="V933" i="8"/>
  <c r="V1076" i="8"/>
  <c r="M593" i="8"/>
  <c r="V910" i="8"/>
  <c r="M869" i="8"/>
  <c r="V886" i="8"/>
  <c r="V992" i="8"/>
  <c r="T139" i="31"/>
  <c r="T132" i="31"/>
  <c r="H285" i="31"/>
  <c r="AJ12" i="19"/>
  <c r="AK8" i="19"/>
  <c r="AJ29" i="19"/>
  <c r="P191" i="31"/>
  <c r="O270" i="31"/>
  <c r="I270" i="31"/>
  <c r="I273" i="31" s="1"/>
  <c r="AU5" i="19"/>
  <c r="AU6" i="19" s="1"/>
  <c r="U67" i="31"/>
  <c r="S139" i="31"/>
  <c r="U68" i="31"/>
  <c r="E266" i="31"/>
  <c r="F293" i="31" s="1"/>
  <c r="J293" i="31" s="1"/>
  <c r="L274" i="31"/>
  <c r="L273" i="31" s="1"/>
  <c r="I271" i="31"/>
  <c r="I274" i="31" s="1"/>
  <c r="E285" i="31"/>
  <c r="F271" i="31"/>
  <c r="F270" i="31" s="1"/>
  <c r="W110" i="31"/>
  <c r="U103" i="31"/>
  <c r="S103" i="31"/>
  <c r="T110" i="31" s="1"/>
  <c r="H244" i="31"/>
  <c r="AJ25" i="19"/>
  <c r="AX9" i="31"/>
  <c r="U69" i="31"/>
  <c r="W103" i="31"/>
  <c r="AJ10" i="19"/>
  <c r="AK14" i="19" s="1"/>
  <c r="W157" i="31"/>
  <c r="T157" i="31"/>
  <c r="AX6" i="31"/>
  <c r="U66" i="31"/>
  <c r="CD11" i="31"/>
  <c r="CE5" i="31" s="1"/>
  <c r="V157" i="31"/>
  <c r="H242" i="31"/>
  <c r="AJ11" i="19"/>
  <c r="V977" i="8"/>
  <c r="M23" i="8"/>
  <c r="Q25" i="8"/>
  <c r="V63" i="8"/>
  <c r="V84" i="8"/>
  <c r="Q272" i="8"/>
  <c r="Q321" i="8"/>
  <c r="Q361" i="8"/>
  <c r="Q441" i="8"/>
  <c r="V699" i="8"/>
  <c r="V745" i="8"/>
  <c r="M801" i="8"/>
  <c r="V829" i="8"/>
  <c r="V900" i="8"/>
  <c r="V963" i="8"/>
  <c r="V1027" i="8"/>
  <c r="V1054" i="8"/>
  <c r="V1094" i="8"/>
  <c r="V23" i="8"/>
  <c r="Q133" i="8"/>
  <c r="V272" i="8"/>
  <c r="V361" i="8"/>
  <c r="M366" i="8"/>
  <c r="V379" i="8"/>
  <c r="V399" i="8"/>
  <c r="V401" i="8"/>
  <c r="Q435" i="8"/>
  <c r="V517" i="8"/>
  <c r="V547" i="8"/>
  <c r="V643" i="8"/>
  <c r="V713" i="8"/>
  <c r="V742" i="8"/>
  <c r="V798" i="8"/>
  <c r="V812" i="8"/>
  <c r="V1025" i="8"/>
  <c r="V536" i="8"/>
  <c r="V91" i="8"/>
  <c r="Q336" i="8"/>
  <c r="M342" i="8"/>
  <c r="Q353" i="8"/>
  <c r="V513" i="8"/>
  <c r="V532" i="8"/>
  <c r="V820" i="8"/>
  <c r="V885" i="8"/>
  <c r="V908" i="8"/>
  <c r="V969" i="8"/>
  <c r="V1049" i="8"/>
  <c r="V801" i="8"/>
  <c r="Q366" i="8"/>
  <c r="Q369" i="8"/>
  <c r="Q444" i="8"/>
  <c r="V782" i="8"/>
  <c r="V905" i="8"/>
  <c r="V948" i="8"/>
  <c r="V1014" i="8"/>
  <c r="V756" i="8"/>
  <c r="V508" i="8"/>
  <c r="Q45" i="8"/>
  <c r="Q86" i="8"/>
  <c r="Q203" i="8"/>
  <c r="V637" i="8"/>
  <c r="V681" i="8"/>
  <c r="V846" i="8"/>
  <c r="V945" i="8"/>
  <c r="Q988" i="8"/>
  <c r="V988" i="8"/>
  <c r="V521" i="8"/>
  <c r="V1051" i="8"/>
  <c r="V1087" i="8"/>
  <c r="M217" i="8"/>
  <c r="Q228" i="8"/>
  <c r="Q275" i="8"/>
  <c r="M326" i="8"/>
  <c r="Q401" i="8"/>
  <c r="V524" i="8"/>
  <c r="V588" i="8"/>
  <c r="V662" i="8"/>
  <c r="V940" i="8"/>
  <c r="V980" i="8"/>
  <c r="M988" i="8"/>
  <c r="M1054" i="8"/>
  <c r="V1059" i="8"/>
  <c r="V601" i="8"/>
  <c r="M654" i="8"/>
  <c r="V668" i="8"/>
  <c r="V724" i="8"/>
  <c r="V796" i="8"/>
  <c r="V813" i="8"/>
  <c r="V841" i="8"/>
  <c r="V579" i="8"/>
  <c r="M657" i="8"/>
  <c r="Q990" i="8"/>
  <c r="Q488" i="8"/>
  <c r="Q841" i="8"/>
  <c r="V617" i="8"/>
  <c r="V843" i="8"/>
  <c r="M933" i="8"/>
  <c r="M985" i="8"/>
  <c r="M460" i="8"/>
  <c r="V465" i="8"/>
  <c r="V475" i="8"/>
  <c r="M513" i="8"/>
  <c r="M517" i="8"/>
  <c r="M547" i="8"/>
  <c r="V673" i="8"/>
  <c r="V797" i="8"/>
  <c r="V904" i="8"/>
  <c r="V442" i="8"/>
  <c r="V322" i="8"/>
  <c r="V434" i="8"/>
  <c r="V346" i="8"/>
  <c r="V474" i="8"/>
  <c r="V298" i="8"/>
  <c r="V354" i="8"/>
  <c r="V450" i="8"/>
  <c r="V578" i="8"/>
  <c r="V306" i="8"/>
  <c r="L1050" i="8"/>
  <c r="H1050" i="8" s="1"/>
  <c r="L1010" i="8"/>
  <c r="H1010" i="8" s="1"/>
  <c r="V946" i="8"/>
  <c r="V898" i="8"/>
  <c r="V850" i="8"/>
  <c r="V818" i="8"/>
  <c r="V770" i="8"/>
  <c r="V706" i="8"/>
  <c r="V482" i="8"/>
  <c r="V426" i="8"/>
  <c r="V402" i="8"/>
  <c r="Q55" i="8"/>
  <c r="V265" i="8"/>
  <c r="V307" i="8"/>
  <c r="V314" i="8"/>
  <c r="M327" i="8"/>
  <c r="V338" i="8"/>
  <c r="V367" i="8"/>
  <c r="V412" i="8"/>
  <c r="V580" i="8"/>
  <c r="V778" i="8"/>
  <c r="V454" i="8"/>
  <c r="V1090" i="8"/>
  <c r="L1058" i="8"/>
  <c r="H1058" i="8" s="1"/>
  <c r="L1018" i="8"/>
  <c r="H1018" i="8" s="1"/>
  <c r="V978" i="8"/>
  <c r="V930" i="8"/>
  <c r="V882" i="8"/>
  <c r="V834" i="8"/>
  <c r="L794" i="8"/>
  <c r="H794" i="8" s="1"/>
  <c r="V738" i="8"/>
  <c r="V682" i="8"/>
  <c r="V506" i="8"/>
  <c r="V458" i="8"/>
  <c r="V410" i="8"/>
  <c r="Q39" i="8"/>
  <c r="V276" i="8"/>
  <c r="V289" i="8"/>
  <c r="V293" i="8"/>
  <c r="M318" i="8"/>
  <c r="V329" i="8"/>
  <c r="M332" i="8"/>
  <c r="V351" i="8"/>
  <c r="V372" i="8"/>
  <c r="V406" i="8"/>
  <c r="V516" i="8"/>
  <c r="L1074" i="8"/>
  <c r="H1074" i="8" s="1"/>
  <c r="V1002" i="8"/>
  <c r="V954" i="8"/>
  <c r="V906" i="8"/>
  <c r="V874" i="8"/>
  <c r="V826" i="8"/>
  <c r="V762" i="8"/>
  <c r="V714" i="8"/>
  <c r="V658" i="8"/>
  <c r="L642" i="8"/>
  <c r="H642" i="8" s="1"/>
  <c r="V586" i="8"/>
  <c r="L554" i="8"/>
  <c r="H554" i="8" s="1"/>
  <c r="L530" i="8"/>
  <c r="H530" i="8" s="1"/>
  <c r="L514" i="8"/>
  <c r="H514" i="8" s="1"/>
  <c r="V418" i="8"/>
  <c r="P394" i="8"/>
  <c r="K394" i="8" s="1"/>
  <c r="L394" i="8"/>
  <c r="H394" i="8" s="1"/>
  <c r="Q135" i="8"/>
  <c r="M159" i="8"/>
  <c r="Q212" i="8"/>
  <c r="V221" i="8"/>
  <c r="L274" i="8"/>
  <c r="V274" i="8" s="1"/>
  <c r="V292" i="8"/>
  <c r="V321" i="8"/>
  <c r="V326" i="8"/>
  <c r="V327" i="8"/>
  <c r="M335" i="8"/>
  <c r="V345" i="8"/>
  <c r="V350" i="8"/>
  <c r="V356" i="8"/>
  <c r="V469" i="8"/>
  <c r="V1082" i="8"/>
  <c r="V1026" i="8"/>
  <c r="V962" i="8"/>
  <c r="V914" i="8"/>
  <c r="V866" i="8"/>
  <c r="V802" i="8"/>
  <c r="V754" i="8"/>
  <c r="V690" i="8"/>
  <c r="V634" i="8"/>
  <c r="V570" i="8"/>
  <c r="V498" i="8"/>
  <c r="V378" i="8"/>
  <c r="V21" i="8"/>
  <c r="Q281" i="8"/>
  <c r="Q354" i="8"/>
  <c r="L522" i="8"/>
  <c r="H522" i="8" s="1"/>
  <c r="V1042" i="8"/>
  <c r="L994" i="8"/>
  <c r="H994" i="8" s="1"/>
  <c r="V938" i="8"/>
  <c r="V890" i="8"/>
  <c r="V842" i="8"/>
  <c r="V786" i="8"/>
  <c r="V730" i="8"/>
  <c r="V674" i="8"/>
  <c r="V610" i="8"/>
  <c r="L546" i="8"/>
  <c r="H546" i="8" s="1"/>
  <c r="V37" i="8"/>
  <c r="M116" i="8"/>
  <c r="Q279" i="8"/>
  <c r="V335" i="8"/>
  <c r="V362" i="8"/>
  <c r="V364" i="8"/>
  <c r="V420" i="8"/>
  <c r="V476" i="8"/>
  <c r="V531" i="8"/>
  <c r="L1066" i="8"/>
  <c r="H1066" i="8" s="1"/>
  <c r="V986" i="8"/>
  <c r="V722" i="8"/>
  <c r="V666" i="8"/>
  <c r="V602" i="8"/>
  <c r="L562" i="8"/>
  <c r="H562" i="8" s="1"/>
  <c r="V490" i="8"/>
  <c r="V370" i="8"/>
  <c r="L98" i="8"/>
  <c r="V98" i="8" s="1"/>
  <c r="Q141" i="8"/>
  <c r="L330" i="8"/>
  <c r="M330" i="8" s="1"/>
  <c r="V413" i="8"/>
  <c r="Q449" i="8"/>
  <c r="V497" i="8"/>
  <c r="V1034" i="8"/>
  <c r="V970" i="8"/>
  <c r="V922" i="8"/>
  <c r="V858" i="8"/>
  <c r="V810" i="8"/>
  <c r="V746" i="8"/>
  <c r="V698" i="8"/>
  <c r="L650" i="8"/>
  <c r="H650" i="8" s="1"/>
  <c r="V594" i="8"/>
  <c r="L538" i="8"/>
  <c r="H538" i="8" s="1"/>
  <c r="V466" i="8"/>
  <c r="Q36" i="8"/>
  <c r="Q74" i="8"/>
  <c r="V79" i="8"/>
  <c r="Q137" i="8"/>
  <c r="M253" i="8"/>
  <c r="Q276" i="8"/>
  <c r="M289" i="8"/>
  <c r="Q307" i="8"/>
  <c r="Q327" i="8"/>
  <c r="M329" i="8"/>
  <c r="Q351" i="8"/>
  <c r="M357" i="8"/>
  <c r="V404" i="8"/>
  <c r="Q404" i="8"/>
  <c r="V407" i="8"/>
  <c r="V449" i="8"/>
  <c r="Q454" i="8"/>
  <c r="V489" i="8"/>
  <c r="V844" i="8"/>
  <c r="V645" i="8"/>
  <c r="V743" i="8"/>
  <c r="V750" i="8"/>
  <c r="M457" i="8"/>
  <c r="Q473" i="8"/>
  <c r="V555" i="8"/>
  <c r="Q577" i="8"/>
  <c r="V603" i="8"/>
  <c r="V787" i="8"/>
  <c r="V875" i="8"/>
  <c r="V982" i="8"/>
  <c r="Q377" i="8"/>
  <c r="M388" i="8"/>
  <c r="Q393" i="8"/>
  <c r="Q402" i="8"/>
  <c r="Q417" i="8"/>
  <c r="Q431" i="8"/>
  <c r="M521" i="8"/>
  <c r="V549" i="8"/>
  <c r="V569" i="8"/>
  <c r="M574" i="8"/>
  <c r="V716" i="8"/>
  <c r="V772" i="8"/>
  <c r="V777" i="8"/>
  <c r="V849" i="8"/>
  <c r="V868" i="8"/>
  <c r="V901" i="8"/>
  <c r="M484" i="8"/>
  <c r="V606" i="8"/>
  <c r="M535" i="8"/>
  <c r="M561" i="8"/>
  <c r="V649" i="8"/>
  <c r="V817" i="8"/>
  <c r="V881" i="8"/>
  <c r="M359" i="8"/>
  <c r="M367" i="8"/>
  <c r="Q406" i="8"/>
  <c r="Q407" i="8"/>
  <c r="M413" i="8"/>
  <c r="Q489" i="8"/>
  <c r="M549" i="8"/>
  <c r="Q569" i="8"/>
  <c r="V675" i="8"/>
  <c r="V729" i="8"/>
  <c r="V739" i="8"/>
  <c r="V830" i="8"/>
  <c r="V896" i="8"/>
  <c r="M580" i="8"/>
  <c r="V836" i="8"/>
  <c r="V918" i="8"/>
  <c r="V604" i="8"/>
  <c r="Q641" i="8"/>
  <c r="V758" i="8"/>
  <c r="V788" i="8"/>
  <c r="M790" i="8"/>
  <c r="M829" i="8"/>
  <c r="V838" i="8"/>
  <c r="V861" i="8"/>
  <c r="V870" i="8"/>
  <c r="V876" i="8"/>
  <c r="M877" i="8"/>
  <c r="V1065" i="8"/>
  <c r="M588" i="8"/>
  <c r="V635" i="8"/>
  <c r="V773" i="8"/>
  <c r="V780" i="8"/>
  <c r="V781" i="8"/>
  <c r="V785" i="8"/>
  <c r="V821" i="8"/>
  <c r="V825" i="8"/>
  <c r="V837" i="8"/>
  <c r="V845" i="8"/>
  <c r="V853" i="8"/>
  <c r="V860" i="8"/>
  <c r="V877" i="8"/>
  <c r="Q877" i="8"/>
  <c r="V878" i="8"/>
  <c r="V909" i="8"/>
  <c r="V925" i="8"/>
  <c r="V932" i="8"/>
  <c r="V937" i="8"/>
  <c r="V979" i="8"/>
  <c r="V620" i="8"/>
  <c r="V942" i="8"/>
  <c r="V1001" i="8"/>
  <c r="V1005" i="8"/>
  <c r="Q758" i="8"/>
  <c r="Q781" i="8"/>
  <c r="Q861" i="8"/>
  <c r="M870" i="8"/>
  <c r="V902" i="8"/>
  <c r="V966" i="8"/>
  <c r="V972" i="8"/>
  <c r="V1075" i="8"/>
  <c r="V769" i="8"/>
  <c r="M821" i="8"/>
  <c r="Q825" i="8"/>
  <c r="Q845" i="8"/>
  <c r="M853" i="8"/>
  <c r="V939" i="8"/>
  <c r="V1070" i="8"/>
  <c r="Q475" i="8"/>
  <c r="M606" i="8"/>
  <c r="Q616" i="8"/>
  <c r="V1003" i="8"/>
  <c r="V1012" i="8"/>
  <c r="M811" i="8"/>
  <c r="M585" i="8"/>
  <c r="M743" i="8"/>
  <c r="Q777" i="8"/>
  <c r="M830" i="8"/>
  <c r="M881" i="8"/>
  <c r="V936" i="8"/>
  <c r="V949" i="8"/>
  <c r="V1028" i="8"/>
  <c r="V1091" i="8"/>
  <c r="V1083" i="8"/>
  <c r="V1067" i="8"/>
  <c r="V1043" i="8"/>
  <c r="V1019" i="8"/>
  <c r="V1011" i="8"/>
  <c r="V1013" i="8"/>
  <c r="V1029" i="8"/>
  <c r="V1030" i="8"/>
  <c r="V1035" i="8"/>
  <c r="V1036" i="8"/>
  <c r="V1052" i="8"/>
  <c r="V1077" i="8"/>
  <c r="V1078" i="8"/>
  <c r="Q891" i="8"/>
  <c r="P850" i="8"/>
  <c r="K850" i="8" s="1"/>
  <c r="P818" i="8"/>
  <c r="K818" i="8" s="1"/>
  <c r="P722" i="8"/>
  <c r="K722" i="8" s="1"/>
  <c r="P690" i="8"/>
  <c r="K690" i="8" s="1"/>
  <c r="P506" i="8"/>
  <c r="K506" i="8" s="1"/>
  <c r="P498" i="8"/>
  <c r="K498" i="8" s="1"/>
  <c r="Q490" i="8"/>
  <c r="Q482" i="8"/>
  <c r="Q466" i="8"/>
  <c r="M458" i="8"/>
  <c r="P450" i="8"/>
  <c r="K450" i="8" s="1"/>
  <c r="P442" i="8"/>
  <c r="K442" i="8" s="1"/>
  <c r="Q426" i="8"/>
  <c r="P418" i="8"/>
  <c r="K418" i="8" s="1"/>
  <c r="P410" i="8"/>
  <c r="K410" i="8" s="1"/>
  <c r="P402" i="8"/>
  <c r="K402" i="8" s="1"/>
  <c r="P378" i="8"/>
  <c r="K378" i="8" s="1"/>
  <c r="P362" i="8"/>
  <c r="K362" i="8" s="1"/>
  <c r="P354" i="8"/>
  <c r="K354" i="8" s="1"/>
  <c r="Q346" i="8"/>
  <c r="P338" i="8"/>
  <c r="K338" i="8" s="1"/>
  <c r="P322" i="8"/>
  <c r="K322" i="8" s="1"/>
  <c r="Q314" i="8"/>
  <c r="P306" i="8"/>
  <c r="K306" i="8" s="1"/>
  <c r="P298" i="8"/>
  <c r="K298" i="8" s="1"/>
  <c r="P282" i="8"/>
  <c r="K282" i="8" s="1"/>
  <c r="P266" i="8"/>
  <c r="K266" i="8" s="1"/>
  <c r="P258" i="8"/>
  <c r="K258" i="8" s="1"/>
  <c r="Q250" i="8"/>
  <c r="P242" i="8"/>
  <c r="K242" i="8" s="1"/>
  <c r="P210" i="8"/>
  <c r="K210" i="8" s="1"/>
  <c r="P162" i="8"/>
  <c r="K162" i="8" s="1"/>
  <c r="P146" i="8"/>
  <c r="K146" i="8" s="1"/>
  <c r="P122" i="8"/>
  <c r="K122" i="8" s="1"/>
  <c r="P114" i="8"/>
  <c r="K114" i="8" s="1"/>
  <c r="P66" i="8"/>
  <c r="K66" i="8" s="1"/>
  <c r="P18" i="8"/>
  <c r="K18" i="8" s="1"/>
  <c r="Q893" i="8"/>
  <c r="M1087" i="8"/>
  <c r="Q459" i="8"/>
  <c r="Q331" i="8"/>
  <c r="M1041" i="8"/>
  <c r="V1069" i="8"/>
  <c r="Q323" i="8"/>
  <c r="M885" i="8"/>
  <c r="M992" i="8"/>
  <c r="M913" i="8"/>
  <c r="M995" i="8"/>
  <c r="M699" i="8"/>
  <c r="Q878" i="8"/>
  <c r="M1036" i="8"/>
  <c r="Q683" i="8"/>
  <c r="M211" i="8"/>
  <c r="Q561" i="8"/>
  <c r="Q505" i="8"/>
  <c r="M414" i="8"/>
  <c r="M893" i="8"/>
  <c r="Q342" i="8"/>
  <c r="M841" i="8"/>
  <c r="Q892" i="8"/>
  <c r="M1000" i="8"/>
  <c r="Q326" i="8"/>
  <c r="M998" i="8"/>
  <c r="Q434" i="8"/>
  <c r="M434" i="8"/>
  <c r="Q386" i="8"/>
  <c r="M386" i="8"/>
  <c r="M370" i="8"/>
  <c r="Q370" i="8"/>
  <c r="Q290" i="8"/>
  <c r="M290" i="8"/>
  <c r="P226" i="8"/>
  <c r="K226" i="8" s="1"/>
  <c r="J282" i="8"/>
  <c r="Q282" i="8" s="1"/>
  <c r="P290" i="8"/>
  <c r="K290" i="8" s="1"/>
  <c r="J338" i="8"/>
  <c r="J362" i="8"/>
  <c r="Q362" i="8" s="1"/>
  <c r="Q413" i="8"/>
  <c r="P434" i="8"/>
  <c r="K434" i="8" s="1"/>
  <c r="J442" i="8"/>
  <c r="Q442" i="8" s="1"/>
  <c r="P458" i="8"/>
  <c r="K458" i="8" s="1"/>
  <c r="P466" i="8"/>
  <c r="K466" i="8" s="1"/>
  <c r="P482" i="8"/>
  <c r="K482" i="8" s="1"/>
  <c r="P490" i="8"/>
  <c r="K490" i="8" s="1"/>
  <c r="J506" i="8"/>
  <c r="M506" i="8" s="1"/>
  <c r="Q681" i="8"/>
  <c r="J690" i="8"/>
  <c r="Q690" i="8" s="1"/>
  <c r="J818" i="8"/>
  <c r="M818" i="8" s="1"/>
  <c r="J242" i="8"/>
  <c r="Q242" i="8" s="1"/>
  <c r="J258" i="8"/>
  <c r="M258" i="8" s="1"/>
  <c r="M281" i="8"/>
  <c r="J298" i="8"/>
  <c r="Q313" i="8"/>
  <c r="P314" i="8"/>
  <c r="K314" i="8" s="1"/>
  <c r="P346" i="8"/>
  <c r="K346" i="8" s="1"/>
  <c r="P370" i="8"/>
  <c r="K370" i="8" s="1"/>
  <c r="J378" i="8"/>
  <c r="M378" i="8" s="1"/>
  <c r="P386" i="8"/>
  <c r="K386" i="8" s="1"/>
  <c r="J410" i="8"/>
  <c r="M410" i="8" s="1"/>
  <c r="J418" i="8"/>
  <c r="P426" i="8"/>
  <c r="K426" i="8" s="1"/>
  <c r="J498" i="8"/>
  <c r="M498" i="8" s="1"/>
  <c r="Q606" i="8"/>
  <c r="Q654" i="8"/>
  <c r="Q829" i="8"/>
  <c r="M965" i="8"/>
  <c r="P218" i="8"/>
  <c r="K218" i="8" s="1"/>
  <c r="J306" i="8"/>
  <c r="Q318" i="8"/>
  <c r="M321" i="8"/>
  <c r="J322" i="8"/>
  <c r="Q322" i="8" s="1"/>
  <c r="Q357" i="8"/>
  <c r="J450" i="8"/>
  <c r="Q574" i="8"/>
  <c r="Q790" i="8"/>
  <c r="J210" i="8"/>
  <c r="M210" i="8" s="1"/>
  <c r="M433" i="8"/>
  <c r="M616" i="8"/>
  <c r="M758" i="8"/>
  <c r="Q380" i="8"/>
  <c r="Q535" i="8"/>
  <c r="Q657" i="8"/>
  <c r="Q743" i="8"/>
  <c r="J850" i="8"/>
  <c r="Q850" i="8" s="1"/>
  <c r="P186" i="8"/>
  <c r="K186" i="8" s="1"/>
  <c r="M273" i="8"/>
  <c r="Q329" i="8"/>
  <c r="Q588" i="8"/>
  <c r="Q633" i="8"/>
  <c r="P530" i="8"/>
  <c r="K530" i="8" s="1"/>
  <c r="P178" i="8"/>
  <c r="K178" i="8" s="1"/>
  <c r="M825" i="8"/>
  <c r="Q869" i="8"/>
  <c r="M611" i="8"/>
  <c r="Q611" i="8"/>
  <c r="Q571" i="8"/>
  <c r="M571" i="8"/>
  <c r="Q555" i="8"/>
  <c r="M555" i="8"/>
  <c r="M539" i="8"/>
  <c r="Q539" i="8"/>
  <c r="Q523" i="8"/>
  <c r="M523" i="8"/>
  <c r="Q499" i="8"/>
  <c r="M499" i="8"/>
  <c r="Q451" i="8"/>
  <c r="M451" i="8"/>
  <c r="Q443" i="8"/>
  <c r="M443" i="8"/>
  <c r="M427" i="8"/>
  <c r="Q427" i="8"/>
  <c r="M411" i="8"/>
  <c r="Q411" i="8"/>
  <c r="M395" i="8"/>
  <c r="Q395" i="8"/>
  <c r="M387" i="8"/>
  <c r="Q387" i="8"/>
  <c r="Q371" i="8"/>
  <c r="M371" i="8"/>
  <c r="M347" i="8"/>
  <c r="Q347" i="8"/>
  <c r="Q339" i="8"/>
  <c r="M339" i="8"/>
  <c r="Q299" i="8"/>
  <c r="M299" i="8"/>
  <c r="Q972" i="8"/>
  <c r="M972" i="8"/>
  <c r="J1027" i="8"/>
  <c r="P1027" i="8"/>
  <c r="K1027" i="8" s="1"/>
  <c r="J987" i="8"/>
  <c r="M987" i="8" s="1"/>
  <c r="P987" i="8"/>
  <c r="K987" i="8" s="1"/>
  <c r="P931" i="8"/>
  <c r="K931" i="8" s="1"/>
  <c r="J931" i="8"/>
  <c r="Q931" i="8" s="1"/>
  <c r="P899" i="8"/>
  <c r="K899" i="8" s="1"/>
  <c r="J899" i="8"/>
  <c r="Q899" i="8" s="1"/>
  <c r="P859" i="8"/>
  <c r="K859" i="8" s="1"/>
  <c r="J859" i="8"/>
  <c r="Q859" i="8" s="1"/>
  <c r="P843" i="8"/>
  <c r="K843" i="8" s="1"/>
  <c r="J843" i="8"/>
  <c r="Q843" i="8" s="1"/>
  <c r="P795" i="8"/>
  <c r="K795" i="8" s="1"/>
  <c r="J795" i="8"/>
  <c r="Q795" i="8" s="1"/>
  <c r="P635" i="8"/>
  <c r="K635" i="8" s="1"/>
  <c r="J635" i="8"/>
  <c r="M635" i="8" s="1"/>
  <c r="P603" i="8"/>
  <c r="K603" i="8" s="1"/>
  <c r="J603" i="8"/>
  <c r="Q603" i="8" s="1"/>
  <c r="J114" i="8"/>
  <c r="Q114" i="8" s="1"/>
  <c r="M212" i="8"/>
  <c r="J259" i="8"/>
  <c r="Q259" i="8" s="1"/>
  <c r="J283" i="8"/>
  <c r="P323" i="8"/>
  <c r="K323" i="8" s="1"/>
  <c r="P347" i="8"/>
  <c r="K347" i="8" s="1"/>
  <c r="M353" i="8"/>
  <c r="J379" i="8"/>
  <c r="Q379" i="8" s="1"/>
  <c r="P387" i="8"/>
  <c r="K387" i="8" s="1"/>
  <c r="M471" i="8"/>
  <c r="J483" i="8"/>
  <c r="Q483" i="8" s="1"/>
  <c r="J507" i="8"/>
  <c r="P827" i="8"/>
  <c r="K827" i="8" s="1"/>
  <c r="M896" i="8"/>
  <c r="Q896" i="8"/>
  <c r="J971" i="8"/>
  <c r="Q1069" i="8"/>
  <c r="M1069" i="8"/>
  <c r="P787" i="8"/>
  <c r="K787" i="8" s="1"/>
  <c r="J787" i="8"/>
  <c r="M787" i="8" s="1"/>
  <c r="P42" i="8"/>
  <c r="K42" i="8" s="1"/>
  <c r="J122" i="8"/>
  <c r="Q122" i="8" s="1"/>
  <c r="M369" i="8"/>
  <c r="P371" i="8"/>
  <c r="K371" i="8" s="1"/>
  <c r="J491" i="8"/>
  <c r="P539" i="8"/>
  <c r="K539" i="8" s="1"/>
  <c r="P555" i="8"/>
  <c r="K555" i="8" s="1"/>
  <c r="P571" i="8"/>
  <c r="K571" i="8" s="1"/>
  <c r="P611" i="8"/>
  <c r="K611" i="8" s="1"/>
  <c r="J619" i="8"/>
  <c r="Q619" i="8" s="1"/>
  <c r="M665" i="8"/>
  <c r="Q665" i="8"/>
  <c r="Q773" i="8"/>
  <c r="M773" i="8"/>
  <c r="P811" i="8"/>
  <c r="K811" i="8" s="1"/>
  <c r="P963" i="8"/>
  <c r="K963" i="8" s="1"/>
  <c r="J979" i="8"/>
  <c r="Q1077" i="8"/>
  <c r="M1077" i="8"/>
  <c r="P650" i="8"/>
  <c r="K650" i="8" s="1"/>
  <c r="J955" i="8"/>
  <c r="P955" i="8"/>
  <c r="K955" i="8" s="1"/>
  <c r="P651" i="8"/>
  <c r="K651" i="8" s="1"/>
  <c r="J651" i="8"/>
  <c r="J587" i="8"/>
  <c r="P587" i="8"/>
  <c r="K587" i="8" s="1"/>
  <c r="J98" i="8"/>
  <c r="P211" i="8"/>
  <c r="K211" i="8" s="1"/>
  <c r="M276" i="8"/>
  <c r="P299" i="8"/>
  <c r="K299" i="8" s="1"/>
  <c r="M307" i="8"/>
  <c r="J315" i="8"/>
  <c r="Q315" i="8" s="1"/>
  <c r="Q359" i="8"/>
  <c r="Q388" i="8"/>
  <c r="P395" i="8"/>
  <c r="K395" i="8" s="1"/>
  <c r="M401" i="8"/>
  <c r="J403" i="8"/>
  <c r="J419" i="8"/>
  <c r="Q419" i="8" s="1"/>
  <c r="P427" i="8"/>
  <c r="K427" i="8" s="1"/>
  <c r="M435" i="8"/>
  <c r="P451" i="8"/>
  <c r="K451" i="8" s="1"/>
  <c r="P459" i="8"/>
  <c r="K459" i="8" s="1"/>
  <c r="P499" i="8"/>
  <c r="K499" i="8" s="1"/>
  <c r="J515" i="8"/>
  <c r="Q515" i="8" s="1"/>
  <c r="P523" i="8"/>
  <c r="K523" i="8" s="1"/>
  <c r="P563" i="8"/>
  <c r="K563" i="8" s="1"/>
  <c r="M577" i="8"/>
  <c r="Q772" i="8"/>
  <c r="M772" i="8"/>
  <c r="Q811" i="8"/>
  <c r="Q837" i="8"/>
  <c r="M837" i="8"/>
  <c r="P851" i="8"/>
  <c r="K851" i="8" s="1"/>
  <c r="Q598" i="8"/>
  <c r="M598" i="8"/>
  <c r="J1091" i="8"/>
  <c r="P1091" i="8"/>
  <c r="K1091" i="8" s="1"/>
  <c r="P939" i="8"/>
  <c r="K939" i="8" s="1"/>
  <c r="J939" i="8"/>
  <c r="P907" i="8"/>
  <c r="K907" i="8" s="1"/>
  <c r="J907" i="8"/>
  <c r="M907" i="8" s="1"/>
  <c r="P867" i="8"/>
  <c r="K867" i="8" s="1"/>
  <c r="J867" i="8"/>
  <c r="M867" i="8" s="1"/>
  <c r="Q827" i="8"/>
  <c r="M827" i="8"/>
  <c r="P747" i="8"/>
  <c r="K747" i="8" s="1"/>
  <c r="J747" i="8"/>
  <c r="P715" i="8"/>
  <c r="K715" i="8" s="1"/>
  <c r="J715" i="8"/>
  <c r="Q715" i="8" s="1"/>
  <c r="P675" i="8"/>
  <c r="K675" i="8" s="1"/>
  <c r="J675" i="8"/>
  <c r="J627" i="8"/>
  <c r="P627" i="8"/>
  <c r="K627" i="8" s="1"/>
  <c r="J66" i="8"/>
  <c r="M133" i="8"/>
  <c r="J162" i="8"/>
  <c r="J243" i="8"/>
  <c r="Q243" i="8" s="1"/>
  <c r="M337" i="8"/>
  <c r="P339" i="8"/>
  <c r="K339" i="8" s="1"/>
  <c r="M361" i="8"/>
  <c r="J363" i="8"/>
  <c r="Q385" i="8"/>
  <c r="Q392" i="8"/>
  <c r="Q458" i="8"/>
  <c r="J467" i="8"/>
  <c r="Q467" i="8" s="1"/>
  <c r="J531" i="8"/>
  <c r="M531" i="8" s="1"/>
  <c r="Q549" i="8"/>
  <c r="J595" i="8"/>
  <c r="J667" i="8"/>
  <c r="P891" i="8"/>
  <c r="K891" i="8" s="1"/>
  <c r="J1051" i="8"/>
  <c r="P1075" i="8"/>
  <c r="K1075" i="8" s="1"/>
  <c r="Q981" i="8"/>
  <c r="M981" i="8"/>
  <c r="P1067" i="8"/>
  <c r="K1067" i="8" s="1"/>
  <c r="J1067" i="8"/>
  <c r="P1043" i="8"/>
  <c r="K1043" i="8" s="1"/>
  <c r="J1043" i="8"/>
  <c r="Q1043" i="8" s="1"/>
  <c r="P1003" i="8"/>
  <c r="K1003" i="8" s="1"/>
  <c r="J1003" i="8"/>
  <c r="P947" i="8"/>
  <c r="K947" i="8" s="1"/>
  <c r="J947" i="8"/>
  <c r="M947" i="8" s="1"/>
  <c r="P915" i="8"/>
  <c r="K915" i="8" s="1"/>
  <c r="J915" i="8"/>
  <c r="Q915" i="8" s="1"/>
  <c r="J731" i="8"/>
  <c r="Q731" i="8" s="1"/>
  <c r="P731" i="8"/>
  <c r="K731" i="8" s="1"/>
  <c r="J691" i="8"/>
  <c r="P691" i="8"/>
  <c r="K691" i="8" s="1"/>
  <c r="P643" i="8"/>
  <c r="K643" i="8" s="1"/>
  <c r="J643" i="8"/>
  <c r="Q643" i="8" s="1"/>
  <c r="Q356" i="8"/>
  <c r="Q457" i="8"/>
  <c r="Q492" i="8"/>
  <c r="Q547" i="8"/>
  <c r="Q693" i="8"/>
  <c r="Q701" i="8"/>
  <c r="M701" i="8"/>
  <c r="J739" i="8"/>
  <c r="M739" i="8" s="1"/>
  <c r="J771" i="8"/>
  <c r="J875" i="8"/>
  <c r="P995" i="8"/>
  <c r="K995" i="8" s="1"/>
  <c r="J1059" i="8"/>
  <c r="M929" i="8"/>
  <c r="Q929" i="8"/>
  <c r="J779" i="8"/>
  <c r="P779" i="8"/>
  <c r="K779" i="8" s="1"/>
  <c r="P755" i="8"/>
  <c r="K755" i="8" s="1"/>
  <c r="J755" i="8"/>
  <c r="J723" i="8"/>
  <c r="P723" i="8"/>
  <c r="K723" i="8" s="1"/>
  <c r="M345" i="8"/>
  <c r="Q517" i="8"/>
  <c r="Q521" i="8"/>
  <c r="M599" i="8"/>
  <c r="Q599" i="8"/>
  <c r="M729" i="8"/>
  <c r="Q729" i="8"/>
  <c r="J835" i="8"/>
  <c r="J883" i="8"/>
  <c r="Q883" i="8" s="1"/>
  <c r="Q995" i="8"/>
  <c r="Q1012" i="8"/>
  <c r="M1012" i="8"/>
  <c r="J1019" i="8"/>
  <c r="P1019" i="8"/>
  <c r="K1019" i="8" s="1"/>
  <c r="P923" i="8"/>
  <c r="K923" i="8" s="1"/>
  <c r="J923" i="8"/>
  <c r="M923" i="8" s="1"/>
  <c r="Q851" i="8"/>
  <c r="M851" i="8"/>
  <c r="J803" i="8"/>
  <c r="Q803" i="8" s="1"/>
  <c r="P803" i="8"/>
  <c r="K803" i="8" s="1"/>
  <c r="J659" i="8"/>
  <c r="P659" i="8"/>
  <c r="K659" i="8" s="1"/>
  <c r="M305" i="8"/>
  <c r="M465" i="8"/>
  <c r="Q481" i="8"/>
  <c r="Q609" i="8"/>
  <c r="P683" i="8"/>
  <c r="K683" i="8" s="1"/>
  <c r="Q853" i="8"/>
  <c r="Q936" i="8"/>
  <c r="Q821" i="8"/>
  <c r="M777" i="8"/>
  <c r="M845" i="8"/>
  <c r="M878" i="8"/>
  <c r="M861" i="8"/>
  <c r="Q933" i="8"/>
  <c r="Q881" i="8"/>
  <c r="M271" i="8"/>
  <c r="Q289" i="8"/>
  <c r="Q292" i="8"/>
  <c r="M314" i="8"/>
  <c r="M350" i="8"/>
  <c r="Q367" i="8"/>
  <c r="M406" i="8"/>
  <c r="M438" i="8"/>
  <c r="Q460" i="8"/>
  <c r="Q484" i="8"/>
  <c r="Q563" i="8"/>
  <c r="M563" i="8"/>
  <c r="J1090" i="8"/>
  <c r="P1090" i="8"/>
  <c r="K1090" i="8" s="1"/>
  <c r="J1082" i="8"/>
  <c r="P1082" i="8"/>
  <c r="K1082" i="8" s="1"/>
  <c r="J1074" i="8"/>
  <c r="P1074" i="8"/>
  <c r="K1074" i="8" s="1"/>
  <c r="J1066" i="8"/>
  <c r="P1066" i="8"/>
  <c r="K1066" i="8" s="1"/>
  <c r="P1058" i="8"/>
  <c r="K1058" i="8" s="1"/>
  <c r="J1058" i="8"/>
  <c r="J1050" i="8"/>
  <c r="P1050" i="8"/>
  <c r="K1050" i="8" s="1"/>
  <c r="J1042" i="8"/>
  <c r="P1042" i="8"/>
  <c r="K1042" i="8" s="1"/>
  <c r="J1034" i="8"/>
  <c r="P1034" i="8"/>
  <c r="K1034" i="8" s="1"/>
  <c r="J1026" i="8"/>
  <c r="P1026" i="8"/>
  <c r="K1026" i="8" s="1"/>
  <c r="P1018" i="8"/>
  <c r="K1018" i="8" s="1"/>
  <c r="J1018" i="8"/>
  <c r="J1010" i="8"/>
  <c r="P1010" i="8"/>
  <c r="K1010" i="8" s="1"/>
  <c r="J1002" i="8"/>
  <c r="P1002" i="8"/>
  <c r="K1002" i="8" s="1"/>
  <c r="P994" i="8"/>
  <c r="K994" i="8" s="1"/>
  <c r="J994" i="8"/>
  <c r="J986" i="8"/>
  <c r="P986" i="8"/>
  <c r="K986" i="8" s="1"/>
  <c r="J978" i="8"/>
  <c r="P978" i="8"/>
  <c r="K978" i="8" s="1"/>
  <c r="P970" i="8"/>
  <c r="K970" i="8" s="1"/>
  <c r="J970" i="8"/>
  <c r="J962" i="8"/>
  <c r="P962" i="8"/>
  <c r="K962" i="8" s="1"/>
  <c r="J954" i="8"/>
  <c r="P954" i="8"/>
  <c r="K954" i="8" s="1"/>
  <c r="P946" i="8"/>
  <c r="K946" i="8" s="1"/>
  <c r="J946" i="8"/>
  <c r="P938" i="8"/>
  <c r="K938" i="8" s="1"/>
  <c r="J938" i="8"/>
  <c r="J930" i="8"/>
  <c r="P930" i="8"/>
  <c r="K930" i="8" s="1"/>
  <c r="P922" i="8"/>
  <c r="K922" i="8" s="1"/>
  <c r="J922" i="8"/>
  <c r="J914" i="8"/>
  <c r="P914" i="8"/>
  <c r="K914" i="8" s="1"/>
  <c r="P906" i="8"/>
  <c r="K906" i="8" s="1"/>
  <c r="J906" i="8"/>
  <c r="J898" i="8"/>
  <c r="P898" i="8"/>
  <c r="K898" i="8" s="1"/>
  <c r="J890" i="8"/>
  <c r="P890" i="8"/>
  <c r="K890" i="8" s="1"/>
  <c r="J882" i="8"/>
  <c r="P882" i="8"/>
  <c r="K882" i="8" s="1"/>
  <c r="J874" i="8"/>
  <c r="P874" i="8"/>
  <c r="K874" i="8" s="1"/>
  <c r="P866" i="8"/>
  <c r="K866" i="8" s="1"/>
  <c r="J866" i="8"/>
  <c r="J858" i="8"/>
  <c r="P858" i="8"/>
  <c r="K858" i="8" s="1"/>
  <c r="J842" i="8"/>
  <c r="P842" i="8"/>
  <c r="K842" i="8" s="1"/>
  <c r="J834" i="8"/>
  <c r="P834" i="8"/>
  <c r="K834" i="8" s="1"/>
  <c r="J826" i="8"/>
  <c r="P826" i="8"/>
  <c r="K826" i="8" s="1"/>
  <c r="P810" i="8"/>
  <c r="K810" i="8" s="1"/>
  <c r="J810" i="8"/>
  <c r="J802" i="8"/>
  <c r="P802" i="8"/>
  <c r="K802" i="8" s="1"/>
  <c r="J794" i="8"/>
  <c r="P794" i="8"/>
  <c r="K794" i="8" s="1"/>
  <c r="P786" i="8"/>
  <c r="K786" i="8" s="1"/>
  <c r="J786" i="8"/>
  <c r="P778" i="8"/>
  <c r="K778" i="8" s="1"/>
  <c r="J778" i="8"/>
  <c r="J770" i="8"/>
  <c r="P770" i="8"/>
  <c r="K770" i="8" s="1"/>
  <c r="J762" i="8"/>
  <c r="P762" i="8"/>
  <c r="K762" i="8" s="1"/>
  <c r="J754" i="8"/>
  <c r="P754" i="8"/>
  <c r="K754" i="8" s="1"/>
  <c r="P746" i="8"/>
  <c r="K746" i="8" s="1"/>
  <c r="J746" i="8"/>
  <c r="J738" i="8"/>
  <c r="P738" i="8"/>
  <c r="K738" i="8" s="1"/>
  <c r="J730" i="8"/>
  <c r="P730" i="8"/>
  <c r="K730" i="8" s="1"/>
  <c r="J714" i="8"/>
  <c r="P714" i="8"/>
  <c r="K714" i="8" s="1"/>
  <c r="J706" i="8"/>
  <c r="P706" i="8"/>
  <c r="K706" i="8" s="1"/>
  <c r="P698" i="8"/>
  <c r="K698" i="8" s="1"/>
  <c r="J698" i="8"/>
  <c r="J682" i="8"/>
  <c r="P682" i="8"/>
  <c r="K682" i="8" s="1"/>
  <c r="J674" i="8"/>
  <c r="P674" i="8"/>
  <c r="K674" i="8" s="1"/>
  <c r="P666" i="8"/>
  <c r="K666" i="8" s="1"/>
  <c r="J666" i="8"/>
  <c r="P658" i="8"/>
  <c r="K658" i="8" s="1"/>
  <c r="J658" i="8"/>
  <c r="J642" i="8"/>
  <c r="P642" i="8"/>
  <c r="K642" i="8" s="1"/>
  <c r="P634" i="8"/>
  <c r="K634" i="8" s="1"/>
  <c r="J634" i="8"/>
  <c r="J626" i="8"/>
  <c r="P626" i="8"/>
  <c r="K626" i="8" s="1"/>
  <c r="J618" i="8"/>
  <c r="P618" i="8"/>
  <c r="K618" i="8" s="1"/>
  <c r="J610" i="8"/>
  <c r="P610" i="8"/>
  <c r="K610" i="8" s="1"/>
  <c r="J602" i="8"/>
  <c r="P602" i="8"/>
  <c r="K602" i="8" s="1"/>
  <c r="J594" i="8"/>
  <c r="P594" i="8"/>
  <c r="K594" i="8" s="1"/>
  <c r="J586" i="8"/>
  <c r="P586" i="8"/>
  <c r="K586" i="8" s="1"/>
  <c r="P578" i="8"/>
  <c r="K578" i="8" s="1"/>
  <c r="J578" i="8"/>
  <c r="P570" i="8"/>
  <c r="K570" i="8" s="1"/>
  <c r="J570" i="8"/>
  <c r="J562" i="8"/>
  <c r="P562" i="8"/>
  <c r="K562" i="8" s="1"/>
  <c r="P554" i="8"/>
  <c r="K554" i="8" s="1"/>
  <c r="J554" i="8"/>
  <c r="J546" i="8"/>
  <c r="P546" i="8"/>
  <c r="K546" i="8" s="1"/>
  <c r="J538" i="8"/>
  <c r="P538" i="8"/>
  <c r="K538" i="8" s="1"/>
  <c r="P522" i="8"/>
  <c r="K522" i="8" s="1"/>
  <c r="J522" i="8"/>
  <c r="J514" i="8"/>
  <c r="P514" i="8"/>
  <c r="K514" i="8" s="1"/>
  <c r="Q355" i="8"/>
  <c r="M391" i="8"/>
  <c r="M409" i="8"/>
  <c r="M417" i="8"/>
  <c r="M426" i="8"/>
  <c r="M431" i="8"/>
  <c r="Q440" i="8"/>
  <c r="M441" i="8"/>
  <c r="M473" i="8"/>
  <c r="M488" i="8"/>
  <c r="Q612" i="8"/>
  <c r="M612" i="8"/>
  <c r="Q645" i="8"/>
  <c r="M645" i="8"/>
  <c r="M143" i="8"/>
  <c r="M346" i="8"/>
  <c r="M351" i="8"/>
  <c r="M466" i="8"/>
  <c r="M482" i="8"/>
  <c r="M489" i="8"/>
  <c r="Q604" i="8"/>
  <c r="M604" i="8"/>
  <c r="Q516" i="8"/>
  <c r="M516" i="8"/>
  <c r="M141" i="8"/>
  <c r="M272" i="8"/>
  <c r="M275" i="8"/>
  <c r="M297" i="8"/>
  <c r="M310" i="8"/>
  <c r="M323" i="8"/>
  <c r="M331" i="8"/>
  <c r="M336" i="8"/>
  <c r="M354" i="8"/>
  <c r="M377" i="8"/>
  <c r="M402" i="8"/>
  <c r="M407" i="8"/>
  <c r="M437" i="8"/>
  <c r="M444" i="8"/>
  <c r="M449" i="8"/>
  <c r="M454" i="8"/>
  <c r="M459" i="8"/>
  <c r="M475" i="8"/>
  <c r="M490" i="8"/>
  <c r="Q722" i="8"/>
  <c r="M722" i="8"/>
  <c r="M110" i="8"/>
  <c r="M139" i="8"/>
  <c r="Q649" i="8"/>
  <c r="M649" i="8"/>
  <c r="Q799" i="8"/>
  <c r="M799" i="8"/>
  <c r="Q949" i="8"/>
  <c r="M949" i="8"/>
  <c r="M137" i="8"/>
  <c r="Q221" i="8"/>
  <c r="Q686" i="8"/>
  <c r="M686" i="8"/>
  <c r="M135" i="8"/>
  <c r="Q513" i="8"/>
  <c r="Q585" i="8"/>
  <c r="Q593" i="8"/>
  <c r="M596" i="8"/>
  <c r="M641" i="8"/>
  <c r="Q789" i="8"/>
  <c r="M789" i="8"/>
  <c r="Q887" i="8"/>
  <c r="M887" i="8"/>
  <c r="Q580" i="8"/>
  <c r="Q699" i="8"/>
  <c r="Q876" i="8"/>
  <c r="M876" i="8"/>
  <c r="Q742" i="8"/>
  <c r="M742" i="8"/>
  <c r="M569" i="8"/>
  <c r="M683" i="8"/>
  <c r="Q732" i="8"/>
  <c r="M732" i="8"/>
  <c r="Q761" i="8"/>
  <c r="M761" i="8"/>
  <c r="Q813" i="8"/>
  <c r="M813" i="8"/>
  <c r="Q865" i="8"/>
  <c r="M865" i="8"/>
  <c r="P1089" i="8"/>
  <c r="K1089" i="8" s="1"/>
  <c r="J1089" i="8"/>
  <c r="P1081" i="8"/>
  <c r="K1081" i="8" s="1"/>
  <c r="J1081" i="8"/>
  <c r="J1057" i="8"/>
  <c r="P1057" i="8"/>
  <c r="K1057" i="8" s="1"/>
  <c r="M1049" i="8"/>
  <c r="Q1049" i="8"/>
  <c r="P1033" i="8"/>
  <c r="K1033" i="8" s="1"/>
  <c r="J1033" i="8"/>
  <c r="J1017" i="8"/>
  <c r="P1017" i="8"/>
  <c r="K1017" i="8" s="1"/>
  <c r="P1009" i="8"/>
  <c r="K1009" i="8" s="1"/>
  <c r="J1009" i="8"/>
  <c r="J993" i="8"/>
  <c r="P993" i="8"/>
  <c r="K993" i="8" s="1"/>
  <c r="J969" i="8"/>
  <c r="P969" i="8"/>
  <c r="K969" i="8" s="1"/>
  <c r="M961" i="8"/>
  <c r="Q961" i="8"/>
  <c r="P953" i="8"/>
  <c r="K953" i="8" s="1"/>
  <c r="J953" i="8"/>
  <c r="J937" i="8"/>
  <c r="P937" i="8"/>
  <c r="K937" i="8" s="1"/>
  <c r="J897" i="8"/>
  <c r="P897" i="8"/>
  <c r="K897" i="8" s="1"/>
  <c r="Q751" i="8"/>
  <c r="Q769" i="8"/>
  <c r="M781" i="8"/>
  <c r="Q797" i="8"/>
  <c r="Q801" i="8"/>
  <c r="Q805" i="8"/>
  <c r="Q830" i="8"/>
  <c r="Q870" i="8"/>
  <c r="Q885" i="8"/>
  <c r="Q956" i="8"/>
  <c r="M956" i="8"/>
  <c r="Q959" i="8"/>
  <c r="M959" i="8"/>
  <c r="P1041" i="8"/>
  <c r="K1041" i="8" s="1"/>
  <c r="Q1083" i="8"/>
  <c r="M1083" i="8"/>
  <c r="M909" i="8"/>
  <c r="Q928" i="8"/>
  <c r="M928" i="8"/>
  <c r="Q945" i="8"/>
  <c r="M945" i="8"/>
  <c r="Q1041" i="8"/>
  <c r="Q1045" i="8"/>
  <c r="M1045" i="8"/>
  <c r="P1049" i="8"/>
  <c r="K1049" i="8" s="1"/>
  <c r="M891" i="8"/>
  <c r="Q905" i="8"/>
  <c r="M905" i="8"/>
  <c r="P961" i="8"/>
  <c r="K961" i="8" s="1"/>
  <c r="Q1053" i="8"/>
  <c r="M1053" i="8"/>
  <c r="Q1075" i="8"/>
  <c r="M1075" i="8"/>
  <c r="P985" i="8"/>
  <c r="K985" i="8" s="1"/>
  <c r="J1001" i="8"/>
  <c r="J1025" i="8"/>
  <c r="J1073" i="8"/>
  <c r="Q925" i="8"/>
  <c r="M925" i="8"/>
  <c r="Q985" i="8"/>
  <c r="J1065" i="8"/>
  <c r="Q1093" i="8"/>
  <c r="M1093" i="8"/>
  <c r="M940" i="8"/>
  <c r="Q940" i="8"/>
  <c r="Q942" i="8"/>
  <c r="M942" i="8"/>
  <c r="Q963" i="8"/>
  <c r="M963" i="8"/>
  <c r="Q966" i="8"/>
  <c r="M966" i="8"/>
  <c r="J977" i="8"/>
  <c r="Q989" i="8"/>
  <c r="M990" i="8"/>
  <c r="Q992" i="8"/>
  <c r="Q1036" i="8"/>
  <c r="Q1054" i="8"/>
  <c r="Q1087" i="8"/>
  <c r="V50" i="8"/>
  <c r="Q50" i="8"/>
  <c r="M50" i="8"/>
  <c r="M11" i="8"/>
  <c r="Q11" i="8"/>
  <c r="V43" i="8"/>
  <c r="Q41" i="8"/>
  <c r="M41" i="8"/>
  <c r="M58" i="8"/>
  <c r="Q59" i="8"/>
  <c r="M19" i="8"/>
  <c r="Q19" i="8"/>
  <c r="M21" i="8"/>
  <c r="Q21" i="8"/>
  <c r="M35" i="8"/>
  <c r="V35" i="8"/>
  <c r="M36" i="8"/>
  <c r="V36" i="8"/>
  <c r="M37" i="8"/>
  <c r="Q37" i="8"/>
  <c r="Q43" i="8"/>
  <c r="M43" i="8"/>
  <c r="V49" i="8"/>
  <c r="M51" i="8"/>
  <c r="Q51" i="8"/>
  <c r="V58" i="8"/>
  <c r="Q58" i="8"/>
  <c r="V59" i="8"/>
  <c r="M3" i="8"/>
  <c r="Q3" i="8"/>
  <c r="V51" i="8"/>
  <c r="J2" i="8"/>
  <c r="L4" i="8"/>
  <c r="M4" i="8" s="1"/>
  <c r="P8" i="8"/>
  <c r="K8" i="8" s="1"/>
  <c r="M9" i="8"/>
  <c r="J10" i="8"/>
  <c r="L12" i="8"/>
  <c r="M12" i="8" s="1"/>
  <c r="P16" i="8"/>
  <c r="K16" i="8" s="1"/>
  <c r="J18" i="8"/>
  <c r="L20" i="8"/>
  <c r="L27" i="8"/>
  <c r="M27" i="8" s="1"/>
  <c r="L28" i="8"/>
  <c r="M28" i="8" s="1"/>
  <c r="J30" i="8"/>
  <c r="P30" i="8"/>
  <c r="K30" i="8" s="1"/>
  <c r="L32" i="8"/>
  <c r="Q32" i="8" s="1"/>
  <c r="P36" i="8"/>
  <c r="K36" i="8" s="1"/>
  <c r="P41" i="8"/>
  <c r="K41" i="8" s="1"/>
  <c r="P43" i="8"/>
  <c r="K43" i="8" s="1"/>
  <c r="V44" i="8"/>
  <c r="V45" i="8"/>
  <c r="J47" i="8"/>
  <c r="L57" i="8"/>
  <c r="M57" i="8" s="1"/>
  <c r="J60" i="8"/>
  <c r="P60" i="8"/>
  <c r="K60" i="8" s="1"/>
  <c r="V65" i="8"/>
  <c r="L66" i="8"/>
  <c r="J67" i="8"/>
  <c r="P67" i="8"/>
  <c r="K67" i="8" s="1"/>
  <c r="Q76" i="8"/>
  <c r="M76" i="8"/>
  <c r="V78" i="8"/>
  <c r="Q112" i="8"/>
  <c r="M112" i="8"/>
  <c r="P3" i="8"/>
  <c r="K3" i="8" s="1"/>
  <c r="L7" i="8"/>
  <c r="P11" i="8"/>
  <c r="K11" i="8" s="1"/>
  <c r="L15" i="8"/>
  <c r="P19" i="8"/>
  <c r="K19" i="8" s="1"/>
  <c r="M25" i="8"/>
  <c r="P32" i="8"/>
  <c r="K32" i="8" s="1"/>
  <c r="L34" i="8"/>
  <c r="H34" i="8" s="1"/>
  <c r="P37" i="8"/>
  <c r="K37" i="8" s="1"/>
  <c r="J49" i="8"/>
  <c r="P64" i="8"/>
  <c r="K64" i="8" s="1"/>
  <c r="L64" i="8"/>
  <c r="Q64" i="8" s="1"/>
  <c r="M115" i="8"/>
  <c r="Q115" i="8"/>
  <c r="M117" i="8"/>
  <c r="Q117" i="8"/>
  <c r="L2" i="8"/>
  <c r="V2" i="8" s="1"/>
  <c r="L10" i="8"/>
  <c r="V10" i="8" s="1"/>
  <c r="L18" i="8"/>
  <c r="V18" i="8" s="1"/>
  <c r="L24" i="8"/>
  <c r="H24" i="8" s="1"/>
  <c r="P28" i="8"/>
  <c r="K28" i="8" s="1"/>
  <c r="P34" i="8"/>
  <c r="K34" i="8" s="1"/>
  <c r="P35" i="8"/>
  <c r="K35" i="8" s="1"/>
  <c r="J52" i="8"/>
  <c r="P52" i="8"/>
  <c r="K52" i="8" s="1"/>
  <c r="L54" i="8"/>
  <c r="H54" i="8" s="1"/>
  <c r="P58" i="8"/>
  <c r="K58" i="8" s="1"/>
  <c r="Q102" i="8"/>
  <c r="M102" i="8"/>
  <c r="L26" i="8"/>
  <c r="Q26" i="8" s="1"/>
  <c r="L56" i="8"/>
  <c r="J69" i="8"/>
  <c r="P69" i="8"/>
  <c r="K69" i="8" s="1"/>
  <c r="V90" i="8"/>
  <c r="M109" i="8"/>
  <c r="Q109" i="8"/>
  <c r="L8" i="8"/>
  <c r="V8" i="8" s="1"/>
  <c r="L16" i="8"/>
  <c r="V16" i="8" s="1"/>
  <c r="P26" i="8"/>
  <c r="K26" i="8" s="1"/>
  <c r="P27" i="8"/>
  <c r="K27" i="8" s="1"/>
  <c r="L46" i="8"/>
  <c r="M46" i="8" s="1"/>
  <c r="P50" i="8"/>
  <c r="K50" i="8" s="1"/>
  <c r="M100" i="8"/>
  <c r="V100" i="8"/>
  <c r="Q35" i="8"/>
  <c r="L48" i="8"/>
  <c r="M48" i="8" s="1"/>
  <c r="Q53" i="8"/>
  <c r="J38" i="8"/>
  <c r="P38" i="8"/>
  <c r="K38" i="8" s="1"/>
  <c r="L40" i="8"/>
  <c r="M40" i="8" s="1"/>
  <c r="P48" i="8"/>
  <c r="K48" i="8" s="1"/>
  <c r="P71" i="8"/>
  <c r="K71" i="8" s="1"/>
  <c r="Q72" i="8"/>
  <c r="M72" i="8"/>
  <c r="M82" i="8"/>
  <c r="Q82" i="8"/>
  <c r="M84" i="8"/>
  <c r="Q84" i="8"/>
  <c r="Q106" i="8"/>
  <c r="M106" i="8"/>
  <c r="L42" i="8"/>
  <c r="H42" i="8" s="1"/>
  <c r="M59" i="8"/>
  <c r="V67" i="8"/>
  <c r="L71" i="8"/>
  <c r="M75" i="8"/>
  <c r="Q75" i="8"/>
  <c r="P68" i="8"/>
  <c r="K68" i="8" s="1"/>
  <c r="P76" i="8"/>
  <c r="K76" i="8" s="1"/>
  <c r="P80" i="8"/>
  <c r="K80" i="8" s="1"/>
  <c r="P82" i="8"/>
  <c r="K82" i="8" s="1"/>
  <c r="V93" i="8"/>
  <c r="P106" i="8"/>
  <c r="K106" i="8" s="1"/>
  <c r="P109" i="8"/>
  <c r="K109" i="8" s="1"/>
  <c r="J119" i="8"/>
  <c r="AH120" i="8"/>
  <c r="J123" i="8"/>
  <c r="AH131" i="8"/>
  <c r="M155" i="8"/>
  <c r="Q155" i="8"/>
  <c r="Q90" i="8"/>
  <c r="AH129" i="8"/>
  <c r="Q148" i="8"/>
  <c r="M148" i="8"/>
  <c r="V162" i="8"/>
  <c r="L62" i="8"/>
  <c r="M62" i="8" s="1"/>
  <c r="J104" i="8"/>
  <c r="P104" i="8"/>
  <c r="K104" i="8" s="1"/>
  <c r="L119" i="8"/>
  <c r="V119" i="8" s="1"/>
  <c r="L123" i="8"/>
  <c r="V123" i="8" s="1"/>
  <c r="AH127" i="8"/>
  <c r="Q147" i="8"/>
  <c r="Q154" i="8"/>
  <c r="M154" i="8"/>
  <c r="Q78" i="8"/>
  <c r="J88" i="8"/>
  <c r="P88" i="8"/>
  <c r="K88" i="8" s="1"/>
  <c r="M90" i="8"/>
  <c r="P102" i="8"/>
  <c r="K102" i="8" s="1"/>
  <c r="L103" i="8"/>
  <c r="V110" i="8"/>
  <c r="P112" i="8"/>
  <c r="K112" i="8" s="1"/>
  <c r="P115" i="8"/>
  <c r="K115" i="8" s="1"/>
  <c r="J134" i="8"/>
  <c r="P134" i="8"/>
  <c r="K134" i="8" s="1"/>
  <c r="V154" i="8"/>
  <c r="L68" i="8"/>
  <c r="M68" i="8" s="1"/>
  <c r="M74" i="8"/>
  <c r="M86" i="8"/>
  <c r="L94" i="8"/>
  <c r="M94" i="8" s="1"/>
  <c r="J95" i="8"/>
  <c r="P95" i="8"/>
  <c r="K95" i="8" s="1"/>
  <c r="AH96" i="8"/>
  <c r="L97" i="8"/>
  <c r="P103" i="8"/>
  <c r="K103" i="8" s="1"/>
  <c r="L105" i="8"/>
  <c r="M105" i="8" s="1"/>
  <c r="L107" i="8"/>
  <c r="H107" i="8" s="1"/>
  <c r="Q110" i="8"/>
  <c r="AH118" i="8"/>
  <c r="AH122" i="8"/>
  <c r="J124" i="8"/>
  <c r="J132" i="8"/>
  <c r="P132" i="8"/>
  <c r="K132" i="8" s="1"/>
  <c r="V169" i="8"/>
  <c r="P72" i="8"/>
  <c r="K72" i="8" s="1"/>
  <c r="P74" i="8"/>
  <c r="K74" i="8" s="1"/>
  <c r="M78" i="8"/>
  <c r="J83" i="8"/>
  <c r="P83" i="8"/>
  <c r="K83" i="8" s="1"/>
  <c r="L85" i="8"/>
  <c r="P86" i="8"/>
  <c r="K86" i="8" s="1"/>
  <c r="L89" i="8"/>
  <c r="H89" i="8" s="1"/>
  <c r="L92" i="8"/>
  <c r="H92" i="8" s="1"/>
  <c r="Q100" i="8"/>
  <c r="P105" i="8"/>
  <c r="K105" i="8" s="1"/>
  <c r="J120" i="8"/>
  <c r="AH124" i="8"/>
  <c r="J126" i="8"/>
  <c r="P126" i="8"/>
  <c r="K126" i="8" s="1"/>
  <c r="J130" i="8"/>
  <c r="P130" i="8"/>
  <c r="K130" i="8" s="1"/>
  <c r="L121" i="8"/>
  <c r="V121" i="8" s="1"/>
  <c r="J128" i="8"/>
  <c r="P128" i="8"/>
  <c r="K128" i="8" s="1"/>
  <c r="M157" i="8"/>
  <c r="Q157" i="8"/>
  <c r="L77" i="8"/>
  <c r="M77" i="8" s="1"/>
  <c r="L80" i="8"/>
  <c r="Q116" i="8"/>
  <c r="Q156" i="8"/>
  <c r="M156" i="8"/>
  <c r="P133" i="8"/>
  <c r="K133" i="8" s="1"/>
  <c r="L134" i="8"/>
  <c r="H134" i="8" s="1"/>
  <c r="P135" i="8"/>
  <c r="K135" i="8" s="1"/>
  <c r="L136" i="8"/>
  <c r="M136" i="8" s="1"/>
  <c r="P137" i="8"/>
  <c r="K137" i="8" s="1"/>
  <c r="L138" i="8"/>
  <c r="Q138" i="8" s="1"/>
  <c r="P139" i="8"/>
  <c r="K139" i="8" s="1"/>
  <c r="L140" i="8"/>
  <c r="Q140" i="8" s="1"/>
  <c r="P141" i="8"/>
  <c r="K141" i="8" s="1"/>
  <c r="L142" i="8"/>
  <c r="Q142" i="8" s="1"/>
  <c r="P143" i="8"/>
  <c r="K143" i="8" s="1"/>
  <c r="L144" i="8"/>
  <c r="V144" i="8" s="1"/>
  <c r="P154" i="8"/>
  <c r="K154" i="8" s="1"/>
  <c r="P155" i="8"/>
  <c r="K155" i="8" s="1"/>
  <c r="Q182" i="8"/>
  <c r="M182" i="8"/>
  <c r="L125" i="8"/>
  <c r="M125" i="8" s="1"/>
  <c r="AH126" i="8"/>
  <c r="L127" i="8"/>
  <c r="AH128" i="8"/>
  <c r="L129" i="8"/>
  <c r="AH130" i="8"/>
  <c r="L131" i="8"/>
  <c r="P136" i="8"/>
  <c r="K136" i="8" s="1"/>
  <c r="P138" i="8"/>
  <c r="K138" i="8" s="1"/>
  <c r="P140" i="8"/>
  <c r="K140" i="8" s="1"/>
  <c r="P142" i="8"/>
  <c r="K142" i="8" s="1"/>
  <c r="P144" i="8"/>
  <c r="K144" i="8" s="1"/>
  <c r="AH145" i="8"/>
  <c r="M147" i="8"/>
  <c r="P156" i="8"/>
  <c r="K156" i="8" s="1"/>
  <c r="P157" i="8"/>
  <c r="K157" i="8" s="1"/>
  <c r="AH161" i="8"/>
  <c r="Q187" i="8"/>
  <c r="M187" i="8"/>
  <c r="L146" i="8"/>
  <c r="H146" i="8" s="1"/>
  <c r="P147" i="8"/>
  <c r="K147" i="8" s="1"/>
  <c r="L150" i="8"/>
  <c r="Q150" i="8" s="1"/>
  <c r="J152" i="8"/>
  <c r="J153" i="8"/>
  <c r="AH163" i="8"/>
  <c r="AH170" i="8"/>
  <c r="AH172" i="8"/>
  <c r="Q206" i="8"/>
  <c r="M206" i="8"/>
  <c r="AH149" i="8"/>
  <c r="J164" i="8"/>
  <c r="P164" i="8"/>
  <c r="K164" i="8" s="1"/>
  <c r="AH165" i="8"/>
  <c r="J166" i="8"/>
  <c r="P166" i="8"/>
  <c r="K166" i="8" s="1"/>
  <c r="AH167" i="8"/>
  <c r="V202" i="8"/>
  <c r="L165" i="8"/>
  <c r="H165" i="8" s="1"/>
  <c r="L167" i="8"/>
  <c r="H167" i="8" s="1"/>
  <c r="M168" i="8"/>
  <c r="M188" i="8"/>
  <c r="Q188" i="8"/>
  <c r="M184" i="8"/>
  <c r="Q184" i="8"/>
  <c r="P170" i="8"/>
  <c r="K170" i="8" s="1"/>
  <c r="P171" i="8"/>
  <c r="K171" i="8" s="1"/>
  <c r="J171" i="8"/>
  <c r="Q194" i="8"/>
  <c r="M194" i="8"/>
  <c r="M197" i="8"/>
  <c r="Q197" i="8"/>
  <c r="L170" i="8"/>
  <c r="V170" i="8" s="1"/>
  <c r="M189" i="8"/>
  <c r="Q189" i="8"/>
  <c r="Q200" i="8"/>
  <c r="M200" i="8"/>
  <c r="J173" i="8"/>
  <c r="J175" i="8"/>
  <c r="J177" i="8"/>
  <c r="J179" i="8"/>
  <c r="L181" i="8"/>
  <c r="H181" i="8" s="1"/>
  <c r="P184" i="8"/>
  <c r="K184" i="8" s="1"/>
  <c r="J185" i="8"/>
  <c r="L186" i="8"/>
  <c r="H186" i="8" s="1"/>
  <c r="P189" i="8"/>
  <c r="K189" i="8" s="1"/>
  <c r="J191" i="8"/>
  <c r="L193" i="8"/>
  <c r="H193" i="8" s="1"/>
  <c r="P197" i="8"/>
  <c r="K197" i="8" s="1"/>
  <c r="J198" i="8"/>
  <c r="L199" i="8"/>
  <c r="H199" i="8" s="1"/>
  <c r="P200" i="8"/>
  <c r="K200" i="8" s="1"/>
  <c r="P206" i="8"/>
  <c r="K206" i="8" s="1"/>
  <c r="M233" i="8"/>
  <c r="L180" i="8"/>
  <c r="M180" i="8" s="1"/>
  <c r="J190" i="8"/>
  <c r="L192" i="8"/>
  <c r="V192" i="8" s="1"/>
  <c r="V234" i="8"/>
  <c r="M234" i="8"/>
  <c r="Q234" i="8"/>
  <c r="L171" i="8"/>
  <c r="V171" i="8" s="1"/>
  <c r="L173" i="8"/>
  <c r="V173" i="8" s="1"/>
  <c r="AH174" i="8"/>
  <c r="L175" i="8"/>
  <c r="V175" i="8" s="1"/>
  <c r="AH176" i="8"/>
  <c r="L177" i="8"/>
  <c r="V177" i="8" s="1"/>
  <c r="AH178" i="8"/>
  <c r="L179" i="8"/>
  <c r="V179" i="8" s="1"/>
  <c r="AH183" i="8"/>
  <c r="L185" i="8"/>
  <c r="V185" i="8" s="1"/>
  <c r="L191" i="8"/>
  <c r="V191" i="8" s="1"/>
  <c r="P195" i="8"/>
  <c r="K195" i="8" s="1"/>
  <c r="AH195" i="8"/>
  <c r="L198" i="8"/>
  <c r="V198" i="8" s="1"/>
  <c r="AH199" i="8"/>
  <c r="P202" i="8"/>
  <c r="K202" i="8" s="1"/>
  <c r="P204" i="8"/>
  <c r="K204" i="8" s="1"/>
  <c r="P214" i="8"/>
  <c r="K214" i="8" s="1"/>
  <c r="J214" i="8"/>
  <c r="P182" i="8"/>
  <c r="K182" i="8" s="1"/>
  <c r="P187" i="8"/>
  <c r="K187" i="8" s="1"/>
  <c r="L190" i="8"/>
  <c r="V190" i="8" s="1"/>
  <c r="P194" i="8"/>
  <c r="K194" i="8" s="1"/>
  <c r="L204" i="8"/>
  <c r="L205" i="8"/>
  <c r="H205" i="8" s="1"/>
  <c r="V211" i="8"/>
  <c r="L214" i="8"/>
  <c r="Q217" i="8"/>
  <c r="M218" i="8"/>
  <c r="P219" i="8"/>
  <c r="K219" i="8" s="1"/>
  <c r="J219" i="8"/>
  <c r="L224" i="8"/>
  <c r="V224" i="8" s="1"/>
  <c r="V218" i="8"/>
  <c r="P225" i="8"/>
  <c r="K225" i="8" s="1"/>
  <c r="L225" i="8"/>
  <c r="L172" i="8"/>
  <c r="V172" i="8" s="1"/>
  <c r="L174" i="8"/>
  <c r="V174" i="8" s="1"/>
  <c r="L176" i="8"/>
  <c r="V176" i="8" s="1"/>
  <c r="L178" i="8"/>
  <c r="V178" i="8" s="1"/>
  <c r="L195" i="8"/>
  <c r="V195" i="8" s="1"/>
  <c r="Q202" i="8"/>
  <c r="M202" i="8"/>
  <c r="M203" i="8"/>
  <c r="P207" i="8"/>
  <c r="K207" i="8" s="1"/>
  <c r="J207" i="8"/>
  <c r="AH224" i="8"/>
  <c r="L207" i="8"/>
  <c r="V207" i="8" s="1"/>
  <c r="Q208" i="8"/>
  <c r="M208" i="8"/>
  <c r="P213" i="8"/>
  <c r="K213" i="8" s="1"/>
  <c r="J213" i="8"/>
  <c r="L215" i="8"/>
  <c r="H215" i="8" s="1"/>
  <c r="L220" i="8"/>
  <c r="L209" i="8"/>
  <c r="P212" i="8"/>
  <c r="K212" i="8" s="1"/>
  <c r="L216" i="8"/>
  <c r="H216" i="8" s="1"/>
  <c r="L223" i="8"/>
  <c r="H223" i="8" s="1"/>
  <c r="J239" i="8"/>
  <c r="P239" i="8"/>
  <c r="K239" i="8" s="1"/>
  <c r="V245" i="8"/>
  <c r="L248" i="8"/>
  <c r="V248" i="8" s="1"/>
  <c r="V259" i="8"/>
  <c r="V261" i="8"/>
  <c r="T265" i="8"/>
  <c r="J265" i="8"/>
  <c r="AH233" i="8"/>
  <c r="L238" i="8"/>
  <c r="M238" i="8" s="1"/>
  <c r="L239" i="8"/>
  <c r="V239" i="8" s="1"/>
  <c r="AH260" i="8"/>
  <c r="P261" i="8"/>
  <c r="K261" i="8" s="1"/>
  <c r="J261" i="8"/>
  <c r="Q211" i="8"/>
  <c r="Q218" i="8"/>
  <c r="J251" i="8"/>
  <c r="T264" i="8"/>
  <c r="J264" i="8"/>
  <c r="P265" i="8"/>
  <c r="K265" i="8" s="1"/>
  <c r="T268" i="8"/>
  <c r="J268" i="8"/>
  <c r="L229" i="8"/>
  <c r="V229" i="8" s="1"/>
  <c r="V242" i="8"/>
  <c r="M245" i="8"/>
  <c r="Q245" i="8"/>
  <c r="L252" i="8"/>
  <c r="M252" i="8" s="1"/>
  <c r="V254" i="8"/>
  <c r="P255" i="8"/>
  <c r="K255" i="8" s="1"/>
  <c r="P233" i="8"/>
  <c r="K233" i="8" s="1"/>
  <c r="AH237" i="8"/>
  <c r="M250" i="8"/>
  <c r="P254" i="8"/>
  <c r="K254" i="8" s="1"/>
  <c r="J254" i="8"/>
  <c r="T263" i="8"/>
  <c r="J263" i="8"/>
  <c r="T267" i="8"/>
  <c r="J267" i="8"/>
  <c r="J235" i="8"/>
  <c r="P235" i="8"/>
  <c r="K235" i="8" s="1"/>
  <c r="J256" i="8"/>
  <c r="P256" i="8"/>
  <c r="K256" i="8" s="1"/>
  <c r="L257" i="8"/>
  <c r="M257" i="8" s="1"/>
  <c r="J227" i="8"/>
  <c r="J232" i="8"/>
  <c r="L235" i="8"/>
  <c r="V235" i="8" s="1"/>
  <c r="Q249" i="8"/>
  <c r="M249" i="8"/>
  <c r="V249" i="8"/>
  <c r="AH249" i="8"/>
  <c r="L256" i="8"/>
  <c r="V256" i="8" s="1"/>
  <c r="P257" i="8"/>
  <c r="K257" i="8" s="1"/>
  <c r="P263" i="8"/>
  <c r="K263" i="8" s="1"/>
  <c r="T266" i="8"/>
  <c r="J266" i="8"/>
  <c r="P267" i="8"/>
  <c r="K267" i="8" s="1"/>
  <c r="Q233" i="8"/>
  <c r="P237" i="8"/>
  <c r="K237" i="8" s="1"/>
  <c r="L237" i="8"/>
  <c r="Q237" i="8" s="1"/>
  <c r="Q262" i="8"/>
  <c r="L244" i="8"/>
  <c r="L251" i="8"/>
  <c r="V251" i="8" s="1"/>
  <c r="L255" i="8"/>
  <c r="M255" i="8" s="1"/>
  <c r="L260" i="8"/>
  <c r="V260" i="8" s="1"/>
  <c r="L226" i="8"/>
  <c r="M226" i="8" s="1"/>
  <c r="P234" i="8"/>
  <c r="K234" i="8" s="1"/>
  <c r="L236" i="8"/>
  <c r="H236" i="8" s="1"/>
  <c r="P238" i="8"/>
  <c r="K238" i="8" s="1"/>
  <c r="L241" i="8"/>
  <c r="H241" i="8" s="1"/>
  <c r="L246" i="8"/>
  <c r="H246" i="8" s="1"/>
  <c r="P250" i="8"/>
  <c r="K250" i="8" s="1"/>
  <c r="P262" i="8"/>
  <c r="K262" i="8" s="1"/>
  <c r="Q291" i="8" l="1"/>
  <c r="M291" i="8"/>
  <c r="M372" i="8"/>
  <c r="Q372" i="8"/>
  <c r="M497" i="8"/>
  <c r="Q497" i="8"/>
  <c r="M303" i="8"/>
  <c r="Q303" i="8"/>
  <c r="V436" i="8"/>
  <c r="Q436" i="8"/>
  <c r="Q7" i="8"/>
  <c r="Q15" i="8"/>
  <c r="Q97" i="8"/>
  <c r="M127" i="8"/>
  <c r="M129" i="8"/>
  <c r="M6" i="8"/>
  <c r="Q6" i="8"/>
  <c r="Q63" i="8"/>
  <c r="M63" i="8"/>
  <c r="Q79" i="8"/>
  <c r="M79" i="8"/>
  <c r="M87" i="8"/>
  <c r="Q87" i="8"/>
  <c r="Q111" i="8"/>
  <c r="M111" i="8"/>
  <c r="M849" i="8"/>
  <c r="Q849" i="8"/>
  <c r="M601" i="8"/>
  <c r="Q601" i="8"/>
  <c r="M151" i="8"/>
  <c r="Q151" i="8"/>
  <c r="M183" i="8"/>
  <c r="Q183" i="8"/>
  <c r="M278" i="8"/>
  <c r="Q278" i="8"/>
  <c r="Q31" i="8"/>
  <c r="M31" i="8"/>
  <c r="Q93" i="8"/>
  <c r="M93" i="8"/>
  <c r="Q17" i="8"/>
  <c r="M17" i="8"/>
  <c r="Q73" i="8"/>
  <c r="M73" i="8"/>
  <c r="Q113" i="8"/>
  <c r="M113" i="8"/>
  <c r="Q169" i="8"/>
  <c r="M169" i="8"/>
  <c r="M231" i="8"/>
  <c r="Q231" i="8"/>
  <c r="V253" i="8"/>
  <c r="Q253" i="8"/>
  <c r="V228" i="8"/>
  <c r="H228" i="8"/>
  <c r="X228" i="8" s="1"/>
  <c r="AC228" i="8" s="1"/>
  <c r="Q833" i="8"/>
  <c r="M833" i="8"/>
  <c r="H405" i="8"/>
  <c r="X405" i="8" s="1"/>
  <c r="Q405" i="8"/>
  <c r="M889" i="8"/>
  <c r="Q889" i="8"/>
  <c r="M689" i="8"/>
  <c r="Q689" i="8"/>
  <c r="Q900" i="8"/>
  <c r="M900" i="8"/>
  <c r="Q91" i="8"/>
  <c r="M91" i="8"/>
  <c r="M29" i="8"/>
  <c r="Q29" i="8"/>
  <c r="V29" i="8"/>
  <c r="V333" i="8"/>
  <c r="Q333" i="8"/>
  <c r="H525" i="8"/>
  <c r="X525" i="8" s="1"/>
  <c r="W525" i="8" s="1"/>
  <c r="M525" i="8"/>
  <c r="V565" i="8"/>
  <c r="M565" i="8"/>
  <c r="Q565" i="8"/>
  <c r="Q589" i="8"/>
  <c r="M589" i="8"/>
  <c r="H653" i="8"/>
  <c r="X653" i="8" s="1"/>
  <c r="M653" i="8"/>
  <c r="M904" i="8"/>
  <c r="Q904" i="8"/>
  <c r="Q536" i="8"/>
  <c r="M536" i="8"/>
  <c r="V277" i="8"/>
  <c r="Q277" i="8"/>
  <c r="M304" i="8"/>
  <c r="Q304" i="8"/>
  <c r="V317" i="8"/>
  <c r="Q317" i="8"/>
  <c r="H573" i="8"/>
  <c r="X573" i="8" s="1"/>
  <c r="W573" i="8" s="1"/>
  <c r="M573" i="8"/>
  <c r="V685" i="8"/>
  <c r="M685" i="8"/>
  <c r="H749" i="8"/>
  <c r="X749" i="8" s="1"/>
  <c r="Q749" i="8"/>
  <c r="M749" i="8"/>
  <c r="V749" i="8"/>
  <c r="V341" i="8"/>
  <c r="M341" i="8"/>
  <c r="V509" i="8"/>
  <c r="Q509" i="8"/>
  <c r="M669" i="8"/>
  <c r="V669" i="8"/>
  <c r="Q669" i="8"/>
  <c r="V765" i="8"/>
  <c r="Q765" i="8"/>
  <c r="Q713" i="8"/>
  <c r="M713" i="8"/>
  <c r="Q809" i="8"/>
  <c r="M809" i="8"/>
  <c r="V941" i="8"/>
  <c r="M941" i="8"/>
  <c r="Q941" i="8"/>
  <c r="H957" i="8"/>
  <c r="X957" i="8" s="1"/>
  <c r="W957" i="8" s="1"/>
  <c r="V957" i="8"/>
  <c r="Q753" i="8"/>
  <c r="M753" i="8"/>
  <c r="Q873" i="8"/>
  <c r="M873" i="8"/>
  <c r="M745" i="8"/>
  <c r="Q745" i="8"/>
  <c r="Q817" i="8"/>
  <c r="M817" i="8"/>
  <c r="M1085" i="8"/>
  <c r="Q1085" i="8"/>
  <c r="V1040" i="8"/>
  <c r="M1040" i="8"/>
  <c r="V576" i="8"/>
  <c r="Q576" i="8"/>
  <c r="M764" i="8"/>
  <c r="Q764" i="8"/>
  <c r="Q908" i="8"/>
  <c r="M908" i="8"/>
  <c r="Q131" i="8"/>
  <c r="Q99" i="8"/>
  <c r="Q617" i="8"/>
  <c r="V421" i="8"/>
  <c r="V300" i="8"/>
  <c r="M553" i="8"/>
  <c r="M446" i="8"/>
  <c r="M717" i="8"/>
  <c r="Q717" i="8"/>
  <c r="Q421" i="8"/>
  <c r="M300" i="8"/>
  <c r="V13" i="8"/>
  <c r="Q721" i="8"/>
  <c r="AP959" i="8"/>
  <c r="Q300" i="8"/>
  <c r="Q705" i="8"/>
  <c r="M921" i="8"/>
  <c r="M399" i="8"/>
  <c r="AC1011" i="8"/>
  <c r="AB1011" i="8" s="1"/>
  <c r="Q692" i="8"/>
  <c r="M288" i="8"/>
  <c r="Q476" i="8"/>
  <c r="Q560" i="8"/>
  <c r="Q822" i="8"/>
  <c r="Q812" i="8"/>
  <c r="Q924" i="8"/>
  <c r="M621" i="8"/>
  <c r="M765" i="8"/>
  <c r="M436" i="8"/>
  <c r="V589" i="8"/>
  <c r="H757" i="8"/>
  <c r="X757" i="8" s="1"/>
  <c r="M163" i="8"/>
  <c r="M551" i="8"/>
  <c r="Q397" i="8"/>
  <c r="H589" i="8"/>
  <c r="X589" i="8" s="1"/>
  <c r="W589" i="8" s="1"/>
  <c r="AP589" i="8" s="1"/>
  <c r="H765" i="8"/>
  <c r="X765" i="8" s="1"/>
  <c r="V269" i="8"/>
  <c r="H436" i="8"/>
  <c r="X436" i="8" s="1"/>
  <c r="H621" i="8"/>
  <c r="X621" i="8" s="1"/>
  <c r="Q964" i="8"/>
  <c r="Q973" i="8"/>
  <c r="M317" i="8"/>
  <c r="Q269" i="8"/>
  <c r="Q621" i="8"/>
  <c r="Q244" i="8"/>
  <c r="M61" i="8"/>
  <c r="M757" i="8"/>
  <c r="Q632" i="8"/>
  <c r="M269" i="8"/>
  <c r="Q61" i="8"/>
  <c r="Q757" i="8"/>
  <c r="Q428" i="8"/>
  <c r="H61" i="8"/>
  <c r="X61" i="8" s="1"/>
  <c r="H973" i="8"/>
  <c r="X973" i="8" s="1"/>
  <c r="W973" i="8" s="1"/>
  <c r="M792" i="8"/>
  <c r="Q1048" i="8"/>
  <c r="M500" i="8"/>
  <c r="M632" i="8"/>
  <c r="M158" i="8"/>
  <c r="Q792" i="8"/>
  <c r="V632" i="8"/>
  <c r="H124" i="8"/>
  <c r="X124" i="8" s="1"/>
  <c r="M108" i="8"/>
  <c r="Q783" i="8"/>
  <c r="Q108" i="8"/>
  <c r="M293" i="8"/>
  <c r="M1013" i="8"/>
  <c r="Q575" i="8"/>
  <c r="Q324" i="8"/>
  <c r="Q65" i="8"/>
  <c r="H108" i="8"/>
  <c r="X108" i="8" s="1"/>
  <c r="Q868" i="8"/>
  <c r="Q1029" i="8"/>
  <c r="Q724" i="8"/>
  <c r="Q550" i="8"/>
  <c r="M1062" i="8"/>
  <c r="H309" i="8"/>
  <c r="X309" i="8" s="1"/>
  <c r="W309" i="8" s="1"/>
  <c r="AI309" i="8" s="1"/>
  <c r="X266" i="8"/>
  <c r="W266" i="8" s="1"/>
  <c r="AI266" i="8" s="1"/>
  <c r="Q676" i="8"/>
  <c r="Q787" i="8"/>
  <c r="X271" i="8"/>
  <c r="AC271" i="8" s="1"/>
  <c r="AA271" i="8" s="1"/>
  <c r="M763" i="8"/>
  <c r="V1048" i="8"/>
  <c r="M800" i="8"/>
  <c r="V792" i="8"/>
  <c r="Q800" i="8"/>
  <c r="M884" i="8"/>
  <c r="M1048" i="8"/>
  <c r="M840" i="8"/>
  <c r="H429" i="8"/>
  <c r="X429" i="8" s="1"/>
  <c r="W429" i="8" s="1"/>
  <c r="AI429" i="8" s="1"/>
  <c r="V493" i="8"/>
  <c r="V661" i="8"/>
  <c r="M544" i="8"/>
  <c r="Q493" i="8"/>
  <c r="M429" i="8"/>
  <c r="H461" i="8"/>
  <c r="X461" i="8" s="1"/>
  <c r="W461" i="8" s="1"/>
  <c r="AI461" i="8" s="1"/>
  <c r="H717" i="8"/>
  <c r="X717" i="8" s="1"/>
  <c r="AC717" i="8" s="1"/>
  <c r="AA717" i="8" s="1"/>
  <c r="M652" i="8"/>
  <c r="V652" i="8"/>
  <c r="H13" i="8"/>
  <c r="X13" i="8" s="1"/>
  <c r="M493" i="8"/>
  <c r="V461" i="8"/>
  <c r="Q429" i="8"/>
  <c r="H477" i="8"/>
  <c r="X477" i="8" s="1"/>
  <c r="W477" i="8" s="1"/>
  <c r="AI477" i="8" s="1"/>
  <c r="Q652" i="8"/>
  <c r="Q661" i="8"/>
  <c r="Q13" i="8"/>
  <c r="Q477" i="8"/>
  <c r="M661" i="8"/>
  <c r="M461" i="8"/>
  <c r="M477" i="8"/>
  <c r="W845" i="8"/>
  <c r="AI845" i="8" s="1"/>
  <c r="AC845" i="8"/>
  <c r="AA845" i="8" s="1"/>
  <c r="Q145" i="8"/>
  <c r="Q1040" i="8"/>
  <c r="M509" i="8"/>
  <c r="Q740" i="8"/>
  <c r="M1063" i="8"/>
  <c r="M542" i="8"/>
  <c r="M584" i="8"/>
  <c r="Q101" i="8"/>
  <c r="Q396" i="8"/>
  <c r="Q533" i="8"/>
  <c r="H709" i="8"/>
  <c r="X709" i="8" s="1"/>
  <c r="AC709" i="8" s="1"/>
  <c r="AA709" i="8" s="1"/>
  <c r="M533" i="8"/>
  <c r="Q525" i="8"/>
  <c r="Q707" i="8"/>
  <c r="Q280" i="8"/>
  <c r="M518" i="8"/>
  <c r="M396" i="8"/>
  <c r="Q33" i="8"/>
  <c r="H277" i="8"/>
  <c r="X277" i="8" s="1"/>
  <c r="W277" i="8" s="1"/>
  <c r="AI277" i="8" s="1"/>
  <c r="H421" i="8"/>
  <c r="X421" i="8" s="1"/>
  <c r="W421" i="8" s="1"/>
  <c r="AI421" i="8" s="1"/>
  <c r="H509" i="8"/>
  <c r="X509" i="8" s="1"/>
  <c r="AC509" i="8" s="1"/>
  <c r="M464" i="8"/>
  <c r="M201" i="8"/>
  <c r="Q196" i="8"/>
  <c r="M101" i="8"/>
  <c r="M1020" i="8"/>
  <c r="M824" i="8"/>
  <c r="Q518" i="8"/>
  <c r="V525" i="8"/>
  <c r="Q685" i="8"/>
  <c r="M277" i="8"/>
  <c r="H196" i="8"/>
  <c r="X196" i="8" s="1"/>
  <c r="AC196" i="8" s="1"/>
  <c r="AA196" i="8" s="1"/>
  <c r="Q584" i="8"/>
  <c r="AC187" i="8"/>
  <c r="AB187" i="8" s="1"/>
  <c r="M196" i="8"/>
  <c r="M629" i="8"/>
  <c r="Q901" i="8"/>
  <c r="Q545" i="8"/>
  <c r="Q793" i="8"/>
  <c r="M550" i="8"/>
  <c r="H101" i="8"/>
  <c r="X101" i="8" s="1"/>
  <c r="AC101" i="8" s="1"/>
  <c r="AA101" i="8" s="1"/>
  <c r="Q709" i="8"/>
  <c r="M501" i="8"/>
  <c r="V501" i="8"/>
  <c r="H396" i="8"/>
  <c r="X396" i="8" s="1"/>
  <c r="AC396" i="8" s="1"/>
  <c r="AA396" i="8" s="1"/>
  <c r="H533" i="8"/>
  <c r="X533" i="8" s="1"/>
  <c r="W533" i="8" s="1"/>
  <c r="AP533" i="8" s="1"/>
  <c r="M733" i="8"/>
  <c r="Q389" i="8"/>
  <c r="M828" i="8"/>
  <c r="Q672" i="8"/>
  <c r="Q81" i="8"/>
  <c r="Q316" i="8"/>
  <c r="M766" i="8"/>
  <c r="Q1021" i="8"/>
  <c r="Q70" i="8"/>
  <c r="Q784" i="8"/>
  <c r="Q285" i="8"/>
  <c r="Q161" i="8"/>
  <c r="V672" i="8"/>
  <c r="V600" i="8"/>
  <c r="M228" i="8"/>
  <c r="V647" i="8"/>
  <c r="V1022" i="8"/>
  <c r="M70" i="8"/>
  <c r="M512" i="8"/>
  <c r="Q653" i="8"/>
  <c r="Q625" i="8"/>
  <c r="Q573" i="8"/>
  <c r="V646" i="8"/>
  <c r="M333" i="8"/>
  <c r="M600" i="8"/>
  <c r="V573" i="8"/>
  <c r="M430" i="8"/>
  <c r="Q579" i="8"/>
  <c r="M850" i="8"/>
  <c r="Q741" i="8"/>
  <c r="M405" i="8"/>
  <c r="V653" i="8"/>
  <c r="H381" i="8"/>
  <c r="X381" i="8" s="1"/>
  <c r="W381" i="8" s="1"/>
  <c r="AI381" i="8" s="1"/>
  <c r="W577" i="8"/>
  <c r="AP577" i="8" s="1"/>
  <c r="M1022" i="8"/>
  <c r="M784" i="8"/>
  <c r="V784" i="8"/>
  <c r="M581" i="8"/>
  <c r="M1061" i="8"/>
  <c r="V581" i="8"/>
  <c r="H741" i="8"/>
  <c r="X741" i="8" s="1"/>
  <c r="AC741" i="8" s="1"/>
  <c r="AA741" i="8" s="1"/>
  <c r="Q1022" i="8"/>
  <c r="Q806" i="8"/>
  <c r="V405" i="8"/>
  <c r="M381" i="8"/>
  <c r="Q341" i="8"/>
  <c r="Q646" i="8"/>
  <c r="Q581" i="8"/>
  <c r="M741" i="8"/>
  <c r="V381" i="8"/>
  <c r="Q600" i="8"/>
  <c r="AC1078" i="8"/>
  <c r="W1078" i="8"/>
  <c r="AI1078" i="8" s="1"/>
  <c r="W484" i="8"/>
  <c r="AI484" i="8" s="1"/>
  <c r="AC484" i="8"/>
  <c r="AA484" i="8" s="1"/>
  <c r="Q5" i="8"/>
  <c r="AC659" i="8"/>
  <c r="AB659" i="8" s="1"/>
  <c r="M785" i="8"/>
  <c r="Q629" i="8"/>
  <c r="M852" i="8"/>
  <c r="Q664" i="8"/>
  <c r="M432" i="8"/>
  <c r="M540" i="8"/>
  <c r="M375" i="8"/>
  <c r="V822" i="8"/>
  <c r="M5" i="8"/>
  <c r="AC537" i="8"/>
  <c r="AA537" i="8" s="1"/>
  <c r="M389" i="8"/>
  <c r="Q1032" i="8"/>
  <c r="M469" i="8"/>
  <c r="M485" i="8"/>
  <c r="H485" i="8"/>
  <c r="X485" i="8" s="1"/>
  <c r="W485" i="8" s="1"/>
  <c r="AP485" i="8" s="1"/>
  <c r="AC443" i="8"/>
  <c r="AB443" i="8" s="1"/>
  <c r="Q824" i="8"/>
  <c r="Q432" i="8"/>
  <c r="M1037" i="8"/>
  <c r="M709" i="8"/>
  <c r="M944" i="8"/>
  <c r="V288" i="8"/>
  <c r="Q453" i="8"/>
  <c r="Q910" i="8"/>
  <c r="V629" i="8"/>
  <c r="H733" i="8"/>
  <c r="X733" i="8" s="1"/>
  <c r="AC733" i="8" s="1"/>
  <c r="AA733" i="8" s="1"/>
  <c r="M118" i="8"/>
  <c r="Q1096" i="8"/>
  <c r="Q744" i="8"/>
  <c r="M644" i="8"/>
  <c r="Q944" i="8"/>
  <c r="Q697" i="8"/>
  <c r="M819" i="8"/>
  <c r="M943" i="8"/>
  <c r="M911" i="8"/>
  <c r="V1063" i="8"/>
  <c r="H1037" i="8"/>
  <c r="X1037" i="8" s="1"/>
  <c r="W1037" i="8" s="1"/>
  <c r="AI1037" i="8" s="1"/>
  <c r="Q118" i="8"/>
  <c r="Q733" i="8"/>
  <c r="M567" i="8"/>
  <c r="M650" i="8"/>
  <c r="Q1016" i="8"/>
  <c r="M1032" i="8"/>
  <c r="V943" i="8"/>
  <c r="M560" i="8"/>
  <c r="Q1037" i="8"/>
  <c r="H5" i="8"/>
  <c r="X5" i="8" s="1"/>
  <c r="AC5" i="8" s="1"/>
  <c r="AA5" i="8" s="1"/>
  <c r="H453" i="8"/>
  <c r="X453" i="8" s="1"/>
  <c r="W453" i="8" s="1"/>
  <c r="AI453" i="8" s="1"/>
  <c r="M744" i="8"/>
  <c r="Q149" i="8"/>
  <c r="W805" i="8"/>
  <c r="AI805" i="8" s="1"/>
  <c r="M973" i="8"/>
  <c r="M576" i="8"/>
  <c r="Q650" i="8"/>
  <c r="M453" i="8"/>
  <c r="M696" i="8"/>
  <c r="Q485" i="8"/>
  <c r="Q1063" i="8"/>
  <c r="V560" i="8"/>
  <c r="H389" i="8"/>
  <c r="X389" i="8" s="1"/>
  <c r="W389" i="8" s="1"/>
  <c r="AI389" i="8" s="1"/>
  <c r="AP769" i="8"/>
  <c r="Q1005" i="8"/>
  <c r="Q296" i="8"/>
  <c r="Q950" i="8"/>
  <c r="M673" i="8"/>
  <c r="V605" i="8"/>
  <c r="Q358" i="8"/>
  <c r="Q510" i="8"/>
  <c r="M349" i="8"/>
  <c r="Q620" i="8"/>
  <c r="M373" i="8"/>
  <c r="Q637" i="8"/>
  <c r="Q349" i="8"/>
  <c r="M1038" i="8"/>
  <c r="M960" i="8"/>
  <c r="V960" i="8"/>
  <c r="M365" i="8"/>
  <c r="H373" i="8"/>
  <c r="X373" i="8" s="1"/>
  <c r="W373" i="8" s="1"/>
  <c r="AI373" i="8" s="1"/>
  <c r="Q605" i="8"/>
  <c r="Q808" i="8"/>
  <c r="M974" i="8"/>
  <c r="W934" i="8"/>
  <c r="AB934" i="8" s="1"/>
  <c r="W507" i="8"/>
  <c r="AB507" i="8" s="1"/>
  <c r="Q917" i="8"/>
  <c r="Q1078" i="8"/>
  <c r="M520" i="8"/>
  <c r="Q557" i="8"/>
  <c r="Q365" i="8"/>
  <c r="M358" i="8"/>
  <c r="M420" i="8"/>
  <c r="Q344" i="8"/>
  <c r="H605" i="8"/>
  <c r="X605" i="8" s="1"/>
  <c r="W605" i="8" s="1"/>
  <c r="M917" i="8"/>
  <c r="M474" i="8"/>
  <c r="M537" i="8"/>
  <c r="M660" i="8"/>
  <c r="V597" i="8"/>
  <c r="M280" i="8"/>
  <c r="M344" i="8"/>
  <c r="Q710" i="8"/>
  <c r="V776" i="8"/>
  <c r="V917" i="8"/>
  <c r="Q520" i="8"/>
  <c r="AC779" i="8"/>
  <c r="W779" i="8"/>
  <c r="AP779" i="8" s="1"/>
  <c r="AC992" i="8"/>
  <c r="AA992" i="8" s="1"/>
  <c r="W992" i="8"/>
  <c r="AI992" i="8" s="1"/>
  <c r="W814" i="8"/>
  <c r="AC814" i="8"/>
  <c r="AA814" i="8" s="1"/>
  <c r="W758" i="8"/>
  <c r="AP758" i="8" s="1"/>
  <c r="AC758" i="8"/>
  <c r="W837" i="8"/>
  <c r="AP837" i="8" s="1"/>
  <c r="AC673" i="8"/>
  <c r="AA673" i="8" s="1"/>
  <c r="AC707" i="8"/>
  <c r="AA707" i="8" s="1"/>
  <c r="W683" i="8"/>
  <c r="AI683" i="8" s="1"/>
  <c r="AC667" i="8"/>
  <c r="AB667" i="8" s="1"/>
  <c r="AC392" i="8"/>
  <c r="AA392" i="8" s="1"/>
  <c r="AC366" i="8"/>
  <c r="W366" i="8"/>
  <c r="AI366" i="8" s="1"/>
  <c r="AC995" i="8"/>
  <c r="AA995" i="8" s="1"/>
  <c r="W995" i="8"/>
  <c r="AP995" i="8" s="1"/>
  <c r="W724" i="8"/>
  <c r="AP724" i="8" s="1"/>
  <c r="AC724" i="8"/>
  <c r="AA724" i="8" s="1"/>
  <c r="AC964" i="8"/>
  <c r="AA964" i="8" s="1"/>
  <c r="W964" i="8"/>
  <c r="AC821" i="8"/>
  <c r="W821" i="8"/>
  <c r="AI821" i="8" s="1"/>
  <c r="W1017" i="8"/>
  <c r="AI1017" i="8" s="1"/>
  <c r="AC1017" i="8"/>
  <c r="AA1017" i="8" s="1"/>
  <c r="W1030" i="8"/>
  <c r="AI1030" i="8" s="1"/>
  <c r="AC1030" i="8"/>
  <c r="AA1030" i="8" s="1"/>
  <c r="AC853" i="8"/>
  <c r="AA853" i="8" s="1"/>
  <c r="W853" i="8"/>
  <c r="AP853" i="8" s="1"/>
  <c r="AC31" i="8"/>
  <c r="AA31" i="8" s="1"/>
  <c r="W31" i="8"/>
  <c r="M149" i="8"/>
  <c r="AC19" i="8"/>
  <c r="AA19" i="8" s="1"/>
  <c r="Q445" i="8"/>
  <c r="M301" i="8"/>
  <c r="M976" i="8"/>
  <c r="Q725" i="8"/>
  <c r="Q425" i="8"/>
  <c r="Q552" i="8"/>
  <c r="M445" i="8"/>
  <c r="M328" i="8"/>
  <c r="V325" i="8"/>
  <c r="Q368" i="8"/>
  <c r="V365" i="8"/>
  <c r="H445" i="8"/>
  <c r="X445" i="8" s="1"/>
  <c r="AC445" i="8" s="1"/>
  <c r="M880" i="8"/>
  <c r="M530" i="8"/>
  <c r="Q373" i="8"/>
  <c r="M704" i="8"/>
  <c r="Q997" i="8"/>
  <c r="V997" i="8"/>
  <c r="V976" i="8"/>
  <c r="Q384" i="8"/>
  <c r="V720" i="8"/>
  <c r="Q325" i="8"/>
  <c r="H997" i="8"/>
  <c r="X997" i="8" s="1"/>
  <c r="W997" i="8" s="1"/>
  <c r="AC84" i="8"/>
  <c r="AA84" i="8" s="1"/>
  <c r="Q96" i="8"/>
  <c r="W501" i="8"/>
  <c r="AP501" i="8" s="1"/>
  <c r="W1013" i="8"/>
  <c r="AI1013" i="8" s="1"/>
  <c r="M552" i="8"/>
  <c r="Q530" i="8"/>
  <c r="M294" i="8"/>
  <c r="Q804" i="8"/>
  <c r="Q529" i="8"/>
  <c r="Q857" i="8"/>
  <c r="Q976" i="8"/>
  <c r="Q613" i="8"/>
  <c r="M720" i="8"/>
  <c r="Q816" i="8"/>
  <c r="V552" i="8"/>
  <c r="M916" i="8"/>
  <c r="H597" i="8"/>
  <c r="X597" i="8" s="1"/>
  <c r="W597" i="8" s="1"/>
  <c r="AP597" i="8" s="1"/>
  <c r="Q677" i="8"/>
  <c r="M384" i="8"/>
  <c r="AC714" i="8"/>
  <c r="AB714" i="8" s="1"/>
  <c r="Q541" i="8"/>
  <c r="M597" i="8"/>
  <c r="M613" i="8"/>
  <c r="Q494" i="8"/>
  <c r="Q957" i="8"/>
  <c r="Q716" i="8"/>
  <c r="M285" i="8"/>
  <c r="V816" i="8"/>
  <c r="M309" i="8"/>
  <c r="M541" i="8"/>
  <c r="H285" i="8"/>
  <c r="X285" i="8" s="1"/>
  <c r="W285" i="8" s="1"/>
  <c r="AI285" i="8" s="1"/>
  <c r="H541" i="8"/>
  <c r="X541" i="8" s="1"/>
  <c r="AC541" i="8" s="1"/>
  <c r="AA541" i="8" s="1"/>
  <c r="Q309" i="8"/>
  <c r="AC748" i="8"/>
  <c r="AB748" i="8" s="1"/>
  <c r="M957" i="8"/>
  <c r="M816" i="8"/>
  <c r="M725" i="8"/>
  <c r="H613" i="8"/>
  <c r="X613" i="8" s="1"/>
  <c r="AC613" i="8" s="1"/>
  <c r="AA613" i="8" s="1"/>
  <c r="H677" i="8"/>
  <c r="X677" i="8" s="1"/>
  <c r="AC677" i="8" s="1"/>
  <c r="AA677" i="8" s="1"/>
  <c r="H149" i="8"/>
  <c r="X149" i="8" s="1"/>
  <c r="AC149" i="8" s="1"/>
  <c r="AA149" i="8" s="1"/>
  <c r="AC481" i="8"/>
  <c r="AA481" i="8" s="1"/>
  <c r="Q987" i="8"/>
  <c r="M1028" i="8"/>
  <c r="M557" i="8"/>
  <c r="M672" i="8"/>
  <c r="Q416" i="8"/>
  <c r="M677" i="8"/>
  <c r="V704" i="8"/>
  <c r="Q301" i="8"/>
  <c r="H301" i="8"/>
  <c r="X301" i="8" s="1"/>
  <c r="W301" i="8" s="1"/>
  <c r="AI301" i="8" s="1"/>
  <c r="H557" i="8"/>
  <c r="X557" i="8" s="1"/>
  <c r="W557" i="8" s="1"/>
  <c r="AP557" i="8" s="1"/>
  <c r="H725" i="8"/>
  <c r="X725" i="8" s="1"/>
  <c r="AC725" i="8" s="1"/>
  <c r="AA725" i="8" s="1"/>
  <c r="W243" i="8"/>
  <c r="AI243" i="8" s="1"/>
  <c r="AC243" i="8"/>
  <c r="AA243" i="8" s="1"/>
  <c r="W405" i="8"/>
  <c r="AI405" i="8" s="1"/>
  <c r="AC405" i="8"/>
  <c r="AA405" i="8" s="1"/>
  <c r="AC906" i="8"/>
  <c r="AA906" i="8" s="1"/>
  <c r="W906" i="8"/>
  <c r="AI906" i="8" s="1"/>
  <c r="W764" i="8"/>
  <c r="AP764" i="8" s="1"/>
  <c r="AC764" i="8"/>
  <c r="AA764" i="8" s="1"/>
  <c r="AC829" i="8"/>
  <c r="Q210" i="8"/>
  <c r="M1035" i="8"/>
  <c r="M591" i="8"/>
  <c r="W842" i="8"/>
  <c r="AB842" i="8" s="1"/>
  <c r="W387" i="8"/>
  <c r="AI387" i="8" s="1"/>
  <c r="Q614" i="8"/>
  <c r="V688" i="8"/>
  <c r="AC914" i="8"/>
  <c r="AB914" i="8" s="1"/>
  <c r="V614" i="8"/>
  <c r="AC630" i="8"/>
  <c r="AB630" i="8" s="1"/>
  <c r="V607" i="8"/>
  <c r="Q222" i="8"/>
  <c r="V222" i="8"/>
  <c r="M222" i="8"/>
  <c r="Q57" i="8"/>
  <c r="W892" i="8"/>
  <c r="AB892" i="8" s="1"/>
  <c r="M364" i="8"/>
  <c r="M655" i="8"/>
  <c r="Q376" i="8"/>
  <c r="W116" i="8"/>
  <c r="AI116" i="8" s="1"/>
  <c r="AC116" i="8"/>
  <c r="AA116" i="8" s="1"/>
  <c r="W581" i="8"/>
  <c r="AC581" i="8"/>
  <c r="AA581" i="8" s="1"/>
  <c r="AC370" i="8"/>
  <c r="AA370" i="8" s="1"/>
  <c r="W370" i="8"/>
  <c r="AI370" i="8" s="1"/>
  <c r="AC971" i="8"/>
  <c r="AA971" i="8" s="1"/>
  <c r="W971" i="8"/>
  <c r="AC884" i="8"/>
  <c r="AA884" i="8" s="1"/>
  <c r="W884" i="8"/>
  <c r="AP962" i="8"/>
  <c r="AI962" i="8"/>
  <c r="W913" i="8"/>
  <c r="AI913" i="8" s="1"/>
  <c r="M903" i="8"/>
  <c r="Q1004" i="8"/>
  <c r="M412" i="8"/>
  <c r="H15" i="8"/>
  <c r="X15" i="8" s="1"/>
  <c r="H527" i="8"/>
  <c r="X527" i="8" s="1"/>
  <c r="W263" i="8"/>
  <c r="AI263" i="8" s="1"/>
  <c r="AC263" i="8"/>
  <c r="Q247" i="8"/>
  <c r="AC110" i="8"/>
  <c r="AB110" i="8" s="1"/>
  <c r="AC965" i="8"/>
  <c r="AB965" i="8" s="1"/>
  <c r="W753" i="8"/>
  <c r="AI753" i="8" s="1"/>
  <c r="W521" i="8"/>
  <c r="AP521" i="8" s="1"/>
  <c r="W796" i="8"/>
  <c r="AP796" i="8" s="1"/>
  <c r="Q844" i="8"/>
  <c r="M846" i="8"/>
  <c r="M603" i="8"/>
  <c r="M646" i="8"/>
  <c r="M848" i="8"/>
  <c r="M788" i="8"/>
  <c r="Q696" i="8"/>
  <c r="Q348" i="8"/>
  <c r="M468" i="8"/>
  <c r="M296" i="8"/>
  <c r="M991" i="8"/>
  <c r="M948" i="8"/>
  <c r="Q726" i="8"/>
  <c r="M1095" i="8"/>
  <c r="V328" i="8"/>
  <c r="V808" i="8"/>
  <c r="Q923" i="8"/>
  <c r="M1070" i="8"/>
  <c r="AC809" i="8"/>
  <c r="AB809" i="8" s="1"/>
  <c r="Q330" i="8"/>
  <c r="Q791" i="8"/>
  <c r="M1043" i="8"/>
  <c r="Q352" i="8"/>
  <c r="AC1060" i="8"/>
  <c r="AB1060" i="8" s="1"/>
  <c r="W974" i="8"/>
  <c r="AI974" i="8" s="1"/>
  <c r="W804" i="8"/>
  <c r="AP804" i="8" s="1"/>
  <c r="Q903" i="8"/>
  <c r="Q548" i="8"/>
  <c r="Q960" i="8"/>
  <c r="M566" i="8"/>
  <c r="M452" i="8"/>
  <c r="Q430" i="8"/>
  <c r="Q495" i="8"/>
  <c r="Q496" i="8"/>
  <c r="M808" i="8"/>
  <c r="V566" i="8"/>
  <c r="Q328" i="8"/>
  <c r="Q756" i="8"/>
  <c r="Q464" i="8"/>
  <c r="Q856" i="8"/>
  <c r="AC313" i="8"/>
  <c r="AA313" i="8" s="1"/>
  <c r="W313" i="8"/>
  <c r="AI313" i="8" s="1"/>
  <c r="AC793" i="8"/>
  <c r="AA793" i="8" s="1"/>
  <c r="AC962" i="8"/>
  <c r="AB962" i="8" s="1"/>
  <c r="AC972" i="8"/>
  <c r="AB972" i="8" s="1"/>
  <c r="W754" i="8"/>
  <c r="AB754" i="8" s="1"/>
  <c r="AC1044" i="8"/>
  <c r="AA1044" i="8" s="1"/>
  <c r="W734" i="8"/>
  <c r="AP734" i="8" s="1"/>
  <c r="W947" i="8"/>
  <c r="AI947" i="8" s="1"/>
  <c r="W435" i="8"/>
  <c r="AI435" i="8" s="1"/>
  <c r="AC435" i="8"/>
  <c r="AA435" i="8" s="1"/>
  <c r="W380" i="8"/>
  <c r="AI380" i="8" s="1"/>
  <c r="W669" i="8"/>
  <c r="AP669" i="8" s="1"/>
  <c r="AC669" i="8"/>
  <c r="AA669" i="8" s="1"/>
  <c r="W835" i="8"/>
  <c r="AP835" i="8" s="1"/>
  <c r="AC835" i="8"/>
  <c r="AC765" i="8"/>
  <c r="W765" i="8"/>
  <c r="AI765" i="8" s="1"/>
  <c r="AC574" i="8"/>
  <c r="AA574" i="8" s="1"/>
  <c r="W574" i="8"/>
  <c r="AP574" i="8" s="1"/>
  <c r="W356" i="8"/>
  <c r="AI356" i="8" s="1"/>
  <c r="AC356" i="8"/>
  <c r="AA356" i="8" s="1"/>
  <c r="W213" i="8"/>
  <c r="AI213" i="8" s="1"/>
  <c r="AC213" i="8"/>
  <c r="AA213" i="8" s="1"/>
  <c r="AC549" i="8"/>
  <c r="W549" i="8"/>
  <c r="AI549" i="8" s="1"/>
  <c r="W547" i="8"/>
  <c r="AI547" i="8" s="1"/>
  <c r="AC547" i="8"/>
  <c r="AA547" i="8" s="1"/>
  <c r="AC428" i="8"/>
  <c r="AA428" i="8" s="1"/>
  <c r="W428" i="8"/>
  <c r="AI428" i="8" s="1"/>
  <c r="AC401" i="8"/>
  <c r="AA401" i="8" s="1"/>
  <c r="W401" i="8"/>
  <c r="AI401" i="8" s="1"/>
  <c r="AC433" i="8"/>
  <c r="W433" i="8"/>
  <c r="AI433" i="8" s="1"/>
  <c r="AC497" i="8"/>
  <c r="W497" i="8"/>
  <c r="AI497" i="8" s="1"/>
  <c r="AC115" i="8"/>
  <c r="AA115" i="8" s="1"/>
  <c r="W115" i="8"/>
  <c r="AI115" i="8" s="1"/>
  <c r="AC299" i="8"/>
  <c r="AA299" i="8" s="1"/>
  <c r="W299" i="8"/>
  <c r="AI299" i="8" s="1"/>
  <c r="W427" i="8"/>
  <c r="AI427" i="8" s="1"/>
  <c r="AC427" i="8"/>
  <c r="AA427" i="8" s="1"/>
  <c r="AC564" i="8"/>
  <c r="AA564" i="8" s="1"/>
  <c r="W564" i="8"/>
  <c r="AI564" i="8" s="1"/>
  <c r="AC529" i="8"/>
  <c r="AA529" i="8" s="1"/>
  <c r="W529" i="8"/>
  <c r="AP529" i="8" s="1"/>
  <c r="W930" i="8"/>
  <c r="AP930" i="8" s="1"/>
  <c r="M312" i="8"/>
  <c r="Q628" i="8"/>
  <c r="Q480" i="8"/>
  <c r="H125" i="8"/>
  <c r="X125" i="8" s="1"/>
  <c r="W1077" i="8"/>
  <c r="AI1077" i="8" s="1"/>
  <c r="W996" i="8"/>
  <c r="AP996" i="8" s="1"/>
  <c r="AP867" i="8"/>
  <c r="AC803" i="8"/>
  <c r="AA803" i="8" s="1"/>
  <c r="AC684" i="8"/>
  <c r="AB684" i="8" s="1"/>
  <c r="AC956" i="8"/>
  <c r="AA956" i="8" s="1"/>
  <c r="M859" i="8"/>
  <c r="Q688" i="8"/>
  <c r="M483" i="8"/>
  <c r="V1064" i="8"/>
  <c r="Q886" i="8"/>
  <c r="V608" i="8"/>
  <c r="V302" i="8"/>
  <c r="M1016" i="8"/>
  <c r="M496" i="8"/>
  <c r="Q158" i="8"/>
  <c r="W950" i="8"/>
  <c r="AI950" i="8" s="1"/>
  <c r="V840" i="8"/>
  <c r="W606" i="8"/>
  <c r="AB606" i="8" s="1"/>
  <c r="Q727" i="8"/>
  <c r="Q498" i="8"/>
  <c r="Q462" i="8"/>
  <c r="AC1042" i="8"/>
  <c r="AB1042" i="8" s="1"/>
  <c r="AC925" i="8"/>
  <c r="AA925" i="8" s="1"/>
  <c r="W860" i="8"/>
  <c r="AB860" i="8" s="1"/>
  <c r="AC769" i="8"/>
  <c r="AA769" i="8" s="1"/>
  <c r="AC878" i="8"/>
  <c r="AA878" i="8" s="1"/>
  <c r="AC738" i="8"/>
  <c r="AA738" i="8" s="1"/>
  <c r="AC602" i="8"/>
  <c r="AA602" i="8" s="1"/>
  <c r="W1045" i="8"/>
  <c r="AI1045" i="8" s="1"/>
  <c r="W657" i="8"/>
  <c r="AP657" i="8" s="1"/>
  <c r="M918" i="8"/>
  <c r="M1006" i="8"/>
  <c r="Q608" i="8"/>
  <c r="Q532" i="8"/>
  <c r="Q720" i="8"/>
  <c r="M510" i="8"/>
  <c r="M590" i="8"/>
  <c r="Q947" i="8"/>
  <c r="M708" i="8"/>
  <c r="M270" i="8"/>
  <c r="M448" i="8"/>
  <c r="M726" i="8"/>
  <c r="M622" i="8"/>
  <c r="Q911" i="8"/>
  <c r="Q1044" i="8"/>
  <c r="V590" i="8"/>
  <c r="V824" i="8"/>
  <c r="V462" i="8"/>
  <c r="Q270" i="8"/>
  <c r="Q592" i="8"/>
  <c r="M847" i="8"/>
  <c r="V495" i="8"/>
  <c r="M368" i="8"/>
  <c r="W355" i="8"/>
  <c r="AI355" i="8" s="1"/>
  <c r="W210" i="8"/>
  <c r="AI210" i="8" s="1"/>
  <c r="AC910" i="8"/>
  <c r="AA910" i="8" s="1"/>
  <c r="W598" i="8"/>
  <c r="AB598" i="8" s="1"/>
  <c r="Q1006" i="8"/>
  <c r="M776" i="8"/>
  <c r="M1046" i="8"/>
  <c r="Q390" i="8"/>
  <c r="AC867" i="8"/>
  <c r="AB867" i="8" s="1"/>
  <c r="V592" i="8"/>
  <c r="H464" i="8"/>
  <c r="X464" i="8" s="1"/>
  <c r="H390" i="8"/>
  <c r="X390" i="8" s="1"/>
  <c r="AC390" i="8" s="1"/>
  <c r="H927" i="8"/>
  <c r="X927" i="8" s="1"/>
  <c r="AC933" i="8"/>
  <c r="AB933" i="8" s="1"/>
  <c r="W795" i="8"/>
  <c r="AI795" i="8" s="1"/>
  <c r="W1070" i="8"/>
  <c r="AI1070" i="8" s="1"/>
  <c r="AC1065" i="8"/>
  <c r="AA1065" i="8" s="1"/>
  <c r="AI705" i="8"/>
  <c r="W457" i="8"/>
  <c r="AI457" i="8" s="1"/>
  <c r="AC272" i="8"/>
  <c r="AC921" i="8"/>
  <c r="AB921" i="8" s="1"/>
  <c r="M856" i="8"/>
  <c r="M728" i="8"/>
  <c r="Q776" i="8"/>
  <c r="Q1064" i="8"/>
  <c r="M688" i="8"/>
  <c r="V752" i="8"/>
  <c r="M608" i="8"/>
  <c r="Q718" i="8"/>
  <c r="W3" i="8"/>
  <c r="AC498" i="8"/>
  <c r="AA498" i="8" s="1"/>
  <c r="Q728" i="8"/>
  <c r="M592" i="8"/>
  <c r="M1024" i="8"/>
  <c r="M968" i="8"/>
  <c r="M462" i="8"/>
  <c r="M718" i="8"/>
  <c r="M480" i="8"/>
  <c r="Q448" i="8"/>
  <c r="Q840" i="8"/>
  <c r="AC970" i="8"/>
  <c r="AA970" i="8" s="1"/>
  <c r="Q968" i="8"/>
  <c r="M895" i="8"/>
  <c r="M774" i="8"/>
  <c r="M463" i="8"/>
  <c r="M712" i="8"/>
  <c r="Q943" i="8"/>
  <c r="V1006" i="8"/>
  <c r="M614" i="8"/>
  <c r="Q774" i="8"/>
  <c r="Q712" i="8"/>
  <c r="Q542" i="8"/>
  <c r="M527" i="8"/>
  <c r="M822" i="8"/>
  <c r="M1064" i="8"/>
  <c r="W786" i="8"/>
  <c r="AC786" i="8"/>
  <c r="AA786" i="8" s="1"/>
  <c r="AC1027" i="8"/>
  <c r="AA1027" i="8" s="1"/>
  <c r="W1027" i="8"/>
  <c r="AI1027" i="8" s="1"/>
  <c r="W886" i="8"/>
  <c r="AI886" i="8" s="1"/>
  <c r="AC886" i="8"/>
  <c r="AA886" i="8" s="1"/>
  <c r="W629" i="8"/>
  <c r="AC629" i="8"/>
  <c r="H423" i="8"/>
  <c r="X423" i="8" s="1"/>
  <c r="Q423" i="8"/>
  <c r="M423" i="8"/>
  <c r="AC778" i="8"/>
  <c r="W778" i="8"/>
  <c r="AI778" i="8" s="1"/>
  <c r="W372" i="8"/>
  <c r="AI372" i="8" s="1"/>
  <c r="AC372" i="8"/>
  <c r="AA372" i="8" s="1"/>
  <c r="Q1052" i="8"/>
  <c r="M1052" i="8"/>
  <c r="W1035" i="8"/>
  <c r="AI1035" i="8" s="1"/>
  <c r="AC1035" i="8"/>
  <c r="V214" i="8"/>
  <c r="H214" i="8"/>
  <c r="X214" i="8" s="1"/>
  <c r="W163" i="8"/>
  <c r="AI163" i="8" s="1"/>
  <c r="W1092" i="8"/>
  <c r="AI1092" i="8" s="1"/>
  <c r="AI721" i="8"/>
  <c r="Q1056" i="8"/>
  <c r="Q820" i="8"/>
  <c r="W517" i="8"/>
  <c r="AC517" i="8"/>
  <c r="AA517" i="8" s="1"/>
  <c r="W771" i="8"/>
  <c r="AP771" i="8" s="1"/>
  <c r="AC771" i="8"/>
  <c r="AC923" i="8"/>
  <c r="AA923" i="8" s="1"/>
  <c r="W923" i="8"/>
  <c r="AI923" i="8" s="1"/>
  <c r="V160" i="8"/>
  <c r="M160" i="8"/>
  <c r="V472" i="8"/>
  <c r="M472" i="8"/>
  <c r="Q472" i="8"/>
  <c r="V624" i="8"/>
  <c r="Q624" i="8"/>
  <c r="M624" i="8"/>
  <c r="V880" i="8"/>
  <c r="Q880" i="8"/>
  <c r="H984" i="8"/>
  <c r="X984" i="8" s="1"/>
  <c r="W984" i="8" s="1"/>
  <c r="AI984" i="8" s="1"/>
  <c r="Q984" i="8"/>
  <c r="M984" i="8"/>
  <c r="V984" i="8"/>
  <c r="V408" i="8"/>
  <c r="Q408" i="8"/>
  <c r="W23" i="8"/>
  <c r="AC23" i="8"/>
  <c r="AA23" i="8" s="1"/>
  <c r="W682" i="8"/>
  <c r="AP682" i="8" s="1"/>
  <c r="AC682" i="8"/>
  <c r="AA682" i="8" s="1"/>
  <c r="AC633" i="8"/>
  <c r="AA633" i="8" s="1"/>
  <c r="W633" i="8"/>
  <c r="AP633" i="8" s="1"/>
  <c r="AC627" i="8"/>
  <c r="AA627" i="8" s="1"/>
  <c r="W627" i="8"/>
  <c r="AI627" i="8" s="1"/>
  <c r="Q980" i="8"/>
  <c r="M980" i="8"/>
  <c r="V656" i="8"/>
  <c r="H656" i="8"/>
  <c r="X656" i="8" s="1"/>
  <c r="M656" i="8"/>
  <c r="Q656" i="8"/>
  <c r="M731" i="8"/>
  <c r="Q750" i="8"/>
  <c r="M750" i="8"/>
  <c r="W924" i="8"/>
  <c r="AC924" i="8"/>
  <c r="AA924" i="8" s="1"/>
  <c r="AC275" i="8"/>
  <c r="AA275" i="8" s="1"/>
  <c r="W275" i="8"/>
  <c r="AI275" i="8" s="1"/>
  <c r="W773" i="8"/>
  <c r="AI773" i="8" s="1"/>
  <c r="AC773" i="8"/>
  <c r="Q748" i="8"/>
  <c r="M748" i="8"/>
  <c r="M56" i="8"/>
  <c r="H56" i="8"/>
  <c r="X56" i="8" s="1"/>
  <c r="AC1062" i="8"/>
  <c r="AB1062" i="8" s="1"/>
  <c r="AC563" i="8"/>
  <c r="AA563" i="8" s="1"/>
  <c r="M1056" i="8"/>
  <c r="H439" i="8"/>
  <c r="X439" i="8" s="1"/>
  <c r="M439" i="8"/>
  <c r="H534" i="8"/>
  <c r="X534" i="8" s="1"/>
  <c r="W534" i="8" s="1"/>
  <c r="V534" i="8"/>
  <c r="M534" i="8"/>
  <c r="H640" i="8"/>
  <c r="X640" i="8" s="1"/>
  <c r="W640" i="8" s="1"/>
  <c r="AI640" i="8" s="1"/>
  <c r="Q640" i="8"/>
  <c r="M640" i="8"/>
  <c r="V760" i="8"/>
  <c r="M760" i="8"/>
  <c r="Q760" i="8"/>
  <c r="V470" i="8"/>
  <c r="Q470" i="8"/>
  <c r="H470" i="8"/>
  <c r="X470" i="8" s="1"/>
  <c r="W470" i="8" s="1"/>
  <c r="M470" i="8"/>
  <c r="M528" i="8"/>
  <c r="Q528" i="8"/>
  <c r="V952" i="8"/>
  <c r="M952" i="8"/>
  <c r="AC635" i="8"/>
  <c r="AA635" i="8" s="1"/>
  <c r="W635" i="8"/>
  <c r="AC516" i="8"/>
  <c r="AA516" i="8" s="1"/>
  <c r="W516" i="8"/>
  <c r="AI516" i="8" s="1"/>
  <c r="W644" i="8"/>
  <c r="AP644" i="8" s="1"/>
  <c r="AC644" i="8"/>
  <c r="W843" i="8"/>
  <c r="AC843" i="8"/>
  <c r="AA843" i="8" s="1"/>
  <c r="AC666" i="8"/>
  <c r="AA666" i="8" s="1"/>
  <c r="W666" i="8"/>
  <c r="AP666" i="8" s="1"/>
  <c r="W885" i="8"/>
  <c r="AP885" i="8" s="1"/>
  <c r="AC885" i="8"/>
  <c r="AA885" i="8" s="1"/>
  <c r="M162" i="8"/>
  <c r="Q162" i="8"/>
  <c r="H832" i="8"/>
  <c r="X832" i="8" s="1"/>
  <c r="AC832" i="8" s="1"/>
  <c r="V832" i="8"/>
  <c r="V240" i="8"/>
  <c r="Q240" i="8"/>
  <c r="W460" i="8"/>
  <c r="AP460" i="8" s="1"/>
  <c r="AC460" i="8"/>
  <c r="AA460" i="8" s="1"/>
  <c r="W897" i="8"/>
  <c r="AI897" i="8" s="1"/>
  <c r="AC729" i="8"/>
  <c r="AB729" i="8" s="1"/>
  <c r="AC686" i="8"/>
  <c r="AA686" i="8" s="1"/>
  <c r="AC668" i="8"/>
  <c r="AB668" i="8" s="1"/>
  <c r="Q531" i="8"/>
  <c r="M1079" i="8"/>
  <c r="Q1079" i="8"/>
  <c r="V1088" i="8"/>
  <c r="Q1088" i="8"/>
  <c r="M1088" i="8"/>
  <c r="W148" i="8"/>
  <c r="AI148" i="8" s="1"/>
  <c r="AC148" i="8"/>
  <c r="AC276" i="8"/>
  <c r="AA276" i="8" s="1"/>
  <c r="AI276" i="8"/>
  <c r="AC961" i="8"/>
  <c r="AA961" i="8" s="1"/>
  <c r="W961" i="8"/>
  <c r="AI961" i="8" s="1"/>
  <c r="AC63" i="8"/>
  <c r="AA63" i="8" s="1"/>
  <c r="Q771" i="8"/>
  <c r="M771" i="8"/>
  <c r="W742" i="8"/>
  <c r="AP742" i="8" s="1"/>
  <c r="AC742" i="8"/>
  <c r="AA742" i="8" s="1"/>
  <c r="AP498" i="8"/>
  <c r="AI498" i="8"/>
  <c r="AC452" i="8"/>
  <c r="AA452" i="8" s="1"/>
  <c r="W452" i="8"/>
  <c r="AI452" i="8" s="1"/>
  <c r="AC988" i="8"/>
  <c r="AA988" i="8" s="1"/>
  <c r="AC859" i="8"/>
  <c r="AA859" i="8" s="1"/>
  <c r="M524" i="8"/>
  <c r="W1038" i="8"/>
  <c r="AI1038" i="8" s="1"/>
  <c r="AC1038" i="8"/>
  <c r="AA1038" i="8" s="1"/>
  <c r="H503" i="8"/>
  <c r="X503" i="8" s="1"/>
  <c r="AC503" i="8" s="1"/>
  <c r="Q503" i="8"/>
  <c r="M503" i="8"/>
  <c r="V503" i="8"/>
  <c r="W828" i="8"/>
  <c r="AP828" i="8" s="1"/>
  <c r="AC828" i="8"/>
  <c r="AA828" i="8" s="1"/>
  <c r="H376" i="8"/>
  <c r="X376" i="8" s="1"/>
  <c r="W376" i="8" s="1"/>
  <c r="AI376" i="8" s="1"/>
  <c r="M376" i="8"/>
  <c r="V680" i="8"/>
  <c r="M680" i="8"/>
  <c r="H888" i="8"/>
  <c r="X888" i="8" s="1"/>
  <c r="W888" i="8" s="1"/>
  <c r="AI888" i="8" s="1"/>
  <c r="Q888" i="8"/>
  <c r="V888" i="8"/>
  <c r="M888" i="8"/>
  <c r="AC290" i="8"/>
  <c r="AA290" i="8" s="1"/>
  <c r="W290" i="8"/>
  <c r="AI290" i="8" s="1"/>
  <c r="Q1068" i="8"/>
  <c r="M1068" i="8"/>
  <c r="AC438" i="8"/>
  <c r="AB438" i="8" s="1"/>
  <c r="Q1060" i="8"/>
  <c r="M1060" i="8"/>
  <c r="Q1084" i="8"/>
  <c r="M1084" i="8"/>
  <c r="V422" i="8"/>
  <c r="Q422" i="8"/>
  <c r="V22" i="8"/>
  <c r="Q22" i="8"/>
  <c r="M22" i="8"/>
  <c r="H486" i="8"/>
  <c r="X486" i="8" s="1"/>
  <c r="AC486" i="8" s="1"/>
  <c r="AA486" i="8" s="1"/>
  <c r="V486" i="8"/>
  <c r="H678" i="8"/>
  <c r="X678" i="8" s="1"/>
  <c r="W678" i="8" s="1"/>
  <c r="AP678" i="8" s="1"/>
  <c r="Q678" i="8"/>
  <c r="M678" i="8"/>
  <c r="V862" i="8"/>
  <c r="Q862" i="8"/>
  <c r="Q220" i="8"/>
  <c r="H220" i="8"/>
  <c r="X220" i="8" s="1"/>
  <c r="AC1084" i="8"/>
  <c r="AB1084" i="8" s="1"/>
  <c r="AC721" i="8"/>
  <c r="AB721" i="8" s="1"/>
  <c r="AC292" i="8"/>
  <c r="AA292" i="8" s="1"/>
  <c r="W870" i="8"/>
  <c r="AI870" i="8" s="1"/>
  <c r="M832" i="8"/>
  <c r="M422" i="8"/>
  <c r="Q486" i="8"/>
  <c r="V678" i="8"/>
  <c r="W157" i="8"/>
  <c r="AI157" i="8" s="1"/>
  <c r="AC157" i="8"/>
  <c r="AA157" i="8" s="1"/>
  <c r="W638" i="8"/>
  <c r="AP638" i="8" s="1"/>
  <c r="AC638" i="8"/>
  <c r="H991" i="8"/>
  <c r="X991" i="8" s="1"/>
  <c r="W991" i="8" s="1"/>
  <c r="AP991" i="8" s="1"/>
  <c r="M1015" i="8"/>
  <c r="Q704" i="8"/>
  <c r="Q687" i="8"/>
  <c r="V766" i="8"/>
  <c r="V774" i="8"/>
  <c r="Q766" i="8"/>
  <c r="H105" i="8"/>
  <c r="X105" i="8" s="1"/>
  <c r="H718" i="8"/>
  <c r="X718" i="8" s="1"/>
  <c r="W718" i="8" s="1"/>
  <c r="AP718" i="8" s="1"/>
  <c r="W658" i="8"/>
  <c r="AB658" i="8" s="1"/>
  <c r="Q1024" i="8"/>
  <c r="H312" i="8"/>
  <c r="X312" i="8" s="1"/>
  <c r="W312" i="8" s="1"/>
  <c r="AI312" i="8" s="1"/>
  <c r="Q544" i="8"/>
  <c r="H944" i="8"/>
  <c r="X944" i="8" s="1"/>
  <c r="AC944" i="8" s="1"/>
  <c r="H894" i="8"/>
  <c r="X894" i="8" s="1"/>
  <c r="H791" i="8"/>
  <c r="X791" i="8" s="1"/>
  <c r="W791" i="8" s="1"/>
  <c r="AP791" i="8" s="1"/>
  <c r="W414" i="8"/>
  <c r="AI414" i="8" s="1"/>
  <c r="W371" i="8"/>
  <c r="AI371" i="8" s="1"/>
  <c r="W441" i="8"/>
  <c r="AI441" i="8" s="1"/>
  <c r="M860" i="8"/>
  <c r="M684" i="8"/>
  <c r="V550" i="8"/>
  <c r="Q288" i="8"/>
  <c r="Q512" i="8"/>
  <c r="W475" i="8"/>
  <c r="AI475" i="8" s="1"/>
  <c r="AC475" i="8"/>
  <c r="AA475" i="8" s="1"/>
  <c r="AC931" i="8"/>
  <c r="AA931" i="8" s="1"/>
  <c r="W931" i="8"/>
  <c r="AC836" i="8"/>
  <c r="AA836" i="8" s="1"/>
  <c r="W836" i="8"/>
  <c r="AP836" i="8" s="1"/>
  <c r="W467" i="8"/>
  <c r="AP467" i="8" s="1"/>
  <c r="AC467" i="8"/>
  <c r="AA467" i="8" s="1"/>
  <c r="W747" i="8"/>
  <c r="AC747" i="8"/>
  <c r="AA747" i="8" s="1"/>
  <c r="AC291" i="8"/>
  <c r="AA291" i="8" s="1"/>
  <c r="W291" i="8"/>
  <c r="AI291" i="8" s="1"/>
  <c r="W419" i="8"/>
  <c r="AI419" i="8" s="1"/>
  <c r="AC419" i="8"/>
  <c r="AA419" i="8" s="1"/>
  <c r="W284" i="8"/>
  <c r="AI284" i="8" s="1"/>
  <c r="AC284" i="8"/>
  <c r="AA284" i="8" s="1"/>
  <c r="W53" i="8"/>
  <c r="AC53" i="8"/>
  <c r="AA53" i="8" s="1"/>
  <c r="W359" i="8"/>
  <c r="AI359" i="8" s="1"/>
  <c r="AC359" i="8"/>
  <c r="AA359" i="8" s="1"/>
  <c r="AC560" i="8"/>
  <c r="AA560" i="8" s="1"/>
  <c r="W560" i="8"/>
  <c r="AP560" i="8" s="1"/>
  <c r="W822" i="8"/>
  <c r="AP822" i="8" s="1"/>
  <c r="AC822" i="8"/>
  <c r="AA822" i="8" s="1"/>
  <c r="W314" i="8"/>
  <c r="AI314" i="8" s="1"/>
  <c r="AC314" i="8"/>
  <c r="AA314" i="8" s="1"/>
  <c r="AC93" i="8"/>
  <c r="AA93" i="8" s="1"/>
  <c r="AY93" i="8" s="1"/>
  <c r="W93" i="8"/>
  <c r="W269" i="8"/>
  <c r="AI269" i="8" s="1"/>
  <c r="W653" i="8"/>
  <c r="AP653" i="8" s="1"/>
  <c r="AC653" i="8"/>
  <c r="AA653" i="8" s="1"/>
  <c r="W399" i="8"/>
  <c r="AI399" i="8" s="1"/>
  <c r="AC399" i="8"/>
  <c r="AA399" i="8" s="1"/>
  <c r="W1069" i="8"/>
  <c r="AI1069" i="8" s="1"/>
  <c r="AC1069" i="8"/>
  <c r="AA1069" i="8" s="1"/>
  <c r="W960" i="8"/>
  <c r="AI960" i="8" s="1"/>
  <c r="AC960" i="8"/>
  <c r="AA960" i="8" s="1"/>
  <c r="AC307" i="8"/>
  <c r="AA307" i="8" s="1"/>
  <c r="W307" i="8"/>
  <c r="AI307" i="8" s="1"/>
  <c r="AC300" i="8"/>
  <c r="W300" i="8"/>
  <c r="AI300" i="8" s="1"/>
  <c r="AC548" i="8"/>
  <c r="AA548" i="8" s="1"/>
  <c r="W548" i="8"/>
  <c r="AI548" i="8" s="1"/>
  <c r="AC676" i="8"/>
  <c r="W676" i="8"/>
  <c r="AI676" i="8" s="1"/>
  <c r="AC151" i="8"/>
  <c r="AA151" i="8" s="1"/>
  <c r="W151" i="8"/>
  <c r="AI151" i="8" s="1"/>
  <c r="W766" i="8"/>
  <c r="AP766" i="8" s="1"/>
  <c r="AC766" i="8"/>
  <c r="AC1048" i="8"/>
  <c r="AA1048" i="8" s="1"/>
  <c r="W1048" i="8"/>
  <c r="AI1048" i="8" s="1"/>
  <c r="AC720" i="8"/>
  <c r="AA720" i="8" s="1"/>
  <c r="W720" i="8"/>
  <c r="AP720" i="8" s="1"/>
  <c r="AC379" i="8"/>
  <c r="AA379" i="8" s="1"/>
  <c r="W379" i="8"/>
  <c r="AI379" i="8" s="1"/>
  <c r="AC556" i="8"/>
  <c r="AA556" i="8" s="1"/>
  <c r="W556" i="8"/>
  <c r="W861" i="8"/>
  <c r="AC861" i="8"/>
  <c r="AA861" i="8" s="1"/>
  <c r="W1022" i="8"/>
  <c r="AI1022" i="8" s="1"/>
  <c r="AC1022" i="8"/>
  <c r="AA1022" i="8" s="1"/>
  <c r="AC608" i="8"/>
  <c r="AA608" i="8" s="1"/>
  <c r="W608" i="8"/>
  <c r="AP608" i="8" s="1"/>
  <c r="AC628" i="8"/>
  <c r="W628" i="8"/>
  <c r="W37" i="8"/>
  <c r="AC37" i="8"/>
  <c r="AA37" i="8" s="1"/>
  <c r="AC79" i="8"/>
  <c r="AA79" i="8" s="1"/>
  <c r="W79" i="8"/>
  <c r="AI899" i="8"/>
  <c r="AP899" i="8"/>
  <c r="W702" i="8"/>
  <c r="AI702" i="8" s="1"/>
  <c r="AC702" i="8"/>
  <c r="AA702" i="8" s="1"/>
  <c r="W459" i="8"/>
  <c r="AC459" i="8"/>
  <c r="AA459" i="8" s="1"/>
  <c r="W523" i="8"/>
  <c r="AP523" i="8" s="1"/>
  <c r="AC523" i="8"/>
  <c r="AA523" i="8" s="1"/>
  <c r="W221" i="8"/>
  <c r="AI221" i="8" s="1"/>
  <c r="AC221" i="8"/>
  <c r="AA221" i="8" s="1"/>
  <c r="W614" i="8"/>
  <c r="AP614" i="8" s="1"/>
  <c r="AC614" i="8"/>
  <c r="AA614" i="8" s="1"/>
  <c r="W880" i="8"/>
  <c r="AP880" i="8" s="1"/>
  <c r="AC880" i="8"/>
  <c r="AA880" i="8" s="1"/>
  <c r="H207" i="8"/>
  <c r="X207" i="8" s="1"/>
  <c r="H855" i="8"/>
  <c r="X855" i="8" s="1"/>
  <c r="H1072" i="8"/>
  <c r="X1072" i="8" s="1"/>
  <c r="AC265" i="8"/>
  <c r="AA265" i="8" s="1"/>
  <c r="W987" i="8"/>
  <c r="AI987" i="8" s="1"/>
  <c r="AC1068" i="8"/>
  <c r="AB1068" i="8" s="1"/>
  <c r="W928" i="8"/>
  <c r="AI928" i="8" s="1"/>
  <c r="W651" i="8"/>
  <c r="AP651" i="8" s="1"/>
  <c r="AC410" i="8"/>
  <c r="AA410" i="8" s="1"/>
  <c r="AC293" i="8"/>
  <c r="AB293" i="8" s="1"/>
  <c r="AC493" i="8"/>
  <c r="AA493" i="8" s="1"/>
  <c r="AC838" i="8"/>
  <c r="AA838" i="8" s="1"/>
  <c r="M582" i="8"/>
  <c r="M568" i="8"/>
  <c r="M855" i="8"/>
  <c r="M967" i="8"/>
  <c r="M1094" i="8"/>
  <c r="Q1095" i="8"/>
  <c r="M334" i="8"/>
  <c r="V478" i="8"/>
  <c r="Q340" i="8"/>
  <c r="M494" i="8"/>
  <c r="X1006" i="8"/>
  <c r="H177" i="8"/>
  <c r="X177" i="8" s="1"/>
  <c r="H2" i="8"/>
  <c r="X2" i="8" s="1"/>
  <c r="H66" i="8"/>
  <c r="X66" i="8" s="1"/>
  <c r="H663" i="8"/>
  <c r="X663" i="8" s="1"/>
  <c r="H64" i="8"/>
  <c r="X64" i="8" s="1"/>
  <c r="AC64" i="8" s="1"/>
  <c r="AA64" i="8" s="1"/>
  <c r="H192" i="8"/>
  <c r="X192" i="8" s="1"/>
  <c r="H256" i="8"/>
  <c r="X256" i="8" s="1"/>
  <c r="H384" i="8"/>
  <c r="X384" i="8" s="1"/>
  <c r="W384" i="8" s="1"/>
  <c r="AI384" i="8" s="1"/>
  <c r="H448" i="8"/>
  <c r="X448" i="8" s="1"/>
  <c r="H576" i="8"/>
  <c r="X576" i="8" s="1"/>
  <c r="AC576" i="8" s="1"/>
  <c r="AA576" i="8" s="1"/>
  <c r="H46" i="8"/>
  <c r="X46" i="8" s="1"/>
  <c r="H398" i="8"/>
  <c r="X398" i="8" s="1"/>
  <c r="W398" i="8" s="1"/>
  <c r="AI398" i="8" s="1"/>
  <c r="H478" i="8"/>
  <c r="X478" i="8" s="1"/>
  <c r="AC478" i="8" s="1"/>
  <c r="AA478" i="8" s="1"/>
  <c r="H542" i="8"/>
  <c r="X542" i="8" s="1"/>
  <c r="W542" i="8" s="1"/>
  <c r="AP542" i="8" s="1"/>
  <c r="H726" i="8"/>
  <c r="X726" i="8" s="1"/>
  <c r="H735" i="8"/>
  <c r="X735" i="8" s="1"/>
  <c r="H863" i="8"/>
  <c r="X863" i="8" s="1"/>
  <c r="H935" i="8"/>
  <c r="X935" i="8" s="1"/>
  <c r="H760" i="8"/>
  <c r="X760" i="8" s="1"/>
  <c r="AC760" i="8" s="1"/>
  <c r="AA760" i="8" s="1"/>
  <c r="H952" i="8"/>
  <c r="X952" i="8" s="1"/>
  <c r="H1016" i="8"/>
  <c r="X1016" i="8" s="1"/>
  <c r="H1080" i="8"/>
  <c r="X1080" i="8" s="1"/>
  <c r="AC1080" i="8" s="1"/>
  <c r="AA1080" i="8" s="1"/>
  <c r="H28" i="8"/>
  <c r="X28" i="8" s="1"/>
  <c r="AC28" i="8" s="1"/>
  <c r="AA28" i="8" s="1"/>
  <c r="H568" i="8"/>
  <c r="X568" i="8" s="1"/>
  <c r="AC1034" i="8"/>
  <c r="AA1034" i="8" s="1"/>
  <c r="AC883" i="8"/>
  <c r="AB883" i="8" s="1"/>
  <c r="AC818" i="8"/>
  <c r="AB818" i="8" s="1"/>
  <c r="AC468" i="8"/>
  <c r="AB468" i="8" s="1"/>
  <c r="M767" i="8"/>
  <c r="Q478" i="8"/>
  <c r="Q504" i="8"/>
  <c r="Q398" i="8"/>
  <c r="Q768" i="8"/>
  <c r="Q838" i="8"/>
  <c r="M700" i="8"/>
  <c r="V702" i="8"/>
  <c r="Q1080" i="8"/>
  <c r="X463" i="8"/>
  <c r="W463" i="8" s="1"/>
  <c r="AP463" i="8" s="1"/>
  <c r="Q320" i="8"/>
  <c r="H57" i="8"/>
  <c r="X57" i="8" s="1"/>
  <c r="H121" i="8"/>
  <c r="X121" i="8" s="1"/>
  <c r="AC121" i="8" s="1"/>
  <c r="H185" i="8"/>
  <c r="X185" i="8" s="1"/>
  <c r="W185" i="8" s="1"/>
  <c r="AI185" i="8" s="1"/>
  <c r="H10" i="8"/>
  <c r="X10" i="8" s="1"/>
  <c r="H138" i="8"/>
  <c r="X138" i="8" s="1"/>
  <c r="H27" i="8"/>
  <c r="X27" i="8" s="1"/>
  <c r="H172" i="8"/>
  <c r="X172" i="8" s="1"/>
  <c r="H77" i="8"/>
  <c r="X77" i="8" s="1"/>
  <c r="H287" i="8"/>
  <c r="X287" i="8" s="1"/>
  <c r="H415" i="8"/>
  <c r="X415" i="8" s="1"/>
  <c r="H479" i="8"/>
  <c r="X479" i="8" s="1"/>
  <c r="H543" i="8"/>
  <c r="X543" i="8" s="1"/>
  <c r="W543" i="8" s="1"/>
  <c r="AI543" i="8" s="1"/>
  <c r="H671" i="8"/>
  <c r="X671" i="8" s="1"/>
  <c r="H8" i="8"/>
  <c r="X8" i="8" s="1"/>
  <c r="H136" i="8"/>
  <c r="X136" i="8" s="1"/>
  <c r="H264" i="8"/>
  <c r="X264" i="8" s="1"/>
  <c r="W264" i="8" s="1"/>
  <c r="AI264" i="8" s="1"/>
  <c r="H456" i="8"/>
  <c r="X456" i="8" s="1"/>
  <c r="AC456" i="8" s="1"/>
  <c r="AA456" i="8" s="1"/>
  <c r="H520" i="8"/>
  <c r="X520" i="8" s="1"/>
  <c r="AC520" i="8" s="1"/>
  <c r="AA520" i="8" s="1"/>
  <c r="H584" i="8"/>
  <c r="X584" i="8" s="1"/>
  <c r="W584" i="8" s="1"/>
  <c r="AI584" i="8" s="1"/>
  <c r="H648" i="8"/>
  <c r="X648" i="8" s="1"/>
  <c r="H142" i="8"/>
  <c r="X142" i="8" s="1"/>
  <c r="H230" i="8"/>
  <c r="X230" i="8" s="1"/>
  <c r="W230" i="8" s="1"/>
  <c r="AI230" i="8" s="1"/>
  <c r="H807" i="8"/>
  <c r="X807" i="8" s="1"/>
  <c r="H871" i="8"/>
  <c r="X871" i="8" s="1"/>
  <c r="H1007" i="8"/>
  <c r="X1007" i="8" s="1"/>
  <c r="H1079" i="8"/>
  <c r="X1079" i="8" s="1"/>
  <c r="H768" i="8"/>
  <c r="X768" i="8" s="1"/>
  <c r="H1024" i="8"/>
  <c r="X1024" i="8" s="1"/>
  <c r="AC1024" i="8" s="1"/>
  <c r="AA1024" i="8" s="1"/>
  <c r="H1088" i="8"/>
  <c r="X1088" i="8" s="1"/>
  <c r="H248" i="8"/>
  <c r="X248" i="8" s="1"/>
  <c r="AC248" i="8" s="1"/>
  <c r="AC851" i="8"/>
  <c r="AB851" i="8" s="1"/>
  <c r="W797" i="8"/>
  <c r="AI797" i="8" s="1"/>
  <c r="W616" i="8"/>
  <c r="AB616" i="8" s="1"/>
  <c r="W579" i="8"/>
  <c r="AB579" i="8" s="1"/>
  <c r="AC403" i="8"/>
  <c r="AA403" i="8" s="1"/>
  <c r="AC699" i="8"/>
  <c r="AB699" i="8" s="1"/>
  <c r="W1053" i="8"/>
  <c r="AI1053" i="8" s="1"/>
  <c r="Q1014" i="8"/>
  <c r="Q767" i="8"/>
  <c r="Q702" i="8"/>
  <c r="M362" i="8"/>
  <c r="M902" i="8"/>
  <c r="Q663" i="8"/>
  <c r="M670" i="8"/>
  <c r="Q319" i="8"/>
  <c r="X591" i="8"/>
  <c r="W591" i="8" s="1"/>
  <c r="AP591" i="8" s="1"/>
  <c r="H129" i="8"/>
  <c r="X129" i="8" s="1"/>
  <c r="H257" i="8"/>
  <c r="X257" i="8" s="1"/>
  <c r="H18" i="8"/>
  <c r="X18" i="8" s="1"/>
  <c r="H274" i="8"/>
  <c r="X274" i="8" s="1"/>
  <c r="H180" i="8"/>
  <c r="X180" i="8" s="1"/>
  <c r="AC180" i="8" s="1"/>
  <c r="H244" i="8"/>
  <c r="X244" i="8" s="1"/>
  <c r="H85" i="8"/>
  <c r="X85" i="8" s="1"/>
  <c r="H103" i="8"/>
  <c r="X103" i="8" s="1"/>
  <c r="H487" i="8"/>
  <c r="X487" i="8" s="1"/>
  <c r="AC487" i="8" s="1"/>
  <c r="AA487" i="8" s="1"/>
  <c r="H615" i="8"/>
  <c r="X615" i="8" s="1"/>
  <c r="H679" i="8"/>
  <c r="X679" i="8" s="1"/>
  <c r="H16" i="8"/>
  <c r="X16" i="8" s="1"/>
  <c r="AC16" i="8" s="1"/>
  <c r="AA16" i="8" s="1"/>
  <c r="H80" i="8"/>
  <c r="X80" i="8" s="1"/>
  <c r="H144" i="8"/>
  <c r="X144" i="8" s="1"/>
  <c r="H528" i="8"/>
  <c r="X528" i="8" s="1"/>
  <c r="AC528" i="8" s="1"/>
  <c r="AA528" i="8" s="1"/>
  <c r="H62" i="8"/>
  <c r="X62" i="8" s="1"/>
  <c r="H150" i="8"/>
  <c r="X150" i="8" s="1"/>
  <c r="H238" i="8"/>
  <c r="X238" i="8" s="1"/>
  <c r="W238" i="8" s="1"/>
  <c r="AI238" i="8" s="1"/>
  <c r="H422" i="8"/>
  <c r="X422" i="8" s="1"/>
  <c r="AC422" i="8" s="1"/>
  <c r="AA422" i="8" s="1"/>
  <c r="H494" i="8"/>
  <c r="X494" i="8" s="1"/>
  <c r="W494" i="8" s="1"/>
  <c r="AI494" i="8" s="1"/>
  <c r="H558" i="8"/>
  <c r="X558" i="8" s="1"/>
  <c r="H687" i="8"/>
  <c r="X687" i="8" s="1"/>
  <c r="H879" i="8"/>
  <c r="X879" i="8" s="1"/>
  <c r="H951" i="8"/>
  <c r="X951" i="8" s="1"/>
  <c r="H1015" i="8"/>
  <c r="X1015" i="8" s="1"/>
  <c r="H712" i="8"/>
  <c r="X712" i="8" s="1"/>
  <c r="AC712" i="8" s="1"/>
  <c r="AA712" i="8" s="1"/>
  <c r="H968" i="8"/>
  <c r="X968" i="8" s="1"/>
  <c r="H1032" i="8"/>
  <c r="X1032" i="8" s="1"/>
  <c r="H1096" i="8"/>
  <c r="X1096" i="8" s="1"/>
  <c r="W1096" i="8" s="1"/>
  <c r="AI1096" i="8" s="1"/>
  <c r="H727" i="8"/>
  <c r="X727" i="8" s="1"/>
  <c r="AC973" i="8"/>
  <c r="AB973" i="8" s="1"/>
  <c r="W612" i="8"/>
  <c r="AB612" i="8" s="1"/>
  <c r="AI493" i="8"/>
  <c r="Q695" i="8"/>
  <c r="M648" i="8"/>
  <c r="M1039" i="8"/>
  <c r="M636" i="8"/>
  <c r="V648" i="8"/>
  <c r="M1072" i="8"/>
  <c r="Q360" i="8"/>
  <c r="M1076" i="8"/>
  <c r="V320" i="8"/>
  <c r="H26" i="8"/>
  <c r="X26" i="8" s="1"/>
  <c r="H171" i="8"/>
  <c r="X171" i="8" s="1"/>
  <c r="H235" i="8"/>
  <c r="X235" i="8" s="1"/>
  <c r="H252" i="8"/>
  <c r="X252" i="8" s="1"/>
  <c r="H175" i="8"/>
  <c r="X175" i="8" s="1"/>
  <c r="H239" i="8"/>
  <c r="X239" i="8" s="1"/>
  <c r="W239" i="8" s="1"/>
  <c r="AI239" i="8" s="1"/>
  <c r="H495" i="8"/>
  <c r="X495" i="8" s="1"/>
  <c r="AC495" i="8" s="1"/>
  <c r="AA495" i="8" s="1"/>
  <c r="H559" i="8"/>
  <c r="X559" i="8" s="1"/>
  <c r="H280" i="8"/>
  <c r="X280" i="8" s="1"/>
  <c r="H408" i="8"/>
  <c r="X408" i="8" s="1"/>
  <c r="W408" i="8" s="1"/>
  <c r="AI408" i="8" s="1"/>
  <c r="H472" i="8"/>
  <c r="X472" i="8" s="1"/>
  <c r="H664" i="8"/>
  <c r="X664" i="8" s="1"/>
  <c r="W664" i="8" s="1"/>
  <c r="AI664" i="8" s="1"/>
  <c r="H70" i="8"/>
  <c r="X70" i="8" s="1"/>
  <c r="W70" i="8" s="1"/>
  <c r="H158" i="8"/>
  <c r="X158" i="8" s="1"/>
  <c r="W158" i="8" s="1"/>
  <c r="AI158" i="8" s="1"/>
  <c r="H430" i="8"/>
  <c r="X430" i="8" s="1"/>
  <c r="W430" i="8" s="1"/>
  <c r="AI430" i="8" s="1"/>
  <c r="H502" i="8"/>
  <c r="X502" i="8" s="1"/>
  <c r="H566" i="8"/>
  <c r="X566" i="8" s="1"/>
  <c r="H695" i="8"/>
  <c r="X695" i="8" s="1"/>
  <c r="AC695" i="8" s="1"/>
  <c r="AA695" i="8" s="1"/>
  <c r="H759" i="8"/>
  <c r="X759" i="8" s="1"/>
  <c r="H823" i="8"/>
  <c r="X823" i="8" s="1"/>
  <c r="H895" i="8"/>
  <c r="X895" i="8" s="1"/>
  <c r="H1023" i="8"/>
  <c r="X1023" i="8" s="1"/>
  <c r="H848" i="8"/>
  <c r="X848" i="8" s="1"/>
  <c r="W848" i="8" s="1"/>
  <c r="AP848" i="8" s="1"/>
  <c r="H912" i="8"/>
  <c r="X912" i="8" s="1"/>
  <c r="W912" i="8" s="1"/>
  <c r="AP912" i="8" s="1"/>
  <c r="H1040" i="8"/>
  <c r="X1040" i="8" s="1"/>
  <c r="W1040" i="8" s="1"/>
  <c r="AI1040" i="8" s="1"/>
  <c r="X622" i="8"/>
  <c r="AC622" i="8" s="1"/>
  <c r="X302" i="8"/>
  <c r="AC302" i="8" s="1"/>
  <c r="AA302" i="8" s="1"/>
  <c r="H504" i="8"/>
  <c r="X504" i="8" s="1"/>
  <c r="H752" i="8"/>
  <c r="X752" i="8" s="1"/>
  <c r="AC752" i="8" s="1"/>
  <c r="AA752" i="8" s="1"/>
  <c r="AI851" i="8"/>
  <c r="AC610" i="8"/>
  <c r="AB610" i="8" s="1"/>
  <c r="W565" i="8"/>
  <c r="AP565" i="8" s="1"/>
  <c r="M1080" i="8"/>
  <c r="Q912" i="8"/>
  <c r="M934" i="8"/>
  <c r="M702" i="8"/>
  <c r="M504" i="8"/>
  <c r="V528" i="8"/>
  <c r="Q796" i="8"/>
  <c r="M390" i="8"/>
  <c r="Q952" i="8"/>
  <c r="H209" i="8"/>
  <c r="X209" i="8" s="1"/>
  <c r="H98" i="8"/>
  <c r="X98" i="8" s="1"/>
  <c r="W98" i="8" s="1"/>
  <c r="AI98" i="8" s="1"/>
  <c r="H226" i="8"/>
  <c r="X226" i="8" s="1"/>
  <c r="H179" i="8"/>
  <c r="X179" i="8" s="1"/>
  <c r="H4" i="8"/>
  <c r="X4" i="8" s="1"/>
  <c r="H68" i="8"/>
  <c r="X68" i="8" s="1"/>
  <c r="H260" i="8"/>
  <c r="X260" i="8" s="1"/>
  <c r="AC260" i="8" s="1"/>
  <c r="H229" i="8"/>
  <c r="X229" i="8" s="1"/>
  <c r="H119" i="8"/>
  <c r="X119" i="8" s="1"/>
  <c r="W119" i="8" s="1"/>
  <c r="AI119" i="8" s="1"/>
  <c r="H247" i="8"/>
  <c r="X247" i="8" s="1"/>
  <c r="W247" i="8" s="1"/>
  <c r="AI247" i="8" s="1"/>
  <c r="H311" i="8"/>
  <c r="X311" i="8" s="1"/>
  <c r="AC311" i="8" s="1"/>
  <c r="AA311" i="8" s="1"/>
  <c r="H567" i="8"/>
  <c r="X567" i="8" s="1"/>
  <c r="H32" i="8"/>
  <c r="X32" i="8" s="1"/>
  <c r="H96" i="8"/>
  <c r="X96" i="8" s="1"/>
  <c r="H160" i="8"/>
  <c r="X160" i="8" s="1"/>
  <c r="W160" i="8" s="1"/>
  <c r="AI160" i="8" s="1"/>
  <c r="H224" i="8"/>
  <c r="X224" i="8" s="1"/>
  <c r="W224" i="8" s="1"/>
  <c r="AI224" i="8" s="1"/>
  <c r="H416" i="8"/>
  <c r="X416" i="8" s="1"/>
  <c r="H480" i="8"/>
  <c r="X480" i="8" s="1"/>
  <c r="H544" i="8"/>
  <c r="X544" i="8" s="1"/>
  <c r="H174" i="8"/>
  <c r="X174" i="8" s="1"/>
  <c r="W174" i="8" s="1"/>
  <c r="AI174" i="8" s="1"/>
  <c r="H358" i="8"/>
  <c r="X358" i="8" s="1"/>
  <c r="H510" i="8"/>
  <c r="X510" i="8" s="1"/>
  <c r="W510" i="8" s="1"/>
  <c r="AI510" i="8" s="1"/>
  <c r="H694" i="8"/>
  <c r="X694" i="8" s="1"/>
  <c r="W694" i="8" s="1"/>
  <c r="AP694" i="8" s="1"/>
  <c r="H703" i="8"/>
  <c r="X703" i="8" s="1"/>
  <c r="H831" i="8"/>
  <c r="X831" i="8" s="1"/>
  <c r="H967" i="8"/>
  <c r="X967" i="8" s="1"/>
  <c r="H1031" i="8"/>
  <c r="X1031" i="8" s="1"/>
  <c r="H728" i="8"/>
  <c r="X728" i="8" s="1"/>
  <c r="AC728" i="8" s="1"/>
  <c r="AA728" i="8" s="1"/>
  <c r="H856" i="8"/>
  <c r="X856" i="8" s="1"/>
  <c r="W856" i="8" s="1"/>
  <c r="AP856" i="8" s="1"/>
  <c r="H920" i="8"/>
  <c r="X920" i="8" s="1"/>
  <c r="H1008" i="8"/>
  <c r="X1008" i="8" s="1"/>
  <c r="X167" i="8"/>
  <c r="AC167" i="8" s="1"/>
  <c r="W47" i="8"/>
  <c r="W1029" i="8"/>
  <c r="AI1029" i="8" s="1"/>
  <c r="AC700" i="8"/>
  <c r="AA700" i="8" s="1"/>
  <c r="W604" i="8"/>
  <c r="AP604" i="8" s="1"/>
  <c r="AI691" i="8"/>
  <c r="W450" i="8"/>
  <c r="AI450" i="8" s="1"/>
  <c r="AC499" i="8"/>
  <c r="AA499" i="8" s="1"/>
  <c r="W471" i="8"/>
  <c r="AI471" i="8" s="1"/>
  <c r="W395" i="8"/>
  <c r="AI395" i="8" s="1"/>
  <c r="W816" i="8"/>
  <c r="AB816" i="8" s="1"/>
  <c r="M935" i="8"/>
  <c r="Q615" i="8"/>
  <c r="M783" i="8"/>
  <c r="V502" i="8"/>
  <c r="X999" i="8"/>
  <c r="W999" i="8" s="1"/>
  <c r="AI999" i="8" s="1"/>
  <c r="X607" i="8"/>
  <c r="X655" i="8"/>
  <c r="AC655" i="8" s="1"/>
  <c r="Q848" i="8"/>
  <c r="X294" i="8"/>
  <c r="W294" i="8" s="1"/>
  <c r="AI294" i="8" s="1"/>
  <c r="X806" i="8"/>
  <c r="AC806" i="8" s="1"/>
  <c r="M416" i="8"/>
  <c r="H170" i="8"/>
  <c r="X170" i="8" s="1"/>
  <c r="H123" i="8"/>
  <c r="X123" i="8" s="1"/>
  <c r="H251" i="8"/>
  <c r="X251" i="8" s="1"/>
  <c r="H12" i="8"/>
  <c r="X12" i="8" s="1"/>
  <c r="AC12" i="8" s="1"/>
  <c r="AA12" i="8" s="1"/>
  <c r="H140" i="8"/>
  <c r="X140" i="8" s="1"/>
  <c r="H204" i="8"/>
  <c r="X204" i="8" s="1"/>
  <c r="H173" i="8"/>
  <c r="X173" i="8" s="1"/>
  <c r="H237" i="8"/>
  <c r="X237" i="8" s="1"/>
  <c r="H127" i="8"/>
  <c r="X127" i="8" s="1"/>
  <c r="H191" i="8"/>
  <c r="X191" i="8" s="1"/>
  <c r="H255" i="8"/>
  <c r="X255" i="8" s="1"/>
  <c r="H383" i="8"/>
  <c r="X383" i="8" s="1"/>
  <c r="H447" i="8"/>
  <c r="X447" i="8" s="1"/>
  <c r="H511" i="8"/>
  <c r="X511" i="8" s="1"/>
  <c r="H639" i="8"/>
  <c r="X639" i="8" s="1"/>
  <c r="H40" i="8"/>
  <c r="X40" i="8" s="1"/>
  <c r="H232" i="8"/>
  <c r="X232" i="8" s="1"/>
  <c r="AC232" i="8" s="1"/>
  <c r="H296" i="8"/>
  <c r="X296" i="8" s="1"/>
  <c r="H360" i="8"/>
  <c r="X360" i="8" s="1"/>
  <c r="H424" i="8"/>
  <c r="X424" i="8" s="1"/>
  <c r="H680" i="8"/>
  <c r="X680" i="8" s="1"/>
  <c r="W680" i="8" s="1"/>
  <c r="AP680" i="8" s="1"/>
  <c r="H14" i="8"/>
  <c r="X14" i="8" s="1"/>
  <c r="H94" i="8"/>
  <c r="X94" i="8" s="1"/>
  <c r="H190" i="8"/>
  <c r="X190" i="8" s="1"/>
  <c r="H270" i="8"/>
  <c r="X270" i="8" s="1"/>
  <c r="AC270" i="8" s="1"/>
  <c r="AA270" i="8" s="1"/>
  <c r="H374" i="8"/>
  <c r="X374" i="8" s="1"/>
  <c r="H518" i="8"/>
  <c r="X518" i="8" s="1"/>
  <c r="H862" i="8"/>
  <c r="X862" i="8" s="1"/>
  <c r="W862" i="8" s="1"/>
  <c r="AI862" i="8" s="1"/>
  <c r="H711" i="8"/>
  <c r="X711" i="8" s="1"/>
  <c r="AC711" i="8" s="1"/>
  <c r="AA711" i="8" s="1"/>
  <c r="H775" i="8"/>
  <c r="X775" i="8" s="1"/>
  <c r="H839" i="8"/>
  <c r="X839" i="8" s="1"/>
  <c r="H975" i="8"/>
  <c r="X975" i="8" s="1"/>
  <c r="H1039" i="8"/>
  <c r="X1039" i="8" s="1"/>
  <c r="AC1039" i="8" s="1"/>
  <c r="AA1039" i="8" s="1"/>
  <c r="H736" i="8"/>
  <c r="X736" i="8" s="1"/>
  <c r="H800" i="8"/>
  <c r="X800" i="8" s="1"/>
  <c r="AC800" i="8" s="1"/>
  <c r="AA800" i="8" s="1"/>
  <c r="H864" i="8"/>
  <c r="X864" i="8" s="1"/>
  <c r="W864" i="8" s="1"/>
  <c r="AI864" i="8" s="1"/>
  <c r="H1056" i="8"/>
  <c r="X1056" i="8" s="1"/>
  <c r="X165" i="8"/>
  <c r="AC165" i="8" s="1"/>
  <c r="AI838" i="8"/>
  <c r="AC691" i="8"/>
  <c r="V864" i="8"/>
  <c r="X623" i="8"/>
  <c r="AC623" i="8" s="1"/>
  <c r="AA623" i="8" s="1"/>
  <c r="X1071" i="8"/>
  <c r="W1071" i="8" s="1"/>
  <c r="AI1071" i="8" s="1"/>
  <c r="M352" i="8"/>
  <c r="H97" i="8"/>
  <c r="X97" i="8" s="1"/>
  <c r="AC97" i="8" s="1"/>
  <c r="H225" i="8"/>
  <c r="X225" i="8" s="1"/>
  <c r="H178" i="8"/>
  <c r="X178" i="8" s="1"/>
  <c r="H131" i="8"/>
  <c r="X131" i="8" s="1"/>
  <c r="H195" i="8"/>
  <c r="X195" i="8" s="1"/>
  <c r="H20" i="8"/>
  <c r="X20" i="8" s="1"/>
  <c r="H7" i="8"/>
  <c r="X7" i="8" s="1"/>
  <c r="H71" i="8"/>
  <c r="X71" i="8" s="1"/>
  <c r="H455" i="8"/>
  <c r="X455" i="8" s="1"/>
  <c r="H519" i="8"/>
  <c r="X519" i="8" s="1"/>
  <c r="H583" i="8"/>
  <c r="X583" i="8" s="1"/>
  <c r="H647" i="8"/>
  <c r="X647" i="8" s="1"/>
  <c r="H48" i="8"/>
  <c r="X48" i="8" s="1"/>
  <c r="H176" i="8"/>
  <c r="X176" i="8" s="1"/>
  <c r="H240" i="8"/>
  <c r="X240" i="8" s="1"/>
  <c r="AC240" i="8" s="1"/>
  <c r="AA240" i="8" s="1"/>
  <c r="H368" i="8"/>
  <c r="X368" i="8" s="1"/>
  <c r="H432" i="8"/>
  <c r="X432" i="8" s="1"/>
  <c r="H496" i="8"/>
  <c r="X496" i="8" s="1"/>
  <c r="AC496" i="8" s="1"/>
  <c r="H624" i="8"/>
  <c r="X624" i="8" s="1"/>
  <c r="H22" i="8"/>
  <c r="X22" i="8" s="1"/>
  <c r="W22" i="8" s="1"/>
  <c r="H118" i="8"/>
  <c r="X118" i="8" s="1"/>
  <c r="AC118" i="8" s="1"/>
  <c r="AA118" i="8" s="1"/>
  <c r="H198" i="8"/>
  <c r="X198" i="8" s="1"/>
  <c r="H286" i="8"/>
  <c r="X286" i="8" s="1"/>
  <c r="H382" i="8"/>
  <c r="X382" i="8" s="1"/>
  <c r="H526" i="8"/>
  <c r="X526" i="8" s="1"/>
  <c r="H590" i="8"/>
  <c r="X590" i="8" s="1"/>
  <c r="H719" i="8"/>
  <c r="X719" i="8" s="1"/>
  <c r="H847" i="8"/>
  <c r="X847" i="8" s="1"/>
  <c r="H919" i="8"/>
  <c r="X919" i="8" s="1"/>
  <c r="H983" i="8"/>
  <c r="X983" i="8" s="1"/>
  <c r="H1047" i="8"/>
  <c r="X1047" i="8" s="1"/>
  <c r="H744" i="8"/>
  <c r="X744" i="8" s="1"/>
  <c r="H872" i="8"/>
  <c r="X872" i="8" s="1"/>
  <c r="W872" i="8" s="1"/>
  <c r="AP872" i="8" s="1"/>
  <c r="AC1052" i="8"/>
  <c r="AA1052" i="8" s="1"/>
  <c r="AC646" i="8"/>
  <c r="AA646" i="8" s="1"/>
  <c r="W473" i="8"/>
  <c r="AI473" i="8" s="1"/>
  <c r="AC391" i="8"/>
  <c r="AB391" i="8" s="1"/>
  <c r="W1093" i="8"/>
  <c r="AI1093" i="8" s="1"/>
  <c r="AC609" i="8"/>
  <c r="AB609" i="8" s="1"/>
  <c r="W1083" i="8"/>
  <c r="AI1083" i="8" s="1"/>
  <c r="AC710" i="8"/>
  <c r="AA710" i="8" s="1"/>
  <c r="AC572" i="8"/>
  <c r="AA572" i="8" s="1"/>
  <c r="AI921" i="8"/>
  <c r="W585" i="8"/>
  <c r="AI585" i="8" s="1"/>
  <c r="AI737" i="8"/>
  <c r="W692" i="8"/>
  <c r="AB692" i="8" s="1"/>
  <c r="AC660" i="8"/>
  <c r="AB660" i="8" s="1"/>
  <c r="AC462" i="8"/>
  <c r="AB462" i="8" s="1"/>
  <c r="AC288" i="8"/>
  <c r="AA288" i="8" s="1"/>
  <c r="AC279" i="8"/>
  <c r="AB279" i="8" s="1"/>
  <c r="W926" i="8"/>
  <c r="AB926" i="8" s="1"/>
  <c r="AP970" i="8"/>
  <c r="W755" i="8"/>
  <c r="AI755" i="8" s="1"/>
  <c r="AC737" i="8"/>
  <c r="AB737" i="8" s="1"/>
  <c r="AC636" i="8"/>
  <c r="AB636" i="8" s="1"/>
  <c r="W513" i="8"/>
  <c r="AI513" i="8" s="1"/>
  <c r="W500" i="8"/>
  <c r="AB500" i="8" s="1"/>
  <c r="AC798" i="8"/>
  <c r="AA798" i="8" s="1"/>
  <c r="W989" i="8"/>
  <c r="AI707" i="8"/>
  <c r="W582" i="8"/>
  <c r="AI582" i="8" s="1"/>
  <c r="W535" i="8"/>
  <c r="AB535" i="8" s="1"/>
  <c r="AC361" i="8"/>
  <c r="AB361" i="8" s="1"/>
  <c r="AC887" i="8"/>
  <c r="AA887" i="8" s="1"/>
  <c r="AC1036" i="8"/>
  <c r="AA1036" i="8" s="1"/>
  <c r="W315" i="8"/>
  <c r="AI315" i="8" s="1"/>
  <c r="W812" i="8"/>
  <c r="AP812" i="8" s="1"/>
  <c r="AX11" i="31"/>
  <c r="M230" i="8"/>
  <c r="M96" i="8"/>
  <c r="AI761" i="8"/>
  <c r="AP777" i="8"/>
  <c r="AC788" i="8"/>
  <c r="AA788" i="8" s="1"/>
  <c r="AC545" i="8"/>
  <c r="AB545" i="8" s="1"/>
  <c r="W488" i="8"/>
  <c r="AB488" i="8" s="1"/>
  <c r="W641" i="8"/>
  <c r="AI641" i="8" s="1"/>
  <c r="M1008" i="8"/>
  <c r="M1096" i="8"/>
  <c r="Q737" i="8"/>
  <c r="M114" i="8"/>
  <c r="Q568" i="8"/>
  <c r="M286" i="8"/>
  <c r="M424" i="8"/>
  <c r="M912" i="8"/>
  <c r="M919" i="8"/>
  <c r="Q622" i="8"/>
  <c r="Q639" i="8"/>
  <c r="Q230" i="8"/>
  <c r="Q1008" i="8"/>
  <c r="Q556" i="8"/>
  <c r="V639" i="8"/>
  <c r="V983" i="8"/>
  <c r="M854" i="8"/>
  <c r="M630" i="8"/>
  <c r="V664" i="8"/>
  <c r="V512" i="8"/>
  <c r="X512" i="8"/>
  <c r="Q479" i="8"/>
  <c r="M383" i="8"/>
  <c r="V415" i="8"/>
  <c r="AC1063" i="8"/>
  <c r="AB1063" i="8" s="1"/>
  <c r="AC1064" i="8"/>
  <c r="AB1064" i="8" s="1"/>
  <c r="W998" i="8"/>
  <c r="AI998" i="8" s="1"/>
  <c r="AC941" i="8"/>
  <c r="AB941" i="8" s="1"/>
  <c r="AC904" i="8"/>
  <c r="AA904" i="8" s="1"/>
  <c r="AC854" i="8"/>
  <c r="AA854" i="8" s="1"/>
  <c r="AC708" i="8"/>
  <c r="AA708" i="8" s="1"/>
  <c r="W596" i="8"/>
  <c r="AB596" i="8" s="1"/>
  <c r="AC652" i="8"/>
  <c r="AB652" i="8" s="1"/>
  <c r="AC418" i="8"/>
  <c r="AB418" i="8" s="1"/>
  <c r="W304" i="8"/>
  <c r="AI304" i="8" s="1"/>
  <c r="AC782" i="8"/>
  <c r="AA782" i="8" s="1"/>
  <c r="M872" i="8"/>
  <c r="M803" i="8"/>
  <c r="M879" i="8"/>
  <c r="M958" i="8"/>
  <c r="Q671" i="8"/>
  <c r="M864" i="8"/>
  <c r="M284" i="8"/>
  <c r="V511" i="8"/>
  <c r="V294" i="8"/>
  <c r="Q782" i="8"/>
  <c r="M408" i="8"/>
  <c r="Q564" i="8"/>
  <c r="Q312" i="8"/>
  <c r="V334" i="8"/>
  <c r="W228" i="8"/>
  <c r="AI228" i="8" s="1"/>
  <c r="W91" i="8"/>
  <c r="W977" i="8"/>
  <c r="AP977" i="8" s="1"/>
  <c r="AP915" i="8"/>
  <c r="W881" i="8"/>
  <c r="AP881" i="8" s="1"/>
  <c r="W819" i="8"/>
  <c r="AB819" i="8" s="1"/>
  <c r="W751" i="8"/>
  <c r="AB751" i="8" s="1"/>
  <c r="AC573" i="8"/>
  <c r="AA573" i="8" s="1"/>
  <c r="W620" i="8"/>
  <c r="AB620" i="8" s="1"/>
  <c r="AC295" i="8"/>
  <c r="AB295" i="8" s="1"/>
  <c r="M932" i="8"/>
  <c r="M806" i="8"/>
  <c r="Q872" i="8"/>
  <c r="Q572" i="8"/>
  <c r="M639" i="8"/>
  <c r="M836" i="8"/>
  <c r="M502" i="8"/>
  <c r="M379" i="8"/>
  <c r="Q1023" i="8"/>
  <c r="Q374" i="8"/>
  <c r="M583" i="8"/>
  <c r="Q711" i="8"/>
  <c r="M736" i="8"/>
  <c r="Q1072" i="8"/>
  <c r="W776" i="8"/>
  <c r="AI776" i="8" s="1"/>
  <c r="Q502" i="8"/>
  <c r="M308" i="8"/>
  <c r="M768" i="8"/>
  <c r="M863" i="8"/>
  <c r="Q951" i="8"/>
  <c r="M398" i="8"/>
  <c r="Q302" i="8"/>
  <c r="W159" i="8"/>
  <c r="AI159" i="8" s="1"/>
  <c r="W168" i="8"/>
  <c r="AI168" i="8" s="1"/>
  <c r="W1000" i="8"/>
  <c r="AB1000" i="8" s="1"/>
  <c r="W1059" i="8"/>
  <c r="AI1059" i="8" s="1"/>
  <c r="AC981" i="8"/>
  <c r="AA981" i="8" s="1"/>
  <c r="AI883" i="8"/>
  <c r="AC896" i="8"/>
  <c r="AB896" i="8" s="1"/>
  <c r="W813" i="8"/>
  <c r="AI813" i="8" s="1"/>
  <c r="AI788" i="8"/>
  <c r="W882" i="8"/>
  <c r="AP882" i="8" s="1"/>
  <c r="AC569" i="8"/>
  <c r="AB569" i="8" s="1"/>
  <c r="AA540" i="8"/>
  <c r="AC555" i="8"/>
  <c r="AB555" i="8" s="1"/>
  <c r="AC551" i="8"/>
  <c r="AB551" i="8" s="1"/>
  <c r="W289" i="8"/>
  <c r="AI289" i="8" s="1"/>
  <c r="W540" i="8"/>
  <c r="AI540" i="8" s="1"/>
  <c r="AC661" i="8"/>
  <c r="AA661" i="8" s="1"/>
  <c r="M558" i="8"/>
  <c r="M638" i="8"/>
  <c r="M798" i="8"/>
  <c r="M559" i="8"/>
  <c r="Q1011" i="8"/>
  <c r="M894" i="8"/>
  <c r="M694" i="8"/>
  <c r="Q668" i="8"/>
  <c r="Q831" i="8"/>
  <c r="V806" i="8"/>
  <c r="M456" i="8"/>
  <c r="Q382" i="8"/>
  <c r="V479" i="8"/>
  <c r="V622" i="8"/>
  <c r="V526" i="8"/>
  <c r="M14" i="8"/>
  <c r="V920" i="8"/>
  <c r="Q558" i="8"/>
  <c r="W268" i="8"/>
  <c r="AI268" i="8" s="1"/>
  <c r="AC203" i="8"/>
  <c r="AA203" i="8" s="1"/>
  <c r="W876" i="8"/>
  <c r="AB876" i="8" s="1"/>
  <c r="W826" i="8"/>
  <c r="AI826" i="8" s="1"/>
  <c r="W827" i="8"/>
  <c r="AB827" i="8" s="1"/>
  <c r="W685" i="8"/>
  <c r="AB685" i="8" s="1"/>
  <c r="AC593" i="8"/>
  <c r="AB593" i="8" s="1"/>
  <c r="W571" i="8"/>
  <c r="AI571" i="8" s="1"/>
  <c r="AC483" i="8"/>
  <c r="AB483" i="8" s="1"/>
  <c r="AC365" i="8"/>
  <c r="AB365" i="8" s="1"/>
  <c r="M1030" i="8"/>
  <c r="Q920" i="8"/>
  <c r="M679" i="8"/>
  <c r="M382" i="8"/>
  <c r="M511" i="8"/>
  <c r="Q14" i="8"/>
  <c r="M831" i="8"/>
  <c r="Q1047" i="8"/>
  <c r="M752" i="8"/>
  <c r="Q894" i="8"/>
  <c r="Q694" i="8"/>
  <c r="M791" i="8"/>
  <c r="V736" i="8"/>
  <c r="M374" i="8"/>
  <c r="Q286" i="8"/>
  <c r="M711" i="8"/>
  <c r="Q415" i="8"/>
  <c r="Q424" i="8"/>
  <c r="V696" i="8"/>
  <c r="X696" i="8"/>
  <c r="AC1086" i="8"/>
  <c r="AA1086" i="8" s="1"/>
  <c r="AC505" i="8"/>
  <c r="AB505" i="8" s="1"/>
  <c r="W539" i="8"/>
  <c r="AI539" i="8" s="1"/>
  <c r="W363" i="8"/>
  <c r="AI363" i="8" s="1"/>
  <c r="W388" i="8"/>
  <c r="AI388" i="8" s="1"/>
  <c r="M735" i="8"/>
  <c r="M526" i="8"/>
  <c r="M920" i="8"/>
  <c r="M302" i="8"/>
  <c r="Q456" i="8"/>
  <c r="M360" i="8"/>
  <c r="W1021" i="8"/>
  <c r="Q526" i="8"/>
  <c r="Q294" i="8"/>
  <c r="Q983" i="8"/>
  <c r="V343" i="8"/>
  <c r="Q739" i="8"/>
  <c r="W774" i="8"/>
  <c r="AP774" i="8" s="1"/>
  <c r="Q814" i="8"/>
  <c r="AC550" i="8"/>
  <c r="AA550" i="8" s="1"/>
  <c r="AC55" i="8"/>
  <c r="AA55" i="8" s="1"/>
  <c r="W763" i="8"/>
  <c r="AP763" i="8" s="1"/>
  <c r="AC916" i="8"/>
  <c r="AB916" i="8" s="1"/>
  <c r="W1090" i="8"/>
  <c r="AC1046" i="8"/>
  <c r="AB1046" i="8" s="1"/>
  <c r="AI790" i="8"/>
  <c r="W781" i="8"/>
  <c r="AI781" i="8" s="1"/>
  <c r="AC750" i="8"/>
  <c r="AA750" i="8" s="1"/>
  <c r="W575" i="8"/>
  <c r="AI575" i="8" s="1"/>
  <c r="W611" i="8"/>
  <c r="AI611" i="8" s="1"/>
  <c r="W580" i="8"/>
  <c r="AC411" i="8"/>
  <c r="AB411" i="8" s="1"/>
  <c r="W316" i="8"/>
  <c r="AI316" i="8" s="1"/>
  <c r="AC790" i="8"/>
  <c r="AA790" i="8" s="1"/>
  <c r="M883" i="8"/>
  <c r="Q635" i="8"/>
  <c r="M871" i="8"/>
  <c r="AC1089" i="8"/>
  <c r="AA1089" i="8" s="1"/>
  <c r="Q982" i="8"/>
  <c r="AC1004" i="8"/>
  <c r="AA1004" i="8" s="1"/>
  <c r="AC1020" i="8"/>
  <c r="AA1020" i="8" s="1"/>
  <c r="W305" i="8"/>
  <c r="AI305" i="8" s="1"/>
  <c r="W378" i="8"/>
  <c r="AI378" i="8" s="1"/>
  <c r="AC869" i="8"/>
  <c r="AA869" i="8" s="1"/>
  <c r="W756" i="8"/>
  <c r="AI756" i="8" s="1"/>
  <c r="Q1007" i="8"/>
  <c r="Q780" i="8"/>
  <c r="M647" i="8"/>
  <c r="M690" i="8"/>
  <c r="M1092" i="8"/>
  <c r="M615" i="8"/>
  <c r="V695" i="8"/>
  <c r="Q1039" i="8"/>
  <c r="W918" i="8"/>
  <c r="AB918" i="8" s="1"/>
  <c r="AC799" i="8"/>
  <c r="AA799" i="8" s="1"/>
  <c r="AC705" i="8"/>
  <c r="AA705" i="8" s="1"/>
  <c r="AC1001" i="8"/>
  <c r="AA1001" i="8" s="1"/>
  <c r="M623" i="8"/>
  <c r="M996" i="8"/>
  <c r="M508" i="8"/>
  <c r="V615" i="8"/>
  <c r="Q662" i="8"/>
  <c r="AC940" i="8"/>
  <c r="AI723" i="8"/>
  <c r="AC740" i="8"/>
  <c r="AB740" i="8" s="1"/>
  <c r="AI739" i="8"/>
  <c r="W690" i="8"/>
  <c r="AI690" i="8" s="1"/>
  <c r="W489" i="8"/>
  <c r="AI489" i="8" s="1"/>
  <c r="W385" i="8"/>
  <c r="AI385" i="8" s="1"/>
  <c r="W412" i="8"/>
  <c r="AI412" i="8" s="1"/>
  <c r="M1086" i="8"/>
  <c r="Q867" i="8"/>
  <c r="M643" i="8"/>
  <c r="Q1071" i="8"/>
  <c r="V1071" i="8"/>
  <c r="Q623" i="8"/>
  <c r="Q734" i="8"/>
  <c r="V623" i="8"/>
  <c r="M242" i="8"/>
  <c r="W874" i="8"/>
  <c r="AP874" i="8" s="1"/>
  <c r="W784" i="8"/>
  <c r="AB784" i="8" s="1"/>
  <c r="AC723" i="8"/>
  <c r="AB723" i="8" s="1"/>
  <c r="AC739" i="8"/>
  <c r="AA739" i="8" s="1"/>
  <c r="AC353" i="8"/>
  <c r="AB353" i="8" s="1"/>
  <c r="W536" i="8"/>
  <c r="AP536" i="8" s="1"/>
  <c r="M515" i="8"/>
  <c r="Q926" i="8"/>
  <c r="M1071" i="8"/>
  <c r="AC437" i="8"/>
  <c r="AA437" i="8" s="1"/>
  <c r="W833" i="8"/>
  <c r="AB833" i="8" s="1"/>
  <c r="W442" i="8"/>
  <c r="AI442" i="8" s="1"/>
  <c r="AC525" i="8"/>
  <c r="AB525" i="8" s="1"/>
  <c r="Q607" i="8"/>
  <c r="M619" i="8"/>
  <c r="Q378" i="8"/>
  <c r="Q655" i="8"/>
  <c r="V991" i="8"/>
  <c r="M999" i="8"/>
  <c r="AC400" i="8"/>
  <c r="AB400" i="8" s="1"/>
  <c r="AC426" i="8"/>
  <c r="AB426" i="8" s="1"/>
  <c r="M775" i="8"/>
  <c r="M467" i="8"/>
  <c r="Q311" i="8"/>
  <c r="Q258" i="8"/>
  <c r="M607" i="8"/>
  <c r="V447" i="8"/>
  <c r="Q719" i="8"/>
  <c r="V543" i="8"/>
  <c r="Q759" i="8"/>
  <c r="Q591" i="8"/>
  <c r="Q999" i="8"/>
  <c r="M931" i="8"/>
  <c r="Q506" i="8"/>
  <c r="Q927" i="8"/>
  <c r="M447" i="8"/>
  <c r="M1031" i="8"/>
  <c r="V719" i="8"/>
  <c r="V999" i="8"/>
  <c r="AC801" i="8"/>
  <c r="AB801" i="8" s="1"/>
  <c r="AC393" i="8"/>
  <c r="AA393" i="8" s="1"/>
  <c r="AC959" i="8"/>
  <c r="AB959" i="8" s="1"/>
  <c r="AC957" i="8"/>
  <c r="AA957" i="8" s="1"/>
  <c r="W852" i="8"/>
  <c r="AI852" i="8" s="1"/>
  <c r="AI729" i="8"/>
  <c r="AI661" i="8"/>
  <c r="AC282" i="8"/>
  <c r="AA282" i="8" s="1"/>
  <c r="W780" i="8"/>
  <c r="AP780" i="8" s="1"/>
  <c r="M899" i="8"/>
  <c r="M543" i="8"/>
  <c r="V591" i="8"/>
  <c r="AC986" i="8"/>
  <c r="AA986" i="8" s="1"/>
  <c r="AI715" i="8"/>
  <c r="M915" i="8"/>
  <c r="M795" i="8"/>
  <c r="V655" i="8"/>
  <c r="M311" i="8"/>
  <c r="Q447" i="8"/>
  <c r="AP672" i="8"/>
  <c r="AI745" i="8"/>
  <c r="AC1033" i="8"/>
  <c r="AA1033" i="8" s="1"/>
  <c r="W820" i="8"/>
  <c r="AP820" i="8" s="1"/>
  <c r="AC508" i="8"/>
  <c r="AA508" i="8" s="1"/>
  <c r="AC953" i="8"/>
  <c r="AA953" i="8" s="1"/>
  <c r="W1026" i="8"/>
  <c r="AI1026" i="8" s="1"/>
  <c r="W743" i="8"/>
  <c r="AI743" i="8" s="1"/>
  <c r="AC183" i="8"/>
  <c r="AB183" i="8" s="1"/>
  <c r="AC188" i="8"/>
  <c r="AB188" i="8" s="1"/>
  <c r="W76" i="8"/>
  <c r="AC41" i="8"/>
  <c r="AA41" i="8" s="1"/>
  <c r="AC844" i="8"/>
  <c r="AA844" i="8" s="1"/>
  <c r="W603" i="8"/>
  <c r="AI603" i="8" s="1"/>
  <c r="W474" i="8"/>
  <c r="AB474" i="8" s="1"/>
  <c r="W404" i="8"/>
  <c r="AI404" i="8" s="1"/>
  <c r="W297" i="8"/>
  <c r="AI297" i="8" s="1"/>
  <c r="W665" i="8"/>
  <c r="AI665" i="8" s="1"/>
  <c r="W993" i="8"/>
  <c r="AP993" i="8" s="1"/>
  <c r="W200" i="8"/>
  <c r="AI200" i="8" s="1"/>
  <c r="W969" i="8"/>
  <c r="AI969" i="8" s="1"/>
  <c r="W929" i="8"/>
  <c r="AI929" i="8" s="1"/>
  <c r="W955" i="8"/>
  <c r="AB955" i="8" s="1"/>
  <c r="AC777" i="8"/>
  <c r="AB777" i="8" s="1"/>
  <c r="W688" i="8"/>
  <c r="AB688" i="8" s="1"/>
  <c r="W592" i="8"/>
  <c r="AI592" i="8" s="1"/>
  <c r="W626" i="8"/>
  <c r="AP626" i="8" s="1"/>
  <c r="AC731" i="8"/>
  <c r="AB731" i="8" s="1"/>
  <c r="AI506" i="8"/>
  <c r="W587" i="8"/>
  <c r="AI587" i="8" s="1"/>
  <c r="AI550" i="8"/>
  <c r="W281" i="8"/>
  <c r="AI281" i="8" s="1"/>
  <c r="W524" i="8"/>
  <c r="AP524" i="8" s="1"/>
  <c r="AC194" i="8"/>
  <c r="AA194" i="8" s="1"/>
  <c r="W114" i="8"/>
  <c r="AI114" i="8" s="1"/>
  <c r="AC1087" i="8"/>
  <c r="AB1087" i="8" s="1"/>
  <c r="AI875" i="8"/>
  <c r="AC875" i="8"/>
  <c r="AA875" i="8" s="1"/>
  <c r="W722" i="8"/>
  <c r="AI722" i="8" s="1"/>
  <c r="W599" i="8"/>
  <c r="AP599" i="8" s="1"/>
  <c r="W588" i="8"/>
  <c r="AP588" i="8" s="1"/>
  <c r="W444" i="8"/>
  <c r="AI444" i="8" s="1"/>
  <c r="W369" i="8"/>
  <c r="AI369" i="8" s="1"/>
  <c r="AC909" i="8"/>
  <c r="AA909" i="8" s="1"/>
  <c r="W128" i="8"/>
  <c r="AI128" i="8" s="1"/>
  <c r="W1082" i="8"/>
  <c r="AI1082" i="8" s="1"/>
  <c r="AI887" i="8"/>
  <c r="AC761" i="8"/>
  <c r="AA761" i="8" s="1"/>
  <c r="AC706" i="8"/>
  <c r="AA706" i="8" s="1"/>
  <c r="AC506" i="8"/>
  <c r="AA506" i="8" s="1"/>
  <c r="W958" i="8"/>
  <c r="AC915" i="8"/>
  <c r="AB915" i="8" s="1"/>
  <c r="O271" i="31"/>
  <c r="O272" i="31" s="1"/>
  <c r="O275" i="31" s="1"/>
  <c r="AA889" i="8"/>
  <c r="AI772" i="8"/>
  <c r="AC303" i="8"/>
  <c r="AB303" i="8" s="1"/>
  <c r="AI689" i="8"/>
  <c r="AC245" i="8"/>
  <c r="AB245" i="8" s="1"/>
  <c r="Q129" i="8"/>
  <c r="W1067" i="8"/>
  <c r="AI1067" i="8" s="1"/>
  <c r="AC1041" i="8"/>
  <c r="AB1041" i="8" s="1"/>
  <c r="W979" i="8"/>
  <c r="AI979" i="8" s="1"/>
  <c r="W811" i="8"/>
  <c r="AP811" i="8" s="1"/>
  <c r="AC825" i="8"/>
  <c r="AB825" i="8" s="1"/>
  <c r="AC770" i="8"/>
  <c r="AB770" i="8" s="1"/>
  <c r="W701" i="8"/>
  <c r="AP701" i="8" s="1"/>
  <c r="AC672" i="8"/>
  <c r="AA672" i="8" s="1"/>
  <c r="AC1081" i="8"/>
  <c r="AA1081" i="8" s="1"/>
  <c r="AC901" i="8"/>
  <c r="AB901" i="8" s="1"/>
  <c r="Q463" i="8"/>
  <c r="Q343" i="8"/>
  <c r="AC899" i="8"/>
  <c r="AB899" i="8" s="1"/>
  <c r="V975" i="8"/>
  <c r="W889" i="8"/>
  <c r="V775" i="8"/>
  <c r="M247" i="8"/>
  <c r="V783" i="8"/>
  <c r="X783" i="8"/>
  <c r="V911" i="8"/>
  <c r="X911" i="8"/>
  <c r="V1015" i="8"/>
  <c r="V1095" i="8"/>
  <c r="X1095" i="8"/>
  <c r="X815" i="8"/>
  <c r="V815" i="8"/>
  <c r="V823" i="8"/>
  <c r="W1061" i="8"/>
  <c r="AI1061" i="8" s="1"/>
  <c r="AC697" i="8"/>
  <c r="AB697" i="8" s="1"/>
  <c r="W600" i="8"/>
  <c r="AP600" i="8" s="1"/>
  <c r="AI713" i="8"/>
  <c r="W458" i="8"/>
  <c r="AP458" i="8" s="1"/>
  <c r="W939" i="8"/>
  <c r="AI939" i="8" s="1"/>
  <c r="AI901" i="8"/>
  <c r="AC637" i="8"/>
  <c r="AA637" i="8" s="1"/>
  <c r="V1047" i="8"/>
  <c r="V439" i="8"/>
  <c r="V903" i="8"/>
  <c r="X903" i="8"/>
  <c r="V527" i="8"/>
  <c r="V567" i="8"/>
  <c r="V679" i="8"/>
  <c r="V879" i="8"/>
  <c r="V919" i="8"/>
  <c r="V951" i="8"/>
  <c r="V1023" i="8"/>
  <c r="V287" i="8"/>
  <c r="V871" i="8"/>
  <c r="V631" i="8"/>
  <c r="X631" i="8"/>
  <c r="W184" i="8"/>
  <c r="AI184" i="8" s="1"/>
  <c r="W182" i="8"/>
  <c r="AI182" i="8" s="1"/>
  <c r="Q125" i="8"/>
  <c r="AC1054" i="8"/>
  <c r="AB1054" i="8" s="1"/>
  <c r="AC990" i="8"/>
  <c r="AB990" i="8" s="1"/>
  <c r="AC1028" i="8"/>
  <c r="AA1028" i="8" s="1"/>
  <c r="W693" i="8"/>
  <c r="AB693" i="8" s="1"/>
  <c r="AI697" i="8"/>
  <c r="AC601" i="8"/>
  <c r="AB601" i="8" s="1"/>
  <c r="AC654" i="8"/>
  <c r="AA654" i="8" s="1"/>
  <c r="AC578" i="8"/>
  <c r="AB578" i="8" s="1"/>
  <c r="W310" i="8"/>
  <c r="AI310" i="8" s="1"/>
  <c r="W873" i="8"/>
  <c r="AB873" i="8" s="1"/>
  <c r="AI893" i="8"/>
  <c r="W865" i="8"/>
  <c r="Q631" i="8"/>
  <c r="W857" i="8"/>
  <c r="AI857" i="8" s="1"/>
  <c r="M343" i="8"/>
  <c r="V519" i="8"/>
  <c r="M519" i="8"/>
  <c r="Q815" i="8"/>
  <c r="Q287" i="8"/>
  <c r="V455" i="8"/>
  <c r="V807" i="8"/>
  <c r="W1005" i="8"/>
  <c r="AI1005" i="8" s="1"/>
  <c r="V671" i="8"/>
  <c r="M20" i="8"/>
  <c r="W1075" i="8"/>
  <c r="AI1075" i="8" s="1"/>
  <c r="W985" i="8"/>
  <c r="AB985" i="8" s="1"/>
  <c r="AC902" i="8"/>
  <c r="AA902" i="8" s="1"/>
  <c r="W789" i="8"/>
  <c r="AI789" i="8" s="1"/>
  <c r="AC689" i="8"/>
  <c r="AB689" i="8" s="1"/>
  <c r="AC492" i="8"/>
  <c r="AB492" i="8" s="1"/>
  <c r="W308" i="8"/>
  <c r="AI308" i="8" s="1"/>
  <c r="W409" i="8"/>
  <c r="AI409" i="8" s="1"/>
  <c r="Q487" i="8"/>
  <c r="Q895" i="8"/>
  <c r="V463" i="8"/>
  <c r="AC893" i="8"/>
  <c r="AB893" i="8" s="1"/>
  <c r="Q375" i="8"/>
  <c r="V375" i="8"/>
  <c r="X375" i="8"/>
  <c r="V759" i="8"/>
  <c r="V847" i="8"/>
  <c r="V927" i="8"/>
  <c r="V1031" i="8"/>
  <c r="M455" i="8"/>
  <c r="V1079" i="8"/>
  <c r="V839" i="8"/>
  <c r="V559" i="8"/>
  <c r="V735" i="8"/>
  <c r="W905" i="8"/>
  <c r="AI905" i="8" s="1"/>
  <c r="AC732" i="8"/>
  <c r="AB732" i="8" s="1"/>
  <c r="W632" i="8"/>
  <c r="AB632" i="8" s="1"/>
  <c r="W553" i="8"/>
  <c r="AP553" i="8" s="1"/>
  <c r="W561" i="8"/>
  <c r="AP561" i="8" s="1"/>
  <c r="W283" i="8"/>
  <c r="AI283" i="8" s="1"/>
  <c r="M807" i="8"/>
  <c r="Q839" i="8"/>
  <c r="M815" i="8"/>
  <c r="Q823" i="8"/>
  <c r="Q439" i="8"/>
  <c r="V423" i="8"/>
  <c r="V687" i="8"/>
  <c r="V703" i="8"/>
  <c r="V863" i="8"/>
  <c r="M631" i="8"/>
  <c r="AC713" i="8"/>
  <c r="AB713" i="8" s="1"/>
  <c r="AC772" i="8"/>
  <c r="AC1009" i="8"/>
  <c r="AB1009" i="8" s="1"/>
  <c r="W792" i="8"/>
  <c r="AI792" i="8" s="1"/>
  <c r="Q975" i="8"/>
  <c r="M703" i="8"/>
  <c r="M487" i="8"/>
  <c r="V319" i="8"/>
  <c r="V383" i="8"/>
  <c r="V583" i="8"/>
  <c r="V663" i="8"/>
  <c r="V727" i="8"/>
  <c r="V767" i="8"/>
  <c r="X767" i="8"/>
  <c r="V855" i="8"/>
  <c r="V935" i="8"/>
  <c r="V967" i="8"/>
  <c r="V1007" i="8"/>
  <c r="H243" i="31"/>
  <c r="G300" i="31" s="1"/>
  <c r="F289" i="31"/>
  <c r="H239" i="31"/>
  <c r="CE7" i="31"/>
  <c r="V67" i="31" s="1"/>
  <c r="CE6" i="31"/>
  <c r="V66" i="31" s="1"/>
  <c r="G304" i="31"/>
  <c r="N201" i="31"/>
  <c r="AK12" i="19"/>
  <c r="AK16" i="19"/>
  <c r="U70" i="31"/>
  <c r="T79" i="31" s="1"/>
  <c r="I293" i="31"/>
  <c r="K293" i="31" s="1"/>
  <c r="P201" i="31"/>
  <c r="G303" i="31"/>
  <c r="G302" i="31"/>
  <c r="O201" i="31"/>
  <c r="CD13" i="31"/>
  <c r="CE9" i="31"/>
  <c r="V69" i="31" s="1"/>
  <c r="F285" i="31"/>
  <c r="Q201" i="31"/>
  <c r="G301" i="31"/>
  <c r="AK15" i="19"/>
  <c r="AJ13" i="19"/>
  <c r="CE8" i="31"/>
  <c r="V68" i="31" s="1"/>
  <c r="AA808" i="8"/>
  <c r="W681" i="8"/>
  <c r="AB681" i="8" s="1"/>
  <c r="AC298" i="8"/>
  <c r="AA298" i="8" s="1"/>
  <c r="W75" i="8"/>
  <c r="W99" i="8"/>
  <c r="AI99" i="8" s="1"/>
  <c r="W948" i="8"/>
  <c r="AP948" i="8" s="1"/>
  <c r="W595" i="8"/>
  <c r="AI595" i="8" s="1"/>
  <c r="W407" i="8"/>
  <c r="AI407" i="8" s="1"/>
  <c r="AC932" i="8"/>
  <c r="AB932" i="8" s="1"/>
  <c r="AC451" i="8"/>
  <c r="AA451" i="8" s="1"/>
  <c r="W446" i="8"/>
  <c r="AI446" i="8" s="1"/>
  <c r="AC762" i="8"/>
  <c r="AB762" i="8" s="1"/>
  <c r="W1051" i="8"/>
  <c r="AI1051" i="8" s="1"/>
  <c r="AC938" i="8"/>
  <c r="AB938" i="8" s="1"/>
  <c r="W1091" i="8"/>
  <c r="AI1091" i="8" s="1"/>
  <c r="AI932" i="8"/>
  <c r="AC1002" i="8"/>
  <c r="AB1002" i="8" s="1"/>
  <c r="AC1076" i="8"/>
  <c r="AB1076" i="8" s="1"/>
  <c r="W704" i="8"/>
  <c r="AB704" i="8" s="1"/>
  <c r="AC617" i="8"/>
  <c r="AB617" i="8" s="1"/>
  <c r="W643" i="8"/>
  <c r="AP643" i="8" s="1"/>
  <c r="W406" i="8"/>
  <c r="AI406" i="8" s="1"/>
  <c r="W465" i="8"/>
  <c r="AB465" i="8" s="1"/>
  <c r="W808" i="8"/>
  <c r="AB808" i="8" s="1"/>
  <c r="W840" i="8"/>
  <c r="AB840" i="8" s="1"/>
  <c r="W1094" i="8"/>
  <c r="AI1094" i="8" s="1"/>
  <c r="W1003" i="8"/>
  <c r="AB1003" i="8" s="1"/>
  <c r="W900" i="8"/>
  <c r="AI900" i="8" s="1"/>
  <c r="AC841" i="8"/>
  <c r="AB841" i="8" s="1"/>
  <c r="AC715" i="8"/>
  <c r="AB715" i="8" s="1"/>
  <c r="AC413" i="8"/>
  <c r="AA413" i="8" s="1"/>
  <c r="W367" i="8"/>
  <c r="AI367" i="8" s="1"/>
  <c r="W868" i="8"/>
  <c r="AB868" i="8" s="1"/>
  <c r="AI859" i="8"/>
  <c r="AC745" i="8"/>
  <c r="AB745" i="8" s="1"/>
  <c r="W364" i="8"/>
  <c r="AI364" i="8" s="1"/>
  <c r="AC217" i="8"/>
  <c r="AA217" i="8" s="1"/>
  <c r="AC976" i="8"/>
  <c r="AB976" i="8" s="1"/>
  <c r="AI954" i="8"/>
  <c r="W908" i="8"/>
  <c r="AI908" i="8" s="1"/>
  <c r="AC785" i="8"/>
  <c r="AB785" i="8" s="1"/>
  <c r="W674" i="8"/>
  <c r="AB674" i="8" s="1"/>
  <c r="W570" i="8"/>
  <c r="AI570" i="8" s="1"/>
  <c r="W552" i="8"/>
  <c r="AB552" i="8" s="1"/>
  <c r="W649" i="8"/>
  <c r="AI649" i="8" s="1"/>
  <c r="AC69" i="8"/>
  <c r="AA69" i="8" s="1"/>
  <c r="AY69" i="8" s="1"/>
  <c r="W106" i="8"/>
  <c r="AI106" i="8" s="1"/>
  <c r="W945" i="8"/>
  <c r="AP945" i="8" s="1"/>
  <c r="W482" i="8"/>
  <c r="AB482" i="8" s="1"/>
  <c r="AC586" i="8"/>
  <c r="AA586" i="8" s="1"/>
  <c r="AP508" i="8"/>
  <c r="W278" i="8"/>
  <c r="AI278" i="8" s="1"/>
  <c r="W802" i="8"/>
  <c r="AB802" i="8" s="1"/>
  <c r="AC1073" i="8"/>
  <c r="AA1073" i="8" s="1"/>
  <c r="AC949" i="8"/>
  <c r="AB949" i="8" s="1"/>
  <c r="W963" i="8"/>
  <c r="AI963" i="8" s="1"/>
  <c r="W858" i="8"/>
  <c r="AB858" i="8" s="1"/>
  <c r="AC716" i="8"/>
  <c r="AB716" i="8" s="1"/>
  <c r="W698" i="8"/>
  <c r="AI698" i="8" s="1"/>
  <c r="W619" i="8"/>
  <c r="AB619" i="8" s="1"/>
  <c r="AI637" i="8"/>
  <c r="AC618" i="8"/>
  <c r="AB618" i="8" s="1"/>
  <c r="W431" i="8"/>
  <c r="AI431" i="8" s="1"/>
  <c r="AC397" i="8"/>
  <c r="AB397" i="8" s="1"/>
  <c r="W966" i="8"/>
  <c r="AP966" i="8" s="1"/>
  <c r="AC1049" i="8"/>
  <c r="AA1049" i="8" s="1"/>
  <c r="W242" i="8"/>
  <c r="AI242" i="8" s="1"/>
  <c r="AC1014" i="8"/>
  <c r="AA1014" i="8" s="1"/>
  <c r="W1019" i="8"/>
  <c r="AI1019" i="8" s="1"/>
  <c r="AA619" i="8"/>
  <c r="AC434" i="8"/>
  <c r="AA434" i="8" s="1"/>
  <c r="AA532" i="8"/>
  <c r="W273" i="8"/>
  <c r="AI273" i="8" s="1"/>
  <c r="AC954" i="8"/>
  <c r="AB954" i="8" s="1"/>
  <c r="W258" i="8"/>
  <c r="AI258" i="8" s="1"/>
  <c r="AC156" i="8"/>
  <c r="AA156" i="8" s="1"/>
  <c r="AC1055" i="8"/>
  <c r="AB1055" i="8" s="1"/>
  <c r="W942" i="8"/>
  <c r="AB942" i="8" s="1"/>
  <c r="AC922" i="8"/>
  <c r="AA922" i="8" s="1"/>
  <c r="W898" i="8"/>
  <c r="AP898" i="8" s="1"/>
  <c r="W890" i="8"/>
  <c r="AP890" i="8" s="1"/>
  <c r="AI785" i="8"/>
  <c r="W824" i="8"/>
  <c r="AB824" i="8" s="1"/>
  <c r="AC515" i="8"/>
  <c r="AB515" i="8" s="1"/>
  <c r="W454" i="8"/>
  <c r="AI454" i="8" s="1"/>
  <c r="AC306" i="8"/>
  <c r="AA306" i="8" s="1"/>
  <c r="AC1025" i="8"/>
  <c r="AB1025" i="8" s="1"/>
  <c r="W850" i="8"/>
  <c r="AB850" i="8" s="1"/>
  <c r="W532" i="8"/>
  <c r="AB532" i="8" s="1"/>
  <c r="AA857" i="8"/>
  <c r="AA774" i="8"/>
  <c r="AA441" i="8"/>
  <c r="AA840" i="8"/>
  <c r="AA816" i="8"/>
  <c r="AC208" i="8"/>
  <c r="AA208" i="8" s="1"/>
  <c r="W208" i="8"/>
  <c r="AI208" i="8" s="1"/>
  <c r="AA846" i="8"/>
  <c r="AC891" i="8"/>
  <c r="AB891" i="8" s="1"/>
  <c r="AC491" i="8"/>
  <c r="AB491" i="8" s="1"/>
  <c r="W531" i="8"/>
  <c r="AI531" i="8" s="1"/>
  <c r="W846" i="8"/>
  <c r="AB846" i="8" s="1"/>
  <c r="AC6" i="8"/>
  <c r="AA6" i="8" s="1"/>
  <c r="W849" i="8"/>
  <c r="AI849" i="8" s="1"/>
  <c r="W746" i="8"/>
  <c r="AP746" i="8" s="1"/>
  <c r="AC662" i="8"/>
  <c r="AA662" i="8" s="1"/>
  <c r="W469" i="8"/>
  <c r="AI469" i="8" s="1"/>
  <c r="AC946" i="8"/>
  <c r="AA946" i="8" s="1"/>
  <c r="W980" i="8"/>
  <c r="AB980" i="8" s="1"/>
  <c r="AI891" i="8"/>
  <c r="AC834" i="8"/>
  <c r="AB834" i="8" s="1"/>
  <c r="AC877" i="8"/>
  <c r="AB877" i="8" s="1"/>
  <c r="AC476" i="8"/>
  <c r="AA476" i="8" s="1"/>
  <c r="W917" i="8"/>
  <c r="AI917" i="8" s="1"/>
  <c r="AA1011" i="8"/>
  <c r="W866" i="8"/>
  <c r="AP866" i="8" s="1"/>
  <c r="AC440" i="8"/>
  <c r="AA440" i="8" s="1"/>
  <c r="AA425" i="8"/>
  <c r="W982" i="8"/>
  <c r="AA1085" i="8"/>
  <c r="AA993" i="8"/>
  <c r="W466" i="8"/>
  <c r="AB466" i="8" s="1"/>
  <c r="AC402" i="8"/>
  <c r="AB402" i="8" s="1"/>
  <c r="W425" i="8"/>
  <c r="AI425" i="8" s="1"/>
  <c r="Q172" i="8"/>
  <c r="AC817" i="8"/>
  <c r="AB817" i="8" s="1"/>
  <c r="AC357" i="8"/>
  <c r="AA357" i="8" s="1"/>
  <c r="W1085" i="8"/>
  <c r="AI1085" i="8" s="1"/>
  <c r="Q98" i="8"/>
  <c r="AP645" i="8"/>
  <c r="AI645" i="8"/>
  <c r="V554" i="8"/>
  <c r="X554" i="8"/>
  <c r="W787" i="8"/>
  <c r="AI787" i="8" s="1"/>
  <c r="W730" i="8"/>
  <c r="AI730" i="8" s="1"/>
  <c r="W675" i="8"/>
  <c r="AB675" i="8" s="1"/>
  <c r="W490" i="8"/>
  <c r="AB490" i="8" s="1"/>
  <c r="V650" i="8"/>
  <c r="X650" i="8"/>
  <c r="AC420" i="8"/>
  <c r="W420" i="8"/>
  <c r="AI420" i="8" s="1"/>
  <c r="X994" i="8"/>
  <c r="V994" i="8"/>
  <c r="V522" i="8"/>
  <c r="X522" i="8"/>
  <c r="W1057" i="8"/>
  <c r="AI1057" i="8" s="1"/>
  <c r="AC1057" i="8"/>
  <c r="V394" i="8"/>
  <c r="X394" i="8"/>
  <c r="V1058" i="8"/>
  <c r="X1058" i="8"/>
  <c r="M170" i="8"/>
  <c r="Q229" i="8"/>
  <c r="M172" i="8"/>
  <c r="Q136" i="8"/>
  <c r="Q40" i="8"/>
  <c r="V562" i="8"/>
  <c r="X562" i="8"/>
  <c r="X546" i="8"/>
  <c r="V546" i="8"/>
  <c r="Q224" i="8"/>
  <c r="W197" i="8"/>
  <c r="AI197" i="8" s="1"/>
  <c r="M140" i="8"/>
  <c r="M15" i="8"/>
  <c r="W11" i="8"/>
  <c r="W21" i="8"/>
  <c r="W937" i="8"/>
  <c r="AP937" i="8" s="1"/>
  <c r="AA982" i="8"/>
  <c r="AC810" i="8"/>
  <c r="AB810" i="8" s="1"/>
  <c r="AI670" i="8"/>
  <c r="AA449" i="8"/>
  <c r="W386" i="8"/>
  <c r="AI386" i="8" s="1"/>
  <c r="AC830" i="8"/>
  <c r="M274" i="8"/>
  <c r="AC1043" i="8"/>
  <c r="W1043" i="8"/>
  <c r="AI1043" i="8" s="1"/>
  <c r="W943" i="8"/>
  <c r="AC943" i="8"/>
  <c r="W625" i="8"/>
  <c r="AC625" i="8"/>
  <c r="Q27" i="8"/>
  <c r="M8" i="8"/>
  <c r="AC670" i="8"/>
  <c r="AA670" i="8" s="1"/>
  <c r="AC634" i="8"/>
  <c r="AB634" i="8" s="1"/>
  <c r="AC594" i="8"/>
  <c r="AA594" i="8" s="1"/>
  <c r="AC645" i="8"/>
  <c r="Q274" i="8"/>
  <c r="W907" i="8"/>
  <c r="AC907" i="8"/>
  <c r="AC417" i="8"/>
  <c r="W417" i="8"/>
  <c r="AI417" i="8" s="1"/>
  <c r="V1066" i="8"/>
  <c r="X1066" i="8"/>
  <c r="V794" i="8"/>
  <c r="X794" i="8"/>
  <c r="W978" i="8"/>
  <c r="AC978" i="8"/>
  <c r="V1010" i="8"/>
  <c r="X1010" i="8"/>
  <c r="M224" i="8"/>
  <c r="W153" i="8"/>
  <c r="AI153" i="8" s="1"/>
  <c r="AC87" i="8"/>
  <c r="AA87" i="8" s="1"/>
  <c r="AA776" i="8"/>
  <c r="AC354" i="8"/>
  <c r="AA354" i="8" s="1"/>
  <c r="W449" i="8"/>
  <c r="AI449" i="8" s="1"/>
  <c r="Q394" i="8"/>
  <c r="AC936" i="8"/>
  <c r="W936" i="8"/>
  <c r="X514" i="8"/>
  <c r="V514" i="8"/>
  <c r="X642" i="8"/>
  <c r="V642" i="8"/>
  <c r="M248" i="8"/>
  <c r="Q248" i="8"/>
  <c r="M225" i="8"/>
  <c r="Q226" i="8"/>
  <c r="W253" i="8"/>
  <c r="AI253" i="8" s="1"/>
  <c r="AC161" i="8"/>
  <c r="AA161" i="8" s="1"/>
  <c r="Q56" i="8"/>
  <c r="AC1012" i="8"/>
  <c r="AA1012" i="8" s="1"/>
  <c r="AA552" i="8"/>
  <c r="W377" i="8"/>
  <c r="AI377" i="8" s="1"/>
  <c r="M394" i="8"/>
  <c r="X538" i="8"/>
  <c r="V538" i="8"/>
  <c r="V330" i="8"/>
  <c r="V530" i="8"/>
  <c r="X530" i="8"/>
  <c r="V1074" i="8"/>
  <c r="X1074" i="8"/>
  <c r="X1018" i="8"/>
  <c r="V1018" i="8"/>
  <c r="V1050" i="8"/>
  <c r="X1050" i="8"/>
  <c r="M259" i="8"/>
  <c r="M122" i="8"/>
  <c r="M715" i="8"/>
  <c r="M419" i="8"/>
  <c r="M315" i="8"/>
  <c r="M442" i="8"/>
  <c r="M243" i="8"/>
  <c r="Q907" i="8"/>
  <c r="M98" i="8"/>
  <c r="M843" i="8"/>
  <c r="Q818" i="8"/>
  <c r="Q410" i="8"/>
  <c r="M282" i="8"/>
  <c r="Q418" i="8"/>
  <c r="M418" i="8"/>
  <c r="M322" i="8"/>
  <c r="M306" i="8"/>
  <c r="Q306" i="8"/>
  <c r="M298" i="8"/>
  <c r="Q298" i="8"/>
  <c r="M450" i="8"/>
  <c r="Q450" i="8"/>
  <c r="M338" i="8"/>
  <c r="Q338" i="8"/>
  <c r="M1003" i="8"/>
  <c r="Q1003" i="8"/>
  <c r="M667" i="8"/>
  <c r="Q667" i="8"/>
  <c r="M403" i="8"/>
  <c r="Q403" i="8"/>
  <c r="Q955" i="8"/>
  <c r="M955" i="8"/>
  <c r="Q979" i="8"/>
  <c r="M979" i="8"/>
  <c r="Q491" i="8"/>
  <c r="M491" i="8"/>
  <c r="M971" i="8"/>
  <c r="Q971" i="8"/>
  <c r="Q835" i="8"/>
  <c r="M835" i="8"/>
  <c r="Q723" i="8"/>
  <c r="M723" i="8"/>
  <c r="Q691" i="8"/>
  <c r="M691" i="8"/>
  <c r="Q755" i="8"/>
  <c r="M755" i="8"/>
  <c r="Q875" i="8"/>
  <c r="M875" i="8"/>
  <c r="M595" i="8"/>
  <c r="Q595" i="8"/>
  <c r="M747" i="8"/>
  <c r="Q747" i="8"/>
  <c r="M939" i="8"/>
  <c r="Q939" i="8"/>
  <c r="Q587" i="8"/>
  <c r="M587" i="8"/>
  <c r="M1051" i="8"/>
  <c r="Q1051" i="8"/>
  <c r="M363" i="8"/>
  <c r="Q363" i="8"/>
  <c r="Q651" i="8"/>
  <c r="M651" i="8"/>
  <c r="Q1027" i="8"/>
  <c r="M1027" i="8"/>
  <c r="Q659" i="8"/>
  <c r="M659" i="8"/>
  <c r="Q1019" i="8"/>
  <c r="M1019" i="8"/>
  <c r="Q1059" i="8"/>
  <c r="M1059" i="8"/>
  <c r="M1067" i="8"/>
  <c r="Q1067" i="8"/>
  <c r="M779" i="8"/>
  <c r="Q779" i="8"/>
  <c r="Q627" i="8"/>
  <c r="M627" i="8"/>
  <c r="M1091" i="8"/>
  <c r="Q1091" i="8"/>
  <c r="M675" i="8"/>
  <c r="Q675" i="8"/>
  <c r="Q507" i="8"/>
  <c r="M507" i="8"/>
  <c r="M283" i="8"/>
  <c r="Q283" i="8"/>
  <c r="Q1017" i="8"/>
  <c r="M1017" i="8"/>
  <c r="Q977" i="8"/>
  <c r="M977" i="8"/>
  <c r="M1033" i="8"/>
  <c r="Q1033" i="8"/>
  <c r="M1089" i="8"/>
  <c r="Q1089" i="8"/>
  <c r="Q538" i="8"/>
  <c r="M538" i="8"/>
  <c r="Q602" i="8"/>
  <c r="M602" i="8"/>
  <c r="Q674" i="8"/>
  <c r="M674" i="8"/>
  <c r="Q714" i="8"/>
  <c r="M714" i="8"/>
  <c r="M754" i="8"/>
  <c r="Q754" i="8"/>
  <c r="Q882" i="8"/>
  <c r="M882" i="8"/>
  <c r="Q914" i="8"/>
  <c r="M914" i="8"/>
  <c r="M978" i="8"/>
  <c r="Q978" i="8"/>
  <c r="Q1010" i="8"/>
  <c r="M1010" i="8"/>
  <c r="Q1042" i="8"/>
  <c r="M1042" i="8"/>
  <c r="M1074" i="8"/>
  <c r="Q1074" i="8"/>
  <c r="Q897" i="8"/>
  <c r="M897" i="8"/>
  <c r="M570" i="8"/>
  <c r="Q570" i="8"/>
  <c r="M634" i="8"/>
  <c r="Q634" i="8"/>
  <c r="M786" i="8"/>
  <c r="Q786" i="8"/>
  <c r="M946" i="8"/>
  <c r="Q946" i="8"/>
  <c r="Q969" i="8"/>
  <c r="M969" i="8"/>
  <c r="M578" i="8"/>
  <c r="Q578" i="8"/>
  <c r="M922" i="8"/>
  <c r="Q922" i="8"/>
  <c r="Q1018" i="8"/>
  <c r="M1018" i="8"/>
  <c r="M546" i="8"/>
  <c r="Q546" i="8"/>
  <c r="Q610" i="8"/>
  <c r="M610" i="8"/>
  <c r="Q642" i="8"/>
  <c r="M642" i="8"/>
  <c r="Q682" i="8"/>
  <c r="M682" i="8"/>
  <c r="Q730" i="8"/>
  <c r="M730" i="8"/>
  <c r="M762" i="8"/>
  <c r="Q762" i="8"/>
  <c r="M794" i="8"/>
  <c r="Q794" i="8"/>
  <c r="M826" i="8"/>
  <c r="Q826" i="8"/>
  <c r="Q858" i="8"/>
  <c r="M858" i="8"/>
  <c r="Q890" i="8"/>
  <c r="M890" i="8"/>
  <c r="M954" i="8"/>
  <c r="Q954" i="8"/>
  <c r="Q986" i="8"/>
  <c r="M986" i="8"/>
  <c r="Q1050" i="8"/>
  <c r="M1050" i="8"/>
  <c r="Q1082" i="8"/>
  <c r="M1082" i="8"/>
  <c r="Q1065" i="8"/>
  <c r="M1065" i="8"/>
  <c r="Q1001" i="8"/>
  <c r="M1001" i="8"/>
  <c r="Q937" i="8"/>
  <c r="M937" i="8"/>
  <c r="Q993" i="8"/>
  <c r="M993" i="8"/>
  <c r="M554" i="8"/>
  <c r="Q554" i="8"/>
  <c r="Q658" i="8"/>
  <c r="M658" i="8"/>
  <c r="M698" i="8"/>
  <c r="Q698" i="8"/>
  <c r="M866" i="8"/>
  <c r="Q866" i="8"/>
  <c r="Q994" i="8"/>
  <c r="M994" i="8"/>
  <c r="Q1058" i="8"/>
  <c r="M1058" i="8"/>
  <c r="M953" i="8"/>
  <c r="Q953" i="8"/>
  <c r="M1009" i="8"/>
  <c r="Q1009" i="8"/>
  <c r="M514" i="8"/>
  <c r="Q514" i="8"/>
  <c r="M586" i="8"/>
  <c r="Q586" i="8"/>
  <c r="Q618" i="8"/>
  <c r="M618" i="8"/>
  <c r="Q738" i="8"/>
  <c r="M738" i="8"/>
  <c r="Q770" i="8"/>
  <c r="M770" i="8"/>
  <c r="Q802" i="8"/>
  <c r="M802" i="8"/>
  <c r="M834" i="8"/>
  <c r="Q834" i="8"/>
  <c r="Q898" i="8"/>
  <c r="M898" i="8"/>
  <c r="Q930" i="8"/>
  <c r="M930" i="8"/>
  <c r="Q962" i="8"/>
  <c r="M962" i="8"/>
  <c r="M1026" i="8"/>
  <c r="Q1026" i="8"/>
  <c r="Q1090" i="8"/>
  <c r="M1090" i="8"/>
  <c r="Q1073" i="8"/>
  <c r="M1073" i="8"/>
  <c r="Q1057" i="8"/>
  <c r="M1057" i="8"/>
  <c r="M522" i="8"/>
  <c r="Q522" i="8"/>
  <c r="M666" i="8"/>
  <c r="Q666" i="8"/>
  <c r="Q746" i="8"/>
  <c r="M746" i="8"/>
  <c r="Q778" i="8"/>
  <c r="M778" i="8"/>
  <c r="Q810" i="8"/>
  <c r="M810" i="8"/>
  <c r="M906" i="8"/>
  <c r="Q906" i="8"/>
  <c r="Q938" i="8"/>
  <c r="M938" i="8"/>
  <c r="Q970" i="8"/>
  <c r="M970" i="8"/>
  <c r="Q1025" i="8"/>
  <c r="M1025" i="8"/>
  <c r="M1081" i="8"/>
  <c r="Q1081" i="8"/>
  <c r="Q562" i="8"/>
  <c r="M562" i="8"/>
  <c r="M594" i="8"/>
  <c r="Q594" i="8"/>
  <c r="M626" i="8"/>
  <c r="Q626" i="8"/>
  <c r="M706" i="8"/>
  <c r="Q706" i="8"/>
  <c r="Q842" i="8"/>
  <c r="M842" i="8"/>
  <c r="M874" i="8"/>
  <c r="Q874" i="8"/>
  <c r="M1002" i="8"/>
  <c r="Q1002" i="8"/>
  <c r="Q1034" i="8"/>
  <c r="M1034" i="8"/>
  <c r="M1066" i="8"/>
  <c r="Q1066" i="8"/>
  <c r="AP782" i="8"/>
  <c r="AI782" i="8"/>
  <c r="AA500" i="8"/>
  <c r="AP762" i="8"/>
  <c r="AI762" i="8"/>
  <c r="AP1001" i="8"/>
  <c r="AI1001" i="8"/>
  <c r="AP798" i="8"/>
  <c r="AI798" i="8"/>
  <c r="AP909" i="8"/>
  <c r="AI909" i="8"/>
  <c r="AA756" i="8"/>
  <c r="AP869" i="8"/>
  <c r="AI869" i="8"/>
  <c r="AP956" i="8"/>
  <c r="AI956" i="8"/>
  <c r="AP830" i="8"/>
  <c r="AI830" i="8"/>
  <c r="W189" i="8"/>
  <c r="AI189" i="8" s="1"/>
  <c r="AC145" i="8"/>
  <c r="AA145" i="8" s="1"/>
  <c r="AC73" i="8"/>
  <c r="AA73" i="8" s="1"/>
  <c r="AC25" i="8"/>
  <c r="AA25" i="8" s="1"/>
  <c r="AC126" i="8"/>
  <c r="AA126" i="8" s="1"/>
  <c r="AP817" i="8"/>
  <c r="AI817" i="8"/>
  <c r="AP877" i="8"/>
  <c r="AI877" i="8"/>
  <c r="AA698" i="8"/>
  <c r="AA606" i="8"/>
  <c r="AI563" i="8"/>
  <c r="AP563" i="8"/>
  <c r="AA507" i="8"/>
  <c r="AA539" i="8"/>
  <c r="AA407" i="8"/>
  <c r="W65" i="8"/>
  <c r="AP914" i="8"/>
  <c r="AI914" i="8"/>
  <c r="AA826" i="8"/>
  <c r="AI854" i="8"/>
  <c r="AP854" i="8"/>
  <c r="AP799" i="8"/>
  <c r="AI799" i="8"/>
  <c r="AA755" i="8"/>
  <c r="AI810" i="8"/>
  <c r="AP810" i="8"/>
  <c r="AA692" i="8"/>
  <c r="AA632" i="8"/>
  <c r="AP476" i="8"/>
  <c r="AI476" i="8"/>
  <c r="AA521" i="8"/>
  <c r="AA561" i="8"/>
  <c r="AA442" i="8"/>
  <c r="AA446" i="8"/>
  <c r="AA488" i="8"/>
  <c r="AP699" i="8"/>
  <c r="AI699" i="8"/>
  <c r="AI551" i="8"/>
  <c r="AP551" i="8"/>
  <c r="AA386" i="8"/>
  <c r="AA377" i="8"/>
  <c r="AA308" i="8"/>
  <c r="AA378" i="8"/>
  <c r="AA385" i="8"/>
  <c r="AA1070" i="8"/>
  <c r="AA1000" i="8"/>
  <c r="AP973" i="8"/>
  <c r="AI973" i="8"/>
  <c r="AA1003" i="8"/>
  <c r="AI933" i="8"/>
  <c r="AP933" i="8"/>
  <c r="AA998" i="8"/>
  <c r="AA929" i="8"/>
  <c r="AA955" i="8"/>
  <c r="AA937" i="8"/>
  <c r="AA860" i="8"/>
  <c r="AA789" i="8"/>
  <c r="AA813" i="8"/>
  <c r="AA842" i="8"/>
  <c r="AA753" i="8"/>
  <c r="AI834" i="8"/>
  <c r="AP834" i="8"/>
  <c r="AI748" i="8"/>
  <c r="AP748" i="8"/>
  <c r="AP673" i="8"/>
  <c r="AI673" i="8"/>
  <c r="AA787" i="8"/>
  <c r="AI740" i="8"/>
  <c r="AP740" i="8"/>
  <c r="AI684" i="8"/>
  <c r="AP684" i="8"/>
  <c r="AP609" i="8"/>
  <c r="AI609" i="8"/>
  <c r="AP593" i="8"/>
  <c r="AI593" i="8"/>
  <c r="AA743" i="8"/>
  <c r="AI618" i="8"/>
  <c r="AP618" i="8"/>
  <c r="AA603" i="8"/>
  <c r="AI714" i="8"/>
  <c r="AP714" i="8"/>
  <c r="AA450" i="8"/>
  <c r="AA490" i="8"/>
  <c r="AP525" i="8"/>
  <c r="AI525" i="8"/>
  <c r="AP505" i="8"/>
  <c r="AI505" i="8"/>
  <c r="AA466" i="8"/>
  <c r="AA473" i="8"/>
  <c r="AA367" i="8"/>
  <c r="AA930" i="8"/>
  <c r="AP803" i="8"/>
  <c r="AI803" i="8"/>
  <c r="AP659" i="8"/>
  <c r="AI659" i="8"/>
  <c r="AI630" i="8"/>
  <c r="AP630" i="8"/>
  <c r="AA1082" i="8"/>
  <c r="AA1075" i="8"/>
  <c r="AP953" i="8"/>
  <c r="AI953" i="8"/>
  <c r="AA1083" i="8"/>
  <c r="AA996" i="8"/>
  <c r="AI941" i="8"/>
  <c r="AP941" i="8"/>
  <c r="AP957" i="8"/>
  <c r="AI957" i="8"/>
  <c r="AI844" i="8"/>
  <c r="AP844" i="8"/>
  <c r="AP965" i="8"/>
  <c r="AI965" i="8"/>
  <c r="AA890" i="8"/>
  <c r="AA833" i="8"/>
  <c r="AA797" i="8"/>
  <c r="AA781" i="8"/>
  <c r="AP916" i="8"/>
  <c r="AI916" i="8"/>
  <c r="AI818" i="8"/>
  <c r="AP818" i="8"/>
  <c r="AI738" i="8"/>
  <c r="AP738" i="8"/>
  <c r="AI732" i="8"/>
  <c r="AP732" i="8"/>
  <c r="AP660" i="8"/>
  <c r="AI660" i="8"/>
  <c r="AA643" i="8"/>
  <c r="AA575" i="8"/>
  <c r="AA674" i="8"/>
  <c r="AP636" i="8"/>
  <c r="AI636" i="8"/>
  <c r="AP654" i="8"/>
  <c r="AI654" i="8"/>
  <c r="AP602" i="8"/>
  <c r="AI602" i="8"/>
  <c r="AA588" i="8"/>
  <c r="AP491" i="8"/>
  <c r="AI491" i="8"/>
  <c r="AA513" i="8"/>
  <c r="AI555" i="8"/>
  <c r="AP555" i="8"/>
  <c r="AA565" i="8"/>
  <c r="AA310" i="8"/>
  <c r="AA316" i="8"/>
  <c r="AA278" i="8"/>
  <c r="AA305" i="8"/>
  <c r="AA297" i="8"/>
  <c r="AA1059" i="8"/>
  <c r="AA963" i="8"/>
  <c r="AA917" i="8"/>
  <c r="AA1094" i="8"/>
  <c r="AI925" i="8"/>
  <c r="AP925" i="8"/>
  <c r="AI976" i="8"/>
  <c r="AP976" i="8"/>
  <c r="AI922" i="8"/>
  <c r="AP922" i="8"/>
  <c r="AA876" i="8"/>
  <c r="AP940" i="8"/>
  <c r="AI940" i="8"/>
  <c r="AI902" i="8"/>
  <c r="AP902" i="8"/>
  <c r="AA837" i="8"/>
  <c r="AA811" i="8"/>
  <c r="AI829" i="8"/>
  <c r="AP829" i="8"/>
  <c r="AP841" i="8"/>
  <c r="AI841" i="8"/>
  <c r="AA730" i="8"/>
  <c r="AA681" i="8"/>
  <c r="AA690" i="8"/>
  <c r="AA592" i="8"/>
  <c r="AP731" i="8"/>
  <c r="AI731" i="8"/>
  <c r="AP793" i="8"/>
  <c r="AI793" i="8"/>
  <c r="AP662" i="8"/>
  <c r="AI662" i="8"/>
  <c r="AA599" i="8"/>
  <c r="AA598" i="8"/>
  <c r="AA580" i="8"/>
  <c r="AI578" i="8"/>
  <c r="AP578" i="8"/>
  <c r="AP537" i="8"/>
  <c r="AI537" i="8"/>
  <c r="AA489" i="8"/>
  <c r="AA582" i="8"/>
  <c r="AA465" i="8"/>
  <c r="AA454" i="8"/>
  <c r="AP468" i="8"/>
  <c r="AI468" i="8"/>
  <c r="AA304" i="8"/>
  <c r="AA892" i="8"/>
  <c r="AP825" i="8"/>
  <c r="AI825" i="8"/>
  <c r="AP710" i="8"/>
  <c r="AI710" i="8"/>
  <c r="AA458" i="8"/>
  <c r="AA474" i="8"/>
  <c r="AA1067" i="8"/>
  <c r="AA1026" i="8"/>
  <c r="AI990" i="8"/>
  <c r="AP990" i="8"/>
  <c r="AA1029" i="8"/>
  <c r="AP972" i="8"/>
  <c r="AI972" i="8"/>
  <c r="AA908" i="8"/>
  <c r="AP904" i="8"/>
  <c r="AI904" i="8"/>
  <c r="AP801" i="8"/>
  <c r="AI801" i="8"/>
  <c r="AA763" i="8"/>
  <c r="AA905" i="8"/>
  <c r="AP809" i="8"/>
  <c r="AI809" i="8"/>
  <c r="AA795" i="8"/>
  <c r="AA897" i="8"/>
  <c r="AI770" i="8"/>
  <c r="AP770" i="8"/>
  <c r="AA722" i="8"/>
  <c r="AP628" i="8"/>
  <c r="AI628" i="8"/>
  <c r="AA579" i="8"/>
  <c r="AP668" i="8"/>
  <c r="AI668" i="8"/>
  <c r="AA571" i="8"/>
  <c r="AI515" i="8"/>
  <c r="AP515" i="8"/>
  <c r="AA482" i="8"/>
  <c r="AA414" i="8"/>
  <c r="AP462" i="8"/>
  <c r="AI462" i="8"/>
  <c r="AA587" i="8"/>
  <c r="AA281" i="8"/>
  <c r="AA289" i="8"/>
  <c r="AA364" i="8"/>
  <c r="AA913" i="8"/>
  <c r="AA620" i="8"/>
  <c r="AA1092" i="8"/>
  <c r="AP949" i="8"/>
  <c r="AI949" i="8"/>
  <c r="AP981" i="8"/>
  <c r="AI981" i="8"/>
  <c r="AP946" i="8"/>
  <c r="AI946" i="8"/>
  <c r="AP986" i="8"/>
  <c r="AI986" i="8"/>
  <c r="AA1091" i="8"/>
  <c r="AI1002" i="8"/>
  <c r="AP1002" i="8"/>
  <c r="AA980" i="8"/>
  <c r="AA898" i="8"/>
  <c r="AI910" i="8"/>
  <c r="AP910" i="8"/>
  <c r="AA819" i="8"/>
  <c r="AI716" i="8"/>
  <c r="AP716" i="8"/>
  <c r="AA882" i="8"/>
  <c r="AP750" i="8"/>
  <c r="AI750" i="8"/>
  <c r="AI708" i="8"/>
  <c r="AP708" i="8"/>
  <c r="AA688" i="8"/>
  <c r="AP617" i="8"/>
  <c r="AI617" i="8"/>
  <c r="AP601" i="8"/>
  <c r="AI601" i="8"/>
  <c r="AP646" i="8"/>
  <c r="AI646" i="8"/>
  <c r="AP573" i="8"/>
  <c r="AI573" i="8"/>
  <c r="AA585" i="8"/>
  <c r="AP652" i="8"/>
  <c r="AI652" i="8"/>
  <c r="AA611" i="8"/>
  <c r="AA595" i="8"/>
  <c r="AA570" i="8"/>
  <c r="AP569" i="8"/>
  <c r="AI569" i="8"/>
  <c r="AA531" i="8"/>
  <c r="AI481" i="8"/>
  <c r="AP481" i="8"/>
  <c r="AP545" i="8"/>
  <c r="AI545" i="8"/>
  <c r="AA431" i="8"/>
  <c r="AP492" i="8"/>
  <c r="AI492" i="8"/>
  <c r="AA535" i="8"/>
  <c r="AA457" i="8"/>
  <c r="AP938" i="8"/>
  <c r="AI938" i="8"/>
  <c r="AP686" i="8"/>
  <c r="AI686" i="8"/>
  <c r="AA1051" i="8"/>
  <c r="AA1090" i="8"/>
  <c r="AP988" i="8"/>
  <c r="AI988" i="8"/>
  <c r="AA945" i="8"/>
  <c r="AA900" i="8"/>
  <c r="AA852" i="8"/>
  <c r="AA928" i="8"/>
  <c r="AP896" i="8"/>
  <c r="AI896" i="8"/>
  <c r="AA948" i="8"/>
  <c r="AA866" i="8"/>
  <c r="AI878" i="8"/>
  <c r="AP878" i="8"/>
  <c r="AA868" i="8"/>
  <c r="AA827" i="8"/>
  <c r="AA805" i="8"/>
  <c r="AI706" i="8"/>
  <c r="AP706" i="8"/>
  <c r="AI700" i="8"/>
  <c r="AP700" i="8"/>
  <c r="AA734" i="8"/>
  <c r="AP667" i="8"/>
  <c r="AI667" i="8"/>
  <c r="AA626" i="8"/>
  <c r="AI572" i="8"/>
  <c r="AP572" i="8"/>
  <c r="AA746" i="8"/>
  <c r="AA577" i="8"/>
  <c r="AI634" i="8"/>
  <c r="AP634" i="8"/>
  <c r="AP610" i="8"/>
  <c r="AI610" i="8"/>
  <c r="AP594" i="8"/>
  <c r="AI594" i="8"/>
  <c r="AA469" i="8"/>
  <c r="AA651" i="8"/>
  <c r="AA553" i="8"/>
  <c r="AI586" i="8"/>
  <c r="AP586" i="8"/>
  <c r="AI499" i="8"/>
  <c r="AP499" i="8"/>
  <c r="AA471" i="8"/>
  <c r="AA406" i="8"/>
  <c r="AP483" i="8"/>
  <c r="AI483" i="8"/>
  <c r="AA501" i="8"/>
  <c r="AA380" i="8"/>
  <c r="AA369" i="8"/>
  <c r="AA388" i="8"/>
  <c r="W33" i="8"/>
  <c r="W90" i="8"/>
  <c r="AC90" i="8"/>
  <c r="AA90" i="8" s="1"/>
  <c r="AY90" i="8" s="1"/>
  <c r="AC250" i="8"/>
  <c r="W250" i="8"/>
  <c r="AI250" i="8" s="1"/>
  <c r="W82" i="8"/>
  <c r="AC82" i="8"/>
  <c r="AA82" i="8" s="1"/>
  <c r="AC81" i="8"/>
  <c r="AA81" i="8" s="1"/>
  <c r="W81" i="8"/>
  <c r="AC60" i="8"/>
  <c r="AA60" i="8" s="1"/>
  <c r="W60" i="8"/>
  <c r="AC50" i="8"/>
  <c r="AA50" i="8" s="1"/>
  <c r="W50" i="8"/>
  <c r="W78" i="8"/>
  <c r="AC78" i="8"/>
  <c r="AA78" i="8" s="1"/>
  <c r="AY78" i="8" s="1"/>
  <c r="AC86" i="8"/>
  <c r="AA86" i="8" s="1"/>
  <c r="W86" i="8"/>
  <c r="W52" i="8"/>
  <c r="AC52" i="8"/>
  <c r="AA52" i="8" s="1"/>
  <c r="W100" i="8"/>
  <c r="AI100" i="8" s="1"/>
  <c r="AC100" i="8"/>
  <c r="W43" i="8"/>
  <c r="AC43" i="8"/>
  <c r="AA43" i="8" s="1"/>
  <c r="W29" i="8"/>
  <c r="AC29" i="8"/>
  <c r="AA29" i="8" s="1"/>
  <c r="AC132" i="8"/>
  <c r="W132" i="8"/>
  <c r="AI132" i="8" s="1"/>
  <c r="AC74" i="8"/>
  <c r="AA74" i="8" s="1"/>
  <c r="W74" i="8"/>
  <c r="AC30" i="8"/>
  <c r="AA30" i="8" s="1"/>
  <c r="W30" i="8"/>
  <c r="V246" i="8"/>
  <c r="M246" i="8"/>
  <c r="Q246" i="8"/>
  <c r="X246" i="8"/>
  <c r="AA184" i="8"/>
  <c r="W152" i="8"/>
  <c r="AI152" i="8" s="1"/>
  <c r="AC152" i="8"/>
  <c r="W117" i="8"/>
  <c r="AI117" i="8" s="1"/>
  <c r="AC117" i="8"/>
  <c r="V92" i="8"/>
  <c r="Q92" i="8"/>
  <c r="M92" i="8"/>
  <c r="Q83" i="8"/>
  <c r="M83" i="8"/>
  <c r="Q124" i="8"/>
  <c r="M124" i="8"/>
  <c r="V107" i="8"/>
  <c r="X107" i="8"/>
  <c r="AA159" i="8"/>
  <c r="M131" i="8"/>
  <c r="AC112" i="8"/>
  <c r="W112" i="8"/>
  <c r="AI112" i="8" s="1"/>
  <c r="AA168" i="8"/>
  <c r="V40" i="8"/>
  <c r="Q107" i="8"/>
  <c r="Q69" i="8"/>
  <c r="M69" i="8"/>
  <c r="AC36" i="8"/>
  <c r="AA36" i="8" s="1"/>
  <c r="W36" i="8"/>
  <c r="M7" i="8"/>
  <c r="M66" i="8"/>
  <c r="V66" i="8"/>
  <c r="Q66" i="8"/>
  <c r="W49" i="8"/>
  <c r="AC49" i="8"/>
  <c r="AA49" i="8" s="1"/>
  <c r="V20" i="8"/>
  <c r="Q20" i="8"/>
  <c r="Q8" i="8"/>
  <c r="AC222" i="8"/>
  <c r="W222" i="8"/>
  <c r="AI222" i="8" s="1"/>
  <c r="V241" i="8"/>
  <c r="Q241" i="8"/>
  <c r="X241" i="8"/>
  <c r="M241" i="8"/>
  <c r="Q268" i="8"/>
  <c r="M268" i="8"/>
  <c r="M205" i="8"/>
  <c r="V205" i="8"/>
  <c r="X205" i="8"/>
  <c r="Q205" i="8"/>
  <c r="M190" i="8"/>
  <c r="Q190" i="8"/>
  <c r="Q95" i="8"/>
  <c r="M95" i="8"/>
  <c r="W162" i="8"/>
  <c r="AI162" i="8" s="1"/>
  <c r="AC162" i="8"/>
  <c r="V54" i="8"/>
  <c r="X54" i="8"/>
  <c r="Q54" i="8"/>
  <c r="W35" i="8"/>
  <c r="AC35" i="8"/>
  <c r="AA35" i="8" s="1"/>
  <c r="M244" i="8"/>
  <c r="V244" i="8"/>
  <c r="M235" i="8"/>
  <c r="Q235" i="8"/>
  <c r="Q254" i="8"/>
  <c r="M254" i="8"/>
  <c r="Q251" i="8"/>
  <c r="M251" i="8"/>
  <c r="Q261" i="8"/>
  <c r="M261" i="8"/>
  <c r="Q252" i="8"/>
  <c r="V216" i="8"/>
  <c r="M216" i="8"/>
  <c r="Q216" i="8"/>
  <c r="X216" i="8"/>
  <c r="Q213" i="8"/>
  <c r="M213" i="8"/>
  <c r="V204" i="8"/>
  <c r="Q204" i="8"/>
  <c r="M204" i="8"/>
  <c r="Q178" i="8"/>
  <c r="V181" i="8"/>
  <c r="Q181" i="8"/>
  <c r="X181" i="8"/>
  <c r="M181" i="8"/>
  <c r="M176" i="8"/>
  <c r="Q171" i="8"/>
  <c r="M171" i="8"/>
  <c r="W202" i="8"/>
  <c r="AI202" i="8" s="1"/>
  <c r="AC202" i="8"/>
  <c r="Q166" i="8"/>
  <c r="M166" i="8"/>
  <c r="AC143" i="8"/>
  <c r="W143" i="8"/>
  <c r="AI143" i="8" s="1"/>
  <c r="W104" i="8"/>
  <c r="AI104" i="8" s="1"/>
  <c r="AC104" i="8"/>
  <c r="X89" i="8"/>
  <c r="V89" i="8"/>
  <c r="V94" i="8"/>
  <c r="AA128" i="8"/>
  <c r="M89" i="8"/>
  <c r="W130" i="8"/>
  <c r="AI130" i="8" s="1"/>
  <c r="AC130" i="8"/>
  <c r="V4" i="8"/>
  <c r="Q4" i="8"/>
  <c r="AC218" i="8"/>
  <c r="W218" i="8"/>
  <c r="AI218" i="8" s="1"/>
  <c r="V199" i="8"/>
  <c r="Q199" i="8"/>
  <c r="X199" i="8"/>
  <c r="M199" i="8"/>
  <c r="V238" i="8"/>
  <c r="Q238" i="8"/>
  <c r="V131" i="8"/>
  <c r="W111" i="8"/>
  <c r="AI111" i="8" s="1"/>
  <c r="AC111" i="8"/>
  <c r="AC83" i="8"/>
  <c r="AA83" i="8" s="1"/>
  <c r="W83" i="8"/>
  <c r="M34" i="8"/>
  <c r="V34" i="8"/>
  <c r="Q34" i="8"/>
  <c r="X34" i="8"/>
  <c r="V7" i="8"/>
  <c r="Q47" i="8"/>
  <c r="M47" i="8"/>
  <c r="V32" i="8"/>
  <c r="Q18" i="8"/>
  <c r="M18" i="8"/>
  <c r="V236" i="8"/>
  <c r="M236" i="8"/>
  <c r="Q236" i="8"/>
  <c r="X236" i="8"/>
  <c r="AC249" i="8"/>
  <c r="W249" i="8"/>
  <c r="AI249" i="8" s="1"/>
  <c r="AC227" i="8"/>
  <c r="W227" i="8"/>
  <c r="AI227" i="8" s="1"/>
  <c r="Q176" i="8"/>
  <c r="Q214" i="8"/>
  <c r="M214" i="8"/>
  <c r="V180" i="8"/>
  <c r="Q180" i="8"/>
  <c r="V193" i="8"/>
  <c r="Q193" i="8"/>
  <c r="X193" i="8"/>
  <c r="M193" i="8"/>
  <c r="Q179" i="8"/>
  <c r="M179" i="8"/>
  <c r="V165" i="8"/>
  <c r="Q165" i="8"/>
  <c r="M165" i="8"/>
  <c r="M178" i="8"/>
  <c r="AC141" i="8"/>
  <c r="W141" i="8"/>
  <c r="AI141" i="8" s="1"/>
  <c r="W154" i="8"/>
  <c r="AI154" i="8" s="1"/>
  <c r="AC154" i="8"/>
  <c r="Q144" i="8"/>
  <c r="V129" i="8"/>
  <c r="V142" i="8"/>
  <c r="V138" i="8"/>
  <c r="V134" i="8"/>
  <c r="X134" i="8"/>
  <c r="V77" i="8"/>
  <c r="Q77" i="8"/>
  <c r="W88" i="8"/>
  <c r="AC88" i="8"/>
  <c r="AA88" i="8" s="1"/>
  <c r="AY88" i="8" s="1"/>
  <c r="M130" i="8"/>
  <c r="Q130" i="8"/>
  <c r="Q120" i="8"/>
  <c r="M120" i="8"/>
  <c r="W109" i="8"/>
  <c r="AI109" i="8" s="1"/>
  <c r="AC109" i="8"/>
  <c r="M150" i="8"/>
  <c r="AA114" i="8"/>
  <c r="M42" i="8"/>
  <c r="V42" i="8"/>
  <c r="X42" i="8"/>
  <c r="M38" i="8"/>
  <c r="Q38" i="8"/>
  <c r="Q94" i="8"/>
  <c r="AC58" i="8"/>
  <c r="AA58" i="8" s="1"/>
  <c r="W58" i="8"/>
  <c r="V46" i="8"/>
  <c r="Q46" i="8"/>
  <c r="V26" i="8"/>
  <c r="V24" i="8"/>
  <c r="X24" i="8"/>
  <c r="Q24" i="8"/>
  <c r="Q62" i="8"/>
  <c r="Q2" i="8"/>
  <c r="M2" i="8"/>
  <c r="V257" i="8"/>
  <c r="AA242" i="8"/>
  <c r="Q198" i="8"/>
  <c r="M198" i="8"/>
  <c r="W147" i="8"/>
  <c r="AI147" i="8" s="1"/>
  <c r="AC147" i="8"/>
  <c r="V167" i="8"/>
  <c r="Q167" i="8"/>
  <c r="M167" i="8"/>
  <c r="V146" i="8"/>
  <c r="X146" i="8"/>
  <c r="Q146" i="8"/>
  <c r="M146" i="8"/>
  <c r="V80" i="8"/>
  <c r="Q80" i="8"/>
  <c r="M123" i="8"/>
  <c r="Q123" i="8"/>
  <c r="W262" i="8"/>
  <c r="AI262" i="8" s="1"/>
  <c r="AC262" i="8"/>
  <c r="M256" i="8"/>
  <c r="Q256" i="8"/>
  <c r="Q266" i="8"/>
  <c r="M266" i="8"/>
  <c r="Q264" i="8"/>
  <c r="M264" i="8"/>
  <c r="Q265" i="8"/>
  <c r="M265" i="8"/>
  <c r="V220" i="8"/>
  <c r="M220" i="8"/>
  <c r="Q225" i="8"/>
  <c r="V225" i="8"/>
  <c r="AA253" i="8"/>
  <c r="AC201" i="8"/>
  <c r="W201" i="8"/>
  <c r="AI201" i="8" s="1"/>
  <c r="Q174" i="8"/>
  <c r="AA210" i="8"/>
  <c r="Q191" i="8"/>
  <c r="M191" i="8"/>
  <c r="Q177" i="8"/>
  <c r="M177" i="8"/>
  <c r="W169" i="8"/>
  <c r="AI169" i="8" s="1"/>
  <c r="AC169" i="8"/>
  <c r="AA200" i="8"/>
  <c r="AC139" i="8"/>
  <c r="W139" i="8"/>
  <c r="AI139" i="8" s="1"/>
  <c r="M153" i="8"/>
  <c r="Q153" i="8"/>
  <c r="M192" i="8"/>
  <c r="M138" i="8"/>
  <c r="M128" i="8"/>
  <c r="Q128" i="8"/>
  <c r="W113" i="8"/>
  <c r="AI113" i="8" s="1"/>
  <c r="AC113" i="8"/>
  <c r="M107" i="8"/>
  <c r="Q88" i="8"/>
  <c r="M88" i="8"/>
  <c r="M144" i="8"/>
  <c r="M119" i="8"/>
  <c r="Q119" i="8"/>
  <c r="M71" i="8"/>
  <c r="V71" i="8"/>
  <c r="Q71" i="8"/>
  <c r="Q121" i="8"/>
  <c r="AA106" i="8"/>
  <c r="AC72" i="8"/>
  <c r="AA72" i="8" s="1"/>
  <c r="AY72" i="8" s="1"/>
  <c r="W72" i="8"/>
  <c r="Q52" i="8"/>
  <c r="M52" i="8"/>
  <c r="M26" i="8"/>
  <c r="M30" i="8"/>
  <c r="Q30" i="8"/>
  <c r="Q16" i="8"/>
  <c r="V255" i="8"/>
  <c r="AA228" i="8"/>
  <c r="M207" i="8"/>
  <c r="Q207" i="8"/>
  <c r="V105" i="8"/>
  <c r="Q105" i="8"/>
  <c r="V226" i="8"/>
  <c r="M232" i="8"/>
  <c r="Q232" i="8"/>
  <c r="Q267" i="8"/>
  <c r="M267" i="8"/>
  <c r="W233" i="8"/>
  <c r="AI233" i="8" s="1"/>
  <c r="AC233" i="8"/>
  <c r="V209" i="8"/>
  <c r="M209" i="8"/>
  <c r="Q209" i="8"/>
  <c r="W234" i="8"/>
  <c r="AI234" i="8" s="1"/>
  <c r="AC234" i="8"/>
  <c r="Q195" i="8"/>
  <c r="AC212" i="8"/>
  <c r="W212" i="8"/>
  <c r="AI212" i="8" s="1"/>
  <c r="Q175" i="8"/>
  <c r="M175" i="8"/>
  <c r="W166" i="8"/>
  <c r="AI166" i="8" s="1"/>
  <c r="AC166" i="8"/>
  <c r="Q170" i="8"/>
  <c r="M174" i="8"/>
  <c r="Q164" i="8"/>
  <c r="M164" i="8"/>
  <c r="AC137" i="8"/>
  <c r="W137" i="8"/>
  <c r="AI137" i="8" s="1"/>
  <c r="AA197" i="8"/>
  <c r="Q152" i="8"/>
  <c r="M152" i="8"/>
  <c r="Q192" i="8"/>
  <c r="V127" i="8"/>
  <c r="AC122" i="8"/>
  <c r="W122" i="8"/>
  <c r="AI122" i="8" s="1"/>
  <c r="Q127" i="8"/>
  <c r="V85" i="8"/>
  <c r="Q85" i="8"/>
  <c r="M85" i="8"/>
  <c r="M132" i="8"/>
  <c r="Q132" i="8"/>
  <c r="M142" i="8"/>
  <c r="V103" i="8"/>
  <c r="M103" i="8"/>
  <c r="AA153" i="8"/>
  <c r="W95" i="8"/>
  <c r="AI95" i="8" s="1"/>
  <c r="AC95" i="8"/>
  <c r="M80" i="8"/>
  <c r="M121" i="8"/>
  <c r="V56" i="8"/>
  <c r="W17" i="8"/>
  <c r="AC17" i="8"/>
  <c r="AA17" i="8" s="1"/>
  <c r="Q103" i="8"/>
  <c r="Q49" i="8"/>
  <c r="M49" i="8"/>
  <c r="M60" i="8"/>
  <c r="Q60" i="8"/>
  <c r="V28" i="8"/>
  <c r="Q28" i="8"/>
  <c r="V12" i="8"/>
  <c r="Q12" i="8"/>
  <c r="M32" i="8"/>
  <c r="M16" i="8"/>
  <c r="M24" i="8"/>
  <c r="Q42" i="8"/>
  <c r="AC231" i="8"/>
  <c r="W231" i="8"/>
  <c r="AI231" i="8" s="1"/>
  <c r="M237" i="8"/>
  <c r="V237" i="8"/>
  <c r="M227" i="8"/>
  <c r="Q227" i="8"/>
  <c r="AC254" i="8"/>
  <c r="W254" i="8"/>
  <c r="AI254" i="8" s="1"/>
  <c r="Q260" i="8"/>
  <c r="V215" i="8"/>
  <c r="X215" i="8"/>
  <c r="M215" i="8"/>
  <c r="AC219" i="8"/>
  <c r="W219" i="8"/>
  <c r="AI219" i="8" s="1"/>
  <c r="AC211" i="8"/>
  <c r="W211" i="8"/>
  <c r="AI211" i="8" s="1"/>
  <c r="AC206" i="8"/>
  <c r="W206" i="8"/>
  <c r="AI206" i="8" s="1"/>
  <c r="Q173" i="8"/>
  <c r="M173" i="8"/>
  <c r="W164" i="8"/>
  <c r="AI164" i="8" s="1"/>
  <c r="AC164" i="8"/>
  <c r="AC135" i="8"/>
  <c r="W135" i="8"/>
  <c r="AI135" i="8" s="1"/>
  <c r="V150" i="8"/>
  <c r="W124" i="8"/>
  <c r="AI124" i="8" s="1"/>
  <c r="AC124" i="8"/>
  <c r="AA163" i="8"/>
  <c r="M97" i="8"/>
  <c r="V97" i="8"/>
  <c r="V68" i="8"/>
  <c r="Q68" i="8"/>
  <c r="Q104" i="8"/>
  <c r="M104" i="8"/>
  <c r="V62" i="8"/>
  <c r="W67" i="8"/>
  <c r="AC67" i="8"/>
  <c r="AA67" i="8" s="1"/>
  <c r="Q48" i="8"/>
  <c r="V48" i="8"/>
  <c r="X92" i="8"/>
  <c r="W9" i="8"/>
  <c r="AC9" i="8"/>
  <c r="AA9" i="8" s="1"/>
  <c r="AC38" i="8"/>
  <c r="AA38" i="8" s="1"/>
  <c r="W38" i="8"/>
  <c r="AC39" i="8"/>
  <c r="AA39" i="8" s="1"/>
  <c r="W39" i="8"/>
  <c r="Q89" i="8"/>
  <c r="V57" i="8"/>
  <c r="V27" i="8"/>
  <c r="Q10" i="8"/>
  <c r="M10" i="8"/>
  <c r="AC45" i="8"/>
  <c r="AA45" i="8" s="1"/>
  <c r="W45" i="8"/>
  <c r="AC44" i="8"/>
  <c r="AA44" i="8" s="1"/>
  <c r="W44" i="8"/>
  <c r="W59" i="8"/>
  <c r="AC59" i="8"/>
  <c r="AA59" i="8" s="1"/>
  <c r="M54" i="8"/>
  <c r="Q255" i="8"/>
  <c r="Q185" i="8"/>
  <c r="M185" i="8"/>
  <c r="Q257" i="8"/>
  <c r="Q263" i="8"/>
  <c r="M263" i="8"/>
  <c r="M260" i="8"/>
  <c r="V252" i="8"/>
  <c r="AC259" i="8"/>
  <c r="W259" i="8"/>
  <c r="AI259" i="8" s="1"/>
  <c r="AC261" i="8"/>
  <c r="W261" i="8"/>
  <c r="AI261" i="8" s="1"/>
  <c r="M239" i="8"/>
  <c r="Q239" i="8"/>
  <c r="V223" i="8"/>
  <c r="M223" i="8"/>
  <c r="X223" i="8"/>
  <c r="Q223" i="8"/>
  <c r="Q215" i="8"/>
  <c r="Q219" i="8"/>
  <c r="M219" i="8"/>
  <c r="M229" i="8"/>
  <c r="V186" i="8"/>
  <c r="Q186" i="8"/>
  <c r="X186" i="8"/>
  <c r="M186" i="8"/>
  <c r="M195" i="8"/>
  <c r="AA182" i="8"/>
  <c r="AA189" i="8"/>
  <c r="W133" i="8"/>
  <c r="AI133" i="8" s="1"/>
  <c r="AC133" i="8"/>
  <c r="AC155" i="8"/>
  <c r="W155" i="8"/>
  <c r="AI155" i="8" s="1"/>
  <c r="V125" i="8"/>
  <c r="V140" i="8"/>
  <c r="V136" i="8"/>
  <c r="M126" i="8"/>
  <c r="Q126" i="8"/>
  <c r="M134" i="8"/>
  <c r="Q134" i="8"/>
  <c r="AC120" i="8"/>
  <c r="W120" i="8"/>
  <c r="AI120" i="8" s="1"/>
  <c r="W102" i="8"/>
  <c r="AI102" i="8" s="1"/>
  <c r="AC102" i="8"/>
  <c r="AA99" i="8"/>
  <c r="M64" i="8"/>
  <c r="V64" i="8"/>
  <c r="V15" i="8"/>
  <c r="Q67" i="8"/>
  <c r="M67" i="8"/>
  <c r="W51" i="8"/>
  <c r="AC51" i="8"/>
  <c r="AA51" i="8" s="1"/>
  <c r="AC749" i="8" l="1"/>
  <c r="AA749" i="8" s="1"/>
  <c r="W749" i="8"/>
  <c r="AI749" i="8" s="1"/>
  <c r="AC61" i="8"/>
  <c r="AA61" i="8" s="1"/>
  <c r="W61" i="8"/>
  <c r="W13" i="8"/>
  <c r="AC13" i="8"/>
  <c r="AA13" i="8" s="1"/>
  <c r="AA829" i="8"/>
  <c r="AB829" i="8"/>
  <c r="AI971" i="8"/>
  <c r="AP971" i="8"/>
  <c r="AI1090" i="8"/>
  <c r="AB1090" i="8"/>
  <c r="AI580" i="8"/>
  <c r="AP580" i="8"/>
  <c r="AB580" i="8"/>
  <c r="AB940" i="8"/>
  <c r="AA940" i="8"/>
  <c r="AC757" i="8"/>
  <c r="AA757" i="8" s="1"/>
  <c r="W757" i="8"/>
  <c r="AC436" i="8"/>
  <c r="W436" i="8"/>
  <c r="AI436" i="8" s="1"/>
  <c r="AC621" i="8"/>
  <c r="W621" i="8"/>
  <c r="AC108" i="8"/>
  <c r="W108" i="8"/>
  <c r="AI108" i="8" s="1"/>
  <c r="AA1078" i="8"/>
  <c r="AB1078" i="8"/>
  <c r="AC464" i="8"/>
  <c r="W464" i="8"/>
  <c r="AP464" i="8" s="1"/>
  <c r="AI556" i="8"/>
  <c r="AP556" i="8"/>
  <c r="W733" i="8"/>
  <c r="AI733" i="8" s="1"/>
  <c r="AI720" i="8"/>
  <c r="AB673" i="8"/>
  <c r="AI779" i="8"/>
  <c r="AA468" i="8"/>
  <c r="AP477" i="8"/>
  <c r="AP845" i="8"/>
  <c r="AA303" i="8"/>
  <c r="AA1084" i="8"/>
  <c r="W741" i="8"/>
  <c r="AB741" i="8" s="1"/>
  <c r="AI589" i="8"/>
  <c r="AC429" i="8"/>
  <c r="AB577" i="8"/>
  <c r="AC589" i="8"/>
  <c r="AI577" i="8"/>
  <c r="W101" i="8"/>
  <c r="AI101" i="8" s="1"/>
  <c r="AC485" i="8"/>
  <c r="AB485" i="8" s="1"/>
  <c r="AC381" i="8"/>
  <c r="AB381" i="8" s="1"/>
  <c r="AI485" i="8"/>
  <c r="AA659" i="8"/>
  <c r="AC640" i="8"/>
  <c r="AB640" i="8" s="1"/>
  <c r="W271" i="8"/>
  <c r="AI271" i="8" s="1"/>
  <c r="W445" i="8"/>
  <c r="AI445" i="8" s="1"/>
  <c r="AB779" i="8"/>
  <c r="AC266" i="8"/>
  <c r="AB266" i="8" s="1"/>
  <c r="AC309" i="8"/>
  <c r="AB309" i="8" s="1"/>
  <c r="AB585" i="8"/>
  <c r="AI488" i="8"/>
  <c r="AA187" i="8"/>
  <c r="AB553" i="8"/>
  <c r="AI553" i="8"/>
  <c r="AP488" i="8"/>
  <c r="AB292" i="8"/>
  <c r="W509" i="8"/>
  <c r="AI509" i="8" s="1"/>
  <c r="AI766" i="8"/>
  <c r="AB683" i="8"/>
  <c r="AA748" i="8"/>
  <c r="W396" i="8"/>
  <c r="AI396" i="8" s="1"/>
  <c r="AB651" i="8"/>
  <c r="AB1077" i="8"/>
  <c r="AP461" i="8"/>
  <c r="AC373" i="8"/>
  <c r="AB373" i="8" s="1"/>
  <c r="AI758" i="8"/>
  <c r="AB272" i="8"/>
  <c r="AA272" i="8"/>
  <c r="AP860" i="8"/>
  <c r="AP564" i="8"/>
  <c r="AC461" i="8"/>
  <c r="AA461" i="8" s="1"/>
  <c r="AB501" i="8"/>
  <c r="AI501" i="8"/>
  <c r="AI860" i="8"/>
  <c r="AA443" i="8"/>
  <c r="AB738" i="8"/>
  <c r="AP876" i="8"/>
  <c r="AI876" i="8"/>
  <c r="AP683" i="8"/>
  <c r="AI885" i="8"/>
  <c r="AI985" i="8"/>
  <c r="AP985" i="8"/>
  <c r="AA462" i="8"/>
  <c r="AP484" i="8"/>
  <c r="AC533" i="8"/>
  <c r="AI612" i="8"/>
  <c r="AA667" i="8"/>
  <c r="AP612" i="8"/>
  <c r="AC70" i="8"/>
  <c r="AA70" i="8" s="1"/>
  <c r="AC605" i="8"/>
  <c r="AA605" i="8" s="1"/>
  <c r="AA962" i="8"/>
  <c r="AP805" i="8"/>
  <c r="AB988" i="8"/>
  <c r="AB904" i="8"/>
  <c r="AC477" i="8"/>
  <c r="AB477" i="8" s="1"/>
  <c r="AI533" i="8"/>
  <c r="AA729" i="8"/>
  <c r="AI651" i="8"/>
  <c r="AP749" i="8"/>
  <c r="AI606" i="8"/>
  <c r="AA110" i="8"/>
  <c r="AP926" i="8"/>
  <c r="AI638" i="8"/>
  <c r="AB969" i="8"/>
  <c r="AB845" i="8"/>
  <c r="AA630" i="8"/>
  <c r="AA714" i="8"/>
  <c r="AB797" i="8"/>
  <c r="AP797" i="8"/>
  <c r="AB385" i="8"/>
  <c r="AI824" i="8"/>
  <c r="AC384" i="8"/>
  <c r="AA384" i="8" s="1"/>
  <c r="W196" i="8"/>
  <c r="AI196" i="8" s="1"/>
  <c r="AB821" i="8"/>
  <c r="AB366" i="8"/>
  <c r="AP627" i="8"/>
  <c r="AC264" i="8"/>
  <c r="AC301" i="8"/>
  <c r="AB301" i="8" s="1"/>
  <c r="W717" i="8"/>
  <c r="AA779" i="8"/>
  <c r="AA821" i="8"/>
  <c r="AB837" i="8"/>
  <c r="AP753" i="8"/>
  <c r="AB1044" i="8"/>
  <c r="AB753" i="8"/>
  <c r="AC421" i="8"/>
  <c r="AB421" i="8" s="1"/>
  <c r="AI560" i="8"/>
  <c r="AB380" i="8"/>
  <c r="AB1065" i="8"/>
  <c r="AI842" i="8"/>
  <c r="AI764" i="8"/>
  <c r="W725" i="8"/>
  <c r="AB725" i="8" s="1"/>
  <c r="AA1042" i="8"/>
  <c r="AI837" i="8"/>
  <c r="AP969" i="8"/>
  <c r="AB387" i="8"/>
  <c r="W613" i="8"/>
  <c r="AI521" i="8"/>
  <c r="AB700" i="8"/>
  <c r="AB537" i="8"/>
  <c r="AA366" i="8"/>
  <c r="AP906" i="8"/>
  <c r="AA636" i="8"/>
  <c r="AI754" i="8"/>
  <c r="AB243" i="8"/>
  <c r="AI608" i="8"/>
  <c r="AI675" i="8"/>
  <c r="AB372" i="8"/>
  <c r="AB547" i="8"/>
  <c r="AP821" i="8"/>
  <c r="AP754" i="8"/>
  <c r="W709" i="8"/>
  <c r="AI709" i="8" s="1"/>
  <c r="AP675" i="8"/>
  <c r="AA400" i="8"/>
  <c r="AB498" i="8"/>
  <c r="AB743" i="8"/>
  <c r="AB739" i="8"/>
  <c r="AP547" i="8"/>
  <c r="AC277" i="8"/>
  <c r="AB277" i="8" s="1"/>
  <c r="AB1035" i="8"/>
  <c r="AB263" i="8"/>
  <c r="AI507" i="8"/>
  <c r="AI892" i="8"/>
  <c r="AB99" i="8"/>
  <c r="AB481" i="8"/>
  <c r="AP892" i="8"/>
  <c r="AP457" i="8"/>
  <c r="AB996" i="8"/>
  <c r="AP987" i="8"/>
  <c r="AI597" i="8"/>
  <c r="AI674" i="8"/>
  <c r="AP961" i="8"/>
  <c r="AP507" i="8"/>
  <c r="AC389" i="8"/>
  <c r="AB389" i="8" s="1"/>
  <c r="AB734" i="8"/>
  <c r="AB457" i="8"/>
  <c r="AB707" i="8"/>
  <c r="AI598" i="8"/>
  <c r="AP751" i="8"/>
  <c r="AB724" i="8"/>
  <c r="AI996" i="8"/>
  <c r="AB769" i="8"/>
  <c r="AP676" i="8"/>
  <c r="AP923" i="8"/>
  <c r="AI633" i="8"/>
  <c r="AB747" i="8"/>
  <c r="AB786" i="8"/>
  <c r="AP598" i="8"/>
  <c r="AI751" i="8"/>
  <c r="AI835" i="8"/>
  <c r="AB987" i="8"/>
  <c r="AI734" i="8"/>
  <c r="AB572" i="8"/>
  <c r="AB970" i="8"/>
  <c r="AB838" i="8"/>
  <c r="AI724" i="8"/>
  <c r="AB213" i="8"/>
  <c r="AB611" i="8"/>
  <c r="AI614" i="8"/>
  <c r="AB1086" i="8"/>
  <c r="AP516" i="8"/>
  <c r="AB950" i="8"/>
  <c r="AB758" i="8"/>
  <c r="AB228" i="8"/>
  <c r="AP510" i="8"/>
  <c r="AA896" i="8"/>
  <c r="AB910" i="8"/>
  <c r="AP992" i="8"/>
  <c r="AP974" i="8"/>
  <c r="AB265" i="8"/>
  <c r="AP950" i="8"/>
  <c r="AB974" i="8"/>
  <c r="AB923" i="8"/>
  <c r="AI460" i="8"/>
  <c r="AA578" i="8"/>
  <c r="AB1092" i="8"/>
  <c r="AB885" i="8"/>
  <c r="AA731" i="8"/>
  <c r="AB516" i="8"/>
  <c r="W541" i="8"/>
  <c r="AB541" i="8" s="1"/>
  <c r="AB805" i="8"/>
  <c r="AB961" i="8"/>
  <c r="AB581" i="8"/>
  <c r="AB995" i="8"/>
  <c r="AP786" i="8"/>
  <c r="AB306" i="8"/>
  <c r="AI995" i="8"/>
  <c r="AB706" i="8"/>
  <c r="AI786" i="8"/>
  <c r="AB405" i="8"/>
  <c r="AB290" i="8"/>
  <c r="AB460" i="8"/>
  <c r="AB484" i="8"/>
  <c r="AP596" i="8"/>
  <c r="W149" i="8"/>
  <c r="AI149" i="8" s="1"/>
  <c r="W503" i="8"/>
  <c r="AB503" i="8" s="1"/>
  <c r="AB633" i="8"/>
  <c r="AC597" i="8"/>
  <c r="W390" i="8"/>
  <c r="AI390" i="8" s="1"/>
  <c r="AB835" i="8"/>
  <c r="AC1072" i="8"/>
  <c r="AA1072" i="8" s="1"/>
  <c r="W1072" i="8"/>
  <c r="AI1072" i="8" s="1"/>
  <c r="AI605" i="8"/>
  <c r="AP605" i="8"/>
  <c r="AP535" i="8"/>
  <c r="AB977" i="8"/>
  <c r="AC694" i="8"/>
  <c r="AA694" i="8" s="1"/>
  <c r="AA610" i="8"/>
  <c r="AB521" i="8"/>
  <c r="AI694" i="8"/>
  <c r="AI535" i="8"/>
  <c r="AB886" i="8"/>
  <c r="AB963" i="8"/>
  <c r="AB450" i="8"/>
  <c r="AB881" i="8"/>
  <c r="AB1030" i="8"/>
  <c r="AA652" i="8"/>
  <c r="AB986" i="8"/>
  <c r="AI804" i="8"/>
  <c r="AP963" i="8"/>
  <c r="AP784" i="8"/>
  <c r="AB1075" i="8"/>
  <c r="AA914" i="8"/>
  <c r="AI542" i="8"/>
  <c r="AC312" i="8"/>
  <c r="AA312" i="8" s="1"/>
  <c r="W5" i="8"/>
  <c r="AB369" i="8"/>
  <c r="AB297" i="8"/>
  <c r="AI784" i="8"/>
  <c r="AP886" i="8"/>
  <c r="AI680" i="8"/>
  <c r="AB1053" i="8"/>
  <c r="AC453" i="8"/>
  <c r="AP824" i="8"/>
  <c r="AC1037" i="8"/>
  <c r="AA1037" i="8" s="1"/>
  <c r="W760" i="8"/>
  <c r="AP760" i="8" s="1"/>
  <c r="AB1013" i="8"/>
  <c r="AB875" i="8"/>
  <c r="AB946" i="8"/>
  <c r="AB793" i="8"/>
  <c r="AP999" i="8"/>
  <c r="AB644" i="8"/>
  <c r="AB971" i="8"/>
  <c r="AB1017" i="8"/>
  <c r="AB499" i="8"/>
  <c r="AI644" i="8"/>
  <c r="AB529" i="8"/>
  <c r="AB897" i="8"/>
  <c r="AA965" i="8"/>
  <c r="AP606" i="8"/>
  <c r="AB1001" i="8"/>
  <c r="W232" i="8"/>
  <c r="AI232" i="8" s="1"/>
  <c r="AB878" i="8"/>
  <c r="AB452" i="8"/>
  <c r="AB992" i="8"/>
  <c r="AB1020" i="8"/>
  <c r="AI934" i="8"/>
  <c r="AI581" i="8"/>
  <c r="AC285" i="8"/>
  <c r="AA285" i="8" s="1"/>
  <c r="AC591" i="8"/>
  <c r="AA591" i="8" s="1"/>
  <c r="W677" i="8"/>
  <c r="AI677" i="8" s="1"/>
  <c r="AB964" i="8"/>
  <c r="AA835" i="8"/>
  <c r="AP934" i="8"/>
  <c r="AP581" i="8"/>
  <c r="AC997" i="8"/>
  <c r="AA997" i="8" s="1"/>
  <c r="AB947" i="8"/>
  <c r="AB275" i="8"/>
  <c r="AB764" i="8"/>
  <c r="AI529" i="8"/>
  <c r="AB814" i="8"/>
  <c r="AA555" i="8"/>
  <c r="AB401" i="8"/>
  <c r="AA1035" i="8"/>
  <c r="AB393" i="8"/>
  <c r="AI964" i="8"/>
  <c r="AB781" i="8"/>
  <c r="AB925" i="8"/>
  <c r="AB300" i="8"/>
  <c r="AP964" i="8"/>
  <c r="AB284" i="8"/>
  <c r="AB853" i="8"/>
  <c r="AC1071" i="8"/>
  <c r="AA1071" i="8" s="1"/>
  <c r="AP929" i="8"/>
  <c r="AB550" i="8"/>
  <c r="AP814" i="8"/>
  <c r="AI814" i="8"/>
  <c r="AA1055" i="8"/>
  <c r="AA758" i="8"/>
  <c r="AB804" i="8"/>
  <c r="W240" i="8"/>
  <c r="AI240" i="8" s="1"/>
  <c r="AI853" i="8"/>
  <c r="AB441" i="8"/>
  <c r="AC678" i="8"/>
  <c r="AA678" i="8" s="1"/>
  <c r="AB628" i="8"/>
  <c r="AB861" i="8"/>
  <c r="AP862" i="8"/>
  <c r="AB404" i="8"/>
  <c r="AB392" i="8"/>
  <c r="W576" i="8"/>
  <c r="AB573" i="8"/>
  <c r="AB273" i="8"/>
  <c r="W520" i="8"/>
  <c r="AB520" i="8" s="1"/>
  <c r="AA445" i="8"/>
  <c r="AB315" i="8"/>
  <c r="AI557" i="8"/>
  <c r="AB304" i="8"/>
  <c r="AB467" i="8"/>
  <c r="AB359" i="8"/>
  <c r="AB586" i="8"/>
  <c r="W302" i="8"/>
  <c r="AI302" i="8" s="1"/>
  <c r="AI467" i="8"/>
  <c r="AA300" i="8"/>
  <c r="AB308" i="8"/>
  <c r="AB399" i="8"/>
  <c r="AC557" i="8"/>
  <c r="AB557" i="8" s="1"/>
  <c r="AA293" i="8"/>
  <c r="AB299" i="8"/>
  <c r="AC862" i="8"/>
  <c r="AA862" i="8" s="1"/>
  <c r="AP947" i="8"/>
  <c r="AB638" i="8"/>
  <c r="AP913" i="8"/>
  <c r="AA723" i="8"/>
  <c r="AB913" i="8"/>
  <c r="AB906" i="8"/>
  <c r="AP842" i="8"/>
  <c r="AB428" i="8"/>
  <c r="AB115" i="8"/>
  <c r="W167" i="8"/>
  <c r="AI167" i="8" s="1"/>
  <c r="AA365" i="8"/>
  <c r="AA809" i="8"/>
  <c r="AB473" i="8"/>
  <c r="AB210" i="8"/>
  <c r="AA295" i="8"/>
  <c r="AA973" i="8"/>
  <c r="W1039" i="8"/>
  <c r="AI1039" i="8" s="1"/>
  <c r="AB517" i="8"/>
  <c r="AB884" i="8"/>
  <c r="AB356" i="8"/>
  <c r="AA1002" i="8"/>
  <c r="AC22" i="8"/>
  <c r="AA22" i="8" s="1"/>
  <c r="AP664" i="8"/>
  <c r="AB798" i="8"/>
  <c r="AB564" i="8"/>
  <c r="AC999" i="8"/>
  <c r="AA999" i="8" s="1"/>
  <c r="AI836" i="8"/>
  <c r="AI669" i="8"/>
  <c r="AB151" i="8"/>
  <c r="AB370" i="8"/>
  <c r="AP611" i="8"/>
  <c r="AB489" i="8"/>
  <c r="AP722" i="8"/>
  <c r="AA1063" i="8"/>
  <c r="AA851" i="8"/>
  <c r="AB116" i="8"/>
  <c r="AB313" i="8"/>
  <c r="AB371" i="8"/>
  <c r="AI596" i="8"/>
  <c r="AC664" i="8"/>
  <c r="AA664" i="8" s="1"/>
  <c r="AA832" i="8"/>
  <c r="AB221" i="8"/>
  <c r="AP585" i="8"/>
  <c r="AB281" i="8"/>
  <c r="AB1029" i="8"/>
  <c r="AP795" i="8"/>
  <c r="AP884" i="8"/>
  <c r="AA1060" i="8"/>
  <c r="AP549" i="8"/>
  <c r="AP778" i="8"/>
  <c r="AB1093" i="8"/>
  <c r="W832" i="8"/>
  <c r="AB795" i="8"/>
  <c r="AI884" i="8"/>
  <c r="AB998" i="8"/>
  <c r="AB870" i="8"/>
  <c r="AB843" i="8"/>
  <c r="AB497" i="8"/>
  <c r="AP998" i="8"/>
  <c r="AB778" i="8"/>
  <c r="AB433" i="8"/>
  <c r="AB549" i="8"/>
  <c r="AB765" i="8"/>
  <c r="AI678" i="8"/>
  <c r="AI517" i="8"/>
  <c r="AB796" i="8"/>
  <c r="W64" i="8"/>
  <c r="AP765" i="8"/>
  <c r="AP517" i="8"/>
  <c r="AI616" i="8"/>
  <c r="W456" i="8"/>
  <c r="AI796" i="8"/>
  <c r="AP616" i="8"/>
  <c r="AP984" i="8"/>
  <c r="AI812" i="8"/>
  <c r="AC984" i="8"/>
  <c r="AB984" i="8" s="1"/>
  <c r="AB437" i="8"/>
  <c r="AB924" i="8"/>
  <c r="AA628" i="8"/>
  <c r="AB1034" i="8"/>
  <c r="AA638" i="8"/>
  <c r="AA972" i="8"/>
  <c r="AB1014" i="8"/>
  <c r="AA438" i="8"/>
  <c r="AB720" i="8"/>
  <c r="AB859" i="8"/>
  <c r="AB563" i="8"/>
  <c r="AB410" i="8"/>
  <c r="AB705" i="8"/>
  <c r="AB493" i="8"/>
  <c r="AB602" i="8"/>
  <c r="AA818" i="8"/>
  <c r="AA433" i="8"/>
  <c r="AA545" i="8"/>
  <c r="AA684" i="8"/>
  <c r="AA778" i="8"/>
  <c r="AB475" i="8"/>
  <c r="AB307" i="8"/>
  <c r="AB1004" i="8"/>
  <c r="AA418" i="8"/>
  <c r="AA944" i="8"/>
  <c r="AB1005" i="8"/>
  <c r="AB269" i="8"/>
  <c r="AP702" i="8"/>
  <c r="AB571" i="8"/>
  <c r="AB811" i="8"/>
  <c r="AA1076" i="8"/>
  <c r="AP513" i="8"/>
  <c r="AP888" i="8"/>
  <c r="AB803" i="8"/>
  <c r="W752" i="8"/>
  <c r="AP752" i="8" s="1"/>
  <c r="AB627" i="8"/>
  <c r="AB766" i="8"/>
  <c r="AI632" i="8"/>
  <c r="AC160" i="8"/>
  <c r="AA160" i="8" s="1"/>
  <c r="AB646" i="8"/>
  <c r="AB1069" i="8"/>
  <c r="AB1027" i="8"/>
  <c r="AI811" i="8"/>
  <c r="AB761" i="8"/>
  <c r="AA1062" i="8"/>
  <c r="AA721" i="8"/>
  <c r="AP789" i="8"/>
  <c r="AP632" i="8"/>
  <c r="W944" i="8"/>
  <c r="AA921" i="8"/>
  <c r="AB157" i="8"/>
  <c r="AB435" i="8"/>
  <c r="AB513" i="8"/>
  <c r="AB789" i="8"/>
  <c r="AI490" i="8"/>
  <c r="AA933" i="8"/>
  <c r="AA825" i="8"/>
  <c r="AA990" i="8"/>
  <c r="AP571" i="8"/>
  <c r="AP897" i="8"/>
  <c r="AA745" i="8"/>
  <c r="AA549" i="8"/>
  <c r="AA509" i="8"/>
  <c r="AI977" i="8"/>
  <c r="AB776" i="8"/>
  <c r="AC510" i="8"/>
  <c r="AA510" i="8" s="1"/>
  <c r="AB156" i="8"/>
  <c r="AB626" i="8"/>
  <c r="AA765" i="8"/>
  <c r="AA644" i="8"/>
  <c r="AB288" i="8"/>
  <c r="AB930" i="8"/>
  <c r="AI930" i="8"/>
  <c r="AC534" i="8"/>
  <c r="AA534" i="8" s="1"/>
  <c r="AC888" i="8"/>
  <c r="AA888" i="8" s="1"/>
  <c r="AB560" i="8"/>
  <c r="AB427" i="8"/>
  <c r="AB931" i="8"/>
  <c r="AB148" i="8"/>
  <c r="AB773" i="8"/>
  <c r="AA390" i="8"/>
  <c r="AA806" i="8"/>
  <c r="W204" i="8"/>
  <c r="AI204" i="8" s="1"/>
  <c r="AC204" i="8"/>
  <c r="AB242" i="8"/>
  <c r="AB686" i="8"/>
  <c r="AI856" i="8"/>
  <c r="AI681" i="8"/>
  <c r="AB582" i="8"/>
  <c r="AB844" i="8"/>
  <c r="AP497" i="8"/>
  <c r="AB1070" i="8"/>
  <c r="AI574" i="8"/>
  <c r="AP1000" i="8"/>
  <c r="AB661" i="8"/>
  <c r="AI657" i="8"/>
  <c r="AC1040" i="8"/>
  <c r="AB1040" i="8" s="1"/>
  <c r="AB880" i="8"/>
  <c r="AC470" i="8"/>
  <c r="AA470" i="8" s="1"/>
  <c r="W97" i="8"/>
  <c r="AI97" i="8" s="1"/>
  <c r="AP868" i="8"/>
  <c r="AA497" i="8"/>
  <c r="AI1000" i="8"/>
  <c r="AC294" i="8"/>
  <c r="AB749" i="8"/>
  <c r="AI523" i="8"/>
  <c r="AI868" i="8"/>
  <c r="AP582" i="8"/>
  <c r="AB908" i="8"/>
  <c r="AI942" i="8"/>
  <c r="AA699" i="8"/>
  <c r="AI991" i="8"/>
  <c r="AI822" i="8"/>
  <c r="AB1089" i="8"/>
  <c r="AB812" i="8"/>
  <c r="AP681" i="8"/>
  <c r="AB1048" i="8"/>
  <c r="AB604" i="8"/>
  <c r="AP942" i="8"/>
  <c r="AI604" i="8"/>
  <c r="AP773" i="8"/>
  <c r="AP939" i="8"/>
  <c r="AC1096" i="8"/>
  <c r="AA1096" i="8" s="1"/>
  <c r="AB574" i="8"/>
  <c r="AB203" i="8"/>
  <c r="AC238" i="8"/>
  <c r="AB238" i="8" s="1"/>
  <c r="AA668" i="8"/>
  <c r="AB565" i="8"/>
  <c r="AI565" i="8"/>
  <c r="AP494" i="8"/>
  <c r="AB929" i="8"/>
  <c r="AP755" i="8"/>
  <c r="AB956" i="8"/>
  <c r="AP870" i="8"/>
  <c r="AI828" i="8"/>
  <c r="AC494" i="8"/>
  <c r="AB494" i="8" s="1"/>
  <c r="AC398" i="8"/>
  <c r="AA398" i="8" s="1"/>
  <c r="W806" i="8"/>
  <c r="AP806" i="8" s="1"/>
  <c r="W728" i="8"/>
  <c r="AB669" i="8"/>
  <c r="AB267" i="8"/>
  <c r="AA1068" i="8"/>
  <c r="AB854" i="8"/>
  <c r="AB355" i="8"/>
  <c r="AB939" i="8"/>
  <c r="AB657" i="8"/>
  <c r="AB1045" i="8"/>
  <c r="AC856" i="8"/>
  <c r="AA856" i="8" s="1"/>
  <c r="AA867" i="8"/>
  <c r="AC680" i="8"/>
  <c r="AA680" i="8" s="1"/>
  <c r="W711" i="8"/>
  <c r="AB711" i="8" s="1"/>
  <c r="AB635" i="8"/>
  <c r="AB771" i="8"/>
  <c r="AI470" i="8"/>
  <c r="AP470" i="8"/>
  <c r="W768" i="8"/>
  <c r="AC768" i="8"/>
  <c r="AA768" i="8" s="1"/>
  <c r="AC479" i="8"/>
  <c r="AA479" i="8" s="1"/>
  <c r="W479" i="8"/>
  <c r="AP479" i="8" s="1"/>
  <c r="W14" i="8"/>
  <c r="AC14" i="8"/>
  <c r="AA14" i="8" s="1"/>
  <c r="AP629" i="8"/>
  <c r="AI629" i="8"/>
  <c r="AA629" i="8"/>
  <c r="AB629" i="8"/>
  <c r="AA771" i="8"/>
  <c r="AB575" i="8"/>
  <c r="AB682" i="8"/>
  <c r="AC230" i="8"/>
  <c r="AA230" i="8" s="1"/>
  <c r="AB276" i="8"/>
  <c r="AA655" i="8"/>
  <c r="AB289" i="8"/>
  <c r="AB395" i="8"/>
  <c r="W118" i="8"/>
  <c r="AB118" i="8" s="1"/>
  <c r="W478" i="8"/>
  <c r="AP478" i="8" s="1"/>
  <c r="W486" i="8"/>
  <c r="AP486" i="8" s="1"/>
  <c r="AC656" i="8"/>
  <c r="W656" i="8"/>
  <c r="AP475" i="8"/>
  <c r="AC158" i="8"/>
  <c r="AB158" i="8" s="1"/>
  <c r="AA361" i="8"/>
  <c r="AA697" i="8"/>
  <c r="AA279" i="8"/>
  <c r="AA391" i="8"/>
  <c r="AB419" i="8"/>
  <c r="AP579" i="8"/>
  <c r="AB1038" i="8"/>
  <c r="AI658" i="8"/>
  <c r="AB742" i="8"/>
  <c r="AB828" i="8"/>
  <c r="AI843" i="8"/>
  <c r="AP843" i="8"/>
  <c r="AB523" i="8"/>
  <c r="AI619" i="8"/>
  <c r="AB163" i="8"/>
  <c r="AA148" i="8"/>
  <c r="AB928" i="8"/>
  <c r="AP928" i="8"/>
  <c r="AP864" i="8"/>
  <c r="AA503" i="8"/>
  <c r="AI463" i="8"/>
  <c r="AI579" i="8"/>
  <c r="AA525" i="8"/>
  <c r="AB403" i="8"/>
  <c r="AP658" i="8"/>
  <c r="AI685" i="8"/>
  <c r="AB442" i="8"/>
  <c r="AB666" i="8"/>
  <c r="AI666" i="8"/>
  <c r="AA959" i="8"/>
  <c r="AB291" i="8"/>
  <c r="AB653" i="8"/>
  <c r="AI653" i="8"/>
  <c r="AI682" i="8"/>
  <c r="AB1022" i="8"/>
  <c r="AI771" i="8"/>
  <c r="AB960" i="8"/>
  <c r="AP575" i="8"/>
  <c r="AI742" i="8"/>
  <c r="AI718" i="8"/>
  <c r="AP685" i="8"/>
  <c r="AB813" i="8"/>
  <c r="AI880" i="8"/>
  <c r="AP743" i="8"/>
  <c r="AA740" i="8"/>
  <c r="AC463" i="8"/>
  <c r="W495" i="8"/>
  <c r="AC376" i="8"/>
  <c r="AA376" i="8" s="1"/>
  <c r="W422" i="8"/>
  <c r="AI422" i="8" s="1"/>
  <c r="W655" i="8"/>
  <c r="AC718" i="8"/>
  <c r="W800" i="8"/>
  <c r="AB159" i="8"/>
  <c r="AA938" i="8"/>
  <c r="AI881" i="8"/>
  <c r="AP584" i="8"/>
  <c r="AP640" i="8"/>
  <c r="AP960" i="8"/>
  <c r="AA773" i="8"/>
  <c r="AP471" i="8"/>
  <c r="AP473" i="8"/>
  <c r="AC991" i="8"/>
  <c r="AA991" i="8" s="1"/>
  <c r="AB836" i="8"/>
  <c r="AI635" i="8"/>
  <c r="AP635" i="8"/>
  <c r="AC542" i="8"/>
  <c r="AA542" i="8" s="1"/>
  <c r="W622" i="8"/>
  <c r="AB622" i="8" s="1"/>
  <c r="AI924" i="8"/>
  <c r="AP924" i="8"/>
  <c r="AB363" i="8"/>
  <c r="AI926" i="8"/>
  <c r="AB414" i="8"/>
  <c r="AB314" i="8"/>
  <c r="AB556" i="8"/>
  <c r="W623" i="8"/>
  <c r="AB623" i="8" s="1"/>
  <c r="W712" i="8"/>
  <c r="AC584" i="8"/>
  <c r="AB584" i="8" s="1"/>
  <c r="W1024" i="8"/>
  <c r="AI1024" i="8" s="1"/>
  <c r="AB608" i="8"/>
  <c r="W831" i="8"/>
  <c r="AC831" i="8"/>
  <c r="AA831" i="8" s="1"/>
  <c r="AC615" i="8"/>
  <c r="AA615" i="8" s="1"/>
  <c r="W615" i="8"/>
  <c r="AI615" i="8" s="1"/>
  <c r="W209" i="8"/>
  <c r="AI209" i="8" s="1"/>
  <c r="AC209" i="8"/>
  <c r="W736" i="8"/>
  <c r="AC736" i="8"/>
  <c r="W590" i="8"/>
  <c r="AC590" i="8"/>
  <c r="W225" i="8"/>
  <c r="AI225" i="8" s="1"/>
  <c r="AC225" i="8"/>
  <c r="AA225" i="8" s="1"/>
  <c r="W639" i="8"/>
  <c r="AC639" i="8"/>
  <c r="W103" i="8"/>
  <c r="AI103" i="8" s="1"/>
  <c r="AC103" i="8"/>
  <c r="AA103" i="8" s="1"/>
  <c r="AC66" i="8"/>
  <c r="AA66" i="8" s="1"/>
  <c r="W66" i="8"/>
  <c r="W526" i="8"/>
  <c r="AC526" i="8"/>
  <c r="AC920" i="8"/>
  <c r="AA920" i="8" s="1"/>
  <c r="W920" i="8"/>
  <c r="AI920" i="8" s="1"/>
  <c r="W85" i="8"/>
  <c r="AC85" i="8"/>
  <c r="AA85" i="8" s="1"/>
  <c r="AY85" i="8" s="1"/>
  <c r="AC382" i="8"/>
  <c r="W382" i="8"/>
  <c r="AI382" i="8" s="1"/>
  <c r="W71" i="8"/>
  <c r="AC71" i="8"/>
  <c r="AA71" i="8" s="1"/>
  <c r="AC447" i="8"/>
  <c r="W447" i="8"/>
  <c r="AI447" i="8" s="1"/>
  <c r="W566" i="8"/>
  <c r="AC566" i="8"/>
  <c r="W502" i="8"/>
  <c r="AC502" i="8"/>
  <c r="AC80" i="8"/>
  <c r="AA80" i="8" s="1"/>
  <c r="AY80" i="8" s="1"/>
  <c r="W80" i="8"/>
  <c r="W20" i="8"/>
  <c r="AC20" i="8"/>
  <c r="AA20" i="8" s="1"/>
  <c r="AB702" i="8"/>
  <c r="AI819" i="8"/>
  <c r="AA1064" i="8"/>
  <c r="AA883" i="8"/>
  <c r="AB822" i="8"/>
  <c r="AC430" i="8"/>
  <c r="AB430" i="8" s="1"/>
  <c r="W432" i="8"/>
  <c r="AI432" i="8" s="1"/>
  <c r="AC432" i="8"/>
  <c r="W416" i="8"/>
  <c r="AI416" i="8" s="1"/>
  <c r="AC416" i="8"/>
  <c r="AC1016" i="8"/>
  <c r="W1016" i="8"/>
  <c r="AI1016" i="8" s="1"/>
  <c r="AI459" i="8"/>
  <c r="AP459" i="8"/>
  <c r="AA496" i="8"/>
  <c r="AP819" i="8"/>
  <c r="AI482" i="8"/>
  <c r="AB1052" i="8"/>
  <c r="AP792" i="8"/>
  <c r="AC848" i="8"/>
  <c r="AA848" i="8" s="1"/>
  <c r="AP931" i="8"/>
  <c r="AC744" i="8"/>
  <c r="W744" i="8"/>
  <c r="W368" i="8"/>
  <c r="AI368" i="8" s="1"/>
  <c r="AC368" i="8"/>
  <c r="W1056" i="8"/>
  <c r="AI1056" i="8" s="1"/>
  <c r="AC1056" i="8"/>
  <c r="W1032" i="8"/>
  <c r="AI1032" i="8" s="1"/>
  <c r="AC1032" i="8"/>
  <c r="W952" i="8"/>
  <c r="AC952" i="8"/>
  <c r="AI746" i="8"/>
  <c r="AP482" i="8"/>
  <c r="AB1033" i="8"/>
  <c r="AA766" i="8"/>
  <c r="AC968" i="8"/>
  <c r="W968" i="8"/>
  <c r="AC1088" i="8"/>
  <c r="W1088" i="8"/>
  <c r="AI1088" i="8" s="1"/>
  <c r="AC415" i="8"/>
  <c r="W415" i="8"/>
  <c r="AI415" i="8" s="1"/>
  <c r="AP747" i="8"/>
  <c r="AI747" i="8"/>
  <c r="W480" i="8"/>
  <c r="AC480" i="8"/>
  <c r="AC1006" i="8"/>
  <c r="W1006" i="8"/>
  <c r="AI1006" i="8" s="1"/>
  <c r="AB388" i="8"/>
  <c r="AI848" i="8"/>
  <c r="AA353" i="8"/>
  <c r="AB548" i="8"/>
  <c r="AI931" i="8"/>
  <c r="W983" i="8"/>
  <c r="AC983" i="8"/>
  <c r="AC518" i="8"/>
  <c r="W518" i="8"/>
  <c r="W472" i="8"/>
  <c r="AC472" i="8"/>
  <c r="W648" i="8"/>
  <c r="AC648" i="8"/>
  <c r="W607" i="8"/>
  <c r="AC607" i="8"/>
  <c r="AB710" i="8"/>
  <c r="AP850" i="8"/>
  <c r="AA737" i="8"/>
  <c r="AB614" i="8"/>
  <c r="AI833" i="8"/>
  <c r="AI912" i="8"/>
  <c r="AA593" i="8"/>
  <c r="AB298" i="8"/>
  <c r="AB459" i="8"/>
  <c r="W1080" i="8"/>
  <c r="AI1080" i="8" s="1"/>
  <c r="AP540" i="8"/>
  <c r="W296" i="8"/>
  <c r="AI296" i="8" s="1"/>
  <c r="AC296" i="8"/>
  <c r="AC358" i="8"/>
  <c r="W358" i="8"/>
  <c r="AI358" i="8" s="1"/>
  <c r="W448" i="8"/>
  <c r="AI448" i="8" s="1"/>
  <c r="AC448" i="8"/>
  <c r="AP861" i="8"/>
  <c r="AI861" i="8"/>
  <c r="AA183" i="8"/>
  <c r="W165" i="8"/>
  <c r="AI165" i="8" s="1"/>
  <c r="AI980" i="8"/>
  <c r="AA660" i="8"/>
  <c r="W528" i="8"/>
  <c r="AI528" i="8" s="1"/>
  <c r="AC912" i="8"/>
  <c r="AA912" i="8" s="1"/>
  <c r="W496" i="8"/>
  <c r="AB691" i="8"/>
  <c r="AA691" i="8"/>
  <c r="W270" i="8"/>
  <c r="AI270" i="8" s="1"/>
  <c r="AP816" i="8"/>
  <c r="AI816" i="8"/>
  <c r="AB168" i="8"/>
  <c r="AB379" i="8"/>
  <c r="AB471" i="8"/>
  <c r="AB763" i="8"/>
  <c r="AP619" i="8"/>
  <c r="AB792" i="8"/>
  <c r="AP548" i="8"/>
  <c r="W311" i="8"/>
  <c r="AI311" i="8" s="1"/>
  <c r="AC624" i="8"/>
  <c r="W624" i="8"/>
  <c r="AC544" i="8"/>
  <c r="W544" i="8"/>
  <c r="W280" i="8"/>
  <c r="AI280" i="8" s="1"/>
  <c r="AC280" i="8"/>
  <c r="AB676" i="8"/>
  <c r="AA676" i="8"/>
  <c r="AP776" i="8"/>
  <c r="AB412" i="8"/>
  <c r="AP813" i="8"/>
  <c r="AB182" i="8"/>
  <c r="AB708" i="8"/>
  <c r="AA505" i="8"/>
  <c r="AP543" i="8"/>
  <c r="AP692" i="8"/>
  <c r="AB957" i="8"/>
  <c r="AA609" i="8"/>
  <c r="AB826" i="8"/>
  <c r="AC864" i="8"/>
  <c r="AB864" i="8" s="1"/>
  <c r="AB774" i="8"/>
  <c r="W487" i="8"/>
  <c r="AP487" i="8" s="1"/>
  <c r="AP756" i="8"/>
  <c r="AB540" i="8"/>
  <c r="W121" i="8"/>
  <c r="AI121" i="8" s="1"/>
  <c r="AP980" i="8"/>
  <c r="AB900" i="8"/>
  <c r="AB1051" i="8"/>
  <c r="AP900" i="8"/>
  <c r="AB1083" i="8"/>
  <c r="AI692" i="8"/>
  <c r="AP826" i="8"/>
  <c r="AB755" i="8"/>
  <c r="AB874" i="8"/>
  <c r="AI500" i="8"/>
  <c r="AP500" i="8"/>
  <c r="AI989" i="8"/>
  <c r="AB989" i="8"/>
  <c r="AP989" i="8"/>
  <c r="AB746" i="8"/>
  <c r="AB282" i="8"/>
  <c r="AB539" i="8"/>
  <c r="AB1081" i="8"/>
  <c r="AI774" i="8"/>
  <c r="AI827" i="8"/>
  <c r="AA1041" i="8"/>
  <c r="AB1036" i="8"/>
  <c r="AA551" i="8"/>
  <c r="AB508" i="8"/>
  <c r="AC872" i="8"/>
  <c r="AA872" i="8" s="1"/>
  <c r="AI872" i="8"/>
  <c r="AP827" i="8"/>
  <c r="AI464" i="8"/>
  <c r="AP539" i="8"/>
  <c r="AB782" i="8"/>
  <c r="AB887" i="8"/>
  <c r="AB857" i="8"/>
  <c r="AP857" i="8"/>
  <c r="AC408" i="8"/>
  <c r="AA408" i="8" s="1"/>
  <c r="AB756" i="8"/>
  <c r="AC224" i="8"/>
  <c r="AB224" i="8" s="1"/>
  <c r="AI620" i="8"/>
  <c r="AA483" i="8"/>
  <c r="AA622" i="8"/>
  <c r="AA569" i="8"/>
  <c r="AB981" i="8"/>
  <c r="AB672" i="8"/>
  <c r="AA1046" i="8"/>
  <c r="AB561" i="8"/>
  <c r="AC696" i="8"/>
  <c r="AA696" i="8" s="1"/>
  <c r="W696" i="8"/>
  <c r="W360" i="8"/>
  <c r="AI360" i="8" s="1"/>
  <c r="AC360" i="8"/>
  <c r="AC791" i="8"/>
  <c r="AA791" i="8" s="1"/>
  <c r="AB208" i="8"/>
  <c r="AP620" i="8"/>
  <c r="AB852" i="8"/>
  <c r="AB788" i="8"/>
  <c r="AB690" i="8"/>
  <c r="AB1059" i="8"/>
  <c r="AI1021" i="8"/>
  <c r="AB1021" i="8"/>
  <c r="W374" i="8"/>
  <c r="AI374" i="8" s="1"/>
  <c r="AC374" i="8"/>
  <c r="AC286" i="8"/>
  <c r="W286" i="8"/>
  <c r="AI286" i="8" s="1"/>
  <c r="AB114" i="8"/>
  <c r="AB128" i="8"/>
  <c r="AA411" i="8"/>
  <c r="AB316" i="8"/>
  <c r="AI599" i="8"/>
  <c r="AP690" i="8"/>
  <c r="AA713" i="8"/>
  <c r="AI890" i="8"/>
  <c r="AA899" i="8"/>
  <c r="W424" i="8"/>
  <c r="AI424" i="8" s="1"/>
  <c r="AC424" i="8"/>
  <c r="W511" i="8"/>
  <c r="AC511" i="8"/>
  <c r="AC975" i="8"/>
  <c r="W975" i="8"/>
  <c r="AI882" i="8"/>
  <c r="AB643" i="8"/>
  <c r="AA689" i="8"/>
  <c r="W894" i="8"/>
  <c r="AC894" i="8"/>
  <c r="W504" i="8"/>
  <c r="AC504" i="8"/>
  <c r="W726" i="8"/>
  <c r="AC726" i="8"/>
  <c r="AB194" i="8"/>
  <c r="AB268" i="8"/>
  <c r="AB882" i="8"/>
  <c r="AI693" i="8"/>
  <c r="AI791" i="8"/>
  <c r="AI643" i="8"/>
  <c r="AA941" i="8"/>
  <c r="AB1049" i="8"/>
  <c r="W558" i="8"/>
  <c r="AC558" i="8"/>
  <c r="AC96" i="8"/>
  <c r="W96" i="8"/>
  <c r="AI96" i="8" s="1"/>
  <c r="AC1008" i="8"/>
  <c r="W1008" i="8"/>
  <c r="AI1008" i="8" s="1"/>
  <c r="AC512" i="8"/>
  <c r="W512" i="8"/>
  <c r="AB595" i="8"/>
  <c r="AP693" i="8"/>
  <c r="AB849" i="8"/>
  <c r="AB641" i="8"/>
  <c r="AP641" i="8"/>
  <c r="AC568" i="8"/>
  <c r="W568" i="8"/>
  <c r="AB458" i="8"/>
  <c r="AP833" i="8"/>
  <c r="AA976" i="8"/>
  <c r="AA426" i="8"/>
  <c r="AB536" i="8"/>
  <c r="AI536" i="8"/>
  <c r="AI474" i="8"/>
  <c r="AP979" i="8"/>
  <c r="AA901" i="8"/>
  <c r="AC239" i="8"/>
  <c r="AB239" i="8" s="1"/>
  <c r="AB106" i="8"/>
  <c r="W180" i="8"/>
  <c r="AI180" i="8" s="1"/>
  <c r="AI458" i="8"/>
  <c r="AI918" i="8"/>
  <c r="AA1025" i="8"/>
  <c r="AB1026" i="8"/>
  <c r="AB434" i="8"/>
  <c r="AA515" i="8"/>
  <c r="AB599" i="8"/>
  <c r="AB592" i="8"/>
  <c r="AI763" i="8"/>
  <c r="AA801" i="8"/>
  <c r="AB799" i="8"/>
  <c r="AI588" i="8"/>
  <c r="AA916" i="8"/>
  <c r="AI591" i="8"/>
  <c r="AI626" i="8"/>
  <c r="AB790" i="8"/>
  <c r="AB357" i="8"/>
  <c r="AB406" i="8"/>
  <c r="AB698" i="8"/>
  <c r="AB197" i="8"/>
  <c r="AP918" i="8"/>
  <c r="AB444" i="8"/>
  <c r="AB431" i="8"/>
  <c r="AP688" i="8"/>
  <c r="AB454" i="8"/>
  <c r="AB890" i="8"/>
  <c r="AI561" i="8"/>
  <c r="AA1009" i="8"/>
  <c r="AB258" i="8"/>
  <c r="AC185" i="8"/>
  <c r="AB185" i="8" s="1"/>
  <c r="AA1087" i="8"/>
  <c r="AI874" i="8"/>
  <c r="AI688" i="8"/>
  <c r="AB750" i="8"/>
  <c r="AA785" i="8"/>
  <c r="AP587" i="8"/>
  <c r="AB979" i="8"/>
  <c r="AP489" i="8"/>
  <c r="AP592" i="8"/>
  <c r="AA810" i="8"/>
  <c r="AP781" i="8"/>
  <c r="AB378" i="8"/>
  <c r="AB953" i="8"/>
  <c r="W647" i="8"/>
  <c r="AC647" i="8"/>
  <c r="AA732" i="8"/>
  <c r="AP787" i="8"/>
  <c r="AB869" i="8"/>
  <c r="AB588" i="8"/>
  <c r="AB200" i="8"/>
  <c r="AP474" i="8"/>
  <c r="AB305" i="8"/>
  <c r="AB1082" i="8"/>
  <c r="AB367" i="8"/>
  <c r="AB184" i="8"/>
  <c r="AB271" i="8"/>
  <c r="AI850" i="8"/>
  <c r="AB587" i="8"/>
  <c r="AB278" i="8"/>
  <c r="W695" i="8"/>
  <c r="AP695" i="8" s="1"/>
  <c r="AA817" i="8"/>
  <c r="AP465" i="8"/>
  <c r="AA263" i="8"/>
  <c r="W260" i="8"/>
  <c r="AI260" i="8" s="1"/>
  <c r="AP852" i="8"/>
  <c r="AI465" i="8"/>
  <c r="AB1028" i="8"/>
  <c r="AB701" i="8"/>
  <c r="AB409" i="8"/>
  <c r="AC543" i="8"/>
  <c r="AB993" i="8"/>
  <c r="AB948" i="8"/>
  <c r="AI701" i="8"/>
  <c r="AI948" i="8"/>
  <c r="AA949" i="8"/>
  <c r="AB902" i="8"/>
  <c r="AB780" i="8"/>
  <c r="AI780" i="8"/>
  <c r="AB570" i="8"/>
  <c r="AB1067" i="8"/>
  <c r="AB310" i="8"/>
  <c r="AB600" i="8"/>
  <c r="AC719" i="8"/>
  <c r="W719" i="8"/>
  <c r="AI600" i="8"/>
  <c r="AA915" i="8"/>
  <c r="AB909" i="8"/>
  <c r="AB451" i="8"/>
  <c r="AP905" i="8"/>
  <c r="AA841" i="8"/>
  <c r="AA777" i="8"/>
  <c r="AP955" i="8"/>
  <c r="AB917" i="8"/>
  <c r="AA188" i="8"/>
  <c r="W28" i="8"/>
  <c r="AB898" i="8"/>
  <c r="AB1091" i="8"/>
  <c r="AB722" i="8"/>
  <c r="AB905" i="8"/>
  <c r="AI955" i="8"/>
  <c r="AI524" i="8"/>
  <c r="AP665" i="8"/>
  <c r="AB649" i="8"/>
  <c r="AI993" i="8"/>
  <c r="AP917" i="8"/>
  <c r="AB1019" i="8"/>
  <c r="AB364" i="8"/>
  <c r="AI898" i="8"/>
  <c r="AA715" i="8"/>
  <c r="AI858" i="8"/>
  <c r="AB407" i="8"/>
  <c r="AB524" i="8"/>
  <c r="AP649" i="8"/>
  <c r="AB820" i="8"/>
  <c r="W248" i="8"/>
  <c r="AI248" i="8" s="1"/>
  <c r="AB1061" i="8"/>
  <c r="AB594" i="8"/>
  <c r="AB506" i="8"/>
  <c r="AA770" i="8"/>
  <c r="AB603" i="8"/>
  <c r="AP603" i="8"/>
  <c r="AA834" i="8"/>
  <c r="AP858" i="8"/>
  <c r="AI820" i="8"/>
  <c r="AB958" i="8"/>
  <c r="AI958" i="8"/>
  <c r="AP958" i="8"/>
  <c r="AB283" i="8"/>
  <c r="AB665" i="8"/>
  <c r="W935" i="8"/>
  <c r="AC935" i="8"/>
  <c r="W663" i="8"/>
  <c r="AC663" i="8"/>
  <c r="AA772" i="8"/>
  <c r="AB772" i="8"/>
  <c r="W687" i="8"/>
  <c r="AC687" i="8"/>
  <c r="W527" i="8"/>
  <c r="AC527" i="8"/>
  <c r="W775" i="8"/>
  <c r="AC775" i="8"/>
  <c r="W919" i="8"/>
  <c r="AC919" i="8"/>
  <c r="AB153" i="8"/>
  <c r="AC174" i="8"/>
  <c r="AA174" i="8" s="1"/>
  <c r="AP698" i="8"/>
  <c r="AB945" i="8"/>
  <c r="AB531" i="8"/>
  <c r="AB662" i="8"/>
  <c r="AB637" i="8"/>
  <c r="AC855" i="8"/>
  <c r="AA855" i="8" s="1"/>
  <c r="W855" i="8"/>
  <c r="AC583" i="8"/>
  <c r="W583" i="8"/>
  <c r="AC423" i="8"/>
  <c r="W423" i="8"/>
  <c r="AI423" i="8" s="1"/>
  <c r="AC839" i="8"/>
  <c r="W839" i="8"/>
  <c r="AC671" i="8"/>
  <c r="W671" i="8"/>
  <c r="AC287" i="8"/>
  <c r="W287" i="8"/>
  <c r="AI287" i="8" s="1"/>
  <c r="AC903" i="8"/>
  <c r="W903" i="8"/>
  <c r="AC823" i="8"/>
  <c r="W823" i="8"/>
  <c r="W1015" i="8"/>
  <c r="AI1015" i="8" s="1"/>
  <c r="AC1015" i="8"/>
  <c r="AI889" i="8"/>
  <c r="AP889" i="8"/>
  <c r="AB865" i="8"/>
  <c r="AP865" i="8"/>
  <c r="AI865" i="8"/>
  <c r="AP595" i="8"/>
  <c r="AA601" i="8"/>
  <c r="AB654" i="8"/>
  <c r="AI704" i="8"/>
  <c r="AI466" i="8"/>
  <c r="AB1073" i="8"/>
  <c r="AA762" i="8"/>
  <c r="W847" i="8"/>
  <c r="AC847" i="8"/>
  <c r="AC879" i="8"/>
  <c r="W879" i="8"/>
  <c r="AC911" i="8"/>
  <c r="W911" i="8"/>
  <c r="W927" i="8"/>
  <c r="AC927" i="8"/>
  <c r="AB145" i="8"/>
  <c r="AP531" i="8"/>
  <c r="AA1054" i="8"/>
  <c r="AB1094" i="8"/>
  <c r="AP704" i="8"/>
  <c r="AI1003" i="8"/>
  <c r="W1007" i="8"/>
  <c r="AI1007" i="8" s="1"/>
  <c r="AC1007" i="8"/>
  <c r="W767" i="8"/>
  <c r="AC767" i="8"/>
  <c r="W383" i="8"/>
  <c r="AI383" i="8" s="1"/>
  <c r="AC383" i="8"/>
  <c r="AC863" i="8"/>
  <c r="W863" i="8"/>
  <c r="AI873" i="8"/>
  <c r="AP873" i="8"/>
  <c r="AC631" i="8"/>
  <c r="W631" i="8"/>
  <c r="AC1023" i="8"/>
  <c r="W1023" i="8"/>
  <c r="AI1023" i="8" s="1"/>
  <c r="AC679" i="8"/>
  <c r="W679" i="8"/>
  <c r="W439" i="8"/>
  <c r="AI439" i="8" s="1"/>
  <c r="AC439" i="8"/>
  <c r="W1047" i="8"/>
  <c r="AI1047" i="8" s="1"/>
  <c r="AC1047" i="8"/>
  <c r="AC895" i="8"/>
  <c r="W895" i="8"/>
  <c r="AA245" i="8"/>
  <c r="AP570" i="8"/>
  <c r="AA492" i="8"/>
  <c r="AA617" i="8"/>
  <c r="AP1003" i="8"/>
  <c r="W759" i="8"/>
  <c r="AC759" i="8"/>
  <c r="W807" i="8"/>
  <c r="AC807" i="8"/>
  <c r="W783" i="8"/>
  <c r="AC783" i="8"/>
  <c r="AC1079" i="8"/>
  <c r="W1079" i="8"/>
  <c r="AI1079" i="8" s="1"/>
  <c r="AB889" i="8"/>
  <c r="AC559" i="8"/>
  <c r="W559" i="8"/>
  <c r="AI945" i="8"/>
  <c r="AB1012" i="8"/>
  <c r="AA491" i="8"/>
  <c r="AP908" i="8"/>
  <c r="AC703" i="8"/>
  <c r="AA703" i="8" s="1"/>
  <c r="W703" i="8"/>
  <c r="AC1031" i="8"/>
  <c r="W1031" i="8"/>
  <c r="AI1031" i="8" s="1"/>
  <c r="W375" i="8"/>
  <c r="AI375" i="8" s="1"/>
  <c r="AC375" i="8"/>
  <c r="AC871" i="8"/>
  <c r="W871" i="8"/>
  <c r="AC567" i="8"/>
  <c r="W567" i="8"/>
  <c r="W815" i="8"/>
  <c r="AC815" i="8"/>
  <c r="AA893" i="8"/>
  <c r="W967" i="8"/>
  <c r="AC967" i="8"/>
  <c r="AC727" i="8"/>
  <c r="AA727" i="8" s="1"/>
  <c r="W727" i="8"/>
  <c r="AC735" i="8"/>
  <c r="AA735" i="8" s="1"/>
  <c r="W735" i="8"/>
  <c r="AC455" i="8"/>
  <c r="W455" i="8"/>
  <c r="W951" i="8"/>
  <c r="AC951" i="8"/>
  <c r="AC519" i="8"/>
  <c r="W519" i="8"/>
  <c r="W1095" i="8"/>
  <c r="AI1095" i="8" s="1"/>
  <c r="AC1095" i="8"/>
  <c r="V70" i="31"/>
  <c r="K302" i="31"/>
  <c r="I302" i="31"/>
  <c r="K304" i="31"/>
  <c r="I304" i="31"/>
  <c r="K303" i="31"/>
  <c r="I303" i="31"/>
  <c r="E289" i="31"/>
  <c r="H240" i="31"/>
  <c r="K300" i="31"/>
  <c r="I300" i="31"/>
  <c r="CD14" i="31"/>
  <c r="CE14" i="31"/>
  <c r="G285" i="31"/>
  <c r="J285" i="31" s="1"/>
  <c r="H238" i="31" s="1"/>
  <c r="K301" i="31"/>
  <c r="I301" i="31"/>
  <c r="AB217" i="8"/>
  <c r="W12" i="8"/>
  <c r="AB866" i="8"/>
  <c r="AB922" i="8"/>
  <c r="AA932" i="8"/>
  <c r="AB413" i="8"/>
  <c r="AP849" i="8"/>
  <c r="AI840" i="8"/>
  <c r="AP840" i="8"/>
  <c r="AB446" i="8"/>
  <c r="AI808" i="8"/>
  <c r="AP808" i="8"/>
  <c r="AC98" i="8"/>
  <c r="AB98" i="8" s="1"/>
  <c r="AI866" i="8"/>
  <c r="AA618" i="8"/>
  <c r="AA397" i="8"/>
  <c r="AP674" i="8"/>
  <c r="AP466" i="8"/>
  <c r="AP490" i="8"/>
  <c r="AI802" i="8"/>
  <c r="W16" i="8"/>
  <c r="AA716" i="8"/>
  <c r="AB787" i="8"/>
  <c r="AB386" i="8"/>
  <c r="AP802" i="8"/>
  <c r="AB425" i="8"/>
  <c r="AB937" i="8"/>
  <c r="AB966" i="8"/>
  <c r="AI966" i="8"/>
  <c r="AB354" i="8"/>
  <c r="AB189" i="8"/>
  <c r="AA891" i="8"/>
  <c r="AI937" i="8"/>
  <c r="AI552" i="8"/>
  <c r="AP552" i="8"/>
  <c r="AA954" i="8"/>
  <c r="AI532" i="8"/>
  <c r="AP532" i="8"/>
  <c r="AB476" i="8"/>
  <c r="AA634" i="8"/>
  <c r="AA877" i="8"/>
  <c r="AB670" i="8"/>
  <c r="AB253" i="8"/>
  <c r="AB469" i="8"/>
  <c r="AB730" i="8"/>
  <c r="AP730" i="8"/>
  <c r="AI982" i="8"/>
  <c r="AP982" i="8"/>
  <c r="AB982" i="8"/>
  <c r="AA402" i="8"/>
  <c r="AB1085" i="8"/>
  <c r="AI846" i="8"/>
  <c r="AP846" i="8"/>
  <c r="AB440" i="8"/>
  <c r="AP469" i="8"/>
  <c r="AC1058" i="8"/>
  <c r="W1058" i="8"/>
  <c r="AI1058" i="8" s="1"/>
  <c r="AC274" i="8"/>
  <c r="W274" i="8"/>
  <c r="AI274" i="8" s="1"/>
  <c r="AP978" i="8"/>
  <c r="AI978" i="8"/>
  <c r="AI997" i="8"/>
  <c r="AP997" i="8"/>
  <c r="AA625" i="8"/>
  <c r="AB625" i="8"/>
  <c r="W522" i="8"/>
  <c r="AC522" i="8"/>
  <c r="AB377" i="8"/>
  <c r="AC1050" i="8"/>
  <c r="W1050" i="8"/>
  <c r="AI1050" i="8" s="1"/>
  <c r="AC794" i="8"/>
  <c r="W794" i="8"/>
  <c r="AA907" i="8"/>
  <c r="AB907" i="8"/>
  <c r="AP625" i="8"/>
  <c r="AI625" i="8"/>
  <c r="W546" i="8"/>
  <c r="AC546" i="8"/>
  <c r="AC394" i="8"/>
  <c r="W394" i="8"/>
  <c r="AI394" i="8" s="1"/>
  <c r="AB161" i="8"/>
  <c r="AP907" i="8"/>
  <c r="AI907" i="8"/>
  <c r="AA943" i="8"/>
  <c r="AB943" i="8"/>
  <c r="AC562" i="8"/>
  <c r="W562" i="8"/>
  <c r="AC994" i="8"/>
  <c r="W994" i="8"/>
  <c r="W554" i="8"/>
  <c r="AC554" i="8"/>
  <c r="W530" i="8"/>
  <c r="AC530" i="8"/>
  <c r="AB936" i="8"/>
  <c r="AA936" i="8"/>
  <c r="AA830" i="8"/>
  <c r="AB830" i="8"/>
  <c r="AC642" i="8"/>
  <c r="W642" i="8"/>
  <c r="AC1066" i="8"/>
  <c r="W1066" i="8"/>
  <c r="AI1066" i="8" s="1"/>
  <c r="AP943" i="8"/>
  <c r="AI943" i="8"/>
  <c r="W1018" i="8"/>
  <c r="AI1018" i="8" s="1"/>
  <c r="AC1018" i="8"/>
  <c r="W538" i="8"/>
  <c r="AC538" i="8"/>
  <c r="AA645" i="8"/>
  <c r="AB645" i="8"/>
  <c r="AP534" i="8"/>
  <c r="AI534" i="8"/>
  <c r="AA420" i="8"/>
  <c r="AB420" i="8"/>
  <c r="AB449" i="8"/>
  <c r="AB978" i="8"/>
  <c r="AA978" i="8"/>
  <c r="AC119" i="8"/>
  <c r="AA119" i="8" s="1"/>
  <c r="AC1074" i="8"/>
  <c r="W1074" i="8"/>
  <c r="AI1074" i="8" s="1"/>
  <c r="W514" i="8"/>
  <c r="AC514" i="8"/>
  <c r="AC1010" i="8"/>
  <c r="W1010" i="8"/>
  <c r="AI1010" i="8" s="1"/>
  <c r="AB1043" i="8"/>
  <c r="AA1043" i="8"/>
  <c r="AA1057" i="8"/>
  <c r="AB1057" i="8"/>
  <c r="AC650" i="8"/>
  <c r="W650" i="8"/>
  <c r="AI936" i="8"/>
  <c r="AP936" i="8"/>
  <c r="AB417" i="8"/>
  <c r="AA417" i="8"/>
  <c r="AB126" i="8"/>
  <c r="W220" i="8"/>
  <c r="AI220" i="8" s="1"/>
  <c r="AC220" i="8"/>
  <c r="AC18" i="8"/>
  <c r="AA18" i="8" s="1"/>
  <c r="W18" i="8"/>
  <c r="AB120" i="8"/>
  <c r="AA120" i="8"/>
  <c r="AC207" i="8"/>
  <c r="W207" i="8"/>
  <c r="AI207" i="8" s="1"/>
  <c r="W223" i="8"/>
  <c r="AI223" i="8" s="1"/>
  <c r="AC223" i="8"/>
  <c r="AB259" i="8"/>
  <c r="AA259" i="8"/>
  <c r="AC92" i="8"/>
  <c r="AA92" i="8" s="1"/>
  <c r="W92" i="8"/>
  <c r="AC62" i="8"/>
  <c r="AA62" i="8" s="1"/>
  <c r="W62" i="8"/>
  <c r="AC198" i="8"/>
  <c r="W198" i="8"/>
  <c r="AI198" i="8" s="1"/>
  <c r="AB139" i="8"/>
  <c r="AA139" i="8"/>
  <c r="AB147" i="8"/>
  <c r="AA147" i="8"/>
  <c r="AC10" i="8"/>
  <c r="AA10" i="8" s="1"/>
  <c r="W10" i="8"/>
  <c r="AB249" i="8"/>
  <c r="AA249" i="8"/>
  <c r="AC34" i="8"/>
  <c r="AA34" i="8" s="1"/>
  <c r="W34" i="8"/>
  <c r="AC89" i="8"/>
  <c r="AA89" i="8" s="1"/>
  <c r="W89" i="8"/>
  <c r="AC2" i="8"/>
  <c r="AA2" i="8" s="1"/>
  <c r="W2" i="8"/>
  <c r="AC192" i="8"/>
  <c r="W192" i="8"/>
  <c r="AI192" i="8" s="1"/>
  <c r="AB132" i="8"/>
  <c r="AA132" i="8"/>
  <c r="AA180" i="8"/>
  <c r="AA250" i="8"/>
  <c r="AB250" i="8"/>
  <c r="AA231" i="8"/>
  <c r="AB231" i="8"/>
  <c r="AB201" i="8"/>
  <c r="AA201" i="8"/>
  <c r="AC142" i="8"/>
  <c r="W142" i="8"/>
  <c r="AI142" i="8" s="1"/>
  <c r="W107" i="8"/>
  <c r="AI107" i="8" s="1"/>
  <c r="AC107" i="8"/>
  <c r="AC136" i="8"/>
  <c r="W136" i="8"/>
  <c r="AI136" i="8" s="1"/>
  <c r="AA155" i="8"/>
  <c r="AB155" i="8"/>
  <c r="W251" i="8"/>
  <c r="AI251" i="8" s="1"/>
  <c r="AC251" i="8"/>
  <c r="AB135" i="8"/>
  <c r="AA135" i="8"/>
  <c r="W229" i="8"/>
  <c r="AI229" i="8" s="1"/>
  <c r="AC229" i="8"/>
  <c r="AA254" i="8"/>
  <c r="AB254" i="8"/>
  <c r="AB247" i="8"/>
  <c r="AC237" i="8"/>
  <c r="W237" i="8"/>
  <c r="AI237" i="8" s="1"/>
  <c r="AC177" i="8"/>
  <c r="W177" i="8"/>
  <c r="AI177" i="8" s="1"/>
  <c r="AB262" i="8"/>
  <c r="AA262" i="8"/>
  <c r="W4" i="8"/>
  <c r="AC4" i="8"/>
  <c r="AA4" i="8" s="1"/>
  <c r="AC26" i="8"/>
  <c r="AA26" i="8" s="1"/>
  <c r="W26" i="8"/>
  <c r="W256" i="8"/>
  <c r="AI256" i="8" s="1"/>
  <c r="AC256" i="8"/>
  <c r="AB218" i="8"/>
  <c r="AA218" i="8"/>
  <c r="AA104" i="8"/>
  <c r="AB104" i="8"/>
  <c r="AA202" i="8"/>
  <c r="AB202" i="8"/>
  <c r="W181" i="8"/>
  <c r="AI181" i="8" s="1"/>
  <c r="AC181" i="8"/>
  <c r="AA162" i="8"/>
  <c r="AB162" i="8"/>
  <c r="W205" i="8"/>
  <c r="AI205" i="8" s="1"/>
  <c r="AC205" i="8"/>
  <c r="AC241" i="8"/>
  <c r="W241" i="8"/>
  <c r="AI241" i="8" s="1"/>
  <c r="W246" i="8"/>
  <c r="AI246" i="8" s="1"/>
  <c r="AA121" i="8"/>
  <c r="AC125" i="8"/>
  <c r="W125" i="8"/>
  <c r="AI125" i="8" s="1"/>
  <c r="AC56" i="8"/>
  <c r="AA56" i="8" s="1"/>
  <c r="W56" i="8"/>
  <c r="AC24" i="8"/>
  <c r="AA24" i="8" s="1"/>
  <c r="W24" i="8"/>
  <c r="AB100" i="8"/>
  <c r="AA100" i="8"/>
  <c r="AC173" i="8"/>
  <c r="W173" i="8"/>
  <c r="AI173" i="8" s="1"/>
  <c r="AC144" i="8"/>
  <c r="W144" i="8"/>
  <c r="AI144" i="8" s="1"/>
  <c r="AC129" i="8"/>
  <c r="W129" i="8"/>
  <c r="AI129" i="8" s="1"/>
  <c r="AC32" i="8"/>
  <c r="AA32" i="8" s="1"/>
  <c r="W32" i="8"/>
  <c r="AA111" i="8"/>
  <c r="AB111" i="8"/>
  <c r="AA117" i="8"/>
  <c r="AB117" i="8"/>
  <c r="AA248" i="8"/>
  <c r="AC77" i="8"/>
  <c r="AA77" i="8" s="1"/>
  <c r="W77" i="8"/>
  <c r="W252" i="8"/>
  <c r="AI252" i="8" s="1"/>
  <c r="AC252" i="8"/>
  <c r="AC48" i="8"/>
  <c r="AA48" i="8" s="1"/>
  <c r="W48" i="8"/>
  <c r="AC190" i="8"/>
  <c r="W190" i="8"/>
  <c r="AI190" i="8" s="1"/>
  <c r="AC226" i="8"/>
  <c r="W226" i="8"/>
  <c r="AI226" i="8" s="1"/>
  <c r="AC140" i="8"/>
  <c r="W140" i="8"/>
  <c r="AI140" i="8" s="1"/>
  <c r="AB206" i="8"/>
  <c r="AA206" i="8"/>
  <c r="W215" i="8"/>
  <c r="AI215" i="8" s="1"/>
  <c r="AC215" i="8"/>
  <c r="AB122" i="8"/>
  <c r="AA122" i="8"/>
  <c r="AB166" i="8"/>
  <c r="AA166" i="8"/>
  <c r="AB233" i="8"/>
  <c r="AA233" i="8"/>
  <c r="W146" i="8"/>
  <c r="AI146" i="8" s="1"/>
  <c r="AC146" i="8"/>
  <c r="AC134" i="8"/>
  <c r="W134" i="8"/>
  <c r="AI134" i="8" s="1"/>
  <c r="W193" i="8"/>
  <c r="AI193" i="8" s="1"/>
  <c r="AC193" i="8"/>
  <c r="AA232" i="8"/>
  <c r="W176" i="8"/>
  <c r="AI176" i="8" s="1"/>
  <c r="AC176" i="8"/>
  <c r="AA112" i="8"/>
  <c r="AB112" i="8"/>
  <c r="AC8" i="8"/>
  <c r="AA8" i="8" s="1"/>
  <c r="W8" i="8"/>
  <c r="AB141" i="8"/>
  <c r="AA141" i="8"/>
  <c r="W216" i="8"/>
  <c r="AI216" i="8" s="1"/>
  <c r="AC216" i="8"/>
  <c r="AB133" i="8"/>
  <c r="AA133" i="8"/>
  <c r="AC171" i="8"/>
  <c r="W171" i="8"/>
  <c r="AI171" i="8" s="1"/>
  <c r="W186" i="8"/>
  <c r="AI186" i="8" s="1"/>
  <c r="AC186" i="8"/>
  <c r="AB124" i="8"/>
  <c r="AA124" i="8"/>
  <c r="AB137" i="8"/>
  <c r="AA137" i="8"/>
  <c r="AB234" i="8"/>
  <c r="AA234" i="8"/>
  <c r="AC105" i="8"/>
  <c r="W105" i="8"/>
  <c r="AI105" i="8" s="1"/>
  <c r="AC68" i="8"/>
  <c r="AA68" i="8" s="1"/>
  <c r="W68" i="8"/>
  <c r="W170" i="8"/>
  <c r="AI170" i="8" s="1"/>
  <c r="AC170" i="8"/>
  <c r="AB154" i="8"/>
  <c r="AA154" i="8"/>
  <c r="W172" i="8"/>
  <c r="AI172" i="8" s="1"/>
  <c r="AC172" i="8"/>
  <c r="AC236" i="8"/>
  <c r="W236" i="8"/>
  <c r="AI236" i="8" s="1"/>
  <c r="W195" i="8"/>
  <c r="AI195" i="8" s="1"/>
  <c r="AC195" i="8"/>
  <c r="AA167" i="8"/>
  <c r="AA260" i="8"/>
  <c r="AA165" i="8"/>
  <c r="AC191" i="8"/>
  <c r="W191" i="8"/>
  <c r="AI191" i="8" s="1"/>
  <c r="AC175" i="8"/>
  <c r="W175" i="8"/>
  <c r="AI175" i="8" s="1"/>
  <c r="AC15" i="8"/>
  <c r="AA15" i="8" s="1"/>
  <c r="W15" i="8"/>
  <c r="AB102" i="8"/>
  <c r="AA102" i="8"/>
  <c r="W178" i="8"/>
  <c r="AI178" i="8" s="1"/>
  <c r="AC178" i="8"/>
  <c r="W27" i="8"/>
  <c r="AC27" i="8"/>
  <c r="AA27" i="8" s="1"/>
  <c r="AB164" i="8"/>
  <c r="AA164" i="8"/>
  <c r="AB211" i="8"/>
  <c r="AA211" i="8"/>
  <c r="AB95" i="8"/>
  <c r="AA95" i="8"/>
  <c r="AC127" i="8"/>
  <c r="W127" i="8"/>
  <c r="AI127" i="8" s="1"/>
  <c r="W255" i="8"/>
  <c r="AI255" i="8" s="1"/>
  <c r="AC255" i="8"/>
  <c r="AB169" i="8"/>
  <c r="AA169" i="8"/>
  <c r="AC123" i="8"/>
  <c r="W123" i="8"/>
  <c r="AI123" i="8" s="1"/>
  <c r="AC42" i="8"/>
  <c r="AA42" i="8" s="1"/>
  <c r="W42" i="8"/>
  <c r="AA109" i="8"/>
  <c r="AB109" i="8"/>
  <c r="AC138" i="8"/>
  <c r="W138" i="8"/>
  <c r="AI138" i="8" s="1"/>
  <c r="AC131" i="8"/>
  <c r="W131" i="8"/>
  <c r="AI131" i="8" s="1"/>
  <c r="AC199" i="8"/>
  <c r="W199" i="8"/>
  <c r="AI199" i="8" s="1"/>
  <c r="W94" i="8"/>
  <c r="AC94" i="8"/>
  <c r="AA94" i="8" s="1"/>
  <c r="AC54" i="8"/>
  <c r="AA54" i="8" s="1"/>
  <c r="W54" i="8"/>
  <c r="AC179" i="8"/>
  <c r="W179" i="8"/>
  <c r="AI179" i="8" s="1"/>
  <c r="AB222" i="8"/>
  <c r="AA222" i="8"/>
  <c r="W57" i="8"/>
  <c r="AC57" i="8"/>
  <c r="AA57" i="8" s="1"/>
  <c r="AB219" i="8"/>
  <c r="AA219" i="8"/>
  <c r="AA113" i="8"/>
  <c r="AB113" i="8"/>
  <c r="AA261" i="8"/>
  <c r="AB261" i="8"/>
  <c r="W150" i="8"/>
  <c r="AI150" i="8" s="1"/>
  <c r="AC150" i="8"/>
  <c r="AB212" i="8"/>
  <c r="AA212" i="8"/>
  <c r="AA97" i="8"/>
  <c r="W257" i="8"/>
  <c r="AI257" i="8" s="1"/>
  <c r="AC257" i="8"/>
  <c r="W46" i="8"/>
  <c r="AC46" i="8"/>
  <c r="AA46" i="8" s="1"/>
  <c r="AA227" i="8"/>
  <c r="AB227" i="8"/>
  <c r="AC7" i="8"/>
  <c r="AA7" i="8" s="1"/>
  <c r="W7" i="8"/>
  <c r="AA130" i="8"/>
  <c r="AB130" i="8"/>
  <c r="AB143" i="8"/>
  <c r="AA143" i="8"/>
  <c r="W214" i="8"/>
  <c r="AI214" i="8" s="1"/>
  <c r="AC214" i="8"/>
  <c r="AC235" i="8"/>
  <c r="W235" i="8"/>
  <c r="AI235" i="8" s="1"/>
  <c r="W244" i="8"/>
  <c r="AI244" i="8" s="1"/>
  <c r="AC244" i="8"/>
  <c r="AC40" i="8"/>
  <c r="AA40" i="8" s="1"/>
  <c r="W40" i="8"/>
  <c r="AB152" i="8"/>
  <c r="AA152" i="8"/>
  <c r="AP456" i="8" l="1"/>
  <c r="AI456" i="8"/>
  <c r="AB757" i="8"/>
  <c r="AP757" i="8"/>
  <c r="AI757" i="8"/>
  <c r="AB436" i="8"/>
  <c r="AA436" i="8"/>
  <c r="AA621" i="8"/>
  <c r="AB621" i="8"/>
  <c r="AP621" i="8"/>
  <c r="AI621" i="8"/>
  <c r="AB108" i="8"/>
  <c r="AA108" i="8"/>
  <c r="AA464" i="8"/>
  <c r="AB464" i="8"/>
  <c r="AA429" i="8"/>
  <c r="AB429" i="8"/>
  <c r="AA589" i="8"/>
  <c r="AB589" i="8"/>
  <c r="AB613" i="8"/>
  <c r="AI613" i="8"/>
  <c r="AB733" i="8"/>
  <c r="AP733" i="8"/>
  <c r="AI741" i="8"/>
  <c r="AP741" i="8"/>
  <c r="AP717" i="8"/>
  <c r="AB717" i="8"/>
  <c r="AI717" i="8"/>
  <c r="AB101" i="8"/>
  <c r="AB396" i="8"/>
  <c r="AA640" i="8"/>
  <c r="AB1037" i="8"/>
  <c r="AA485" i="8"/>
  <c r="AB509" i="8"/>
  <c r="AA381" i="8"/>
  <c r="AA309" i="8"/>
  <c r="AB605" i="8"/>
  <c r="AB445" i="8"/>
  <c r="AA373" i="8"/>
  <c r="AA266" i="8"/>
  <c r="AB664" i="8"/>
  <c r="AA389" i="8"/>
  <c r="AP509" i="8"/>
  <c r="AB709" i="8"/>
  <c r="AP709" i="8"/>
  <c r="AB694" i="8"/>
  <c r="AA477" i="8"/>
  <c r="AA277" i="8"/>
  <c r="AB384" i="8"/>
  <c r="AA984" i="8"/>
  <c r="AB461" i="8"/>
  <c r="AB264" i="8"/>
  <c r="AA264" i="8"/>
  <c r="AP725" i="8"/>
  <c r="AI725" i="8"/>
  <c r="AA421" i="8"/>
  <c r="AA301" i="8"/>
  <c r="AB470" i="8"/>
  <c r="AB677" i="8"/>
  <c r="AP613" i="8"/>
  <c r="AB456" i="8"/>
  <c r="AB760" i="8"/>
  <c r="AB1072" i="8"/>
  <c r="AB196" i="8"/>
  <c r="AB533" i="8"/>
  <c r="AA533" i="8"/>
  <c r="AB149" i="8"/>
  <c r="AB678" i="8"/>
  <c r="AB312" i="8"/>
  <c r="AP677" i="8"/>
  <c r="AB991" i="8"/>
  <c r="AI711" i="8"/>
  <c r="AB390" i="8"/>
  <c r="AP711" i="8"/>
  <c r="AB999" i="8"/>
  <c r="AB534" i="8"/>
  <c r="AB302" i="8"/>
  <c r="AI760" i="8"/>
  <c r="AI541" i="8"/>
  <c r="AB285" i="8"/>
  <c r="AP541" i="8"/>
  <c r="AA597" i="8"/>
  <c r="AB597" i="8"/>
  <c r="AB997" i="8"/>
  <c r="AP503" i="8"/>
  <c r="AI503" i="8"/>
  <c r="AB180" i="8"/>
  <c r="AA453" i="8"/>
  <c r="AB453" i="8"/>
  <c r="AB862" i="8"/>
  <c r="AB97" i="8"/>
  <c r="AA494" i="8"/>
  <c r="AB791" i="8"/>
  <c r="AA557" i="8"/>
  <c r="AB1071" i="8"/>
  <c r="AB240" i="8"/>
  <c r="AB232" i="8"/>
  <c r="AB167" i="8"/>
  <c r="AB591" i="8"/>
  <c r="AI520" i="8"/>
  <c r="AP520" i="8"/>
  <c r="AB576" i="8"/>
  <c r="AI576" i="8"/>
  <c r="AP576" i="8"/>
  <c r="AB1039" i="8"/>
  <c r="AB856" i="8"/>
  <c r="AB204" i="8"/>
  <c r="AB422" i="8"/>
  <c r="AB542" i="8"/>
  <c r="AB639" i="8"/>
  <c r="AB209" i="8"/>
  <c r="AB528" i="8"/>
  <c r="AI752" i="8"/>
  <c r="AB311" i="8"/>
  <c r="AI832" i="8"/>
  <c r="AP832" i="8"/>
  <c r="AB888" i="8"/>
  <c r="AB260" i="8"/>
  <c r="AP528" i="8"/>
  <c r="AB752" i="8"/>
  <c r="AB832" i="8"/>
  <c r="AB848" i="8"/>
  <c r="AB160" i="8"/>
  <c r="AB398" i="8"/>
  <c r="AB510" i="8"/>
  <c r="AB376" i="8"/>
  <c r="AA238" i="8"/>
  <c r="AB768" i="8"/>
  <c r="AA1040" i="8"/>
  <c r="AB912" i="8"/>
  <c r="AB831" i="8"/>
  <c r="AB615" i="8"/>
  <c r="AP615" i="8"/>
  <c r="AA204" i="8"/>
  <c r="AP623" i="8"/>
  <c r="AB479" i="8"/>
  <c r="AB680" i="8"/>
  <c r="AI944" i="8"/>
  <c r="AP944" i="8"/>
  <c r="AI623" i="8"/>
  <c r="AA158" i="8"/>
  <c r="AB408" i="8"/>
  <c r="AB944" i="8"/>
  <c r="AA224" i="8"/>
  <c r="AI478" i="8"/>
  <c r="AB230" i="8"/>
  <c r="AI486" i="8"/>
  <c r="AA185" i="8"/>
  <c r="AI806" i="8"/>
  <c r="AB1096" i="8"/>
  <c r="AB1024" i="8"/>
  <c r="AB121" i="8"/>
  <c r="AB486" i="8"/>
  <c r="AB478" i="8"/>
  <c r="AA294" i="8"/>
  <c r="AB294" i="8"/>
  <c r="AB1080" i="8"/>
  <c r="AB728" i="8"/>
  <c r="AI728" i="8"/>
  <c r="AP728" i="8"/>
  <c r="AB806" i="8"/>
  <c r="AP712" i="8"/>
  <c r="AI712" i="8"/>
  <c r="AB712" i="8"/>
  <c r="AA584" i="8"/>
  <c r="AI655" i="8"/>
  <c r="AP655" i="8"/>
  <c r="AA209" i="8"/>
  <c r="AA639" i="8"/>
  <c r="AI479" i="8"/>
  <c r="AP622" i="8"/>
  <c r="AI622" i="8"/>
  <c r="AP495" i="8"/>
  <c r="AI495" i="8"/>
  <c r="AB495" i="8"/>
  <c r="AP656" i="8"/>
  <c r="AI656" i="8"/>
  <c r="AI768" i="8"/>
  <c r="AP768" i="8"/>
  <c r="AI487" i="8"/>
  <c r="AI118" i="8"/>
  <c r="AA463" i="8"/>
  <c r="AB463" i="8"/>
  <c r="AB656" i="8"/>
  <c r="AA656" i="8"/>
  <c r="AB655" i="8"/>
  <c r="AB718" i="8"/>
  <c r="AA718" i="8"/>
  <c r="AB487" i="8"/>
  <c r="AP920" i="8"/>
  <c r="AB920" i="8"/>
  <c r="AB800" i="8"/>
  <c r="AI800" i="8"/>
  <c r="AP800" i="8"/>
  <c r="AB270" i="8"/>
  <c r="AI968" i="8"/>
  <c r="AP968" i="8"/>
  <c r="AI566" i="8"/>
  <c r="AP566" i="8"/>
  <c r="AA736" i="8"/>
  <c r="AB736" i="8"/>
  <c r="AI544" i="8"/>
  <c r="AP544" i="8"/>
  <c r="AP518" i="8"/>
  <c r="AI518" i="8"/>
  <c r="AP480" i="8"/>
  <c r="AI480" i="8"/>
  <c r="AB968" i="8"/>
  <c r="AA968" i="8"/>
  <c r="AA1032" i="8"/>
  <c r="AB1032" i="8"/>
  <c r="AP744" i="8"/>
  <c r="AI744" i="8"/>
  <c r="AA432" i="8"/>
  <c r="AB432" i="8"/>
  <c r="AP736" i="8"/>
  <c r="AI736" i="8"/>
  <c r="AI472" i="8"/>
  <c r="AP472" i="8"/>
  <c r="AA480" i="8"/>
  <c r="AB480" i="8"/>
  <c r="AP952" i="8"/>
  <c r="AI952" i="8"/>
  <c r="AB544" i="8"/>
  <c r="AA544" i="8"/>
  <c r="AB358" i="8"/>
  <c r="AA358" i="8"/>
  <c r="AA518" i="8"/>
  <c r="AB518" i="8"/>
  <c r="AA744" i="8"/>
  <c r="AB744" i="8"/>
  <c r="AB447" i="8"/>
  <c r="AA447" i="8"/>
  <c r="AI639" i="8"/>
  <c r="AP639" i="8"/>
  <c r="AP624" i="8"/>
  <c r="AI624" i="8"/>
  <c r="AA296" i="8"/>
  <c r="AB296" i="8"/>
  <c r="AB607" i="8"/>
  <c r="AA607" i="8"/>
  <c r="AB983" i="8"/>
  <c r="AA983" i="8"/>
  <c r="AA526" i="8"/>
  <c r="AB526" i="8"/>
  <c r="AA864" i="8"/>
  <c r="AA624" i="8"/>
  <c r="AB624" i="8"/>
  <c r="AI496" i="8"/>
  <c r="AP496" i="8"/>
  <c r="AI607" i="8"/>
  <c r="AP607" i="8"/>
  <c r="AP983" i="8"/>
  <c r="AI983" i="8"/>
  <c r="AI526" i="8"/>
  <c r="AP526" i="8"/>
  <c r="AB165" i="8"/>
  <c r="AB225" i="8"/>
  <c r="AB648" i="8"/>
  <c r="AA648" i="8"/>
  <c r="AB415" i="8"/>
  <c r="AA415" i="8"/>
  <c r="AB1056" i="8"/>
  <c r="AA1056" i="8"/>
  <c r="AA502" i="8"/>
  <c r="AB502" i="8"/>
  <c r="AB496" i="8"/>
  <c r="AA430" i="8"/>
  <c r="AP648" i="8"/>
  <c r="AI648" i="8"/>
  <c r="AB1016" i="8"/>
  <c r="AA1016" i="8"/>
  <c r="AP502" i="8"/>
  <c r="AI502" i="8"/>
  <c r="AA382" i="8"/>
  <c r="AB382" i="8"/>
  <c r="AA590" i="8"/>
  <c r="AB590" i="8"/>
  <c r="AB103" i="8"/>
  <c r="AA280" i="8"/>
  <c r="AB280" i="8"/>
  <c r="AA448" i="8"/>
  <c r="AB448" i="8"/>
  <c r="AB472" i="8"/>
  <c r="AA472" i="8"/>
  <c r="AA1006" i="8"/>
  <c r="AB1006" i="8"/>
  <c r="AB1088" i="8"/>
  <c r="AA1088" i="8"/>
  <c r="AB952" i="8"/>
  <c r="AA952" i="8"/>
  <c r="AA368" i="8"/>
  <c r="AB368" i="8"/>
  <c r="AA416" i="8"/>
  <c r="AB416" i="8"/>
  <c r="AB566" i="8"/>
  <c r="AA566" i="8"/>
  <c r="AP590" i="8"/>
  <c r="AI590" i="8"/>
  <c r="AP831" i="8"/>
  <c r="AI831" i="8"/>
  <c r="AA239" i="8"/>
  <c r="AB872" i="8"/>
  <c r="AP726" i="8"/>
  <c r="AI726" i="8"/>
  <c r="AA558" i="8"/>
  <c r="AB558" i="8"/>
  <c r="AB504" i="8"/>
  <c r="AA504" i="8"/>
  <c r="AP975" i="8"/>
  <c r="AI975" i="8"/>
  <c r="AB696" i="8"/>
  <c r="AP696" i="8"/>
  <c r="AI696" i="8"/>
  <c r="AA360" i="8"/>
  <c r="AB360" i="8"/>
  <c r="AP558" i="8"/>
  <c r="AI558" i="8"/>
  <c r="AI504" i="8"/>
  <c r="AP504" i="8"/>
  <c r="AB975" i="8"/>
  <c r="AA975" i="8"/>
  <c r="AA286" i="8"/>
  <c r="AB286" i="8"/>
  <c r="AA726" i="8"/>
  <c r="AB726" i="8"/>
  <c r="AB248" i="8"/>
  <c r="AI568" i="8"/>
  <c r="AP568" i="8"/>
  <c r="AI512" i="8"/>
  <c r="AP512" i="8"/>
  <c r="AA894" i="8"/>
  <c r="AB894" i="8"/>
  <c r="AB511" i="8"/>
  <c r="AA511" i="8"/>
  <c r="AA374" i="8"/>
  <c r="AB374" i="8"/>
  <c r="AA568" i="8"/>
  <c r="AB568" i="8"/>
  <c r="AA512" i="8"/>
  <c r="AB512" i="8"/>
  <c r="AP894" i="8"/>
  <c r="AI894" i="8"/>
  <c r="AP511" i="8"/>
  <c r="AI511" i="8"/>
  <c r="AA96" i="8"/>
  <c r="AB96" i="8"/>
  <c r="AA424" i="8"/>
  <c r="AB424" i="8"/>
  <c r="AA1008" i="8"/>
  <c r="AB1008" i="8"/>
  <c r="AB695" i="8"/>
  <c r="AI695" i="8"/>
  <c r="AB647" i="8"/>
  <c r="AA647" i="8"/>
  <c r="AI647" i="8"/>
  <c r="AP647" i="8"/>
  <c r="AI719" i="8"/>
  <c r="AP719" i="8"/>
  <c r="AB174" i="8"/>
  <c r="AA719" i="8"/>
  <c r="AB719" i="8"/>
  <c r="AA543" i="8"/>
  <c r="AB543" i="8"/>
  <c r="AA98" i="8"/>
  <c r="AP455" i="8"/>
  <c r="AI455" i="8"/>
  <c r="AA783" i="8"/>
  <c r="AB783" i="8"/>
  <c r="AA927" i="8"/>
  <c r="AB927" i="8"/>
  <c r="AA1015" i="8"/>
  <c r="AB1015" i="8"/>
  <c r="AI671" i="8"/>
  <c r="AP671" i="8"/>
  <c r="AB855" i="8"/>
  <c r="AI855" i="8"/>
  <c r="AP855" i="8"/>
  <c r="AB687" i="8"/>
  <c r="AA687" i="8"/>
  <c r="AP863" i="8"/>
  <c r="AI863" i="8"/>
  <c r="AP927" i="8"/>
  <c r="AI927" i="8"/>
  <c r="AB1095" i="8"/>
  <c r="AA1095" i="8"/>
  <c r="AB735" i="8"/>
  <c r="AI735" i="8"/>
  <c r="AP735" i="8"/>
  <c r="AP815" i="8"/>
  <c r="AI815" i="8"/>
  <c r="AA1031" i="8"/>
  <c r="AB1031" i="8"/>
  <c r="AA807" i="8"/>
  <c r="AB807" i="8"/>
  <c r="AB679" i="8"/>
  <c r="AA679" i="8"/>
  <c r="AA863" i="8"/>
  <c r="AB863" i="8"/>
  <c r="AI911" i="8"/>
  <c r="AP911" i="8"/>
  <c r="AP823" i="8"/>
  <c r="AI823" i="8"/>
  <c r="AP839" i="8"/>
  <c r="AI839" i="8"/>
  <c r="AB919" i="8"/>
  <c r="AA919" i="8"/>
  <c r="AA815" i="8"/>
  <c r="AB815" i="8"/>
  <c r="AP567" i="8"/>
  <c r="AI567" i="8"/>
  <c r="AB703" i="8"/>
  <c r="AI703" i="8"/>
  <c r="AP703" i="8"/>
  <c r="AI559" i="8"/>
  <c r="AP559" i="8"/>
  <c r="AI807" i="8"/>
  <c r="AP807" i="8"/>
  <c r="AI895" i="8"/>
  <c r="AP895" i="8"/>
  <c r="AB383" i="8"/>
  <c r="AA383" i="8"/>
  <c r="AB911" i="8"/>
  <c r="AA911" i="8"/>
  <c r="AA823" i="8"/>
  <c r="AB823" i="8"/>
  <c r="AA839" i="8"/>
  <c r="AB839" i="8"/>
  <c r="AI919" i="8"/>
  <c r="AP919" i="8"/>
  <c r="AP519" i="8"/>
  <c r="AI519" i="8"/>
  <c r="AB727" i="8"/>
  <c r="AI727" i="8"/>
  <c r="AP727" i="8"/>
  <c r="AA567" i="8"/>
  <c r="AB567" i="8"/>
  <c r="AB559" i="8"/>
  <c r="AA559" i="8"/>
  <c r="AA759" i="8"/>
  <c r="AB759" i="8"/>
  <c r="AA895" i="8"/>
  <c r="AB895" i="8"/>
  <c r="AA1023" i="8"/>
  <c r="AB1023" i="8"/>
  <c r="AP879" i="8"/>
  <c r="AI879" i="8"/>
  <c r="AI903" i="8"/>
  <c r="AP903" i="8"/>
  <c r="AA775" i="8"/>
  <c r="AB775" i="8"/>
  <c r="AA663" i="8"/>
  <c r="AB663" i="8"/>
  <c r="AB455" i="8"/>
  <c r="AA455" i="8"/>
  <c r="AI679" i="8"/>
  <c r="AP679" i="8"/>
  <c r="AA671" i="8"/>
  <c r="AB671" i="8"/>
  <c r="AB519" i="8"/>
  <c r="AA519" i="8"/>
  <c r="AP871" i="8"/>
  <c r="AI871" i="8"/>
  <c r="AI759" i="8"/>
  <c r="AP759" i="8"/>
  <c r="AA1047" i="8"/>
  <c r="AB1047" i="8"/>
  <c r="AI631" i="8"/>
  <c r="AP631" i="8"/>
  <c r="AB767" i="8"/>
  <c r="AA767" i="8"/>
  <c r="AB879" i="8"/>
  <c r="AA879" i="8"/>
  <c r="AA903" i="8"/>
  <c r="AB903" i="8"/>
  <c r="AB423" i="8"/>
  <c r="AA423" i="8"/>
  <c r="AP775" i="8"/>
  <c r="AI775" i="8"/>
  <c r="AI663" i="8"/>
  <c r="AP663" i="8"/>
  <c r="AI783" i="8"/>
  <c r="AP783" i="8"/>
  <c r="AB951" i="8"/>
  <c r="AA951" i="8"/>
  <c r="AB967" i="8"/>
  <c r="AA967" i="8"/>
  <c r="AA871" i="8"/>
  <c r="AB871" i="8"/>
  <c r="AA631" i="8"/>
  <c r="AB631" i="8"/>
  <c r="AP767" i="8"/>
  <c r="AI767" i="8"/>
  <c r="AA847" i="8"/>
  <c r="AB847" i="8"/>
  <c r="AI583" i="8"/>
  <c r="AP583" i="8"/>
  <c r="AA527" i="8"/>
  <c r="AB527" i="8"/>
  <c r="AA935" i="8"/>
  <c r="AB935" i="8"/>
  <c r="AI687" i="8"/>
  <c r="AP687" i="8"/>
  <c r="AI951" i="8"/>
  <c r="AP951" i="8"/>
  <c r="AI967" i="8"/>
  <c r="AP967" i="8"/>
  <c r="AA375" i="8"/>
  <c r="AB375" i="8"/>
  <c r="AB1079" i="8"/>
  <c r="AA1079" i="8"/>
  <c r="AB439" i="8"/>
  <c r="AA439" i="8"/>
  <c r="AA1007" i="8"/>
  <c r="AB1007" i="8"/>
  <c r="AP847" i="8"/>
  <c r="AI847" i="8"/>
  <c r="AB287" i="8"/>
  <c r="AA287" i="8"/>
  <c r="AA583" i="8"/>
  <c r="AB583" i="8"/>
  <c r="AI527" i="8"/>
  <c r="AP527" i="8"/>
  <c r="AP935" i="8"/>
  <c r="AI935" i="8"/>
  <c r="E293" i="31"/>
  <c r="G293" i="31" s="1"/>
  <c r="G289" i="31"/>
  <c r="I240" i="31"/>
  <c r="H241" i="31"/>
  <c r="I241" i="31" s="1"/>
  <c r="AP514" i="8"/>
  <c r="AI514" i="8"/>
  <c r="AP538" i="8"/>
  <c r="AI538" i="8"/>
  <c r="AA1066" i="8"/>
  <c r="AB1066" i="8"/>
  <c r="AB794" i="8"/>
  <c r="AA794" i="8"/>
  <c r="AB119" i="8"/>
  <c r="AA1018" i="8"/>
  <c r="AB1018" i="8"/>
  <c r="AP642" i="8"/>
  <c r="AI642" i="8"/>
  <c r="AP530" i="8"/>
  <c r="AI530" i="8"/>
  <c r="AA546" i="8"/>
  <c r="AB546" i="8"/>
  <c r="AB650" i="8"/>
  <c r="AA650" i="8"/>
  <c r="AB530" i="8"/>
  <c r="AA530" i="8"/>
  <c r="AA394" i="8"/>
  <c r="AB394" i="8"/>
  <c r="AB1074" i="8"/>
  <c r="AA1074" i="8"/>
  <c r="AA642" i="8"/>
  <c r="AB642" i="8"/>
  <c r="AA554" i="8"/>
  <c r="AB554" i="8"/>
  <c r="AI546" i="8"/>
  <c r="AP546" i="8"/>
  <c r="AB1050" i="8"/>
  <c r="AA1050" i="8"/>
  <c r="AP554" i="8"/>
  <c r="AI554" i="8"/>
  <c r="AP994" i="8"/>
  <c r="AI994" i="8"/>
  <c r="AB522" i="8"/>
  <c r="AA522" i="8"/>
  <c r="AB994" i="8"/>
  <c r="AA994" i="8"/>
  <c r="AI522" i="8"/>
  <c r="AP522" i="8"/>
  <c r="AA274" i="8"/>
  <c r="AB274" i="8"/>
  <c r="AA1010" i="8"/>
  <c r="AB1010" i="8"/>
  <c r="AP562" i="8"/>
  <c r="AI562" i="8"/>
  <c r="AP650" i="8"/>
  <c r="AI650" i="8"/>
  <c r="AA514" i="8"/>
  <c r="AB514" i="8"/>
  <c r="AA538" i="8"/>
  <c r="AB538" i="8"/>
  <c r="AA562" i="8"/>
  <c r="AB562" i="8"/>
  <c r="AP794" i="8"/>
  <c r="AI794" i="8"/>
  <c r="AB1058" i="8"/>
  <c r="AA1058" i="8"/>
  <c r="AA170" i="8"/>
  <c r="AB170" i="8"/>
  <c r="AB146" i="8"/>
  <c r="AA146" i="8"/>
  <c r="AA235" i="8"/>
  <c r="AB235" i="8"/>
  <c r="AB138" i="8"/>
  <c r="AA138" i="8"/>
  <c r="AA241" i="8"/>
  <c r="AB241" i="8"/>
  <c r="AB237" i="8"/>
  <c r="AA237" i="8"/>
  <c r="AB198" i="8"/>
  <c r="AA198" i="8"/>
  <c r="AA214" i="8"/>
  <c r="AB214" i="8"/>
  <c r="AB255" i="8"/>
  <c r="AA255" i="8"/>
  <c r="AB205" i="8"/>
  <c r="AA205" i="8"/>
  <c r="AB251" i="8"/>
  <c r="AA251" i="8"/>
  <c r="AB186" i="8"/>
  <c r="AA186" i="8"/>
  <c r="AB220" i="8"/>
  <c r="AA220" i="8"/>
  <c r="AB191" i="8"/>
  <c r="AA191" i="8"/>
  <c r="AB150" i="8"/>
  <c r="AA150" i="8"/>
  <c r="AA172" i="8"/>
  <c r="AB172" i="8"/>
  <c r="AB193" i="8"/>
  <c r="AA193" i="8"/>
  <c r="AA223" i="8"/>
  <c r="AB223" i="8"/>
  <c r="AB142" i="8"/>
  <c r="AA142" i="8"/>
  <c r="AB207" i="8"/>
  <c r="AA207" i="8"/>
  <c r="AA199" i="8"/>
  <c r="AB199" i="8"/>
  <c r="AB127" i="8"/>
  <c r="AA127" i="8"/>
  <c r="AB144" i="8"/>
  <c r="AA144" i="8"/>
  <c r="AA176" i="8"/>
  <c r="AB176" i="8"/>
  <c r="AA226" i="8"/>
  <c r="AB226" i="8"/>
  <c r="AA171" i="8"/>
  <c r="AB171" i="8"/>
  <c r="AB244" i="8"/>
  <c r="AA244" i="8"/>
  <c r="AA257" i="8"/>
  <c r="AB257" i="8"/>
  <c r="AA178" i="8"/>
  <c r="AB178" i="8"/>
  <c r="AB216" i="8"/>
  <c r="AA216" i="8"/>
  <c r="AA252" i="8"/>
  <c r="AB252" i="8"/>
  <c r="AB181" i="8"/>
  <c r="AA181" i="8"/>
  <c r="AA256" i="8"/>
  <c r="AB256" i="8"/>
  <c r="AB229" i="8"/>
  <c r="AA229" i="8"/>
  <c r="AA195" i="8"/>
  <c r="AB195" i="8"/>
  <c r="AA107" i="8"/>
  <c r="AB107" i="8"/>
  <c r="AB236" i="8"/>
  <c r="AA236" i="8"/>
  <c r="AB190" i="8"/>
  <c r="AA190" i="8"/>
  <c r="AB129" i="8"/>
  <c r="AA129" i="8"/>
  <c r="AB179" i="8"/>
  <c r="AA179" i="8"/>
  <c r="AB131" i="8"/>
  <c r="AA131" i="8"/>
  <c r="AA123" i="8"/>
  <c r="AB123" i="8"/>
  <c r="AB175" i="8"/>
  <c r="AA175" i="8"/>
  <c r="AB105" i="8"/>
  <c r="AA105" i="8"/>
  <c r="AB134" i="8"/>
  <c r="AA134" i="8"/>
  <c r="AB140" i="8"/>
  <c r="AA140" i="8"/>
  <c r="AB173" i="8"/>
  <c r="AA173" i="8"/>
  <c r="AA125" i="8"/>
  <c r="AB125" i="8"/>
  <c r="AB246" i="8"/>
  <c r="AB177" i="8"/>
  <c r="AA177" i="8"/>
  <c r="AB136" i="8"/>
  <c r="AA136" i="8"/>
  <c r="AB192" i="8"/>
  <c r="AA192" i="8"/>
  <c r="AB215" i="8"/>
  <c r="AA215" i="8"/>
  <c r="H245" i="31" l="1"/>
  <c r="AU324" i="8" l="1"/>
  <c r="AU325" i="8"/>
  <c r="AW324" i="8"/>
  <c r="AW325" i="8"/>
  <c r="AV325" i="8"/>
  <c r="AV324" i="8"/>
  <c r="E328" i="8" l="1"/>
  <c r="H328" i="8" s="1"/>
  <c r="X328" i="8" s="1"/>
  <c r="E323" i="8"/>
  <c r="H323" i="8" s="1"/>
  <c r="X323" i="8" s="1"/>
  <c r="E331" i="8"/>
  <c r="H331" i="8" s="1"/>
  <c r="X331" i="8" s="1"/>
  <c r="E317" i="8"/>
  <c r="H317" i="8" s="1"/>
  <c r="X317" i="8" s="1"/>
  <c r="E341" i="8"/>
  <c r="H341" i="8"/>
  <c r="X341" i="8" s="1"/>
  <c r="E332" i="8"/>
  <c r="H332" i="8" s="1"/>
  <c r="X332" i="8" s="1"/>
  <c r="E345" i="8"/>
  <c r="H345" i="8" s="1"/>
  <c r="X345" i="8" s="1"/>
  <c r="E340" i="8"/>
  <c r="H340" i="8" s="1"/>
  <c r="X340" i="8" s="1"/>
  <c r="E327" i="8"/>
  <c r="H327" i="8" s="1"/>
  <c r="X327" i="8" s="1"/>
  <c r="E339" i="8"/>
  <c r="H339" i="8" s="1"/>
  <c r="X339" i="8" s="1"/>
  <c r="W339" i="8" s="1"/>
  <c r="AI339" i="8" s="1"/>
  <c r="E320" i="8"/>
  <c r="H320" i="8" s="1"/>
  <c r="X320" i="8" s="1"/>
  <c r="E330" i="8"/>
  <c r="H330" i="8" s="1"/>
  <c r="X330" i="8" s="1"/>
  <c r="E319" i="8"/>
  <c r="H319" i="8" s="1"/>
  <c r="X319" i="8" s="1"/>
  <c r="W319" i="8" s="1"/>
  <c r="AI319" i="8" s="1"/>
  <c r="E347" i="8"/>
  <c r="H347" i="8" s="1"/>
  <c r="X347" i="8" s="1"/>
  <c r="E337" i="8"/>
  <c r="H337" i="8" s="1"/>
  <c r="X337" i="8" s="1"/>
  <c r="AC337" i="8" s="1"/>
  <c r="E326" i="8"/>
  <c r="H326" i="8" s="1"/>
  <c r="X326" i="8" s="1"/>
  <c r="E325" i="8"/>
  <c r="H325" i="8" s="1"/>
  <c r="X325" i="8" s="1"/>
  <c r="AC325" i="8" s="1"/>
  <c r="E350" i="8"/>
  <c r="H350" i="8" s="1"/>
  <c r="X350" i="8" s="1"/>
  <c r="AC350" i="8" s="1"/>
  <c r="E352" i="8"/>
  <c r="H352" i="8"/>
  <c r="X352" i="8" s="1"/>
  <c r="E346" i="8"/>
  <c r="H346" i="8" s="1"/>
  <c r="X346" i="8" s="1"/>
  <c r="E322" i="8"/>
  <c r="H322" i="8" s="1"/>
  <c r="X322" i="8" s="1"/>
  <c r="AC322" i="8" s="1"/>
  <c r="E318" i="8"/>
  <c r="H318" i="8" s="1"/>
  <c r="X318" i="8" s="1"/>
  <c r="E351" i="8"/>
  <c r="H351" i="8" s="1"/>
  <c r="X351" i="8" s="1"/>
  <c r="E333" i="8"/>
  <c r="H333" i="8" s="1"/>
  <c r="X333" i="8" s="1"/>
  <c r="E336" i="8"/>
  <c r="H336" i="8" s="1"/>
  <c r="X336" i="8" s="1"/>
  <c r="E348" i="8"/>
  <c r="H348" i="8" s="1"/>
  <c r="X348" i="8" s="1"/>
  <c r="E335" i="8"/>
  <c r="H335" i="8" s="1"/>
  <c r="X335" i="8" s="1"/>
  <c r="E342" i="8"/>
  <c r="H342" i="8" s="1"/>
  <c r="X342" i="8" s="1"/>
  <c r="E349" i="8"/>
  <c r="H349" i="8" s="1"/>
  <c r="X349" i="8" s="1"/>
  <c r="E344" i="8"/>
  <c r="H344" i="8" s="1"/>
  <c r="X344" i="8" s="1"/>
  <c r="E329" i="8"/>
  <c r="H329" i="8" s="1"/>
  <c r="X329" i="8" s="1"/>
  <c r="E338" i="8"/>
  <c r="H338" i="8" s="1"/>
  <c r="X338" i="8" s="1"/>
  <c r="E321" i="8"/>
  <c r="H321" i="8" s="1"/>
  <c r="X321" i="8" s="1"/>
  <c r="AC321" i="8" s="1"/>
  <c r="E334" i="8"/>
  <c r="H334" i="8" s="1"/>
  <c r="X334" i="8" s="1"/>
  <c r="E343" i="8"/>
  <c r="H343" i="8" s="1"/>
  <c r="X343" i="8" s="1"/>
  <c r="E324" i="8"/>
  <c r="H324" i="8"/>
  <c r="X324" i="8" s="1"/>
  <c r="W327" i="8" l="1"/>
  <c r="AI327" i="8" s="1"/>
  <c r="AC327" i="8"/>
  <c r="W317" i="8"/>
  <c r="AI317" i="8" s="1"/>
  <c r="AC317" i="8"/>
  <c r="AC340" i="8"/>
  <c r="W340" i="8"/>
  <c r="AI340" i="8" s="1"/>
  <c r="AA321" i="8"/>
  <c r="W336" i="8"/>
  <c r="AI336" i="8" s="1"/>
  <c r="AC336" i="8"/>
  <c r="AC332" i="8"/>
  <c r="W332" i="8"/>
  <c r="AI332" i="8" s="1"/>
  <c r="W331" i="8"/>
  <c r="AI331" i="8" s="1"/>
  <c r="AC331" i="8"/>
  <c r="AA325" i="8"/>
  <c r="W335" i="8"/>
  <c r="AI335" i="8" s="1"/>
  <c r="AC335" i="8"/>
  <c r="W345" i="8"/>
  <c r="AI345" i="8" s="1"/>
  <c r="AC345" i="8"/>
  <c r="W330" i="8"/>
  <c r="AI330" i="8" s="1"/>
  <c r="AC330" i="8"/>
  <c r="W333" i="8"/>
  <c r="AI333" i="8" s="1"/>
  <c r="AC333" i="8"/>
  <c r="AA337" i="8"/>
  <c r="AA350" i="8"/>
  <c r="W342" i="8"/>
  <c r="AI342" i="8" s="1"/>
  <c r="AC342" i="8"/>
  <c r="W334" i="8"/>
  <c r="AI334" i="8" s="1"/>
  <c r="AC334" i="8"/>
  <c r="W346" i="8"/>
  <c r="AI346" i="8" s="1"/>
  <c r="AC346" i="8"/>
  <c r="AC348" i="8"/>
  <c r="W348" i="8"/>
  <c r="AI348" i="8" s="1"/>
  <c r="W326" i="8"/>
  <c r="AI326" i="8" s="1"/>
  <c r="AC326" i="8"/>
  <c r="AC352" i="8"/>
  <c r="W352" i="8"/>
  <c r="AI352" i="8" s="1"/>
  <c r="W338" i="8"/>
  <c r="AI338" i="8" s="1"/>
  <c r="AC338" i="8"/>
  <c r="AC329" i="8"/>
  <c r="W329" i="8"/>
  <c r="AI329" i="8" s="1"/>
  <c r="AC351" i="8"/>
  <c r="W351" i="8"/>
  <c r="AI351" i="8" s="1"/>
  <c r="AC320" i="8"/>
  <c r="W320" i="8"/>
  <c r="AI320" i="8" s="1"/>
  <c r="AC343" i="8"/>
  <c r="W343" i="8"/>
  <c r="AI343" i="8" s="1"/>
  <c r="W324" i="8"/>
  <c r="AI324" i="8" s="1"/>
  <c r="AC324" i="8"/>
  <c r="W344" i="8"/>
  <c r="AI344" i="8" s="1"/>
  <c r="AC344" i="8"/>
  <c r="W318" i="8"/>
  <c r="AI318" i="8" s="1"/>
  <c r="AC318" i="8"/>
  <c r="AC347" i="8"/>
  <c r="W347" i="8"/>
  <c r="AI347" i="8" s="1"/>
  <c r="W341" i="8"/>
  <c r="AI341" i="8" s="1"/>
  <c r="AC341" i="8"/>
  <c r="AC323" i="8"/>
  <c r="W323" i="8"/>
  <c r="AI323" i="8" s="1"/>
  <c r="W349" i="8"/>
  <c r="AI349" i="8" s="1"/>
  <c r="AC349" i="8"/>
  <c r="AA322" i="8"/>
  <c r="AC328" i="8"/>
  <c r="W328" i="8"/>
  <c r="AI328" i="8" s="1"/>
  <c r="W321" i="8"/>
  <c r="AI321" i="8" s="1"/>
  <c r="W337" i="8"/>
  <c r="AI337" i="8" s="1"/>
  <c r="W350" i="8"/>
  <c r="AI350" i="8" s="1"/>
  <c r="W322" i="8"/>
  <c r="AI322" i="8" s="1"/>
  <c r="AC319" i="8"/>
  <c r="W325" i="8"/>
  <c r="AI325" i="8" s="1"/>
  <c r="AC339" i="8"/>
  <c r="AB321" i="8" l="1"/>
  <c r="AB349" i="8"/>
  <c r="AA349" i="8"/>
  <c r="AB318" i="8"/>
  <c r="AA318" i="8"/>
  <c r="AB334" i="8"/>
  <c r="AA334" i="8"/>
  <c r="AA333" i="8"/>
  <c r="AB333" i="8"/>
  <c r="AB325" i="8"/>
  <c r="AA331" i="8"/>
  <c r="AB331" i="8"/>
  <c r="AA342" i="8"/>
  <c r="AB342" i="8"/>
  <c r="AB340" i="8"/>
  <c r="AA340" i="8"/>
  <c r="AA326" i="8"/>
  <c r="AB326" i="8"/>
  <c r="AA323" i="8"/>
  <c r="AB323" i="8"/>
  <c r="AA351" i="8"/>
  <c r="AB351" i="8"/>
  <c r="AB341" i="8"/>
  <c r="AA341" i="8"/>
  <c r="AB324" i="8"/>
  <c r="AA324" i="8"/>
  <c r="AA345" i="8"/>
  <c r="AB345" i="8"/>
  <c r="AA317" i="8"/>
  <c r="AB317" i="8"/>
  <c r="AB320" i="8"/>
  <c r="AA320" i="8"/>
  <c r="AA330" i="8"/>
  <c r="AB330" i="8"/>
  <c r="AB350" i="8"/>
  <c r="AB332" i="8"/>
  <c r="AA332" i="8"/>
  <c r="AA352" i="8"/>
  <c r="AB352" i="8"/>
  <c r="AB339" i="8"/>
  <c r="AA339" i="8"/>
  <c r="AB328" i="8"/>
  <c r="AA328" i="8"/>
  <c r="AB329" i="8"/>
  <c r="AA329" i="8"/>
  <c r="AA348" i="8"/>
  <c r="AB348" i="8"/>
  <c r="AB322" i="8"/>
  <c r="AA338" i="8"/>
  <c r="AB338" i="8"/>
  <c r="AA346" i="8"/>
  <c r="AB346" i="8"/>
  <c r="AB337" i="8"/>
  <c r="AB335" i="8"/>
  <c r="AA335" i="8"/>
  <c r="AA336" i="8"/>
  <c r="AB336" i="8"/>
  <c r="AA327" i="8"/>
  <c r="AB327" i="8"/>
  <c r="AA344" i="8"/>
  <c r="AB344" i="8"/>
  <c r="AB319" i="8"/>
  <c r="AA319" i="8"/>
  <c r="AA347" i="8"/>
  <c r="AB347" i="8"/>
  <c r="AB343" i="8"/>
  <c r="AA343" i="8"/>
  <c r="F362" i="8" l="1"/>
  <c r="H362" i="8" s="1"/>
  <c r="X362" i="8" s="1"/>
  <c r="AC362" i="8" l="1"/>
  <c r="W362" i="8"/>
  <c r="AI362" i="8" s="1"/>
  <c r="AA362" i="8" l="1"/>
  <c r="AB36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tc={FEF7A0FB-9D47-48C6-9483-0E8B5707670D}</author>
  </authors>
  <commentList>
    <comment ref="H674" authorId="0" shapeId="0" xr:uid="{FEF7A0FB-9D47-48C6-9483-0E8B570767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ROMPE EL TUBO DEL ACUEDUCTO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<sst xmlns="http://schemas.openxmlformats.org/spreadsheetml/2006/main" count="2185" uniqueCount="437">
  <si>
    <t>FECHA</t>
  </si>
  <si>
    <t>Etiquetas de fila</t>
  </si>
  <si>
    <t>Total general</t>
  </si>
  <si>
    <t>VOLUMEN ENVIADO A RO (m3)</t>
  </si>
  <si>
    <t>Actual T3 PROMEDIO</t>
  </si>
  <si>
    <t>TURNO</t>
  </si>
  <si>
    <t>VOLUMEN ENVIADO RECHAZO (m3)</t>
  </si>
  <si>
    <t>VOLUMEN ENVIADO PERMEADO RO (m3)</t>
  </si>
  <si>
    <t>% EFICIENCIA RO</t>
  </si>
  <si>
    <t>CONSUMO TOTAL TINTORERIA (m3)</t>
  </si>
  <si>
    <t>TOTAL CONSUMO AGUA PRODUCCIÓN (m3)</t>
  </si>
  <si>
    <t>% CONSUMO AGUA TINTORERIA</t>
  </si>
  <si>
    <t>TOTAL CONSUMO AGUA RECHAZO PRODUCCIÓN (m3)</t>
  </si>
  <si>
    <t>CONSUMO TOTAL  LAVANDERIA (m3)</t>
  </si>
  <si>
    <t>CONSUMO AGUA RECHAZO TINTORERIA (m3)</t>
  </si>
  <si>
    <t>CONSUMO AGUA RECHAZO LAVANDERIA (m3)</t>
  </si>
  <si>
    <t>% CONSUMO AGUA  LAVANDERIA</t>
  </si>
  <si>
    <t xml:space="preserve">  CONSUMO TOTAL  LAVANDERIA (m3)</t>
  </si>
  <si>
    <t>%</t>
  </si>
  <si>
    <t xml:space="preserve">   VOLUMEN ENVIADO A RO (m3)</t>
  </si>
  <si>
    <t>VOLUMEN CONSUMO AGUA LIMPIA TINTORERIA (m3)</t>
  </si>
  <si>
    <t>VOLUMEN CONSUMO AGUA LIMPIA LAVANDERIA (m3)</t>
  </si>
  <si>
    <t>Kg Tela</t>
  </si>
  <si>
    <t>Und efectivas</t>
  </si>
  <si>
    <t>(Todas)</t>
  </si>
  <si>
    <t>CONSUMO TOTAL  ROTATIVA (m3)</t>
  </si>
  <si>
    <t>% CONSUMO AGUA  ROTATIVA</t>
  </si>
  <si>
    <t>m Tela</t>
  </si>
  <si>
    <t>TOTAL CONSUMO AGUA LIMPIA PRODUCCIÓN (m3)</t>
  </si>
  <si>
    <t xml:space="preserve">  TOTAL CONSUMO AGUA PRODUCCIÓN (m3)</t>
  </si>
  <si>
    <t xml:space="preserve">  CONSUMO TOTAL TINTORERIA (m3)</t>
  </si>
  <si>
    <t xml:space="preserve">   CONSUMO TOTAL  LAVANDERIA (m3)</t>
  </si>
  <si>
    <t xml:space="preserve">   CONSUMO AGUA RECHAZO LAVANDERIA (m3)</t>
  </si>
  <si>
    <t xml:space="preserve">  VOLUMEN ENVIADO RECHAZO (m3)</t>
  </si>
  <si>
    <t xml:space="preserve">  VOLUMEN ENVIADO PERMEADO RO (m3)</t>
  </si>
  <si>
    <t>MES</t>
  </si>
  <si>
    <t>CONSUMO TOTAL TRATADO GEM (m3)</t>
  </si>
  <si>
    <t>Meses (FECHA)</t>
  </si>
  <si>
    <t>Días (FECHA)</t>
  </si>
  <si>
    <t xml:space="preserve"> TOTAL CONSUMO AGUA RECHAZO PRODUCCIÓN (m3)</t>
  </si>
  <si>
    <t xml:space="preserve"> CONSUMO TOTAL  ROTATIVA (m3)</t>
  </si>
  <si>
    <t>INDICADOR CONSUMO TINTORERIA (l/kg)</t>
  </si>
  <si>
    <t>INDICADOR LAVANDERIA (l/Und ef)</t>
  </si>
  <si>
    <t xml:space="preserve"> CONSUMO AGUA TINTORERIA %</t>
  </si>
  <si>
    <t xml:space="preserve"> CONSUMO AGUA LIMPIA TINTORERIA 
(m3)</t>
  </si>
  <si>
    <t xml:space="preserve">  CONSUMO AGUA RECHAZO TINTORERIA
 (m3)</t>
  </si>
  <si>
    <t xml:space="preserve"> CONSUMO AGUA  LAVANDERIA %</t>
  </si>
  <si>
    <t>CONSUMO AGUA LIMPIA LAVANDERIA (m3)</t>
  </si>
  <si>
    <t>TOTAL 
TELA 
Kg</t>
  </si>
  <si>
    <t>TOTAL
 UND</t>
  </si>
  <si>
    <t>PERMEADO ETAPA 1  (m3)</t>
  </si>
  <si>
    <t>RECHAZO ETAPA 1 (m3)</t>
  </si>
  <si>
    <t>PERMEADO ETAPA 2 (m3)</t>
  </si>
  <si>
    <t>EFICIENCIA ETAPA 1  (%)</t>
  </si>
  <si>
    <t>RECHAZO ETAPA 2 (m3)</t>
  </si>
  <si>
    <t>EFICIENCIA ETAPA 2 (%)</t>
  </si>
  <si>
    <t>ENTRADA ETAPA 2 (m3)</t>
  </si>
  <si>
    <t xml:space="preserve"> PERMEADO ETAPA 1  (m3)</t>
  </si>
  <si>
    <t xml:space="preserve"> RECHAZO ETAPA 1 (m3)</t>
  </si>
  <si>
    <t xml:space="preserve"> ENTRADA ETAPA 2 (m3)</t>
  </si>
  <si>
    <t xml:space="preserve"> PERMEADO ETAPA 2 (m3)</t>
  </si>
  <si>
    <t xml:space="preserve"> RECHAZO ETAPA 2 (m3)</t>
  </si>
  <si>
    <t>ENTRADA RO 1 (m3)</t>
  </si>
  <si>
    <t xml:space="preserve">  CONSUMO TOTAL TRATADO GEM (m3)</t>
  </si>
  <si>
    <t xml:space="preserve">  CONSUMO TOTAL  ROTATIVA (m3)</t>
  </si>
  <si>
    <t xml:space="preserve"> Porcentaje de Agua Suplida por Osmosis Inversa</t>
  </si>
  <si>
    <t xml:space="preserve">  Volumen Pérdida Agua (Baños, Tela, Prendas)</t>
  </si>
  <si>
    <t xml:space="preserve">  TINTORERIA INDICADOR</t>
  </si>
  <si>
    <t xml:space="preserve"> LAVANDERIA INDICADOR</t>
  </si>
  <si>
    <t xml:space="preserve">  ROTATIVA INDICADOR</t>
  </si>
  <si>
    <t>VOLUMEN PERMEADO RO (RO Total)</t>
  </si>
  <si>
    <t xml:space="preserve">  VOLUMEN TOTAL RO (m3)</t>
  </si>
  <si>
    <t>SEMANA</t>
  </si>
  <si>
    <t>VOLUMEN CONSUMO ACUEDUCTO (m3)</t>
  </si>
  <si>
    <t>VOLUMEN CONSUMO CARROTANQUES (m3)</t>
  </si>
  <si>
    <t>RANGO MINIMO INDICADOR DE TINTORERIA2</t>
  </si>
  <si>
    <t>RANGO MAXIMO INDICADOR DE TINTORERIA</t>
  </si>
  <si>
    <t>RANGO MAXIMO INDICADOR DE LAVANDERIA</t>
  </si>
  <si>
    <t>RANGO MINIMO INDICADOR DE LAVANDERIA</t>
  </si>
  <si>
    <t xml:space="preserve"> VOLUMEN CONSUMO CARROTANQUES (m3)</t>
  </si>
  <si>
    <t xml:space="preserve">  VOLUMEN CONSUMO ACUEDUCTO (m3)</t>
  </si>
  <si>
    <t xml:space="preserve">  VOLUMEN CONSUMO CARROTANQUES (m3)</t>
  </si>
  <si>
    <t xml:space="preserve">  LAVANDERIA INDICADOR</t>
  </si>
  <si>
    <t xml:space="preserve">   ROTATIVA INDICADOR</t>
  </si>
  <si>
    <t>MINIMO RANGO DE INDICADOR ROTATIVA</t>
  </si>
  <si>
    <t>MAXIMO RANGO DE INDICADOR ROTATIVA</t>
  </si>
  <si>
    <t xml:space="preserve">   MINIMO RANGO DE INDICADOR ROTATIVA</t>
  </si>
  <si>
    <t xml:space="preserve">  Kg Tela</t>
  </si>
  <si>
    <t>TINTORERIA</t>
  </si>
  <si>
    <t>LAVANDERIA</t>
  </si>
  <si>
    <t xml:space="preserve"> Und efectivas</t>
  </si>
  <si>
    <t xml:space="preserve">  m Tela</t>
  </si>
  <si>
    <t>ROTATIVA</t>
  </si>
  <si>
    <t>% PERMEADO RO</t>
  </si>
  <si>
    <t>% ACUEDUCTO (m3)</t>
  </si>
  <si>
    <t>% CARROTANQUES (m3)</t>
  </si>
  <si>
    <t>% RECHAZO (m3)</t>
  </si>
  <si>
    <t xml:space="preserve">  % CONSUMO PTAP (m3)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</si>
  <si>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</si>
  <si>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</si>
  <si>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</si>
  <si>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</si>
  <si>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</si>
  <si>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</si>
  <si>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</si>
  <si>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</si>
  <si>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</si>
  <si>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</si>
  <si>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</si>
  <si>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</si>
  <si>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</si>
  <si>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</si>
  <si>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</si>
  <si>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</si>
  <si>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</si>
  <si>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</si>
  <si>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</si>
  <si>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</si>
  <si>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</si>
  <si>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</si>
  <si>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</si>
  <si>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</si>
  <si>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</si>
  <si>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</si>
  <si>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</si>
  <si>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</si>
  <si>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</si>
  <si>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</si>
  <si>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</si>
  <si>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Columna110</t>
  </si>
  <si>
    <t xml:space="preserve">   CONSUMO TOTAL  ROTATIVA (m3)</t>
  </si>
  <si>
    <t xml:space="preserve">   % CONSUMO AGUA  ROTATIVA</t>
  </si>
  <si>
    <t>VOLUMEN  PTAP POTABLE (m3)2</t>
  </si>
  <si>
    <t>VOLUMEN  INGRESO PTAP (m3)</t>
  </si>
  <si>
    <t xml:space="preserve"> VOLUMEN  PTAP POTABLE (m3)2</t>
  </si>
  <si>
    <t>CONSUMO RO (m3)</t>
  </si>
  <si>
    <t>TOTAL</t>
  </si>
  <si>
    <t>DIA</t>
  </si>
  <si>
    <t>BALANCE RECUPERACIÓN RO</t>
  </si>
  <si>
    <t>TABLA COMPARATIVA DE INDICADORES</t>
  </si>
  <si>
    <t>TABLA GRAFICA BALANCE HIDRICO - COLUMNAS APILADAS</t>
  </si>
  <si>
    <t>GRAFICA TORTA CONSOLIDADO</t>
  </si>
  <si>
    <t>GRAFICA CONSUMO RO</t>
  </si>
  <si>
    <t>GRAFICA BALANCE HIDRICO DESGLOSADO RO</t>
  </si>
  <si>
    <t>GRAFICA DE TORTA</t>
  </si>
  <si>
    <t>CONSUMO (m3)</t>
  </si>
  <si>
    <t>CONSOLIDADO LAVANDERIA</t>
  </si>
  <si>
    <t>Und EFECTIVAS</t>
  </si>
  <si>
    <t>CONSOLIDADO ROTATIVA</t>
  </si>
  <si>
    <t>INDICADOR (L/m)</t>
  </si>
  <si>
    <t>TRATABILIDAD</t>
  </si>
  <si>
    <t>Columna32</t>
  </si>
  <si>
    <t>Suma de ENTRADA RO 1 (m3)</t>
  </si>
  <si>
    <t xml:space="preserve"> % EFICIENCIA RO</t>
  </si>
  <si>
    <t xml:space="preserve"> % EFICIENCIA ETAPA 1</t>
  </si>
  <si>
    <t>%    EFICIENCIA RO 2</t>
  </si>
  <si>
    <t xml:space="preserve">%  EFICIENCIA RO 2 </t>
  </si>
  <si>
    <t>Total</t>
  </si>
  <si>
    <t xml:space="preserve"> TOTAL CONSUMO AGUA PRODUCCIÓN (m3) (POTABLE MAS RECHAZO)</t>
  </si>
  <si>
    <t xml:space="preserve">  TOTAL CONSUMO AGUA LIMPIA PRODUCCIÓN (m3) (ACUEDUCTO + CARROTANQUES + RO + PTAP)</t>
  </si>
  <si>
    <t>PORCENTAJE DE AGUA SUPLIDA ACUEDUCTO  (%)</t>
  </si>
  <si>
    <t xml:space="preserve">VOLUMEN CONSUMO AGUA POTABLE ACUEDUCTO (m3) </t>
  </si>
  <si>
    <t xml:space="preserve">Volumen Consumido Carro Tanques de Agua Potable  </t>
  </si>
  <si>
    <t xml:space="preserve">Porcentaje de Agua Suplida por Carro Tanques  </t>
  </si>
  <si>
    <t xml:space="preserve"> Volumen Consumido PTAP Agua Potable (m3)</t>
  </si>
  <si>
    <t>Porcentaje de Agua suplida por Pozo  %PTAP</t>
  </si>
  <si>
    <t xml:space="preserve"> VOLUMEN ENVIADO A RO (m3)</t>
  </si>
  <si>
    <t xml:space="preserve">VOLUMEN ENVIADO PERMEADO RO (m3)  </t>
  </si>
  <si>
    <t>Agua recuperada  % Eficiencia global RO</t>
  </si>
  <si>
    <t xml:space="preserve">%RECHAZO ENVIADO </t>
  </si>
  <si>
    <t>% PERDIDA DE AGUA</t>
  </si>
  <si>
    <t xml:space="preserve"> AGUA INGRESO RO - GEM</t>
  </si>
  <si>
    <t xml:space="preserve"> GEM 100% </t>
  </si>
  <si>
    <t xml:space="preserve"> % AGUA INGRESO A RO - GEM</t>
  </si>
  <si>
    <t xml:space="preserve">  AGUA PERMEADA RO - GEM</t>
  </si>
  <si>
    <t xml:space="preserve"> % AGUA RECUPERADA EFICIENCIA GLOBAL RO - GEM</t>
  </si>
  <si>
    <t xml:space="preserve"> AGUA RECHAZO RO - GEM</t>
  </si>
  <si>
    <t xml:space="preserve"> % AGUA RECHAZO RO - GEM</t>
  </si>
  <si>
    <t xml:space="preserve"> CONSUMO TOTAL AGUA RECHAZO PRODUCCIÓN - GEM </t>
  </si>
  <si>
    <t xml:space="preserve"> % CONSUMO AGUA RECHAZO - GEM</t>
  </si>
  <si>
    <t xml:space="preserve"> VOLUMEN CONSUMO AGUA LIMPIA TINTORERIA (m3)</t>
  </si>
  <si>
    <t xml:space="preserve"> % AGUA POTABLE TINTORERIA</t>
  </si>
  <si>
    <t xml:space="preserve">  Kg Tela (Teñido de hilo + Teñido de tela + Teñido Baby)</t>
  </si>
  <si>
    <t>INDICADOR DE CONSUMO TINTORERIA (L/Kg)</t>
  </si>
  <si>
    <t xml:space="preserve"> % CONSUMO ROTATIVA</t>
  </si>
  <si>
    <t xml:space="preserve"> m Tela PROCESADOS</t>
  </si>
  <si>
    <t xml:space="preserve"> ROTATIVA INDICADOR (L/m)</t>
  </si>
  <si>
    <t xml:space="preserve"> VOLUMEN CONSUMO AGUA LIMPIA LAVANDERIA (m3)</t>
  </si>
  <si>
    <t xml:space="preserve"> % CONSUMO LAVANDERIA</t>
  </si>
  <si>
    <t xml:space="preserve"> CONSUMO TOTAL  LAVANDERIA (m3) (POTABLE + RECHAZO)</t>
  </si>
  <si>
    <t>VOLUMEN INGRESO CONTADOR  PRINCIPAL</t>
  </si>
  <si>
    <t>CONTADOR ACUEDUCTO</t>
  </si>
  <si>
    <t>Columna33</t>
  </si>
  <si>
    <t>INDICADOR L/ Und efectiva</t>
  </si>
  <si>
    <t>INDICADOR L/ Kg</t>
  </si>
  <si>
    <t xml:space="preserve">  2024 ROTATIVA</t>
  </si>
  <si>
    <t xml:space="preserve"> 2024 ROTATIVA</t>
  </si>
  <si>
    <t>% de recuperación</t>
  </si>
  <si>
    <t>Factor de concentración</t>
  </si>
  <si>
    <t>% de rechazo de sales</t>
  </si>
  <si>
    <t>Diferencial de presión</t>
  </si>
  <si>
    <t>Preparación de Quimico actual Kuriverter</t>
  </si>
  <si>
    <t>Preparación de Quimico actual HCl</t>
  </si>
  <si>
    <t>Preparación de Quimico actual Bisulfito</t>
  </si>
  <si>
    <t>CARACTERÍSTICAS DE OPERACIÓN DE RO 1</t>
  </si>
  <si>
    <t>El rechazo es 3.3 veces mas concentrado que la entrada</t>
  </si>
  <si>
    <t>Preparación de Quimico actual VITEC</t>
  </si>
  <si>
    <t>Columna34</t>
  </si>
  <si>
    <t xml:space="preserve">VOLUMEN CONSUMO CARROTANQUES (m3) </t>
  </si>
  <si>
    <t xml:space="preserve">VOLUMEN CONSUMO ACUEDUCTO (m3) </t>
  </si>
  <si>
    <t xml:space="preserve">VOLUMEN CONSUMO PTAP POTABLE (m3) </t>
  </si>
  <si>
    <t>Kg/DIA</t>
  </si>
  <si>
    <t>DIAS</t>
  </si>
  <si>
    <t>UND / DIA</t>
  </si>
  <si>
    <t>m/DIA</t>
  </si>
  <si>
    <t>TOTAL TRATADO GEM (m3)</t>
  </si>
  <si>
    <t>TOTAL CONSUMO TINTORERIA (m3)</t>
  </si>
  <si>
    <t>TOTAL CONSUMO ROTATIVA (m3)</t>
  </si>
  <si>
    <t>TOTAL CONSUMO LAVANDERIA (m3)</t>
  </si>
  <si>
    <t>CONSOLIDADO TINTORERIA</t>
  </si>
  <si>
    <t>VOLUMEN TRATADO GEM</t>
  </si>
  <si>
    <t>VOLUMEN PERMEADO RO</t>
  </si>
  <si>
    <t>VOLUMEN INGRESO RO</t>
  </si>
  <si>
    <t>VOLUMEN RECHAZO RO</t>
  </si>
  <si>
    <t xml:space="preserve">VOLUMEN INGRESO A RO (m3)   </t>
  </si>
  <si>
    <t>VOLUMEN PERMEADO RO (m3)</t>
  </si>
  <si>
    <t xml:space="preserve">VOLUMEN RECHAZO RO (m3)  </t>
  </si>
  <si>
    <t xml:space="preserve"> % EFICIENCIA GLOBAL RO</t>
  </si>
  <si>
    <t>VOLUMEN INGRESO RO 1 (m3)</t>
  </si>
  <si>
    <t>VOLUMEN PERMEADO RO 1(m3)</t>
  </si>
  <si>
    <t>VOLUMEN RECHAZO RO1 (m3)</t>
  </si>
  <si>
    <t xml:space="preserve"> % EFICIENCIA RO 1</t>
  </si>
  <si>
    <t>VOLUMEN INGRESO RO 2 (m3)</t>
  </si>
  <si>
    <t>VOLUMEN PERMEADO RO 2 (m3)</t>
  </si>
  <si>
    <t>VOLUMEN RECHAZO RO2 (m3)</t>
  </si>
  <si>
    <t>% EFICIENCIA RO 2</t>
  </si>
  <si>
    <t xml:space="preserve">%   EFICIENCIA GLOBAL RO </t>
  </si>
  <si>
    <t xml:space="preserve">%   EFICIENCIA RO 1 </t>
  </si>
  <si>
    <t>VOLUMEN INGRESO TOTAL RO (m3)</t>
  </si>
  <si>
    <t>VOLUMEN RECHAZO RO (m3)</t>
  </si>
  <si>
    <t>ENVIO A TH</t>
  </si>
  <si>
    <t>PERMEADO MBR1</t>
  </si>
  <si>
    <t>PERMEADO MBR2</t>
  </si>
  <si>
    <t xml:space="preserve"> ENVIO A TH</t>
  </si>
  <si>
    <t>PERMEADO MBRS (m3)</t>
  </si>
  <si>
    <t>BALANCE DE PLANTA</t>
  </si>
  <si>
    <t>Años (FECHA)</t>
  </si>
  <si>
    <t xml:space="preserve">  TOTAL RETORNO AGUA RECHAZO PRODUCCIÓN (m3)</t>
  </si>
  <si>
    <t xml:space="preserve">  % RETORNO AGUA RECHAZO</t>
  </si>
  <si>
    <t xml:space="preserve"> CONSUMO TOTAL TINTORERIA (m3) </t>
  </si>
  <si>
    <t xml:space="preserve">TRATADO GEM (m3) </t>
  </si>
  <si>
    <t xml:space="preserve">ENVIADO A RO (m3) </t>
  </si>
  <si>
    <t>Suma de PERMEADO MBR1</t>
  </si>
  <si>
    <t>Suma de PERMEADO MBR2</t>
  </si>
  <si>
    <t>m3/DIA</t>
  </si>
  <si>
    <t>MULAS DE FUNZA</t>
  </si>
  <si>
    <t xml:space="preserve">VOLUMEN ENVIADO PERMEADO RO (m3) </t>
  </si>
  <si>
    <t xml:space="preserve">TOTAL CONSUMO AGUA LIMPIA PRODUCCIÓN (m3) </t>
  </si>
  <si>
    <t xml:space="preserve"> VOLUMEN ENVIADO PERMEADO RO (m3) </t>
  </si>
  <si>
    <t xml:space="preserve"> TOTAL CONSUMO AGUA LIMPIA PRODUCCIÓN (m3) </t>
  </si>
  <si>
    <t xml:space="preserve">VOLUMEN SUMINISTRADO A PRODUCCON </t>
  </si>
  <si>
    <t xml:space="preserve"> MULAS DE FUNZA </t>
  </si>
  <si>
    <t xml:space="preserve">TOTAL VOLUMEN A TRATAR  </t>
  </si>
  <si>
    <t xml:space="preserve"> VOLUMEN ENVIADO RECHAZO (m3) </t>
  </si>
  <si>
    <t xml:space="preserve">Meta Kg procesados / dia </t>
  </si>
  <si>
    <t xml:space="preserve">Meta Und efectivas/ dia  </t>
  </si>
  <si>
    <t>Suma de TOTAL CONSUMO AGUA RECHAZO PRODUCCIÓN (m3)</t>
  </si>
  <si>
    <t>REPORTADO SCLAVOS</t>
  </si>
  <si>
    <t>REPORTADO BELLINI</t>
  </si>
  <si>
    <t>GLOBAL REPORTADO</t>
  </si>
  <si>
    <t>GLOBAL REAL</t>
  </si>
  <si>
    <t>INDICADOR (L/Kg)</t>
  </si>
  <si>
    <t>Trimestres (FECHA)</t>
  </si>
  <si>
    <t xml:space="preserve">     </t>
  </si>
  <si>
    <t>AGUA CALIENTE</t>
  </si>
  <si>
    <t>MINIMO</t>
  </si>
  <si>
    <t>MÁXIMO</t>
  </si>
  <si>
    <t>PROMEDIO</t>
  </si>
  <si>
    <t>DIAS EFECTIVOS</t>
  </si>
  <si>
    <t>CARROTANQUES</t>
  </si>
  <si>
    <t>PTAP</t>
  </si>
  <si>
    <t>ACUEDUCTO</t>
  </si>
  <si>
    <t>RO</t>
  </si>
  <si>
    <t>AGUA RETORNO</t>
  </si>
  <si>
    <t xml:space="preserve">AGUA CALIENTE </t>
  </si>
  <si>
    <t xml:space="preserve">AGUA RETORNO </t>
  </si>
  <si>
    <t>MEDIDOR TH</t>
  </si>
  <si>
    <t>HOROMETRO GEM</t>
  </si>
  <si>
    <t>MEDIDOR GEM</t>
  </si>
  <si>
    <t>MEDIDORES</t>
  </si>
  <si>
    <t>ENTRO GEM - TH</t>
  </si>
  <si>
    <t>HOROMETRO - ENTRO GEM</t>
  </si>
  <si>
    <t>CIP RO</t>
  </si>
  <si>
    <t>PURGAS</t>
  </si>
  <si>
    <t>REBOSES</t>
  </si>
  <si>
    <t>ENTRO GEM - TH (M3)</t>
  </si>
  <si>
    <t>PRODUCCIÓN</t>
  </si>
  <si>
    <t>M TH - PROD</t>
  </si>
  <si>
    <t>MULAS</t>
  </si>
  <si>
    <t>TH - PRODUCCIÓN (TK 60)</t>
  </si>
  <si>
    <t>RESTANTE - tint</t>
  </si>
  <si>
    <t>horas ptap</t>
  </si>
  <si>
    <t>purga lps</t>
  </si>
  <si>
    <t>m3/h</t>
  </si>
  <si>
    <t>BALANCES 2025</t>
  </si>
  <si>
    <t>SALIDAS</t>
  </si>
  <si>
    <t>% RECIRCULACIÓN TOTAL (AUTONOMIA HIDRICA )</t>
  </si>
  <si>
    <t>M3 PERMEADO RO</t>
  </si>
  <si>
    <t>M3 CONSUMIDOS EN PROCESO</t>
  </si>
  <si>
    <t>% RECIRCULACIÓN TOTAL</t>
  </si>
  <si>
    <t>DEPENDENCIA DE FUENTE EXTERNA</t>
  </si>
  <si>
    <t>M3 ACUEDUCTO + CARROTANQUES</t>
  </si>
  <si>
    <t>M3 INGRESO A RO / M3 TRATADOS PTAR</t>
  </si>
  <si>
    <t>M3 TRATADOS PTAR</t>
  </si>
  <si>
    <t>CONSUMO DIARIO  (m3)</t>
  </si>
  <si>
    <t>ABASTECIMIENTO PROMEDIO DIAS EFECTIVOS ( m3)</t>
  </si>
  <si>
    <t>CONSUMO PRODUCCIÓN (m3)</t>
  </si>
  <si>
    <t>INGRESO MULAS (m3)</t>
  </si>
  <si>
    <t>ENVIO A TH (m3)</t>
  </si>
  <si>
    <t>TRATADO GEM  (m3)</t>
  </si>
  <si>
    <t>PERMEADO KUBOTA (m3)</t>
  </si>
  <si>
    <t>PERMEADO TORAY (m3)</t>
  </si>
  <si>
    <t>INGRESO RO (m3)</t>
  </si>
  <si>
    <t>TRATADO GEM
(m3)</t>
  </si>
  <si>
    <t>ENVIO A TH
(m3)</t>
  </si>
  <si>
    <t>VOLUMEN TRATADO (m3)</t>
  </si>
  <si>
    <t>VOLUMEN RECIRCULADO (m3)</t>
  </si>
  <si>
    <t>VOLUMEN VERTIMIENTO TOTAL (m3)</t>
  </si>
  <si>
    <t>VERTIMIENTO RECHAZO (m3)</t>
  </si>
  <si>
    <t>VERTIMIENTO MBRS (m3)</t>
  </si>
  <si>
    <t>VERTIMIENTO GEM (m3)</t>
  </si>
  <si>
    <t>% DEPENDENCIA EXTERNA</t>
  </si>
  <si>
    <t>,</t>
  </si>
  <si>
    <t xml:space="preserve">2025 TINTORERIA </t>
  </si>
  <si>
    <t xml:space="preserve"> 2025 TINTORERIA </t>
  </si>
  <si>
    <t>KG PROYECCION</t>
  </si>
  <si>
    <t xml:space="preserve"> 2025 LAVANDERIA </t>
  </si>
  <si>
    <t xml:space="preserve">2025 LAVANDERIA </t>
  </si>
  <si>
    <t>Und EFECTIVAS PROYECCIÓN</t>
  </si>
  <si>
    <t>CALIENTE (m3)</t>
  </si>
  <si>
    <t>REPORTADO (m3)</t>
  </si>
  <si>
    <t>RETORNO (m3)</t>
  </si>
  <si>
    <t>Kg TELA</t>
  </si>
  <si>
    <t xml:space="preserve">AGUA FRIA TINTORERIA </t>
  </si>
  <si>
    <t xml:space="preserve">VOLUMEN CONSUMO TOTAL TINTORERIA (m3) </t>
  </si>
  <si>
    <t xml:space="preserve">BALANCE HIDIRCO </t>
  </si>
  <si>
    <t>GEM MENOR A TH =</t>
  </si>
  <si>
    <t>LIXIVIADO</t>
  </si>
  <si>
    <t>NO SENSADO TH</t>
  </si>
  <si>
    <t>VOLUMEN FINAL GEM</t>
  </si>
  <si>
    <t>PROYECCIÓN M3</t>
  </si>
  <si>
    <t>ACUEDUCTO (M3)</t>
  </si>
  <si>
    <t>CARRO TANQUES (M3)</t>
  </si>
  <si>
    <t>OSMOSIS INVERSA - PTAR (M3</t>
  </si>
  <si>
    <t>PTAP (M3)</t>
  </si>
  <si>
    <t>CONSUMO TOTAL</t>
  </si>
  <si>
    <t>FUENTES</t>
  </si>
  <si>
    <t>IND PROYECCIÓN L/KG</t>
  </si>
  <si>
    <t>CONSUMO PROYECCION (m3)</t>
  </si>
  <si>
    <t>COMPORTAMIENTO TINTORERIA</t>
  </si>
  <si>
    <t>CONSUMO (m3) PROYECCIÓN</t>
  </si>
  <si>
    <t>INDICADOR L/ Und efectiva 
PROYECCIÓN</t>
  </si>
  <si>
    <t>SEGUIMIENTO DIARIO</t>
  </si>
  <si>
    <t>PROYECCIÓN (m3)
(m3)</t>
  </si>
  <si>
    <t>mar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</si>
  <si>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</si>
  <si>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</si>
  <si>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</si>
  <si>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</si>
  <si>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</si>
  <si>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</si>
  <si>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</si>
  <si>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</si>
  <si>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</si>
  <si>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</si>
  <si>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</si>
  <si>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</si>
  <si>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</si>
  <si>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</si>
  <si>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</si>
  <si>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</si>
  <si>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</si>
  <si>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</si>
  <si>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</si>
  <si>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</si>
  <si>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</si>
  <si>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</si>
  <si>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</si>
  <si>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</si>
  <si>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</si>
  <si>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</si>
  <si>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</si>
  <si>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</si>
  <si>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</si>
  <si>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</si>
  <si>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</si>
  <si>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 xml:space="preserve">VOLUMEN VERTIMIENTO GEM (M3) </t>
  </si>
  <si>
    <t xml:space="preserve">VOLUMEN VERTIMIENTO MBRS (M3) </t>
  </si>
  <si>
    <t xml:space="preserve"> VOLUMEN ENVIADO A RO (m3) </t>
  </si>
  <si>
    <t xml:space="preserve"> CONSUMO TOTAL TRATADO GEM (m3) </t>
  </si>
  <si>
    <t>MARZO</t>
  </si>
  <si>
    <t>AGUA CALIENTE (m3)</t>
  </si>
  <si>
    <t>AGUA FRIA (m3)</t>
  </si>
  <si>
    <t>VOLUMEN PERMEADO MBR´S</t>
  </si>
  <si>
    <t>VOLUMEN VERTIMIENTO GEM</t>
  </si>
  <si>
    <t>VOLUMEN VERTIMIENTO MBR´S</t>
  </si>
  <si>
    <t>UNIDAD</t>
  </si>
  <si>
    <t>M(3)</t>
  </si>
  <si>
    <t>$ Total</t>
  </si>
  <si>
    <t xml:space="preserve">TRATAMIENTO DE AGUA RESIDUAL </t>
  </si>
  <si>
    <t>PTAR (Costo de Tratamiento hasta Fase 2 - Cumplimiento Ambiental) OPEX SIN DEPRECIACIÓN</t>
  </si>
  <si>
    <t>FUENTES ABASTECIMIENTO</t>
  </si>
  <si>
    <t>OSMOSIS INVERSA (Costo procesar por RO - OPEX) SIN DEPRECIACIÓN</t>
  </si>
  <si>
    <t>PTAP (Costo de Tratamiento de Agua de Pozo Sin depreciación)</t>
  </si>
  <si>
    <t xml:space="preserve">ACUEDUCTO </t>
  </si>
  <si>
    <t>CARRO TANQUES</t>
  </si>
  <si>
    <t>MONITOREO DE COSTOS DE ABASTECIMIENTO: REAL Vs PROYECTADO</t>
  </si>
  <si>
    <t>PROYECCION</t>
  </si>
  <si>
    <t>REAL</t>
  </si>
  <si>
    <t>VOLUMEN  (M3)</t>
  </si>
  <si>
    <t>PORCENTAJE</t>
  </si>
  <si>
    <t>$/ m3</t>
  </si>
  <si>
    <t>2026</t>
  </si>
  <si>
    <t>Trim.2</t>
  </si>
  <si>
    <t>(Varios elementos)</t>
  </si>
  <si>
    <t>CONSUMO (M3)</t>
  </si>
  <si>
    <t>(%) CONSUMO</t>
  </si>
  <si>
    <t xml:space="preserve">(%) PROYECCION </t>
  </si>
  <si>
    <t>CONSUMO MENSUAL  (m3)</t>
  </si>
  <si>
    <t>PROYECCIÓN (m3)</t>
  </si>
  <si>
    <t>lavanderia</t>
  </si>
  <si>
    <t>th</t>
  </si>
  <si>
    <t>ro</t>
  </si>
  <si>
    <t>ptap</t>
  </si>
  <si>
    <t>acueducto</t>
  </si>
  <si>
    <t>may</t>
  </si>
  <si>
    <t>M3 ACUEDUCTO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</si>
</sst>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#,##0.0"/>
    <numFmt numFmtId="167" formatCode="0.0"/>
    <numFmt numFmtId="168" formatCode="_-* #,##0_-;\-* #,##0_-;_-* &quot;-&quot;??_-;_-@_-"/>
    <numFmt numFmtId="169" formatCode="#,##0_);\(#,##0\)"/>
    <numFmt numFmtId="170" formatCode="&quot;$&quot;\ #,##0"/>
    <numFmt numFmtId="171" formatCode="dd/mm/yy;@"/>
    <numFmt numFmtId="172" formatCode="0.000"/>
    <numFmt numFmtId="173" formatCode="#,##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theme="7" tint="0.5999938962981048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theme="5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1AF10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8">
    <xf numFmtId="0" fontId="0" fillId="0" borderId="0" xfId="0"/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9" fontId="0" fillId="0" borderId="0" xfId="1" applyFont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0" fontId="0" fillId="0" borderId="19" xfId="0" applyBorder="1"/>
    <xf numFmtId="0" fontId="0" fillId="0" borderId="21" xfId="0" applyBorder="1"/>
    <xf numFmtId="1" fontId="0" fillId="0" borderId="23" xfId="0" applyNumberFormat="1" applyBorder="1" applyAlignment="1">
      <alignment horizontal="center"/>
    </xf>
    <xf numFmtId="0" fontId="0" fillId="0" borderId="5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14" fontId="0" fillId="0" borderId="23" xfId="0" applyNumberFormat="1" applyBorder="1" applyAlignment="1">
      <alignment horizontal="center" vertical="center"/>
    </xf>
    <xf numFmtId="0" fontId="0" fillId="0" borderId="3" xfId="0" applyBorder="1"/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1" xfId="0" applyBorder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13" borderId="0" xfId="0" applyNumberFormat="1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30" xfId="0" applyBorder="1"/>
    <xf numFmtId="0" fontId="0" fillId="0" borderId="34" xfId="0" applyBorder="1"/>
    <xf numFmtId="0" fontId="0" fillId="6" borderId="0" xfId="0" applyFill="1"/>
    <xf numFmtId="9" fontId="0" fillId="0" borderId="0" xfId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/>
    <xf numFmtId="2" fontId="0" fillId="0" borderId="0" xfId="1" applyNumberFormat="1" applyFont="1" applyAlignment="1">
      <alignment horizontal="center" wrapText="1"/>
    </xf>
    <xf numFmtId="0" fontId="0" fillId="18" borderId="0" xfId="0" applyFill="1" applyAlignment="1">
      <alignment horizontal="center" vertical="center" wrapText="1"/>
    </xf>
    <xf numFmtId="2" fontId="0" fillId="18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9" fontId="0" fillId="15" borderId="5" xfId="1" applyFont="1" applyFill="1" applyBorder="1" applyAlignment="1">
      <alignment horizontal="center"/>
    </xf>
    <xf numFmtId="1" fontId="0" fillId="15" borderId="1" xfId="1" applyNumberFormat="1" applyFont="1" applyFill="1" applyBorder="1" applyAlignment="1">
      <alignment horizontal="center"/>
    </xf>
    <xf numFmtId="9" fontId="0" fillId="15" borderId="4" xfId="1" applyFont="1" applyFill="1" applyBorder="1" applyAlignment="1">
      <alignment horizontal="center"/>
    </xf>
    <xf numFmtId="1" fontId="0" fillId="15" borderId="2" xfId="1" applyNumberFormat="1" applyFont="1" applyFill="1" applyBorder="1" applyAlignment="1">
      <alignment horizontal="center"/>
    </xf>
    <xf numFmtId="9" fontId="0" fillId="19" borderId="5" xfId="1" applyFont="1" applyFill="1" applyBorder="1" applyAlignment="1">
      <alignment horizontal="center"/>
    </xf>
    <xf numFmtId="1" fontId="0" fillId="19" borderId="1" xfId="1" applyNumberFormat="1" applyFont="1" applyFill="1" applyBorder="1" applyAlignment="1">
      <alignment horizontal="center"/>
    </xf>
    <xf numFmtId="9" fontId="0" fillId="15" borderId="6" xfId="1" applyFont="1" applyFill="1" applyBorder="1" applyAlignment="1">
      <alignment horizontal="center"/>
    </xf>
    <xf numFmtId="1" fontId="0" fillId="15" borderId="3" xfId="1" applyNumberFormat="1" applyFont="1" applyFill="1" applyBorder="1" applyAlignment="1">
      <alignment horizontal="center"/>
    </xf>
    <xf numFmtId="1" fontId="0" fillId="15" borderId="34" xfId="1" applyNumberFormat="1" applyFont="1" applyFill="1" applyBorder="1"/>
    <xf numFmtId="9" fontId="0" fillId="15" borderId="41" xfId="1" applyFont="1" applyFill="1" applyBorder="1"/>
    <xf numFmtId="164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3" fontId="0" fillId="0" borderId="1" xfId="0" applyNumberFormat="1" applyBorder="1"/>
    <xf numFmtId="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3" fontId="0" fillId="0" borderId="0" xfId="0" pivotButton="1" applyNumberFormat="1" applyAlignment="1">
      <alignment horizontal="center" vertical="center"/>
    </xf>
    <xf numFmtId="3" fontId="0" fillId="23" borderId="0" xfId="0" applyNumberForma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8" borderId="0" xfId="0" applyNumberForma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2" fillId="6" borderId="0" xfId="0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 wrapText="1"/>
    </xf>
    <xf numFmtId="3" fontId="0" fillId="10" borderId="0" xfId="0" applyNumberFormat="1" applyFill="1"/>
    <xf numFmtId="14" fontId="0" fillId="10" borderId="0" xfId="0" applyNumberFormat="1" applyFill="1"/>
    <xf numFmtId="9" fontId="0" fillId="10" borderId="0" xfId="1" applyFont="1" applyFill="1"/>
    <xf numFmtId="0" fontId="6" fillId="4" borderId="14" xfId="0" applyFont="1" applyFill="1" applyBorder="1"/>
    <xf numFmtId="3" fontId="0" fillId="4" borderId="0" xfId="0" applyNumberFormat="1" applyFill="1"/>
    <xf numFmtId="0" fontId="6" fillId="4" borderId="46" xfId="0" applyFont="1" applyFill="1" applyBorder="1"/>
    <xf numFmtId="1" fontId="0" fillId="4" borderId="2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34" xfId="0" applyNumberFormat="1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35" xfId="0" applyNumberFormat="1" applyFill="1" applyBorder="1" applyAlignment="1">
      <alignment horizontal="center"/>
    </xf>
    <xf numFmtId="1" fontId="0" fillId="4" borderId="28" xfId="0" applyNumberFormat="1" applyFill="1" applyBorder="1" applyAlignment="1">
      <alignment horizontal="center"/>
    </xf>
    <xf numFmtId="9" fontId="0" fillId="4" borderId="3" xfId="1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3" fontId="0" fillId="0" borderId="31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47" xfId="0" applyNumberFormat="1" applyBorder="1" applyAlignment="1">
      <alignment horizontal="center" vertical="center" wrapText="1"/>
    </xf>
    <xf numFmtId="3" fontId="8" fillId="4" borderId="0" xfId="0" applyNumberFormat="1" applyFont="1" applyFill="1"/>
    <xf numFmtId="3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3" fontId="0" fillId="23" borderId="37" xfId="0" applyNumberFormat="1" applyFill="1" applyBorder="1" applyAlignment="1">
      <alignment horizontal="center" vertical="center" wrapText="1"/>
    </xf>
    <xf numFmtId="3" fontId="0" fillId="26" borderId="37" xfId="0" applyNumberFormat="1" applyFill="1" applyBorder="1" applyAlignment="1">
      <alignment horizontal="center" vertical="center" wrapText="1"/>
    </xf>
    <xf numFmtId="3" fontId="0" fillId="16" borderId="37" xfId="0" applyNumberFormat="1" applyFill="1" applyBorder="1" applyAlignment="1">
      <alignment horizontal="center" vertical="center" wrapText="1"/>
    </xf>
    <xf numFmtId="3" fontId="0" fillId="16" borderId="48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 wrapText="1"/>
    </xf>
    <xf numFmtId="14" fontId="0" fillId="4" borderId="0" xfId="0" applyNumberFormat="1" applyFill="1" applyAlignment="1">
      <alignment wrapText="1"/>
    </xf>
    <xf numFmtId="3" fontId="15" fillId="4" borderId="0" xfId="0" applyNumberFormat="1" applyFont="1" applyFill="1" applyAlignment="1">
      <alignment horizontal="left"/>
    </xf>
    <xf numFmtId="3" fontId="15" fillId="4" borderId="0" xfId="0" applyNumberFormat="1" applyFont="1" applyFill="1" applyAlignment="1">
      <alignment horizontal="left" wrapText="1"/>
    </xf>
    <xf numFmtId="0" fontId="2" fillId="27" borderId="23" xfId="0" applyFont="1" applyFill="1" applyBorder="1" applyAlignment="1">
      <alignment horizontal="center" vertical="center" wrapText="1"/>
    </xf>
    <xf numFmtId="3" fontId="2" fillId="27" borderId="23" xfId="0" applyNumberFormat="1" applyFont="1" applyFill="1" applyBorder="1" applyAlignment="1">
      <alignment horizontal="center" vertical="center" wrapText="1"/>
    </xf>
    <xf numFmtId="0" fontId="2" fillId="27" borderId="28" xfId="0" applyFont="1" applyFill="1" applyBorder="1" applyAlignment="1">
      <alignment horizontal="center" vertical="center" wrapText="1"/>
    </xf>
    <xf numFmtId="0" fontId="2" fillId="27" borderId="24" xfId="0" applyFont="1" applyFill="1" applyBorder="1" applyAlignment="1">
      <alignment horizontal="center" vertical="center" wrapText="1"/>
    </xf>
    <xf numFmtId="3" fontId="0" fillId="27" borderId="25" xfId="0" applyNumberFormat="1" applyFill="1" applyBorder="1" applyAlignment="1">
      <alignment horizontal="center" vertical="center" wrapText="1"/>
    </xf>
    <xf numFmtId="0" fontId="12" fillId="29" borderId="42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0" fontId="8" fillId="16" borderId="0" xfId="0" applyFont="1" applyFill="1" applyAlignment="1">
      <alignment vertical="center"/>
    </xf>
    <xf numFmtId="0" fontId="8" fillId="17" borderId="0" xfId="0" applyFont="1" applyFill="1" applyAlignment="1">
      <alignment vertical="center"/>
    </xf>
    <xf numFmtId="0" fontId="8" fillId="2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3" fontId="15" fillId="4" borderId="0" xfId="0" applyNumberFormat="1" applyFont="1" applyFill="1" applyAlignment="1">
      <alignment vertical="center" wrapText="1"/>
    </xf>
    <xf numFmtId="3" fontId="8" fillId="10" borderId="0" xfId="0" applyNumberFormat="1" applyFont="1" applyFill="1" applyAlignment="1">
      <alignment vertical="center"/>
    </xf>
    <xf numFmtId="165" fontId="9" fillId="28" borderId="42" xfId="0" applyNumberFormat="1" applyFont="1" applyFill="1" applyBorder="1" applyAlignment="1">
      <alignment vertical="top"/>
    </xf>
    <xf numFmtId="3" fontId="0" fillId="0" borderId="44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46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pivotButton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3" fontId="0" fillId="4" borderId="42" xfId="0" applyNumberFormat="1" applyFill="1" applyBorder="1" applyAlignment="1">
      <alignment horizontal="center" vertical="center" wrapText="1"/>
    </xf>
    <xf numFmtId="3" fontId="0" fillId="0" borderId="37" xfId="0" applyNumberFormat="1" applyBorder="1" applyAlignment="1">
      <alignment horizontal="center" vertical="center" wrapText="1"/>
    </xf>
    <xf numFmtId="3" fontId="0" fillId="22" borderId="37" xfId="0" applyNumberFormat="1" applyFill="1" applyBorder="1" applyAlignment="1">
      <alignment horizontal="center" vertical="center" wrapText="1"/>
    </xf>
    <xf numFmtId="3" fontId="0" fillId="25" borderId="37" xfId="0" applyNumberFormat="1" applyFill="1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 wrapText="1"/>
    </xf>
    <xf numFmtId="3" fontId="0" fillId="23" borderId="42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left"/>
    </xf>
    <xf numFmtId="0" fontId="3" fillId="9" borderId="17" xfId="0" applyFont="1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 wrapText="1"/>
    </xf>
    <xf numFmtId="0" fontId="0" fillId="21" borderId="33" xfId="0" applyFill="1" applyBorder="1" applyAlignment="1">
      <alignment horizontal="left"/>
    </xf>
    <xf numFmtId="0" fontId="0" fillId="21" borderId="12" xfId="0" applyFill="1" applyBorder="1" applyAlignment="1">
      <alignment horizontal="left"/>
    </xf>
    <xf numFmtId="0" fontId="0" fillId="21" borderId="45" xfId="0" applyFill="1" applyBorder="1" applyAlignment="1">
      <alignment horizontal="left"/>
    </xf>
    <xf numFmtId="0" fontId="0" fillId="31" borderId="33" xfId="0" applyFill="1" applyBorder="1" applyAlignment="1">
      <alignment horizontal="left"/>
    </xf>
    <xf numFmtId="0" fontId="0" fillId="31" borderId="12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9" fontId="0" fillId="21" borderId="11" xfId="0" applyNumberFormat="1" applyFill="1" applyBorder="1" applyAlignment="1">
      <alignment horizontal="center"/>
    </xf>
    <xf numFmtId="9" fontId="0" fillId="31" borderId="11" xfId="0" applyNumberFormat="1" applyFill="1" applyBorder="1" applyAlignment="1">
      <alignment horizontal="center"/>
    </xf>
    <xf numFmtId="0" fontId="0" fillId="21" borderId="15" xfId="0" applyFill="1" applyBorder="1" applyAlignment="1">
      <alignment horizontal="left"/>
    </xf>
    <xf numFmtId="0" fontId="0" fillId="21" borderId="23" xfId="0" applyFill="1" applyBorder="1" applyAlignment="1">
      <alignment horizontal="left"/>
    </xf>
    <xf numFmtId="0" fontId="0" fillId="21" borderId="28" xfId="0" applyFill="1" applyBorder="1" applyAlignment="1">
      <alignment horizontal="left"/>
    </xf>
    <xf numFmtId="9" fontId="0" fillId="0" borderId="6" xfId="1" applyFont="1" applyBorder="1"/>
    <xf numFmtId="0" fontId="0" fillId="8" borderId="23" xfId="0" applyFill="1" applyBorder="1" applyAlignment="1">
      <alignment horizontal="left"/>
    </xf>
    <xf numFmtId="0" fontId="0" fillId="31" borderId="23" xfId="0" applyFill="1" applyBorder="1" applyAlignment="1">
      <alignment horizontal="left"/>
    </xf>
    <xf numFmtId="0" fontId="0" fillId="31" borderId="28" xfId="0" applyFill="1" applyBorder="1" applyAlignment="1">
      <alignment horizontal="left"/>
    </xf>
    <xf numFmtId="0" fontId="0" fillId="31" borderId="24" xfId="0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3" fontId="0" fillId="0" borderId="4" xfId="0" applyNumberFormat="1" applyBorder="1"/>
    <xf numFmtId="3" fontId="0" fillId="0" borderId="5" xfId="0" applyNumberFormat="1" applyBorder="1"/>
    <xf numFmtId="0" fontId="2" fillId="10" borderId="1" xfId="0" applyFont="1" applyFill="1" applyBorder="1" applyAlignment="1">
      <alignment horizontal="center" vertical="center" wrapText="1"/>
    </xf>
    <xf numFmtId="0" fontId="0" fillId="31" borderId="45" xfId="0" applyFill="1" applyBorder="1" applyAlignment="1">
      <alignment horizontal="left"/>
    </xf>
    <xf numFmtId="0" fontId="2" fillId="6" borderId="14" xfId="0" applyFont="1" applyFill="1" applyBorder="1" applyAlignment="1">
      <alignment horizontal="center" vertical="center" wrapText="1"/>
    </xf>
    <xf numFmtId="3" fontId="0" fillId="10" borderId="0" xfId="0" applyNumberFormat="1" applyFill="1" applyAlignment="1">
      <alignment horizontal="left"/>
    </xf>
    <xf numFmtId="9" fontId="0" fillId="0" borderId="0" xfId="0" applyNumberFormat="1"/>
    <xf numFmtId="0" fontId="0" fillId="4" borderId="1" xfId="0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28" borderId="21" xfId="0" applyFill="1" applyBorder="1" applyAlignment="1">
      <alignment horizontal="center" vertical="center" wrapText="1"/>
    </xf>
    <xf numFmtId="164" fontId="0" fillId="21" borderId="0" xfId="0" applyNumberForma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21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1" borderId="21" xfId="0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164" fontId="0" fillId="25" borderId="0" xfId="0" applyNumberFormat="1" applyFill="1" applyAlignment="1">
      <alignment horizontal="center" vertical="center" wrapText="1"/>
    </xf>
    <xf numFmtId="164" fontId="0" fillId="35" borderId="1" xfId="0" applyNumberFormat="1" applyFill="1" applyBorder="1" applyAlignment="1">
      <alignment horizontal="center" vertical="center" wrapText="1"/>
    </xf>
    <xf numFmtId="0" fontId="0" fillId="35" borderId="21" xfId="0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7" fillId="24" borderId="0" xfId="0" applyFont="1" applyFill="1" applyAlignment="1">
      <alignment horizontal="center" vertical="center" wrapText="1"/>
    </xf>
    <xf numFmtId="166" fontId="0" fillId="0" borderId="0" xfId="0" applyNumberFormat="1"/>
    <xf numFmtId="166" fontId="7" fillId="24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wrapText="1"/>
    </xf>
    <xf numFmtId="164" fontId="0" fillId="22" borderId="0" xfId="0" applyNumberFormat="1" applyFill="1" applyAlignment="1">
      <alignment horizontal="center" vertical="center" wrapText="1"/>
    </xf>
    <xf numFmtId="167" fontId="0" fillId="0" borderId="0" xfId="0" applyNumberFormat="1"/>
    <xf numFmtId="167" fontId="0" fillId="22" borderId="0" xfId="0" applyNumberFormat="1" applyFill="1" applyAlignment="1">
      <alignment horizontal="center" vertical="center" wrapText="1"/>
    </xf>
    <xf numFmtId="1" fontId="0" fillId="4" borderId="20" xfId="0" applyNumberFormat="1" applyFill="1" applyBorder="1" applyAlignment="1">
      <alignment horizontal="center"/>
    </xf>
    <xf numFmtId="1" fontId="0" fillId="4" borderId="19" xfId="0" applyNumberFormat="1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3" fontId="3" fillId="8" borderId="8" xfId="0" applyNumberFormat="1" applyFont="1" applyFill="1" applyBorder="1" applyAlignment="1">
      <alignment horizontal="center" vertical="center" wrapText="1"/>
    </xf>
    <xf numFmtId="1" fontId="2" fillId="4" borderId="49" xfId="0" applyNumberFormat="1" applyFont="1" applyFill="1" applyBorder="1" applyAlignment="1">
      <alignment vertical="center" wrapText="1"/>
    </xf>
    <xf numFmtId="1" fontId="2" fillId="4" borderId="41" xfId="0" applyNumberFormat="1" applyFont="1" applyFill="1" applyBorder="1" applyAlignment="1">
      <alignment vertical="center" wrapText="1"/>
    </xf>
    <xf numFmtId="1" fontId="2" fillId="4" borderId="50" xfId="0" applyNumberFormat="1" applyFont="1" applyFill="1" applyBorder="1" applyAlignment="1">
      <alignment vertical="center" wrapText="1"/>
    </xf>
    <xf numFmtId="0" fontId="0" fillId="0" borderId="41" xfId="0" applyBorder="1"/>
    <xf numFmtId="9" fontId="3" fillId="15" borderId="7" xfId="1" applyFont="1" applyFill="1" applyBorder="1" applyAlignment="1">
      <alignment horizontal="center" vertical="center" wrapText="1"/>
    </xf>
    <xf numFmtId="1" fontId="3" fillId="15" borderId="8" xfId="1" applyNumberFormat="1" applyFont="1" applyFill="1" applyBorder="1" applyAlignment="1">
      <alignment horizontal="center" vertical="center" wrapText="1"/>
    </xf>
    <xf numFmtId="3" fontId="3" fillId="7" borderId="8" xfId="0" applyNumberFormat="1" applyFont="1" applyFill="1" applyBorder="1" applyAlignment="1">
      <alignment horizontal="center" vertical="center" wrapText="1"/>
    </xf>
    <xf numFmtId="9" fontId="3" fillId="2" borderId="8" xfId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21" borderId="9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1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1" fontId="0" fillId="37" borderId="20" xfId="0" applyNumberFormat="1" applyFill="1" applyBorder="1" applyAlignment="1">
      <alignment horizontal="center"/>
    </xf>
    <xf numFmtId="0" fontId="0" fillId="37" borderId="0" xfId="0" applyFill="1"/>
    <xf numFmtId="0" fontId="0" fillId="37" borderId="21" xfId="0" applyFill="1" applyBorder="1"/>
    <xf numFmtId="0" fontId="0" fillId="37" borderId="1" xfId="0" applyFill="1" applyBorder="1"/>
    <xf numFmtId="0" fontId="0" fillId="20" borderId="15" xfId="0" applyFill="1" applyBorder="1" applyAlignment="1">
      <alignment horizontal="center"/>
    </xf>
    <xf numFmtId="3" fontId="0" fillId="20" borderId="2" xfId="0" applyNumberFormat="1" applyFill="1" applyBorder="1" applyAlignment="1">
      <alignment horizontal="center"/>
    </xf>
    <xf numFmtId="1" fontId="0" fillId="20" borderId="15" xfId="0" applyNumberFormat="1" applyFill="1" applyBorder="1" applyAlignment="1">
      <alignment horizontal="center"/>
    </xf>
    <xf numFmtId="1" fontId="2" fillId="20" borderId="49" xfId="0" applyNumberFormat="1" applyFont="1" applyFill="1" applyBorder="1" applyAlignment="1">
      <alignment vertical="center" wrapText="1"/>
    </xf>
    <xf numFmtId="0" fontId="0" fillId="20" borderId="0" xfId="0" applyFill="1"/>
    <xf numFmtId="0" fontId="0" fillId="20" borderId="21" xfId="0" applyFill="1" applyBorder="1"/>
    <xf numFmtId="0" fontId="0" fillId="20" borderId="1" xfId="0" applyFill="1" applyBorder="1"/>
    <xf numFmtId="0" fontId="0" fillId="20" borderId="23" xfId="0" applyFill="1" applyBorder="1" applyAlignment="1">
      <alignment horizontal="center"/>
    </xf>
    <xf numFmtId="3" fontId="0" fillId="20" borderId="1" xfId="0" applyNumberFormat="1" applyFill="1" applyBorder="1" applyAlignment="1">
      <alignment horizontal="center"/>
    </xf>
    <xf numFmtId="1" fontId="0" fillId="20" borderId="23" xfId="0" applyNumberFormat="1" applyFill="1" applyBorder="1" applyAlignment="1">
      <alignment horizontal="center"/>
    </xf>
    <xf numFmtId="1" fontId="2" fillId="20" borderId="41" xfId="0" applyNumberFormat="1" applyFont="1" applyFill="1" applyBorder="1" applyAlignment="1">
      <alignment vertical="center" wrapText="1"/>
    </xf>
    <xf numFmtId="0" fontId="0" fillId="20" borderId="28" xfId="0" applyFill="1" applyBorder="1" applyAlignment="1">
      <alignment horizontal="center"/>
    </xf>
    <xf numFmtId="9" fontId="0" fillId="20" borderId="6" xfId="1" applyFont="1" applyFill="1" applyBorder="1" applyAlignment="1">
      <alignment horizontal="center"/>
    </xf>
    <xf numFmtId="1" fontId="0" fillId="20" borderId="3" xfId="1" applyNumberFormat="1" applyFont="1" applyFill="1" applyBorder="1" applyAlignment="1">
      <alignment horizontal="center"/>
    </xf>
    <xf numFmtId="3" fontId="0" fillId="20" borderId="3" xfId="0" applyNumberFormat="1" applyFill="1" applyBorder="1" applyAlignment="1">
      <alignment horizontal="center"/>
    </xf>
    <xf numFmtId="1" fontId="0" fillId="20" borderId="28" xfId="0" applyNumberFormat="1" applyFill="1" applyBorder="1" applyAlignment="1">
      <alignment horizontal="center"/>
    </xf>
    <xf numFmtId="1" fontId="2" fillId="20" borderId="50" xfId="0" applyNumberFormat="1" applyFont="1" applyFill="1" applyBorder="1" applyAlignment="1">
      <alignment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/>
    </xf>
    <xf numFmtId="3" fontId="0" fillId="4" borderId="28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3" fontId="0" fillId="0" borderId="44" xfId="0" pivotButton="1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3" fontId="0" fillId="0" borderId="42" xfId="0" pivotButton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0" fontId="0" fillId="0" borderId="46" xfId="0" pivotButton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4" fontId="0" fillId="0" borderId="0" xfId="0" pivotButton="1" applyNumberFormat="1" applyAlignment="1">
      <alignment horizontal="center" vertical="center"/>
    </xf>
    <xf numFmtId="0" fontId="0" fillId="0" borderId="42" xfId="0" pivotButton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10" fontId="0" fillId="10" borderId="0" xfId="1" applyNumberFormat="1" applyFont="1" applyFill="1" applyAlignment="1">
      <alignment horizontal="left"/>
    </xf>
    <xf numFmtId="3" fontId="0" fillId="4" borderId="28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1" fontId="0" fillId="20" borderId="32" xfId="0" applyNumberFormat="1" applyFill="1" applyBorder="1" applyAlignment="1">
      <alignment horizontal="center"/>
    </xf>
    <xf numFmtId="1" fontId="0" fillId="20" borderId="34" xfId="0" applyNumberFormat="1" applyFill="1" applyBorder="1" applyAlignment="1">
      <alignment horizontal="center"/>
    </xf>
    <xf numFmtId="1" fontId="0" fillId="20" borderId="35" xfId="0" applyNumberFormat="1" applyFill="1" applyBorder="1" applyAlignment="1">
      <alignment horizontal="center"/>
    </xf>
    <xf numFmtId="0" fontId="3" fillId="35" borderId="37" xfId="0" applyFont="1" applyFill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0" fillId="4" borderId="0" xfId="0" applyFill="1" applyAlignment="1">
      <alignment horizontal="center" wrapText="1"/>
    </xf>
    <xf numFmtId="3" fontId="8" fillId="10" borderId="0" xfId="0" applyNumberFormat="1" applyFont="1" applyFill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16" xfId="0" applyBorder="1" applyAlignment="1">
      <alignment horizontal="center" vertical="center" wrapText="1"/>
    </xf>
    <xf numFmtId="0" fontId="11" fillId="0" borderId="1" xfId="0" applyFont="1" applyBorder="1"/>
    <xf numFmtId="9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0" fillId="27" borderId="51" xfId="0" applyNumberFormat="1" applyFill="1" applyBorder="1" applyAlignment="1">
      <alignment horizontal="center" vertical="center" wrapText="1"/>
    </xf>
    <xf numFmtId="10" fontId="0" fillId="6" borderId="52" xfId="0" applyNumberFormat="1" applyFill="1" applyBorder="1" applyAlignment="1">
      <alignment horizontal="center" vertical="center" wrapText="1"/>
    </xf>
    <xf numFmtId="10" fontId="0" fillId="6" borderId="53" xfId="1" applyNumberFormat="1" applyFont="1" applyFill="1" applyBorder="1" applyAlignment="1">
      <alignment horizontal="center" vertical="center" wrapText="1"/>
    </xf>
    <xf numFmtId="0" fontId="2" fillId="6" borderId="54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0" fontId="0" fillId="4" borderId="43" xfId="0" applyFill="1" applyBorder="1"/>
    <xf numFmtId="168" fontId="0" fillId="0" borderId="0" xfId="0" applyNumberFormat="1"/>
    <xf numFmtId="1" fontId="0" fillId="0" borderId="0" xfId="0" applyNumberFormat="1"/>
    <xf numFmtId="1" fontId="0" fillId="20" borderId="1" xfId="0" applyNumberFormat="1" applyFill="1" applyBorder="1" applyAlignment="1">
      <alignment horizontal="center"/>
    </xf>
    <xf numFmtId="1" fontId="0" fillId="20" borderId="3" xfId="0" applyNumberFormat="1" applyFill="1" applyBorder="1" applyAlignment="1">
      <alignment horizontal="center"/>
    </xf>
    <xf numFmtId="1" fontId="0" fillId="20" borderId="2" xfId="0" applyNumberFormat="1" applyFill="1" applyBorder="1" applyAlignment="1">
      <alignment horizontal="center"/>
    </xf>
    <xf numFmtId="0" fontId="3" fillId="30" borderId="8" xfId="0" applyFont="1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/>
    </xf>
    <xf numFmtId="1" fontId="0" fillId="37" borderId="2" xfId="1" applyNumberFormat="1" applyFont="1" applyFill="1" applyBorder="1" applyAlignment="1">
      <alignment horizontal="center"/>
    </xf>
    <xf numFmtId="1" fontId="0" fillId="38" borderId="1" xfId="1" applyNumberFormat="1" applyFont="1" applyFill="1" applyBorder="1" applyAlignment="1">
      <alignment horizontal="center"/>
    </xf>
    <xf numFmtId="1" fontId="0" fillId="20" borderId="2" xfId="1" applyNumberFormat="1" applyFont="1" applyFill="1" applyBorder="1" applyAlignment="1">
      <alignment horizontal="center"/>
    </xf>
    <xf numFmtId="9" fontId="0" fillId="38" borderId="5" xfId="1" applyFont="1" applyFill="1" applyBorder="1" applyAlignment="1">
      <alignment horizontal="center"/>
    </xf>
    <xf numFmtId="9" fontId="0" fillId="20" borderId="4" xfId="1" applyFont="1" applyFill="1" applyBorder="1" applyAlignment="1">
      <alignment horizontal="center"/>
    </xf>
    <xf numFmtId="9" fontId="0" fillId="37" borderId="4" xfId="1" applyFont="1" applyFill="1" applyBorder="1" applyAlignment="1">
      <alignment horizontal="center"/>
    </xf>
    <xf numFmtId="1" fontId="0" fillId="37" borderId="2" xfId="0" applyNumberFormat="1" applyFill="1" applyBorder="1" applyAlignment="1">
      <alignment horizontal="center"/>
    </xf>
    <xf numFmtId="3" fontId="0" fillId="37" borderId="2" xfId="0" applyNumberFormat="1" applyFill="1" applyBorder="1" applyAlignment="1">
      <alignment horizontal="center"/>
    </xf>
    <xf numFmtId="1" fontId="0" fillId="37" borderId="15" xfId="0" applyNumberFormat="1" applyFill="1" applyBorder="1" applyAlignment="1">
      <alignment horizontal="center"/>
    </xf>
    <xf numFmtId="1" fontId="0" fillId="37" borderId="32" xfId="0" applyNumberFormat="1" applyFill="1" applyBorder="1" applyAlignment="1">
      <alignment horizontal="center"/>
    </xf>
    <xf numFmtId="1" fontId="2" fillId="37" borderId="49" xfId="0" applyNumberFormat="1" applyFont="1" applyFill="1" applyBorder="1" applyAlignment="1">
      <alignment vertical="center" wrapText="1"/>
    </xf>
    <xf numFmtId="0" fontId="0" fillId="21" borderId="15" xfId="0" applyFill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0" fillId="21" borderId="23" xfId="0" applyFill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  <xf numFmtId="0" fontId="0" fillId="21" borderId="28" xfId="0" applyFill="1" applyBorder="1" applyAlignment="1">
      <alignment horizontal="center" wrapText="1"/>
    </xf>
    <xf numFmtId="9" fontId="0" fillId="0" borderId="6" xfId="1" applyFont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23" xfId="0" applyFill="1" applyBorder="1" applyAlignment="1">
      <alignment horizontal="center" wrapText="1"/>
    </xf>
    <xf numFmtId="0" fontId="0" fillId="8" borderId="28" xfId="0" applyFill="1" applyBorder="1" applyAlignment="1">
      <alignment horizontal="center" wrapText="1"/>
    </xf>
    <xf numFmtId="0" fontId="0" fillId="31" borderId="24" xfId="0" applyFill="1" applyBorder="1" applyAlignment="1">
      <alignment horizontal="center" wrapText="1"/>
    </xf>
    <xf numFmtId="0" fontId="0" fillId="31" borderId="23" xfId="0" applyFill="1" applyBorder="1" applyAlignment="1">
      <alignment horizontal="center" wrapText="1"/>
    </xf>
    <xf numFmtId="0" fontId="0" fillId="31" borderId="28" xfId="0" applyFill="1" applyBorder="1" applyAlignment="1">
      <alignment horizontal="center" wrapText="1"/>
    </xf>
    <xf numFmtId="0" fontId="2" fillId="15" borderId="24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0" fillId="15" borderId="15" xfId="1" applyNumberFormat="1" applyFont="1" applyFill="1" applyBorder="1" applyAlignment="1">
      <alignment horizontal="center"/>
    </xf>
    <xf numFmtId="1" fontId="0" fillId="15" borderId="23" xfId="1" applyNumberFormat="1" applyFont="1" applyFill="1" applyBorder="1" applyAlignment="1">
      <alignment horizontal="center"/>
    </xf>
    <xf numFmtId="1" fontId="0" fillId="15" borderId="28" xfId="1" applyNumberFormat="1" applyFont="1" applyFill="1" applyBorder="1" applyAlignment="1">
      <alignment horizontal="center"/>
    </xf>
    <xf numFmtId="169" fontId="16" fillId="0" borderId="0" xfId="2" applyNumberFormat="1"/>
    <xf numFmtId="1" fontId="0" fillId="4" borderId="0" xfId="0" applyNumberFormat="1" applyFill="1" applyAlignment="1">
      <alignment horizontal="center"/>
    </xf>
    <xf numFmtId="1" fontId="0" fillId="4" borderId="36" xfId="0" applyNumberFormat="1" applyFill="1" applyBorder="1" applyAlignment="1">
      <alignment horizontal="center"/>
    </xf>
    <xf numFmtId="0" fontId="3" fillId="7" borderId="37" xfId="0" applyFont="1" applyFill="1" applyBorder="1" applyAlignment="1">
      <alignment horizontal="center" vertical="center" wrapText="1"/>
    </xf>
    <xf numFmtId="166" fontId="0" fillId="15" borderId="28" xfId="0" applyNumberFormat="1" applyFill="1" applyBorder="1" applyAlignment="1">
      <alignment horizontal="center" vertical="center"/>
    </xf>
    <xf numFmtId="166" fontId="0" fillId="15" borderId="3" xfId="0" applyNumberFormat="1" applyFill="1" applyBorder="1" applyAlignment="1">
      <alignment horizontal="center" vertical="center"/>
    </xf>
    <xf numFmtId="166" fontId="0" fillId="15" borderId="6" xfId="0" applyNumberForma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applyNumberFormat="1" applyFill="1" applyBorder="1"/>
    <xf numFmtId="1" fontId="0" fillId="4" borderId="1" xfId="0" applyNumberFormat="1" applyFill="1" applyBorder="1"/>
    <xf numFmtId="3" fontId="17" fillId="10" borderId="1" xfId="0" applyNumberFormat="1" applyFont="1" applyFill="1" applyBorder="1" applyAlignment="1">
      <alignment horizontal="center" vertical="center"/>
    </xf>
    <xf numFmtId="168" fontId="0" fillId="10" borderId="0" xfId="0" applyNumberFormat="1" applyFill="1"/>
    <xf numFmtId="9" fontId="0" fillId="37" borderId="2" xfId="1" applyFont="1" applyFill="1" applyBorder="1" applyAlignment="1">
      <alignment horizontal="center"/>
    </xf>
    <xf numFmtId="1" fontId="0" fillId="37" borderId="1" xfId="0" applyNumberFormat="1" applyFill="1" applyBorder="1" applyAlignment="1">
      <alignment horizontal="center"/>
    </xf>
    <xf numFmtId="1" fontId="0" fillId="37" borderId="0" xfId="0" applyNumberFormat="1" applyFill="1" applyAlignment="1">
      <alignment horizontal="center"/>
    </xf>
    <xf numFmtId="1" fontId="2" fillId="37" borderId="50" xfId="0" applyNumberFormat="1" applyFont="1" applyFill="1" applyBorder="1" applyAlignment="1">
      <alignment vertical="center" wrapText="1"/>
    </xf>
    <xf numFmtId="0" fontId="0" fillId="37" borderId="23" xfId="0" applyFill="1" applyBorder="1" applyAlignment="1">
      <alignment horizontal="center"/>
    </xf>
    <xf numFmtId="1" fontId="0" fillId="40" borderId="1" xfId="1" applyNumberFormat="1" applyFont="1" applyFill="1" applyBorder="1" applyAlignment="1">
      <alignment horizontal="center"/>
    </xf>
    <xf numFmtId="9" fontId="0" fillId="40" borderId="5" xfId="1" applyFont="1" applyFill="1" applyBorder="1" applyAlignment="1">
      <alignment horizontal="center"/>
    </xf>
    <xf numFmtId="3" fontId="0" fillId="37" borderId="1" xfId="0" applyNumberFormat="1" applyFill="1" applyBorder="1" applyAlignment="1">
      <alignment horizontal="center"/>
    </xf>
    <xf numFmtId="1" fontId="0" fillId="37" borderId="19" xfId="0" applyNumberFormat="1" applyFill="1" applyBorder="1" applyAlignment="1">
      <alignment horizontal="center"/>
    </xf>
    <xf numFmtId="9" fontId="0" fillId="37" borderId="1" xfId="1" applyFont="1" applyFill="1" applyBorder="1" applyAlignment="1">
      <alignment horizontal="center"/>
    </xf>
    <xf numFmtId="1" fontId="0" fillId="37" borderId="34" xfId="0" applyNumberFormat="1" applyFill="1" applyBorder="1" applyAlignment="1">
      <alignment horizontal="center"/>
    </xf>
    <xf numFmtId="1" fontId="0" fillId="37" borderId="36" xfId="0" applyNumberFormat="1" applyFill="1" applyBorder="1" applyAlignment="1">
      <alignment horizontal="center"/>
    </xf>
    <xf numFmtId="0" fontId="0" fillId="37" borderId="28" xfId="0" applyFill="1" applyBorder="1" applyAlignment="1">
      <alignment horizontal="center"/>
    </xf>
    <xf numFmtId="1" fontId="0" fillId="37" borderId="3" xfId="1" applyNumberFormat="1" applyFont="1" applyFill="1" applyBorder="1" applyAlignment="1">
      <alignment horizontal="center"/>
    </xf>
    <xf numFmtId="9" fontId="0" fillId="37" borderId="6" xfId="1" applyFont="1" applyFill="1" applyBorder="1" applyAlignment="1">
      <alignment horizontal="center"/>
    </xf>
    <xf numFmtId="1" fontId="0" fillId="37" borderId="3" xfId="0" applyNumberFormat="1" applyFill="1" applyBorder="1" applyAlignment="1">
      <alignment horizontal="center"/>
    </xf>
    <xf numFmtId="3" fontId="0" fillId="37" borderId="3" xfId="0" applyNumberFormat="1" applyFill="1" applyBorder="1" applyAlignment="1">
      <alignment horizontal="center"/>
    </xf>
    <xf numFmtId="1" fontId="0" fillId="37" borderId="29" xfId="0" applyNumberFormat="1" applyFill="1" applyBorder="1" applyAlignment="1">
      <alignment horizontal="center"/>
    </xf>
    <xf numFmtId="9" fontId="0" fillId="37" borderId="3" xfId="1" applyFont="1" applyFill="1" applyBorder="1" applyAlignment="1">
      <alignment horizontal="center"/>
    </xf>
    <xf numFmtId="1" fontId="0" fillId="37" borderId="35" xfId="0" applyNumberFormat="1" applyFill="1" applyBorder="1" applyAlignment="1">
      <alignment horizontal="center"/>
    </xf>
    <xf numFmtId="1" fontId="0" fillId="21" borderId="44" xfId="0" applyNumberFormat="1" applyFill="1" applyBorder="1" applyAlignment="1">
      <alignment horizontal="center"/>
    </xf>
    <xf numFmtId="1" fontId="0" fillId="21" borderId="9" xfId="0" applyNumberFormat="1" applyFill="1" applyBorder="1" applyAlignment="1">
      <alignment horizontal="center"/>
    </xf>
    <xf numFmtId="1" fontId="0" fillId="21" borderId="10" xfId="0" applyNumberFormat="1" applyFill="1" applyBorder="1" applyAlignment="1">
      <alignment horizontal="center"/>
    </xf>
    <xf numFmtId="1" fontId="0" fillId="21" borderId="14" xfId="0" applyNumberFormat="1" applyFill="1" applyBorder="1" applyAlignment="1">
      <alignment horizontal="center"/>
    </xf>
    <xf numFmtId="1" fontId="0" fillId="21" borderId="31" xfId="0" applyNumberFormat="1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1" fontId="0" fillId="8" borderId="31" xfId="0" applyNumberFormat="1" applyFill="1" applyBorder="1" applyAlignment="1">
      <alignment horizontal="center"/>
    </xf>
    <xf numFmtId="9" fontId="0" fillId="21" borderId="46" xfId="0" applyNumberFormat="1" applyFill="1" applyBorder="1" applyAlignment="1">
      <alignment horizontal="center"/>
    </xf>
    <xf numFmtId="9" fontId="0" fillId="21" borderId="47" xfId="0" applyNumberFormat="1" applyFill="1" applyBorder="1" applyAlignment="1">
      <alignment horizontal="center"/>
    </xf>
    <xf numFmtId="9" fontId="0" fillId="8" borderId="14" xfId="0" applyNumberFormat="1" applyFill="1" applyBorder="1" applyAlignment="1">
      <alignment horizontal="center"/>
    </xf>
    <xf numFmtId="9" fontId="0" fillId="8" borderId="31" xfId="0" applyNumberFormat="1" applyFill="1" applyBorder="1" applyAlignment="1">
      <alignment horizontal="center"/>
    </xf>
    <xf numFmtId="9" fontId="0" fillId="31" borderId="46" xfId="0" applyNumberFormat="1" applyFill="1" applyBorder="1" applyAlignment="1">
      <alignment horizontal="center"/>
    </xf>
    <xf numFmtId="9" fontId="0" fillId="31" borderId="47" xfId="0" applyNumberFormat="1" applyFill="1" applyBorder="1" applyAlignment="1">
      <alignment horizontal="center"/>
    </xf>
    <xf numFmtId="14" fontId="0" fillId="0" borderId="0" xfId="0" pivotButton="1" applyNumberFormat="1" applyAlignment="1">
      <alignment horizontal="center" vertical="center" wrapText="1"/>
    </xf>
    <xf numFmtId="3" fontId="0" fillId="28" borderId="0" xfId="0" applyNumberFormat="1" applyFill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 wrapText="1"/>
    </xf>
    <xf numFmtId="164" fontId="17" fillId="10" borderId="1" xfId="1" applyNumberFormat="1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 wrapText="1"/>
    </xf>
    <xf numFmtId="0" fontId="3" fillId="21" borderId="37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/>
    </xf>
    <xf numFmtId="167" fontId="21" fillId="4" borderId="1" xfId="0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center" vertical="center"/>
    </xf>
    <xf numFmtId="1" fontId="10" fillId="4" borderId="35" xfId="0" applyNumberFormat="1" applyFont="1" applyFill="1" applyBorder="1" applyAlignment="1">
      <alignment horizontal="center"/>
    </xf>
    <xf numFmtId="1" fontId="10" fillId="4" borderId="32" xfId="0" applyNumberFormat="1" applyFont="1" applyFill="1" applyBorder="1" applyAlignment="1">
      <alignment horizontal="center"/>
    </xf>
    <xf numFmtId="1" fontId="10" fillId="4" borderId="34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 wrapText="1"/>
    </xf>
    <xf numFmtId="3" fontId="0" fillId="10" borderId="25" xfId="0" applyNumberFormat="1" applyFill="1" applyBorder="1"/>
    <xf numFmtId="3" fontId="0" fillId="10" borderId="5" xfId="0" applyNumberFormat="1" applyFill="1" applyBorder="1"/>
    <xf numFmtId="3" fontId="0" fillId="10" borderId="6" xfId="0" applyNumberFormat="1" applyFill="1" applyBorder="1"/>
    <xf numFmtId="0" fontId="13" fillId="2" borderId="28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textRotation="90" wrapText="1"/>
    </xf>
    <xf numFmtId="170" fontId="23" fillId="42" borderId="17" xfId="0" applyNumberFormat="1" applyFont="1" applyFill="1" applyBorder="1" applyAlignment="1">
      <alignment horizontal="center" vertical="center" wrapText="1"/>
    </xf>
    <xf numFmtId="170" fontId="23" fillId="42" borderId="7" xfId="0" applyNumberFormat="1" applyFont="1" applyFill="1" applyBorder="1" applyAlignment="1">
      <alignment horizontal="center" vertical="center" wrapText="1"/>
    </xf>
    <xf numFmtId="170" fontId="23" fillId="0" borderId="15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vertical="center" wrapText="1"/>
    </xf>
    <xf numFmtId="170" fontId="23" fillId="0" borderId="23" xfId="0" applyNumberFormat="1" applyFont="1" applyBorder="1" applyAlignment="1">
      <alignment horizontal="center" vertical="center" wrapText="1"/>
    </xf>
    <xf numFmtId="170" fontId="23" fillId="0" borderId="5" xfId="0" applyNumberFormat="1" applyFont="1" applyBorder="1" applyAlignment="1">
      <alignment horizontal="center" vertical="center" wrapText="1"/>
    </xf>
    <xf numFmtId="170" fontId="23" fillId="0" borderId="28" xfId="0" applyNumberFormat="1" applyFont="1" applyBorder="1" applyAlignment="1">
      <alignment horizontal="center" vertical="center" wrapText="1"/>
    </xf>
    <xf numFmtId="170" fontId="23" fillId="0" borderId="6" xfId="0" applyNumberFormat="1" applyFont="1" applyBorder="1" applyAlignment="1">
      <alignment horizontal="center" vertical="center" wrapText="1"/>
    </xf>
    <xf numFmtId="9" fontId="23" fillId="42" borderId="4" xfId="1" applyFont="1" applyFill="1" applyBorder="1" applyAlignment="1">
      <alignment horizontal="center" vertical="center"/>
    </xf>
    <xf numFmtId="10" fontId="23" fillId="4" borderId="5" xfId="1" applyNumberFormat="1" applyFont="1" applyFill="1" applyBorder="1" applyAlignment="1">
      <alignment horizontal="center" vertical="center"/>
    </xf>
    <xf numFmtId="10" fontId="23" fillId="4" borderId="6" xfId="1" applyNumberFormat="1" applyFont="1" applyFill="1" applyBorder="1" applyAlignment="1">
      <alignment horizontal="center" vertical="center"/>
    </xf>
    <xf numFmtId="0" fontId="23" fillId="42" borderId="42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9" fontId="23" fillId="42" borderId="22" xfId="1" applyFont="1" applyFill="1" applyBorder="1" applyAlignment="1">
      <alignment horizontal="center" vertical="center"/>
    </xf>
    <xf numFmtId="10" fontId="23" fillId="4" borderId="21" xfId="1" applyNumberFormat="1" applyFont="1" applyFill="1" applyBorder="1" applyAlignment="1">
      <alignment horizontal="center" vertical="center"/>
    </xf>
    <xf numFmtId="10" fontId="23" fillId="4" borderId="30" xfId="1" applyNumberFormat="1" applyFont="1" applyFill="1" applyBorder="1" applyAlignment="1">
      <alignment horizontal="center" vertical="center"/>
    </xf>
    <xf numFmtId="3" fontId="23" fillId="42" borderId="15" xfId="0" applyNumberFormat="1" applyFont="1" applyFill="1" applyBorder="1" applyAlignment="1">
      <alignment horizontal="center" vertical="center"/>
    </xf>
    <xf numFmtId="3" fontId="23" fillId="42" borderId="4" xfId="0" applyNumberFormat="1" applyFont="1" applyFill="1" applyBorder="1" applyAlignment="1">
      <alignment horizontal="center" vertical="center"/>
    </xf>
    <xf numFmtId="3" fontId="23" fillId="0" borderId="23" xfId="0" applyNumberFormat="1" applyFont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3" fontId="23" fillId="0" borderId="28" xfId="0" applyNumberFormat="1" applyFont="1" applyBorder="1" applyAlignment="1">
      <alignment horizontal="center" vertical="center"/>
    </xf>
    <xf numFmtId="3" fontId="23" fillId="0" borderId="6" xfId="0" applyNumberFormat="1" applyFont="1" applyBorder="1" applyAlignment="1">
      <alignment horizontal="center" vertical="center"/>
    </xf>
    <xf numFmtId="0" fontId="12" fillId="5" borderId="19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/>
    </xf>
    <xf numFmtId="0" fontId="12" fillId="5" borderId="21" xfId="0" applyFont="1" applyFill="1" applyBorder="1" applyAlignment="1">
      <alignment vertical="center"/>
    </xf>
    <xf numFmtId="0" fontId="13" fillId="31" borderId="15" xfId="0" applyFont="1" applyFill="1" applyBorder="1"/>
    <xf numFmtId="0" fontId="13" fillId="31" borderId="4" xfId="0" applyFont="1" applyFill="1" applyBorder="1"/>
    <xf numFmtId="0" fontId="12" fillId="10" borderId="24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3" fontId="24" fillId="4" borderId="28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24" fillId="4" borderId="55" xfId="0" applyNumberFormat="1" applyFont="1" applyFill="1" applyBorder="1" applyAlignment="1">
      <alignment horizontal="center" vertical="center"/>
    </xf>
    <xf numFmtId="171" fontId="0" fillId="37" borderId="15" xfId="0" applyNumberFormat="1" applyFill="1" applyBorder="1" applyAlignment="1">
      <alignment horizontal="center" vertical="center"/>
    </xf>
    <xf numFmtId="171" fontId="0" fillId="0" borderId="23" xfId="0" applyNumberFormat="1" applyBorder="1" applyAlignment="1">
      <alignment horizontal="center" vertical="center"/>
    </xf>
    <xf numFmtId="171" fontId="0" fillId="0" borderId="28" xfId="0" applyNumberFormat="1" applyBorder="1" applyAlignment="1">
      <alignment horizontal="center" vertical="center"/>
    </xf>
    <xf numFmtId="171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11" fillId="4" borderId="1" xfId="0" applyFont="1" applyFill="1" applyBorder="1"/>
    <xf numFmtId="168" fontId="17" fillId="4" borderId="1" xfId="4" applyNumberFormat="1" applyFont="1" applyFill="1" applyBorder="1" applyAlignment="1">
      <alignment horizontal="center"/>
    </xf>
    <xf numFmtId="10" fontId="25" fillId="16" borderId="1" xfId="0" applyNumberFormat="1" applyFont="1" applyFill="1" applyBorder="1" applyAlignment="1">
      <alignment horizontal="center"/>
    </xf>
    <xf numFmtId="10" fontId="17" fillId="4" borderId="1" xfId="0" applyNumberFormat="1" applyFont="1" applyFill="1" applyBorder="1" applyAlignment="1">
      <alignment horizontal="center"/>
    </xf>
    <xf numFmtId="10" fontId="26" fillId="3" borderId="1" xfId="0" applyNumberFormat="1" applyFont="1" applyFill="1" applyBorder="1" applyAlignment="1">
      <alignment horizontal="center"/>
    </xf>
    <xf numFmtId="9" fontId="17" fillId="4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 wrapText="1"/>
    </xf>
    <xf numFmtId="0" fontId="0" fillId="0" borderId="44" xfId="0" pivotButton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pivotButton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72" fontId="21" fillId="4" borderId="1" xfId="0" applyNumberFormat="1" applyFont="1" applyFill="1" applyBorder="1" applyAlignment="1">
      <alignment horizontal="center" vertical="center"/>
    </xf>
    <xf numFmtId="173" fontId="0" fillId="15" borderId="6" xfId="0" applyNumberFormat="1" applyFill="1" applyBorder="1" applyAlignment="1">
      <alignment horizontal="center" vertical="center"/>
    </xf>
    <xf numFmtId="173" fontId="0" fillId="15" borderId="3" xfId="0" applyNumberFormat="1" applyFill="1" applyBorder="1" applyAlignment="1">
      <alignment horizontal="center" vertical="center"/>
    </xf>
    <xf numFmtId="172" fontId="10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left" vertical="center" wrapText="1" indent="2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0" fillId="31" borderId="44" xfId="0" applyFill="1" applyBorder="1" applyAlignment="1">
      <alignment horizontal="center"/>
    </xf>
    <xf numFmtId="0" fontId="0" fillId="31" borderId="9" xfId="0" applyFill="1" applyBorder="1" applyAlignment="1">
      <alignment horizontal="center"/>
    </xf>
    <xf numFmtId="0" fontId="0" fillId="31" borderId="10" xfId="0" applyFill="1" applyBorder="1" applyAlignment="1">
      <alignment horizontal="center"/>
    </xf>
    <xf numFmtId="0" fontId="0" fillId="31" borderId="14" xfId="0" applyFill="1" applyBorder="1" applyAlignment="1">
      <alignment horizontal="center"/>
    </xf>
    <xf numFmtId="0" fontId="0" fillId="31" borderId="31" xfId="0" applyFill="1" applyBorder="1" applyAlignment="1">
      <alignment horizontal="center"/>
    </xf>
    <xf numFmtId="1" fontId="0" fillId="21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37" borderId="0" xfId="0" applyFill="1" applyAlignment="1">
      <alignment horizontal="left"/>
    </xf>
    <xf numFmtId="0" fontId="22" fillId="0" borderId="33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 textRotation="90" wrapText="1"/>
    </xf>
    <xf numFmtId="0" fontId="22" fillId="0" borderId="45" xfId="0" applyFont="1" applyBorder="1" applyAlignment="1">
      <alignment horizontal="center" vertical="center" textRotation="90" wrapText="1"/>
    </xf>
    <xf numFmtId="3" fontId="22" fillId="0" borderId="42" xfId="0" applyNumberFormat="1" applyFont="1" applyBorder="1" applyAlignment="1">
      <alignment horizontal="center" vertical="center" wrapText="1"/>
    </xf>
    <xf numFmtId="3" fontId="22" fillId="0" borderId="48" xfId="0" applyNumberFormat="1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3" fontId="8" fillId="10" borderId="0" xfId="0" applyNumberFormat="1" applyFont="1" applyFill="1" applyAlignment="1">
      <alignment horizontal="center" vertical="center" wrapText="1"/>
    </xf>
    <xf numFmtId="0" fontId="0" fillId="28" borderId="38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0" fontId="0" fillId="28" borderId="49" xfId="0" applyFill="1" applyBorder="1" applyAlignment="1">
      <alignment horizontal="center" vertical="center"/>
    </xf>
    <xf numFmtId="0" fontId="20" fillId="41" borderId="0" xfId="0" applyFont="1" applyFill="1" applyAlignment="1">
      <alignment horizontal="center" vertical="center"/>
    </xf>
    <xf numFmtId="0" fontId="0" fillId="39" borderId="17" xfId="0" applyFill="1" applyBorder="1" applyAlignment="1">
      <alignment horizontal="center"/>
    </xf>
    <xf numFmtId="0" fontId="0" fillId="39" borderId="8" xfId="0" applyFill="1" applyBorder="1" applyAlignment="1">
      <alignment horizontal="center"/>
    </xf>
    <xf numFmtId="0" fontId="0" fillId="39" borderId="7" xfId="0" applyFill="1" applyBorder="1" applyAlignment="1">
      <alignment horizontal="center"/>
    </xf>
    <xf numFmtId="0" fontId="8" fillId="28" borderId="19" xfId="0" applyFont="1" applyFill="1" applyBorder="1" applyAlignment="1">
      <alignment horizontal="center" vertical="center"/>
    </xf>
    <xf numFmtId="0" fontId="8" fillId="28" borderId="34" xfId="0" applyFont="1" applyFill="1" applyBorder="1" applyAlignment="1">
      <alignment horizontal="center" vertical="center"/>
    </xf>
    <xf numFmtId="0" fontId="8" fillId="28" borderId="2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18" fillId="28" borderId="42" xfId="0" applyFont="1" applyFill="1" applyBorder="1" applyAlignment="1">
      <alignment horizontal="center"/>
    </xf>
    <xf numFmtId="0" fontId="18" fillId="28" borderId="37" xfId="0" applyFont="1" applyFill="1" applyBorder="1" applyAlignment="1">
      <alignment horizontal="center"/>
    </xf>
    <xf numFmtId="0" fontId="18" fillId="28" borderId="4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1" fillId="28" borderId="19" xfId="0" applyFont="1" applyFill="1" applyBorder="1" applyAlignment="1">
      <alignment horizontal="center"/>
    </xf>
    <xf numFmtId="0" fontId="11" fillId="28" borderId="34" xfId="0" applyFont="1" applyFill="1" applyBorder="1" applyAlignment="1">
      <alignment horizontal="center"/>
    </xf>
    <xf numFmtId="0" fontId="11" fillId="28" borderId="21" xfId="0" applyFont="1" applyFill="1" applyBorder="1" applyAlignment="1">
      <alignment horizontal="center"/>
    </xf>
    <xf numFmtId="0" fontId="17" fillId="17" borderId="38" xfId="0" applyFont="1" applyFill="1" applyBorder="1" applyAlignment="1">
      <alignment horizontal="center" wrapText="1"/>
    </xf>
    <xf numFmtId="0" fontId="17" fillId="17" borderId="32" xfId="0" applyFont="1" applyFill="1" applyBorder="1" applyAlignment="1">
      <alignment horizontal="center" wrapText="1"/>
    </xf>
    <xf numFmtId="0" fontId="17" fillId="17" borderId="49" xfId="0" applyFont="1" applyFill="1" applyBorder="1" applyAlignment="1">
      <alignment horizontal="center" wrapText="1"/>
    </xf>
    <xf numFmtId="0" fontId="17" fillId="17" borderId="38" xfId="0" applyFont="1" applyFill="1" applyBorder="1" applyAlignment="1">
      <alignment horizontal="center" vertical="center" wrapText="1"/>
    </xf>
    <xf numFmtId="0" fontId="17" fillId="17" borderId="32" xfId="0" applyFont="1" applyFill="1" applyBorder="1" applyAlignment="1">
      <alignment horizontal="center" vertical="center" wrapText="1"/>
    </xf>
    <xf numFmtId="0" fontId="17" fillId="17" borderId="49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4" fillId="5" borderId="42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/>
    </xf>
    <xf numFmtId="0" fontId="2" fillId="32" borderId="42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2" fillId="32" borderId="42" xfId="0" applyFont="1" applyFill="1" applyBorder="1" applyAlignment="1">
      <alignment horizontal="center" vertical="center"/>
    </xf>
    <xf numFmtId="0" fontId="2" fillId="32" borderId="48" xfId="0" applyFont="1" applyFill="1" applyBorder="1" applyAlignment="1">
      <alignment horizontal="center" vertical="center"/>
    </xf>
  </cellXfs>
  <cellStyles count="14">
    <cellStyle name="Millares" xfId="4" builtinId="3"/>
    <cellStyle name="Millares 2" xfId="9" xr:uid="{ECE8061B-A866-4372-9DD7-DF59CDC377AC}"/>
    <cellStyle name="Millares 2 2" xfId="12" xr:uid="{7F268CCF-405E-4ECC-B167-7B50AB47FEB5}"/>
    <cellStyle name="Moneda 2" xfId="6" xr:uid="{C57E2027-45DF-43B8-938E-F3597FB44DE7}"/>
    <cellStyle name="Moneda 2 2" xfId="10" xr:uid="{E938F2C3-81F5-40C2-989E-31C6185FDC42}"/>
    <cellStyle name="Moneda 2 3" xfId="13" xr:uid="{2B97C34D-2566-47BA-B6F7-E0AE5751026A}"/>
    <cellStyle name="Moneda 3" xfId="7" xr:uid="{9EF504B1-4E55-4127-96A5-5A2A68F1ADB8}"/>
    <cellStyle name="Moneda 4" xfId="11" xr:uid="{AD2C9307-FEEA-42FB-8477-B5D394CD42DA}"/>
    <cellStyle name="Normal" xfId="0" builtinId="0"/>
    <cellStyle name="Normal 2" xfId="2" xr:uid="{ADA4E1B0-9CEB-4FE8-9F7B-13066A385262}"/>
    <cellStyle name="Normal 3" xfId="3" xr:uid="{6ABEADE0-63A8-46BA-9E1F-3D338FB39464}"/>
    <cellStyle name="Normal 3 2" xfId="8" xr:uid="{D179156D-C3B4-4492-9A56-C2EB2C924B5C}"/>
    <cellStyle name="Porcentaje" xfId="1" builtinId="5"/>
    <cellStyle name="Porcentaje 2" xfId="5" xr:uid="{1CBD1507-A291-4A15-8A2D-EA12C551CDE5}"/>
  </cellStyles>
  <dxfs count="886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3" formatCode="0%"/>
    </dxf>
    <dxf>
      <alignment horizont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fill>
        <patternFill>
          <fgColor theme="7" tint="0.59999389629810485"/>
        </patternFill>
      </fill>
    </dxf>
    <dxf>
      <numFmt numFmtId="1" formatCode="0"/>
      <fill>
        <patternFill>
          <fgColor theme="5" tint="0.59999389629810485"/>
        </patternFill>
      </fill>
    </dxf>
    <dxf>
      <alignment wrapText="1"/>
    </dxf>
    <dxf>
      <alignment horizontal="center"/>
    </dxf>
    <dxf>
      <alignment horizontal="center"/>
    </dxf>
    <dxf>
      <alignment wrapText="1"/>
    </dxf>
    <dxf>
      <font>
        <b val="0"/>
      </font>
    </dxf>
    <dxf>
      <font>
        <b val="0"/>
      </font>
    </dxf>
    <dxf>
      <alignment wrapText="1"/>
    </dxf>
    <dxf>
      <alignment wrapText="1"/>
    </dxf>
    <dxf>
      <numFmt numFmtId="164" formatCode="0.0%"/>
    </dxf>
    <dxf>
      <numFmt numFmtId="164" formatCode="0.0%"/>
    </dxf>
    <dxf>
      <numFmt numFmtId="167" formatCode="0.0"/>
    </dxf>
    <dxf>
      <numFmt numFmtId="167" formatCode="0.0"/>
    </dxf>
    <dxf>
      <fill>
        <patternFill patternType="solid">
          <bgColor theme="9" tint="0.39997558519241921"/>
        </patternFill>
      </fill>
    </dxf>
    <dxf>
      <alignment wrapText="1"/>
    </dxf>
    <dxf>
      <numFmt numFmtId="164" formatCode="0.0%"/>
    </dxf>
    <dxf>
      <numFmt numFmtId="164" formatCode="0.0%"/>
    </dxf>
    <dxf>
      <font>
        <color theme="0"/>
      </font>
      <numFmt numFmtId="166" formatCode="#,##0.0"/>
      <fill>
        <patternFill patternType="solid">
          <fgColor indexed="64"/>
          <bgColor theme="1"/>
        </patternFill>
      </fill>
      <alignment wrapText="1"/>
    </dxf>
    <dxf>
      <numFmt numFmtId="166" formatCode="#,##0.0"/>
    </dxf>
    <dxf>
      <numFmt numFmtId="166" formatCode="#,##0.0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numFmt numFmtId="0" formatCode="General"/>
      <fill>
        <patternFill patternType="solid">
          <fgColor indexed="64"/>
          <bgColor theme="1"/>
        </patternFill>
      </fill>
      <alignment wrapText="1"/>
    </dxf>
    <dxf>
      <numFmt numFmtId="164" formatCode="0.0%"/>
    </dxf>
    <dxf>
      <alignment wrapText="1"/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rgb="FFFF0000"/>
        </patternFill>
      </fill>
    </dxf>
    <dxf>
      <alignment wrapText="1"/>
    </dxf>
    <dxf>
      <numFmt numFmtId="164" formatCode="0.0%"/>
    </dxf>
    <dxf>
      <numFmt numFmtId="164" formatCode="0.0%"/>
    </dxf>
    <dxf>
      <numFmt numFmtId="164" formatCode="0.0%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ill>
        <patternFill patternType="solid">
          <bgColor rgb="FFFF0000"/>
        </patternFill>
      </fill>
    </dxf>
    <dxf>
      <alignment wrapText="1"/>
    </dxf>
    <dxf>
      <numFmt numFmtId="0" formatCode="General"/>
      <fill>
        <patternFill patternType="solid">
          <fgColor indexed="64"/>
          <bgColor rgb="FF00B0F0"/>
        </patternFill>
      </fill>
      <alignment wrapText="1"/>
    </dxf>
    <dxf>
      <numFmt numFmtId="164" formatCode="0.0%"/>
    </dxf>
    <dxf>
      <fill>
        <patternFill patternType="solid">
          <bgColor rgb="FF00B0F0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rgb="FF1AF10F"/>
        </patternFill>
      </fill>
    </dxf>
    <dxf>
      <alignment wrapText="1"/>
    </dxf>
    <dxf>
      <alignment wrapText="1"/>
    </dxf>
    <dxf>
      <numFmt numFmtId="164" formatCode="0.0%"/>
    </dxf>
    <dxf>
      <numFmt numFmtId="164" formatCode="0.0%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rgb="FFFFCCFF"/>
        </patternFill>
      </fill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ont>
        <color theme="0"/>
      </font>
    </dxf>
    <dxf>
      <fill>
        <patternFill>
          <bgColor theme="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alignment wrapText="1"/>
    </dxf>
    <dxf>
      <numFmt numFmtId="0" formatCode="General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fill>
        <patternFill patternType="solid">
          <bgColor rgb="FFFF0000"/>
        </patternFill>
      </fill>
    </dxf>
    <dxf>
      <alignment wrapText="1"/>
    </dxf>
    <dxf>
      <numFmt numFmtId="1" formatCode="0"/>
    </dxf>
    <dxf>
      <alignment relativeIndent="1"/>
    </dxf>
    <dxf>
      <alignment horizontal="left" relativeIndent="1"/>
    </dxf>
    <dxf>
      <numFmt numFmtId="1" formatCode="0"/>
    </dxf>
    <dxf>
      <numFmt numFmtId="0" formatCode="General"/>
      <fill>
        <patternFill patternType="solid">
          <fgColor indexed="64"/>
          <bgColor rgb="FF33CCFF"/>
        </patternFill>
      </fill>
      <alignment wrapText="1"/>
    </dxf>
    <dxf>
      <alignment wrapText="1"/>
    </dxf>
    <dxf>
      <fill>
        <patternFill patternType="solid">
          <bgColor rgb="FF33CCFF"/>
        </patternFill>
      </fill>
    </dxf>
    <dxf>
      <numFmt numFmtId="0" formatCode="General"/>
      <fill>
        <patternFill patternType="solid">
          <fgColor indexed="64"/>
          <bgColor rgb="FF1AF10F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bgColor rgb="FF1AF10F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alignment wrapText="1"/>
    </dxf>
    <dxf>
      <numFmt numFmtId="164" formatCode="0.0%"/>
    </dxf>
    <dxf>
      <numFmt numFmtId="164" formatCode="0.0%"/>
    </dxf>
    <dxf>
      <fill>
        <patternFill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theme="0" tint="-0.1499984740745262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fgColor indexed="64"/>
          <bgColor theme="0"/>
        </patternFill>
      </fill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center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3" formatCode="0%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3" formatCode="#,##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numFmt numFmtId="19" formatCode="d/mm/yyyy"/>
    </dxf>
    <dxf>
      <numFmt numFmtId="19" formatCode="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4EB5F"/>
      <color rgb="FF9ECB7F"/>
      <color rgb="FF00FF00"/>
      <color rgb="FF993300"/>
      <color rgb="FF33CCFF"/>
      <color rgb="FF2F5597"/>
      <color rgb="FF1AF10F"/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 BALANCE RO</c:name>
    <c:fmtId val="4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400" b="1"/>
              <a:t>BALANCE HIDRICO GLOBAL</a:t>
            </a:r>
          </a:p>
        </c:rich>
      </c:tx>
      <c:layout>
        <c:manualLayout>
          <c:xMode val="edge"/>
          <c:yMode val="edge"/>
          <c:x val="0.5368101851851852"/>
          <c:y val="1.7749629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mensual!$AI$6:$AI$7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E43F-4D2B-AE24-EC0EE855FE63}"/>
            </c:ext>
          </c:extLst>
        </c:ser>
        <c:ser>
          <c:idx val="2"/>
          <c:order val="2"/>
          <c:tx>
            <c:strRef>
              <c:f>mensual!$AJ$5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43F-4D2B-AE24-EC0EE855FE6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43F-4D2B-AE24-EC0EE855FE6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43F-4D2B-AE24-EC0EE855FE6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43F-4D2B-AE24-EC0EE855FE63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43F-4D2B-AE24-EC0EE855FE63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mensual!$AJ$6:$AJ$7</c:f>
              <c:numCache>
                <c:formatCode>#,##0</c:formatCode>
                <c:ptCount val="1"/>
                <c:pt idx="0">
                  <c:v>-297882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3F-4D2B-AE24-EC0EE855FE63}"/>
            </c:ext>
          </c:extLst>
        </c:ser>
        <c:ser>
          <c:idx val="3"/>
          <c:order val="3"/>
          <c:tx>
            <c:strRef>
              <c:f>mensual!$AK$5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mensual!$AK$6:$AK$7</c:f>
              <c:numCache>
                <c:formatCode>#,##0</c:formatCode>
                <c:ptCount val="1"/>
                <c:pt idx="0">
                  <c:v>94084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3F-4D2B-AE24-EC0EE855FE63}"/>
            </c:ext>
          </c:extLst>
        </c:ser>
        <c:ser>
          <c:idx val="4"/>
          <c:order val="4"/>
          <c:tx>
            <c:strRef>
              <c:f>mensual!$AL$5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mensual!$AL$6:$AL$7</c:f>
              <c:numCache>
                <c:formatCode>#,##0</c:formatCode>
                <c:ptCount val="1"/>
                <c:pt idx="0">
                  <c:v>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mensual!$AH$5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43F-4D2B-AE24-EC0EE855FE6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43F-4D2B-AE24-EC0EE855FE6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43F-4D2B-AE24-EC0EE855FE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43F-4D2B-AE24-EC0EE855FE6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43F-4D2B-AE24-EC0EE855FE6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43F-4D2B-AE24-EC0EE855FE6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E43F-4D2B-AE24-EC0EE855FE6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E43F-4D2B-AE24-EC0EE855FE6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E43F-4D2B-AE24-EC0EE855FE6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E43F-4D2B-AE24-EC0EE855FE63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E43F-4D2B-AE24-EC0EE855FE63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E43F-4D2B-AE24-EC0EE855FE63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E43F-4D2B-AE24-EC0EE855FE63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E43F-4D2B-AE24-EC0EE855FE6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E43F-4D2B-AE24-EC0EE855FE63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43F-4D2B-AE24-EC0EE855FE6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E43F-4D2B-AE24-EC0EE855FE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43F-4D2B-AE24-EC0EE855FE6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E43F-4D2B-AE24-EC0EE855FE6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43F-4D2B-AE24-EC0EE855FE6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E43F-4D2B-AE24-EC0EE855FE6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43F-4D2B-AE24-EC0EE855FE6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E43F-4D2B-AE24-EC0EE855FE6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43F-4D2B-AE24-EC0EE855FE63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E43F-4D2B-AE24-EC0EE855FE63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43F-4D2B-AE24-EC0EE855FE63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E43F-4D2B-AE24-EC0EE855FE63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43F-4D2B-AE24-EC0EE855FE63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E43F-4D2B-AE24-EC0EE855FE63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43F-4D2B-AE24-EC0EE855FE63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E43F-4D2B-AE24-EC0EE855FE63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43F-4D2B-AE24-EC0EE855FE63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E43F-4D2B-AE24-EC0EE855FE63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43F-4D2B-AE24-EC0EE855FE63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E43F-4D2B-AE24-EC0EE855FE63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43F-4D2B-AE24-EC0EE855FE63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E43F-4D2B-AE24-EC0EE855FE63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43F-4D2B-AE24-EC0EE855FE63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E43F-4D2B-AE24-EC0EE855FE63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mensual!$AH$6:$AH$7</c:f>
              <c:numCache>
                <c:formatCode>#,##0</c:formatCode>
                <c:ptCount val="1"/>
                <c:pt idx="0">
                  <c:v>-202412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VOL IND</c:name>
    <c:fmtId val="28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mensual!$CY$5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mensual!$CY$6:$CY$7</c:f>
              <c:numCache>
                <c:formatCode>#,##0</c:formatCode>
                <c:ptCount val="1"/>
                <c:pt idx="0">
                  <c:v>-375034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mensual!$CZ$5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3D5-4A84-9890-952C3A0BC20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3D5-4A84-9890-952C3A0BC20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3D5-4A84-9890-952C3A0BC20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3D5-4A84-9890-952C3A0BC20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3D5-4A84-9890-952C3A0BC20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3D5-4A84-9890-952C3A0BC20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3D5-4A84-9890-952C3A0BC20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3D5-4A84-9890-952C3A0BC20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3D5-4A84-9890-952C3A0BC20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3D5-4A84-9890-952C3A0BC20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3D5-4A84-9890-952C3A0BC20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3D5-4A84-9890-952C3A0BC20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3D5-4A84-9890-952C3A0BC20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3D5-4A84-9890-952C3A0BC20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3D5-4A84-9890-952C3A0BC20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3D5-4A84-9890-952C3A0BC20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3D5-4A84-9890-952C3A0BC20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3D5-4A84-9890-952C3A0BC20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3D5-4A84-9890-952C3A0BC20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3D5-4A84-9890-952C3A0BC205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mensual!$CZ$6:$CZ$7</c:f>
              <c:numCache>
                <c:formatCode>#,##0</c:formatCode>
                <c:ptCount val="1"/>
                <c:pt idx="0">
                  <c:v>-2209.1621849284002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D5-4A84-9890-952C3A0BC205}"/>
            </c:ext>
          </c:extLst>
        </c:ser>
        <c:ser>
          <c:idx val="2"/>
          <c:order val="2"/>
          <c:tx>
            <c:strRef>
              <c:f>mensual!$DA$5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mensual!$DA$6:$DA$7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6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247956210636445E-2"/>
          <c:y val="3.6800795721289949E-2"/>
          <c:w val="0.88980217373822357"/>
          <c:h val="0.80345600922209803"/>
        </c:manualLayout>
      </c:layout>
      <c:pie3DChart>
        <c:varyColors val="1"/>
        <c:ser>
          <c:idx val="0"/>
          <c:order val="0"/>
          <c:tx>
            <c:strRef>
              <c:f>mensual!$AX$5</c:f>
              <c:strCache>
                <c:ptCount val="1"/>
              </c:strCache>
            </c:strRef>
          </c:tx>
          <c:explosion val="18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2CB-4A74-932C-630B0803E90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2CB-4A74-932C-630B0803E90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2CB-4A74-932C-630B0803E903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2CB-4A74-932C-630B0803E903}"/>
              </c:ext>
            </c:extLst>
          </c:dPt>
          <c:dLbls>
            <c:dLbl>
              <c:idx val="1"/>
              <c:layout>
                <c:manualLayout>
                  <c:x val="5.5696739870871051E-2"/>
                  <c:y val="-7.1743451337765284E-3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29343374429451"/>
                      <c:h val="0.10969114180807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2CB-4A74-932C-630B0803E903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5584444063"/>
                      <c:h val="0.122863206528373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2CB-4A74-932C-630B0803E903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mensual!$AX$6:$AX$9</c:f>
              <c:numCache>
                <c:formatCode>#,##0</c:formatCode>
                <c:ptCount val="4"/>
                <c:pt idx="0">
                  <c:v>94084</c:v>
                </c:pt>
                <c:pt idx="1">
                  <c:v>0</c:v>
                </c:pt>
                <c:pt idx="2">
                  <c:v>-297882</c:v>
                </c:pt>
                <c:pt idx="3">
                  <c:v>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CB-4A74-932C-630B0803E9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54927827958127"/>
          <c:y val="0.76987884519037786"/>
          <c:w val="0.54001205234537331"/>
          <c:h val="0.2042856793178088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IND VOL</c:name>
    <c:fmtId val="27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465-4850-8E82-5626070419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mensual!$DL$5:$DL$6</c:f>
              <c:numCache>
                <c:formatCode>#,##0</c:formatCode>
                <c:ptCount val="1"/>
                <c:pt idx="0">
                  <c:v>-52668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mensual!$DM$4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mensual!$DM$5:$DM$6</c:f>
              <c:numCache>
                <c:formatCode>#,##0</c:formatCode>
                <c:ptCount val="1"/>
                <c:pt idx="0">
                  <c:v>-8572.265625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5-4850-8E82-562607041986}"/>
            </c:ext>
          </c:extLst>
        </c:ser>
        <c:ser>
          <c:idx val="2"/>
          <c:order val="2"/>
          <c:tx>
            <c:strRef>
              <c:f>mensual!$DN$4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465-4850-8E82-562607041986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3465-4850-8E82-562607041986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465-4850-8E82-562607041986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465-4850-8E82-56260704198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3465-4850-8E82-56260704198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3465-4850-8E82-562607041986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3465-4850-8E82-562607041986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3465-4850-8E82-562607041986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3465-4850-8E82-562607041986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3465-4850-8E82-562607041986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3465-4850-8E82-56260704198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3465-4850-8E82-56260704198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3465-4850-8E82-562607041986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3465-4850-8E82-562607041986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3465-4850-8E82-562607041986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3465-4850-8E82-562607041986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3465-4850-8E82-562607041986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3465-4850-8E82-562607041986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3465-4850-8E82-562607041986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3465-4850-8E82-562607041986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3465-4850-8E82-562607041986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3465-4850-8E82-562607041986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3465-4850-8E82-562607041986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3465-4850-8E82-562607041986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3465-4850-8E82-562607041986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3465-4850-8E82-562607041986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3465-4850-8E82-562607041986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3465-4850-8E82-562607041986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3465-4850-8E82-562607041986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3465-4850-8E82-562607041986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3465-4850-8E82-562607041986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3465-4850-8E82-562607041986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3465-4850-8E82-562607041986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3465-4850-8E82-562607041986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3465-4850-8E82-562607041986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3465-4850-8E82-562607041986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3465-4850-8E82-562607041986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3465-4850-8E82-562607041986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3465-4850-8E82-562607041986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3465-4850-8E82-562607041986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3465-4850-8E82-562607041986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3465-4850-8E82-562607041986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3465-4850-8E82-562607041986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3465-4850-8E82-562607041986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3465-4850-8E82-562607041986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3465-4850-8E82-562607041986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3465-4850-8E82-562607041986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3465-4850-8E82-562607041986}"/>
              </c:ext>
            </c:extLst>
          </c:dPt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mensual!$DN$5:$DN$6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465-4850-8E82-562607041986}"/>
            </c:ext>
          </c:extLst>
        </c:ser>
        <c:ser>
          <c:idx val="3"/>
          <c:order val="3"/>
          <c:tx>
            <c:strRef>
              <c:f>mensual!$DO$4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mensual!$DO$5:$DO$6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M IND</c:name>
    <c:fmtId val="2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mensual!$DT$4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7D3-4DE9-9DBC-14F27B16CFA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7D3-4DE9-9DBC-14F27B16CF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7D3-4DE9-9DBC-14F27B16CFA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7D3-4DE9-9DBC-14F27B16CFA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7D3-4DE9-9DBC-14F27B16CF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7D3-4DE9-9DBC-14F27B16CFA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7D3-4DE9-9DBC-14F27B16CFA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7D3-4DE9-9DBC-14F27B16CFA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7D3-4DE9-9DBC-14F27B16CFA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7D3-4DE9-9DBC-14F27B16CFA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57D3-4DE9-9DBC-14F27B16CFA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7D3-4DE9-9DBC-14F27B16C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mensual!$DT$5:$DT$6</c:f>
              <c:numCache>
                <c:formatCode>#,##0</c:formatCode>
                <c:ptCount val="1"/>
                <c:pt idx="0">
                  <c:v>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mensual!$DR$4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mensual!$DR$5:$DR$6</c:f>
              <c:numCache>
                <c:formatCode>#,##0</c:formatCode>
                <c:ptCount val="1"/>
                <c:pt idx="0">
                  <c:v>-8572.265625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D3-4DE9-9DBC-14F27B16CFA2}"/>
            </c:ext>
          </c:extLst>
        </c:ser>
        <c:ser>
          <c:idx val="1"/>
          <c:order val="1"/>
          <c:tx>
            <c:strRef>
              <c:f>mensual!$DS$4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57D3-4DE9-9DBC-14F27B16CFA2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57D3-4DE9-9DBC-14F27B16CFA2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7D3-4DE9-9DBC-14F27B16CFA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57D3-4DE9-9DBC-14F27B16CFA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57D3-4DE9-9DBC-14F27B16CFA2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7D3-4DE9-9DBC-14F27B16CFA2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7D3-4DE9-9DBC-14F27B16CFA2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7D3-4DE9-9DBC-14F27B16CFA2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7D3-4DE9-9DBC-14F27B16CFA2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7D3-4DE9-9DBC-14F27B16CFA2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7D3-4DE9-9DBC-14F27B16CFA2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7D3-4DE9-9DBC-14F27B16CFA2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7D3-4DE9-9DBC-14F27B16CFA2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7D3-4DE9-9DBC-14F27B16CFA2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7D3-4DE9-9DBC-14F27B16CFA2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7D3-4DE9-9DBC-14F27B16CFA2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7D3-4DE9-9DBC-14F27B16CFA2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7D3-4DE9-9DBC-14F27B16CFA2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7D3-4DE9-9DBC-14F27B16CFA2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7D3-4DE9-9DBC-14F27B16CFA2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7D3-4DE9-9DBC-14F27B16CFA2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7D3-4DE9-9DBC-14F27B16CFA2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7D3-4DE9-9DBC-14F27B16CFA2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7D3-4DE9-9DBC-14F27B16CFA2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7D3-4DE9-9DBC-14F27B16CFA2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7D3-4DE9-9DBC-14F27B16CFA2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57D3-4DE9-9DBC-14F27B16CFA2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7D3-4DE9-9DBC-14F27B16CFA2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57D3-4DE9-9DBC-14F27B16CFA2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7D3-4DE9-9DBC-14F27B16CFA2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4-57D3-4DE9-9DBC-14F27B16CFA2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7D3-4DE9-9DBC-14F27B16CFA2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7D3-4DE9-9DBC-14F27B16CFA2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7D3-4DE9-9DBC-14F27B16CFA2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7D3-4DE9-9DBC-14F27B16CFA2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7D3-4DE9-9DBC-14F27B16CFA2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7D3-4DE9-9DBC-14F27B16CFA2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7D3-4DE9-9DBC-14F27B16CFA2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7D3-4DE9-9DBC-14F27B16CFA2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7D3-4DE9-9DBC-14F27B16CFA2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7D3-4DE9-9DBC-14F27B16CFA2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F-57D3-4DE9-9DBC-14F27B16CFA2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0-57D3-4DE9-9DBC-14F27B16CFA2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1-57D3-4DE9-9DBC-14F27B16CFA2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2-57D3-4DE9-9DBC-14F27B16CFA2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3-57D3-4DE9-9DBC-14F27B16CFA2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4-57D3-4DE9-9DBC-14F27B16CFA2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5-57D3-4DE9-9DBC-14F27B16CFA2}"/>
              </c:ext>
            </c:extLst>
          </c:dPt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mensual!$DS$5:$DS$6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7D3-4DE9-9DBC-14F27B16CFA2}"/>
            </c:ext>
          </c:extLst>
        </c:ser>
        <c:ser>
          <c:idx val="3"/>
          <c:order val="3"/>
          <c:tx>
            <c:strRef>
              <c:f>mensual!$DU$4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mensual!$DU$5:$DU$6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2026.xlsx]mensual!TablaDinámica12</c:name>
    <c:fmtId val="2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0382617399698973E-2"/>
          <c:y val="8.1520232123760999E-2"/>
          <c:w val="0.92442973239965354"/>
          <c:h val="0.828559125717871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mensual!$DX$4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B11-45E6-A219-E677C601532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mensual!$DX$5:$DX$6</c:f>
              <c:numCache>
                <c:formatCode>#,##0</c:formatCode>
                <c:ptCount val="1"/>
                <c:pt idx="0">
                  <c:v>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11-45E6-A219-E677C6015325}"/>
            </c:ext>
          </c:extLst>
        </c:ser>
        <c:ser>
          <c:idx val="1"/>
          <c:order val="1"/>
          <c:tx>
            <c:strRef>
              <c:f>mensual!$DY$4</c:f>
              <c:strCache>
                <c:ptCount val="1"/>
                <c:pt idx="0">
                  <c:v>TOTAL CONSUMO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mensual!$DY$5:$DY$6</c:f>
              <c:numCache>
                <c:formatCode>#,##0</c:formatCode>
                <c:ptCount val="1"/>
                <c:pt idx="0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11-45E6-A219-E677C6015325}"/>
            </c:ext>
          </c:extLst>
        </c:ser>
        <c:ser>
          <c:idx val="2"/>
          <c:order val="2"/>
          <c:tx>
            <c:strRef>
              <c:f>mensual!$DZ$4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mensual!$DZ$5:$DZ$6</c:f>
              <c:numCache>
                <c:formatCode>#,##0</c:formatCode>
                <c:ptCount val="1"/>
                <c:pt idx="0">
                  <c:v>5926.75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B11-45E6-A219-E677C6015325}"/>
            </c:ext>
          </c:extLst>
        </c:ser>
        <c:ser>
          <c:idx val="4"/>
          <c:order val="4"/>
          <c:tx>
            <c:strRef>
              <c:f>mensual!$EB$4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8B11-45E6-A219-E677C601532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8B11-45E6-A219-E677C601532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A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8B11-45E6-A219-E677C601532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E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2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9-8B11-45E6-A219-E677C6015325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A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8B11-45E6-A219-E677C6015325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C-8B11-45E6-A219-E677C6015325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8B11-45E6-A219-E677C6015325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8B11-45E6-A219-E677C6015325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mensual!$EB$5:$EB$6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0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3"/>
          <c:order val="3"/>
          <c:tx>
            <c:strRef>
              <c:f>mensual!$EA$4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8B11-45E6-A219-E677C601532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8B11-45E6-A219-E677C601532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8B11-45E6-A219-E677C601532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8B11-45E6-A219-E677C601532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8B11-45E6-A219-E677C601532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8B11-45E6-A219-E677C601532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8B11-45E6-A219-E677C601532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8B11-45E6-A219-E677C601532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8B11-45E6-A219-E677C601532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8B11-45E6-A219-E677C601532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8B11-45E6-A219-E677C601532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8B11-45E6-A219-E677C6015325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8B11-45E6-A219-E677C6015325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8B11-45E6-A219-E677C601532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8B11-45E6-A219-E677C6015325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B11-45E6-A219-E677C6015325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8B11-45E6-A219-E677C601532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8B11-45E6-A219-E677C601532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8B11-45E6-A219-E677C601532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8B11-45E6-A219-E677C601532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8B11-45E6-A219-E677C601532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8B11-45E6-A219-E677C601532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8B11-45E6-A219-E677C601532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8B11-45E6-A219-E677C601532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8B11-45E6-A219-E677C601532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8B11-45E6-A219-E677C601532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8B11-45E6-A219-E677C6015325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mensual!$EA$5:$EA$6</c:f>
              <c:numCache>
                <c:formatCode>#,##0</c:formatCode>
                <c:ptCount val="1"/>
                <c:pt idx="0">
                  <c:v>15923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B11-45E6-A219-E677C6015325}"/>
            </c:ext>
          </c:extLst>
        </c:ser>
        <c:ser>
          <c:idx val="5"/>
          <c:order val="5"/>
          <c:tx>
            <c:strRef>
              <c:f>mensual!$EC$4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mensual!$EC$5:$EC$6</c:f>
              <c:numCache>
                <c:formatCode>#,##0</c:formatCode>
                <c:ptCount val="1"/>
                <c:pt idx="0">
                  <c:v>13902.75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B11-45E6-A219-E677C6015325}"/>
            </c:ext>
          </c:extLst>
        </c:ser>
        <c:ser>
          <c:idx val="6"/>
          <c:order val="6"/>
          <c:tx>
            <c:strRef>
              <c:f>mensual!$ED$4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mensual!$ED$5:$ED$6</c:f>
              <c:numCache>
                <c:formatCode>#,##0</c:formatCode>
                <c:ptCount val="1"/>
                <c:pt idx="0">
                  <c:v>13902.75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VOL IND</c:name>
    <c:fmtId val="3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mensual!$CK$5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mensual!$CK$6:$CK$7</c:f>
              <c:numCache>
                <c:formatCode>#,##0</c:formatCode>
                <c:ptCount val="1"/>
                <c:pt idx="0">
                  <c:v>172329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9-455D-BE5B-36A12B0C2CEE}"/>
            </c:ext>
          </c:extLst>
        </c:ser>
        <c:ser>
          <c:idx val="4"/>
          <c:order val="4"/>
          <c:tx>
            <c:strRef>
              <c:f>mensual!$CL$5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mensual!$CL$6:$CL$7</c:f>
              <c:numCache>
                <c:formatCode>#,##0</c:formatCode>
                <c:ptCount val="1"/>
                <c:pt idx="0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mensual!$CH$5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909-455D-BE5B-36A12B0C2C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mensual!$CH$6:$CH$7</c:f>
              <c:numCache>
                <c:formatCode>#,##0</c:formatCode>
                <c:ptCount val="1"/>
                <c:pt idx="0">
                  <c:v>172622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mensual!$CI$5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909-455D-BE5B-36A12B0C2CE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909-455D-BE5B-36A12B0C2CE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909-455D-BE5B-36A12B0C2CE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909-455D-BE5B-36A12B0C2CE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909-455D-BE5B-36A12B0C2CE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909-455D-BE5B-36A12B0C2CE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909-455D-BE5B-36A12B0C2CE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909-455D-BE5B-36A12B0C2CE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909-455D-BE5B-36A12B0C2CEE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909-455D-BE5B-36A12B0C2CEE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909-455D-BE5B-36A12B0C2CEE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909-455D-BE5B-36A12B0C2CEE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909-455D-BE5B-36A12B0C2CEE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909-455D-BE5B-36A12B0C2CEE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909-455D-BE5B-36A12B0C2CEE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909-455D-BE5B-36A12B0C2CEE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909-455D-BE5B-36A12B0C2CEE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909-455D-BE5B-36A12B0C2CEE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909-455D-BE5B-36A12B0C2CE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909-455D-BE5B-36A12B0C2CEE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909-455D-BE5B-36A12B0C2CEE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909-455D-BE5B-36A12B0C2CEE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909-455D-BE5B-36A12B0C2CEE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909-455D-BE5B-36A12B0C2CEE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909-455D-BE5B-36A12B0C2CEE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909-455D-BE5B-36A12B0C2CEE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909-455D-BE5B-36A12B0C2CEE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909-455D-BE5B-36A12B0C2CEE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909-455D-BE5B-36A12B0C2CEE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909-455D-BE5B-36A12B0C2CEE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909-455D-BE5B-36A12B0C2CEE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D909-455D-BE5B-36A12B0C2CEE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909-455D-BE5B-36A12B0C2CEE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D909-455D-BE5B-36A12B0C2CEE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909-455D-BE5B-36A12B0C2CEE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mensual!$CI$6:$CI$7</c:f>
              <c:numCache>
                <c:formatCode>#,##0</c:formatCode>
                <c:ptCount val="1"/>
                <c:pt idx="0">
                  <c:v>1210.8726150392818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909-455D-BE5B-36A12B0C2CEE}"/>
            </c:ext>
          </c:extLst>
        </c:ser>
        <c:ser>
          <c:idx val="2"/>
          <c:order val="2"/>
          <c:tx>
            <c:strRef>
              <c:f>mensual!$CJ$5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mensual!$CJ$6:$CJ$7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03746788192458"/>
          <c:y val="0.93532450661573652"/>
          <c:w val="0.62874188458918989"/>
          <c:h val="4.002599745628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IND KG</c:name>
    <c:fmtId val="3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mensual!$CR$6:$CR$7</c:f>
              <c:numCache>
                <c:formatCode>#,##0</c:formatCode>
                <c:ptCount val="1"/>
                <c:pt idx="0">
                  <c:v>142560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mensual!$CS$5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mensual!$CS$6:$CS$7</c:f>
              <c:numCache>
                <c:formatCode>#,##0</c:formatCode>
                <c:ptCount val="1"/>
                <c:pt idx="0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mensual!$CQ$5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mensual!$CQ$6:$CQ$7</c:f>
              <c:numCache>
                <c:formatCode>#,##0</c:formatCode>
                <c:ptCount val="1"/>
                <c:pt idx="0">
                  <c:v>1210.8726150392818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7-4A62-ABC7-6F2707E9C9E7}"/>
            </c:ext>
          </c:extLst>
        </c:ser>
        <c:ser>
          <c:idx val="3"/>
          <c:order val="3"/>
          <c:tx>
            <c:strRef>
              <c:f>mensual!$CT$5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mensual!$CT$6:$CT$7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2026.xlsx]mensual!TablaDinámica2</c:name>
    <c:fmtId val="1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mensual!$EX$6:$EX$7</c:f>
              <c:numCache>
                <c:formatCode>0</c:formatCode>
                <c:ptCount val="1"/>
                <c:pt idx="0">
                  <c:v>-202412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C-46DD-B952-70B34C5B5664}"/>
            </c:ext>
          </c:extLst>
        </c:ser>
        <c:ser>
          <c:idx val="1"/>
          <c:order val="1"/>
          <c:tx>
            <c:strRef>
              <c:f>mensual!$EY$5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mensual!$EY$6:$EY$7</c:f>
              <c:numCache>
                <c:formatCode>0</c:formatCode>
                <c:ptCount val="1"/>
                <c:pt idx="0">
                  <c:v>-202412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C-46DD-B952-70B34C5B5664}"/>
            </c:ext>
          </c:extLst>
        </c:ser>
        <c:ser>
          <c:idx val="2"/>
          <c:order val="2"/>
          <c:tx>
            <c:strRef>
              <c:f>mensual!$EZ$5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mensual!$EZ$6:$EZ$7</c:f>
              <c:numCache>
                <c:formatCode>0</c:formatCode>
                <c:ptCount val="1"/>
                <c:pt idx="0">
                  <c:v>-201950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C-46DD-B952-70B34C5B5664}"/>
            </c:ext>
          </c:extLst>
        </c:ser>
        <c:ser>
          <c:idx val="3"/>
          <c:order val="3"/>
          <c:tx>
            <c:strRef>
              <c:f>mensual!$FA$5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mensual!$FA$6:$FA$7</c:f>
              <c:numCache>
                <c:formatCode>General</c:formatCode>
                <c:ptCount val="1"/>
                <c:pt idx="0">
                  <c:v>19206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C-46DD-B952-70B34C5B5664}"/>
            </c:ext>
          </c:extLst>
        </c:ser>
        <c:ser>
          <c:idx val="4"/>
          <c:order val="4"/>
          <c:tx>
            <c:strRef>
              <c:f>mensual!$FB$5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mensual!$FB$6:$FB$7</c:f>
              <c:numCache>
                <c:formatCode>0</c:formatCode>
                <c:ptCount val="1"/>
                <c:pt idx="0">
                  <c:v>-571311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C-46DD-B952-70B34C5B5664}"/>
            </c:ext>
          </c:extLst>
        </c:ser>
        <c:ser>
          <c:idx val="5"/>
          <c:order val="5"/>
          <c:tx>
            <c:strRef>
              <c:f>mensual!$FC$5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mensual!$FC$6:$FC$7</c:f>
              <c:numCache>
                <c:formatCode>General</c:formatCode>
                <c:ptCount val="1"/>
                <c:pt idx="0">
                  <c:v>8921.5890000000018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AC-46DD-B952-70B34C5B56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UND IND</c:name>
    <c:fmtId val="28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mensual!$DF$6:$DF$7</c:f>
              <c:numCache>
                <c:formatCode>#,##0</c:formatCode>
                <c:ptCount val="1"/>
                <c:pt idx="0">
                  <c:v>169763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mensual!$DG$5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mensual!$DG$6:$DG$7</c:f>
              <c:numCache>
                <c:formatCode>#,##0</c:formatCode>
                <c:ptCount val="1"/>
                <c:pt idx="0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mensual!$DE$5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mensual!$DE$6:$DE$7</c:f>
              <c:numCache>
                <c:formatCode>#,##0</c:formatCode>
                <c:ptCount val="1"/>
                <c:pt idx="0">
                  <c:v>-2209.1621849284002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9-4701-B7E9-9A2E227A0DDF}"/>
            </c:ext>
          </c:extLst>
        </c:ser>
        <c:ser>
          <c:idx val="3"/>
          <c:order val="3"/>
          <c:tx>
            <c:strRef>
              <c:f>mensual!$DH$5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mensual!$DH$6:$DH$7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mensual!$EO$6:$EO$7</c:f>
              <c:numCache>
                <c:formatCode>_-* #,##0_-;\-* #,##0_-;_-* "-"??_-;_-@_-</c:formatCode>
                <c:ptCount val="1"/>
                <c:pt idx="0">
                  <c:v>-297882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6BF-AD50-50BF7B9AC4F1}"/>
            </c:ext>
          </c:extLst>
        </c:ser>
        <c:ser>
          <c:idx val="2"/>
          <c:order val="2"/>
          <c:tx>
            <c:strRef>
              <c:f>mensual!$EP$5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mensual!$EP$6:$EP$7</c:f>
              <c:numCache>
                <c:formatCode>_-* #,##0_-;\-* #,##0_-;_-* "-"??_-;_-@_-</c:formatCode>
                <c:ptCount val="1"/>
                <c:pt idx="0">
                  <c:v>306803.58899999986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6BF-AD50-50BF7B9AC4F1}"/>
            </c:ext>
          </c:extLst>
        </c:ser>
        <c:ser>
          <c:idx val="3"/>
          <c:order val="3"/>
          <c:tx>
            <c:strRef>
              <c:f>mensual!$EQ$5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mensual!$EQ$6:$EQ$7</c:f>
              <c:numCache>
                <c:formatCode>_-* #,##0_-;\-* #,##0_-;_-* "-"??_-;_-@_-</c:formatCode>
                <c:ptCount val="1"/>
                <c:pt idx="0">
                  <c:v>590517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4-46BF-AD50-50BF7B9AC4F1}"/>
            </c:ext>
          </c:extLst>
        </c:ser>
        <c:ser>
          <c:idx val="4"/>
          <c:order val="4"/>
          <c:tx>
            <c:strRef>
              <c:f>mensual!$ER$5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mensual!$ER$6:$ER$7</c:f>
              <c:numCache>
                <c:formatCode>_-* #,##0_-;\-* #,##0_-;_-* "-"??_-;_-@_-</c:formatCode>
                <c:ptCount val="1"/>
                <c:pt idx="0">
                  <c:v>-580232.58900000004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mensual!$EN$5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mensual!$EN$6:$EN$7</c:f>
              <c:numCache>
                <c:formatCode>_-* #,##0_-;\-* #,##0_-;_-* "-"??_-;_-@_-</c:formatCode>
                <c:ptCount val="1"/>
                <c:pt idx="0">
                  <c:v>8921.5890000000018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54-46BF-AD50-50BF7B9AC4F1}"/>
            </c:ext>
          </c:extLst>
        </c:ser>
        <c:ser>
          <c:idx val="5"/>
          <c:order val="5"/>
          <c:tx>
            <c:strRef>
              <c:f>mensual!$ES$5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mensual!$ES$6:$ES$7</c:f>
              <c:numCache>
                <c:formatCode>_-* #,##0_-;\-* #,##0_-;_-* "-"??_-;_-@_-</c:formatCode>
                <c:ptCount val="1"/>
                <c:pt idx="0">
                  <c:v>19206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 i="0" u="none" strike="noStrike" baseline="0"/>
              <a:t>Distribución de Consumo Hídrico por Temperatura</a:t>
            </a:r>
            <a:endParaRPr lang="es-CO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DC-4289-BF78-FC517EDBB05D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DC-4289-BF78-FC517EDBB05D}"/>
              </c:ext>
            </c:extLst>
          </c:dPt>
          <c:dLbls>
            <c:dLbl>
              <c:idx val="0"/>
              <c:layout>
                <c:manualLayout>
                  <c:x val="2.8776782801000617E-2"/>
                  <c:y val="3.0436086456389115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5419919475361236"/>
                      <c:h val="0.12553490237151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DC-4289-BF78-FC517EDBB05D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2DC-4289-BF78-FC517EDBB05D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mensual!$V$109:$W$109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mensual!$V$110:$W$110</c:f>
              <c:numCache>
                <c:formatCode>#,##0</c:formatCode>
                <c:ptCount val="2"/>
                <c:pt idx="0">
                  <c:v>293</c:v>
                </c:pt>
                <c:pt idx="1">
                  <c:v>172329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DC-4289-BF78-FC517EDBB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405245851248"/>
          <c:y val="0.45304041131316825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237470675630235E-2"/>
          <c:y val="0.14299263732887846"/>
          <c:w val="0.61429349096903263"/>
          <c:h val="0.81071105103232144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8E-454D-B956-D696E0A8FF4E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8E-454D-B956-D696E0A8FF4E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8E-454D-B956-D696E0A8FF4E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8E-454D-B956-D696E0A8FF4E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8E-454D-B956-D696E0A8FF4E}"/>
              </c:ext>
            </c:extLst>
          </c:dPt>
          <c:dLbls>
            <c:dLbl>
              <c:idx val="2"/>
              <c:layout>
                <c:manualLayout>
                  <c:x val="-0.20169164374951526"/>
                  <c:y val="-7.8677478005145407E-2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2758538234"/>
                      <c:h val="0.14072010661697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88E-454D-B956-D696E0A8FF4E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mensual!$H$238:$H$241</c:f>
              <c:numCache>
                <c:formatCode>#,##0</c:formatCode>
                <c:ptCount val="4"/>
                <c:pt idx="0">
                  <c:v>-275852.19699999999</c:v>
                </c:pt>
                <c:pt idx="1">
                  <c:v>590517</c:v>
                </c:pt>
                <c:pt idx="2">
                  <c:v>-297882</c:v>
                </c:pt>
                <c:pt idx="3">
                  <c:v>306983.19699999999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E-454D-B956-D696E0A8FF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 BALANCE RO</c:name>
    <c:fmtId val="8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400" b="1"/>
              <a:t>BALANCE HIDRICO GLOBAL</a:t>
            </a:r>
          </a:p>
        </c:rich>
      </c:tx>
      <c:layout>
        <c:manualLayout>
          <c:xMode val="edge"/>
          <c:yMode val="edge"/>
          <c:x val="0.5368101851851852"/>
          <c:y val="1.7749629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DIARIO'!$AI$6:$AI$24</c:f>
              <c:numCache>
                <c:formatCode>#,##0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4C53-4B54-8FE8-4AAE89AE48BC}"/>
            </c:ext>
          </c:extLst>
        </c:ser>
        <c:ser>
          <c:idx val="2"/>
          <c:order val="2"/>
          <c:tx>
            <c:strRef>
              <c:f>'DB DIARIO'!$AJ$5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515-4238-AE6A-0DB922FCE21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515-4238-AE6A-0DB922FCE21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515-4238-AE6A-0DB922FCE21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515-4238-AE6A-0DB922FCE21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515-4238-AE6A-0DB922FCE21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DIARIO'!$AJ$6:$AJ$24</c:f>
              <c:numCache>
                <c:formatCode>#,##0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3-4B54-8FE8-4AAE89AE48BC}"/>
            </c:ext>
          </c:extLst>
        </c:ser>
        <c:ser>
          <c:idx val="3"/>
          <c:order val="3"/>
          <c:tx>
            <c:strRef>
              <c:f>'DB DIARIO'!$AK$5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BF5-4D14-AA69-51D09EA06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DIARIO'!$AK$6:$AK$24</c:f>
              <c:numCache>
                <c:formatCode>#,##0</c:formatCode>
                <c:ptCount val="18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755</c:v>
                </c:pt>
                <c:pt idx="4">
                  <c:v>795</c:v>
                </c:pt>
                <c:pt idx="5">
                  <c:v>734</c:v>
                </c:pt>
                <c:pt idx="6">
                  <c:v>854.5</c:v>
                </c:pt>
                <c:pt idx="7">
                  <c:v>695.5</c:v>
                </c:pt>
                <c:pt idx="8">
                  <c:v>446</c:v>
                </c:pt>
                <c:pt idx="9">
                  <c:v>0</c:v>
                </c:pt>
                <c:pt idx="10">
                  <c:v>761</c:v>
                </c:pt>
                <c:pt idx="11">
                  <c:v>700</c:v>
                </c:pt>
                <c:pt idx="12">
                  <c:v>751</c:v>
                </c:pt>
                <c:pt idx="13">
                  <c:v>583</c:v>
                </c:pt>
                <c:pt idx="14">
                  <c:v>654</c:v>
                </c:pt>
                <c:pt idx="15">
                  <c:v>615</c:v>
                </c:pt>
                <c:pt idx="16">
                  <c:v>0</c:v>
                </c:pt>
                <c:pt idx="17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53-4B54-8FE8-4AAE89AE48BC}"/>
            </c:ext>
          </c:extLst>
        </c:ser>
        <c:ser>
          <c:idx val="4"/>
          <c:order val="4"/>
          <c:tx>
            <c:strRef>
              <c:f>'DB DIARIO'!$AL$5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DIARIO'!$AL$6:$AL$24</c:f>
              <c:numCache>
                <c:formatCode>#,##0</c:formatCode>
                <c:ptCount val="18"/>
                <c:pt idx="0">
                  <c:v>20.25</c:v>
                </c:pt>
                <c:pt idx="1">
                  <c:v>0</c:v>
                </c:pt>
                <c:pt idx="2">
                  <c:v>0</c:v>
                </c:pt>
                <c:pt idx="3">
                  <c:v>192.75</c:v>
                </c:pt>
                <c:pt idx="4">
                  <c:v>120.75</c:v>
                </c:pt>
                <c:pt idx="5">
                  <c:v>103.5</c:v>
                </c:pt>
                <c:pt idx="6">
                  <c:v>92.625</c:v>
                </c:pt>
                <c:pt idx="7">
                  <c:v>121.875</c:v>
                </c:pt>
                <c:pt idx="8">
                  <c:v>155.25</c:v>
                </c:pt>
                <c:pt idx="9">
                  <c:v>0</c:v>
                </c:pt>
                <c:pt idx="10">
                  <c:v>135.75</c:v>
                </c:pt>
                <c:pt idx="11">
                  <c:v>102.75</c:v>
                </c:pt>
                <c:pt idx="12">
                  <c:v>141</c:v>
                </c:pt>
                <c:pt idx="13">
                  <c:v>131.25</c:v>
                </c:pt>
                <c:pt idx="14">
                  <c:v>68.25</c:v>
                </c:pt>
                <c:pt idx="15">
                  <c:v>0</c:v>
                </c:pt>
                <c:pt idx="16">
                  <c:v>0</c:v>
                </c:pt>
                <c:pt idx="17">
                  <c:v>51.75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4C2-4124-8555-F90033C5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'DB DIARIO'!$AH$5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96-4D7E-ABC3-442CC014F55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2B8-4DF6-B552-B03530BC4A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B8-4DF6-B552-B03530BC4A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2B8-4DF6-B552-B03530BC4A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B8-4DF6-B552-B03530BC4A8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2B8-4DF6-B552-B03530BC4A8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2B8-4DF6-B552-B03530BC4A8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B8-4DF6-B552-B03530BC4A8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2E-4FA6-9DFD-53E7BF9C56C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2E-4FA6-9DFD-53E7BF9C56C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C2-4124-8555-F90033C542E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98-4684-BFD5-AD0E4279387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912-4EAC-A4ED-06515D980FF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F5-4D14-AA69-51D09EA063CC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F5-4D14-AA69-51D09EA063CC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17-46E5-A3C8-33C9DF41F5A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507-4F86-9A62-24D05A38A9CC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9112-4A6C-82A0-F12E2F284A9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9112-4A6C-82A0-F12E2F284A9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B8F3-43FF-9795-3E4E34A1F7AA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B8F3-43FF-9795-3E4E34A1F7AA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293-4E56-A6DE-BCEAD1FB7B36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293-4E56-A6DE-BCEAD1FB7B36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293-4E56-A6DE-BCEAD1FB7B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293-4E56-A6DE-BCEAD1FB7B3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293-4E56-A6DE-BCEAD1FB7B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293-4E56-A6DE-BCEAD1FB7B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293-4E56-A6DE-BCEAD1FB7B36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63A7-4999-B700-ADD187FCD44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63A7-4999-B700-ADD187FCD44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F48-4ADF-8DBC-B3D9E3F674F9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2045-429A-8E8B-2DF68F758B25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2045-429A-8E8B-2DF68F758B25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2045-429A-8E8B-2DF68F758B25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2045-429A-8E8B-2DF68F758B25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2045-429A-8E8B-2DF68F758B25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2045-429A-8E8B-2DF68F758B25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2045-429A-8E8B-2DF68F758B25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2045-429A-8E8B-2DF68F758B25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2045-429A-8E8B-2DF68F758B25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B9C2-4062-8C1D-8FBC6C3263D4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B9C2-4062-8C1D-8FBC6C3263D4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B9C2-4062-8C1D-8FBC6C3263D4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B9C2-4062-8C1D-8FBC6C3263D4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B9C2-4062-8C1D-8FBC6C3263D4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B9C2-4062-8C1D-8FBC6C3263D4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B9C2-4062-8C1D-8FBC6C3263D4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B9C2-4062-8C1D-8FBC6C3263D4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B9C2-4062-8C1D-8FBC6C3263D4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B9C2-4062-8C1D-8FBC6C3263D4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B9C2-4062-8C1D-8FBC6C3263D4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B9C2-4062-8C1D-8FBC6C3263D4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B9C2-4062-8C1D-8FBC6C3263D4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B9C2-4062-8C1D-8FBC6C3263D4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B9C2-4062-8C1D-8FBC6C3263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DIARIO'!$AH$6:$AH$24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5-4537-BC3F-7438B059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VOL IND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895804740863373E-3"/>
              <c:y val="-6.2790433221028411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DIARIO'!$CY$5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DIARIO'!$CY$6:$CY$24</c:f>
              <c:numCache>
                <c:formatCode>#,##0</c:formatCode>
                <c:ptCount val="18"/>
                <c:pt idx="0">
                  <c:v>181</c:v>
                </c:pt>
                <c:pt idx="1">
                  <c:v>0</c:v>
                </c:pt>
                <c:pt idx="2">
                  <c:v>0</c:v>
                </c:pt>
                <c:pt idx="3">
                  <c:v>837</c:v>
                </c:pt>
                <c:pt idx="4">
                  <c:v>812</c:v>
                </c:pt>
                <c:pt idx="5">
                  <c:v>845</c:v>
                </c:pt>
                <c:pt idx="6">
                  <c:v>816</c:v>
                </c:pt>
                <c:pt idx="7">
                  <c:v>754</c:v>
                </c:pt>
                <c:pt idx="8">
                  <c:v>618</c:v>
                </c:pt>
                <c:pt idx="9">
                  <c:v>0</c:v>
                </c:pt>
                <c:pt idx="10">
                  <c:v>797</c:v>
                </c:pt>
                <c:pt idx="11">
                  <c:v>713</c:v>
                </c:pt>
                <c:pt idx="12">
                  <c:v>801</c:v>
                </c:pt>
                <c:pt idx="13">
                  <c:v>802</c:v>
                </c:pt>
                <c:pt idx="14">
                  <c:v>649</c:v>
                </c:pt>
                <c:pt idx="15">
                  <c:v>485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'DB DIARIO'!$CZ$5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FDB-4767-B6AD-1D22E002ECE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FDB-4767-B6AD-1D22E002ECE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FDB-4767-B6AD-1D22E002ECE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FDB-4767-B6AD-1D22E002ECE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FDB-4767-B6AD-1D22E002ECE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FDB-4767-B6AD-1D22E002ECE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FDB-4767-B6AD-1D22E002ECE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FDB-4767-B6AD-1D22E002ECE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FDB-4767-B6AD-1D22E002ECE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FDB-4767-B6AD-1D22E002ECE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E22-45CB-B134-D783173D9CB0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E22-45CB-B134-D783173D9CB0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E22-45CB-B134-D783173D9CB0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E22-45CB-B134-D783173D9CB0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E22-45CB-B134-D783173D9CB0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E22-45CB-B134-D783173D9CB0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6FE-4058-99E7-69663CC227A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682-42D1-B7FF-0E79C1004CF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7A4-4695-85B3-E34CC55C4FD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7B3-4131-BAF0-284C9D124AB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7B3-4131-BAF0-284C9D124AB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0A9-495B-A653-59C3D4E23018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22-48E2-B812-B909DDAC4319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2CE-4C40-9BEF-AACE4171620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088-4845-9E00-5E830B14DCFF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73E-412D-B485-866FEA29A2F2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E22-45CB-B134-D783173D9CB0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E22-45CB-B134-D783173D9CB0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E22-45CB-B134-D783173D9CB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E22-45CB-B134-D783173D9CB0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E22-45CB-B134-D783173D9CB0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E22-45CB-B134-D783173D9CB0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E22-45CB-B134-D783173D9CB0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E22-45CB-B134-D783173D9CB0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E22-45CB-B134-D783173D9CB0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E22-45CB-B134-D783173D9CB0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E22-45CB-B134-D783173D9CB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E22-45CB-B134-D783173D9CB0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E22-45CB-B134-D783173D9CB0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EE22-45CB-B134-D783173D9CB0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EE22-45CB-B134-D783173D9CB0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EE22-45CB-B134-D783173D9CB0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EE22-45CB-B134-D783173D9CB0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EE22-45CB-B134-D783173D9CB0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DIARIO'!$CZ$6:$CZ$24</c:f>
              <c:numCache>
                <c:formatCode>#,##0</c:formatCode>
                <c:ptCount val="18"/>
                <c:pt idx="0">
                  <c:v>35.686119873817034</c:v>
                </c:pt>
                <c:pt idx="1">
                  <c:v>0</c:v>
                </c:pt>
                <c:pt idx="2">
                  <c:v>0</c:v>
                </c:pt>
                <c:pt idx="3">
                  <c:v>53.099029372581363</c:v>
                </c:pt>
                <c:pt idx="4">
                  <c:v>39.228948258369968</c:v>
                </c:pt>
                <c:pt idx="5">
                  <c:v>46.334375171354935</c:v>
                </c:pt>
                <c:pt idx="6">
                  <c:v>38.483305036785509</c:v>
                </c:pt>
                <c:pt idx="7">
                  <c:v>38.121239698670308</c:v>
                </c:pt>
                <c:pt idx="8">
                  <c:v>36.10023949997079</c:v>
                </c:pt>
                <c:pt idx="9">
                  <c:v>0</c:v>
                </c:pt>
                <c:pt idx="10">
                  <c:v>48.579787882482016</c:v>
                </c:pt>
                <c:pt idx="11">
                  <c:v>46.446485570972577</c:v>
                </c:pt>
                <c:pt idx="12">
                  <c:v>41.013824884792626</c:v>
                </c:pt>
                <c:pt idx="13">
                  <c:v>1330.0165837479271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3-4E3A-AE88-0C53613374EF}"/>
            </c:ext>
          </c:extLst>
        </c:ser>
        <c:ser>
          <c:idx val="2"/>
          <c:order val="2"/>
          <c:tx>
            <c:strRef>
              <c:f>'DB DIARIO'!$DA$5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DIARIO'!$DA$6:$DA$24</c:f>
              <c:numCache>
                <c:formatCode>#,##0</c:formatCode>
                <c:ptCount val="18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6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247997051933192E-2"/>
          <c:y val="6.604811211821271E-2"/>
          <c:w val="0.96275200268132199"/>
          <c:h val="0.93381186908057867"/>
        </c:manualLayout>
      </c:layout>
      <c:pie3DChart>
        <c:varyColors val="1"/>
        <c:ser>
          <c:idx val="0"/>
          <c:order val="0"/>
          <c:tx>
            <c:strRef>
              <c:f>'DB DIARIO'!$AX$5</c:f>
              <c:strCache>
                <c:ptCount val="1"/>
              </c:strCache>
            </c:strRef>
          </c:tx>
          <c:explosion val="18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6C-4E2B-8C0B-5765CFB9C20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66C-4E2B-8C0B-5765CFB9C20C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66C-4E2B-8C0B-5765CFB9C20C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6C-4E2B-8C0B-5765CFB9C20C}"/>
              </c:ext>
            </c:extLst>
          </c:dPt>
          <c:dLbls>
            <c:dLbl>
              <c:idx val="1"/>
              <c:layout>
                <c:manualLayout>
                  <c:x val="5.5696739870871051E-2"/>
                  <c:y val="-7.1743451337765284E-3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29343374429451"/>
                      <c:h val="0.10969114180807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66C-4E2B-8C0B-5765CFB9C20C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2485976913"/>
                      <c:h val="0.184068929173472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66C-4E2B-8C0B-5765CFB9C20C}"/>
                </c:ext>
              </c:extLst>
            </c:dLbl>
            <c:dLbl>
              <c:idx val="3"/>
              <c:layout>
                <c:manualLayout>
                  <c:x val="1.2387302766691748E-2"/>
                  <c:y val="-0.1440487719070852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C-4E2B-8C0B-5765CFB9C20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'DB DIARIO'!$AX$6:$AX$9</c:f>
              <c:numCache>
                <c:formatCode>#,##0</c:formatCode>
                <c:ptCount val="4"/>
                <c:pt idx="0">
                  <c:v>8534</c:v>
                </c:pt>
                <c:pt idx="1">
                  <c:v>0</c:v>
                </c:pt>
                <c:pt idx="2">
                  <c:v>6678</c:v>
                </c:pt>
                <c:pt idx="3">
                  <c:v>1437.75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E2B-8C0B-5765CFB9C2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IND VOL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9F65-4810-B913-A4499AE86C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DIARIO'!$DL$5:$DL$23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</c:v>
                </c:pt>
                <c:pt idx="5">
                  <c:v>83</c:v>
                </c:pt>
                <c:pt idx="6">
                  <c:v>73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77</c:v>
                </c:pt>
                <c:pt idx="14">
                  <c:v>65</c:v>
                </c:pt>
                <c:pt idx="15">
                  <c:v>73</c:v>
                </c:pt>
                <c:pt idx="16">
                  <c:v>0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6E5-9F08-759B5BB10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'DB DIARIO'!$DM$4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DIARIO'!$DM$5:$DM$23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39.198218262806236</c:v>
                </c:pt>
                <c:pt idx="5">
                  <c:v>106.41025641025641</c:v>
                </c:pt>
                <c:pt idx="6">
                  <c:v>70.327552986512529</c:v>
                </c:pt>
                <c:pt idx="7">
                  <c:v>42.287361845266702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5-46E5-9F08-759B5BB104BA}"/>
            </c:ext>
          </c:extLst>
        </c:ser>
        <c:ser>
          <c:idx val="2"/>
          <c:order val="2"/>
          <c:tx>
            <c:strRef>
              <c:f>'DB DIARIO'!$DN$4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5B-460A-9C73-6284B81F469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95B-460A-9C73-6284B81F469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5B-460A-9C73-6284B81F469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95B-460A-9C73-6284B81F469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95B-460A-9C73-6284B81F469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95B-460A-9C73-6284B81F469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95B-460A-9C73-6284B81F469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95B-460A-9C73-6284B81F469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95B-460A-9C73-6284B81F469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95B-460A-9C73-6284B81F469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95B-460A-9C73-6284B81F4691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195B-460A-9C73-6284B81F4691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C9E5-4A40-8E18-EA971D9F427A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6452-43F9-81A0-EA1B62C7447D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6452-43F9-81A0-EA1B62C7447D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6452-43F9-81A0-EA1B62C7447D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6452-43F9-81A0-EA1B62C7447D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6452-43F9-81A0-EA1B62C7447D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6452-43F9-81A0-EA1B62C7447D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6452-43F9-81A0-EA1B62C7447D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6452-43F9-81A0-EA1B62C7447D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6452-43F9-81A0-EA1B62C7447D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6452-43F9-81A0-EA1B62C7447D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6452-43F9-81A0-EA1B62C7447D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6452-43F9-81A0-EA1B62C7447D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6452-43F9-81A0-EA1B62C7447D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6452-43F9-81A0-EA1B62C7447D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6452-43F9-81A0-EA1B62C7447D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6452-43F9-81A0-EA1B62C7447D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6452-43F9-81A0-EA1B62C7447D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6452-43F9-81A0-EA1B62C7447D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6452-43F9-81A0-EA1B62C7447D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6452-43F9-81A0-EA1B62C7447D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6452-43F9-81A0-EA1B62C7447D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6452-43F9-81A0-EA1B62C7447D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6452-43F9-81A0-EA1B62C7447D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6452-43F9-81A0-EA1B62C7447D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6452-43F9-81A0-EA1B62C7447D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6452-43F9-81A0-EA1B62C7447D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6452-43F9-81A0-EA1B62C7447D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6452-43F9-81A0-EA1B62C7447D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6452-43F9-81A0-EA1B62C7447D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6452-43F9-81A0-EA1B62C7447D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6452-43F9-81A0-EA1B62C7447D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6452-43F9-81A0-EA1B62C7447D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6452-43F9-81A0-EA1B62C7447D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6452-43F9-81A0-EA1B62C7447D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6452-43F9-81A0-EA1B62C7447D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B-0639-4C33-AF43-56E34118FF81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C-0639-4C33-AF43-56E34118FF81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D-0639-4C33-AF43-56E34118FF81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E-0639-4C33-AF43-56E34118FF81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F-0639-4C33-AF43-56E34118FF81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0-0639-4C33-AF43-56E34118FF81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1-0639-4C33-AF43-56E34118FF81}"/>
              </c:ext>
            </c:extLst>
          </c:dPt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DIARIO'!$DN$5:$DN$23</c:f>
              <c:numCache>
                <c:formatCode>#,##0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5-46E5-9F08-759B5BB104BA}"/>
            </c:ext>
          </c:extLst>
        </c:ser>
        <c:ser>
          <c:idx val="3"/>
          <c:order val="3"/>
          <c:tx>
            <c:strRef>
              <c:f>'DB DIARIO'!$DO$4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DIARIO'!$DO$5:$DO$23</c:f>
              <c:numCache>
                <c:formatCode>#,##0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9D-48FF-8EFA-825F0F16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M IND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'DB DIARIO'!$DT$4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7BC-4DDB-A6AC-C1736F97B9F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BC-4DDB-A6AC-C1736F97B9F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BC-4DDB-A6AC-C1736F97B9F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7BC-4DDB-A6AC-C1736F97B9F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7BC-4DDB-A6AC-C1736F97B9F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7BC-4DDB-A6AC-C1736F97B9F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7BC-4DDB-A6AC-C1736F97B9F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7BC-4DDB-A6AC-C1736F97B9F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7BC-4DDB-A6AC-C1736F97B9F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7BC-4DDB-A6AC-C1736F97B9F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7BC-4DDB-A6AC-C1736F97B9F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7BC-4DDB-A6AC-C1736F97B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DIARIO'!$DT$5:$DT$23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2245</c:v>
                </c:pt>
                <c:pt idx="5">
                  <c:v>780</c:v>
                </c:pt>
                <c:pt idx="6">
                  <c:v>1038</c:v>
                </c:pt>
                <c:pt idx="7">
                  <c:v>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8-4413-8D2F-FD2AF155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'DB DIARIO'!$DR$4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DIARIO'!$DR$5:$DR$23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39.198218262806236</c:v>
                </c:pt>
                <c:pt idx="5">
                  <c:v>106.41025641025641</c:v>
                </c:pt>
                <c:pt idx="6">
                  <c:v>70.327552986512529</c:v>
                </c:pt>
                <c:pt idx="7">
                  <c:v>42.287361845266702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8-4413-8D2F-FD2AF155D065}"/>
            </c:ext>
          </c:extLst>
        </c:ser>
        <c:ser>
          <c:idx val="1"/>
          <c:order val="1"/>
          <c:tx>
            <c:strRef>
              <c:f>'DB DIARIO'!$DS$4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BC-4DDB-A6AC-C1736F97B9F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BC-4DDB-A6AC-C1736F97B9F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BC-4DDB-A6AC-C1736F97B9F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BC-4DDB-A6AC-C1736F97B9F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D7BC-4DDB-A6AC-C1736F97B9F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7BC-4DDB-A6AC-C1736F97B9F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D7BC-4DDB-A6AC-C1736F97B9F6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BC-4DDB-A6AC-C1736F97B9F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7BC-4DDB-A6AC-C1736F97B9F6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7BC-4DDB-A6AC-C1736F97B9F6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7BC-4DDB-A6AC-C1736F97B9F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D7BC-4DDB-A6AC-C1736F97B9F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69D0-4A7C-94F4-ED1D61A0CEAD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6B5-4C5B-A10D-DE0101F1D52B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56B5-4C5B-A10D-DE0101F1D52B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6B5-4C5B-A10D-DE0101F1D52B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56B5-4C5B-A10D-DE0101F1D52B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6B5-4C5B-A10D-DE0101F1D52B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6B5-4C5B-A10D-DE0101F1D52B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6B5-4C5B-A10D-DE0101F1D52B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6B5-4C5B-A10D-DE0101F1D52B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6B5-4C5B-A10D-DE0101F1D52B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6B5-4C5B-A10D-DE0101F1D52B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6B5-4C5B-A10D-DE0101F1D52B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6B5-4C5B-A10D-DE0101F1D52B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6B5-4C5B-A10D-DE0101F1D52B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6B5-4C5B-A10D-DE0101F1D52B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6B5-4C5B-A10D-DE0101F1D52B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6B5-4C5B-A10D-DE0101F1D52B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6B5-4C5B-A10D-DE0101F1D52B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6B5-4C5B-A10D-DE0101F1D52B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6B5-4C5B-A10D-DE0101F1D52B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6B5-4C5B-A10D-DE0101F1D52B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6B5-4C5B-A10D-DE0101F1D52B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6B5-4C5B-A10D-DE0101F1D52B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6B5-4C5B-A10D-DE0101F1D52B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6B5-4C5B-A10D-DE0101F1D52B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6B5-4C5B-A10D-DE0101F1D52B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6B5-4C5B-A10D-DE0101F1D52B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6B5-4C5B-A10D-DE0101F1D52B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6B5-4C5B-A10D-DE0101F1D52B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6B5-4C5B-A10D-DE0101F1D52B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6B5-4C5B-A10D-DE0101F1D52B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6B5-4C5B-A10D-DE0101F1D52B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6B5-4C5B-A10D-DE0101F1D52B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6B5-4C5B-A10D-DE0101F1D52B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6B5-4C5B-A10D-DE0101F1D52B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6B5-4C5B-A10D-DE0101F1D52B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D-B29A-4A37-82E8-F4462B2A5DAA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F-B29A-4A37-82E8-F4462B2A5DAA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0-B29A-4A37-82E8-F4462B2A5DAA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1-B29A-4A37-82E8-F4462B2A5DAA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2-B29A-4A37-82E8-F4462B2A5DAA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3-B29A-4A37-82E8-F4462B2A5DAA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4-B29A-4A37-82E8-F4462B2A5DAA}"/>
              </c:ext>
            </c:extLst>
          </c:dPt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DIARIO'!$DS$5:$DS$23</c:f>
              <c:numCache>
                <c:formatCode>#,##0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8-4413-8D2F-FD2AF155D065}"/>
            </c:ext>
          </c:extLst>
        </c:ser>
        <c:ser>
          <c:idx val="3"/>
          <c:order val="3"/>
          <c:tx>
            <c:strRef>
              <c:f>'DB DIARIO'!$DU$4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DIARIO'!$DU$5:$DU$23</c:f>
              <c:numCache>
                <c:formatCode>#,##0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036-4AA6-B605-5693C078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2267435435072354E-2"/>
          <c:y val="8.1520232123760999E-2"/>
          <c:w val="0.92254494584206681"/>
          <c:h val="0.733463683730323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DIARIO'!$DX$4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A-10A8-4F06-B9C4-1715CC28206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5C4F-4C09-AF70-0490D1D486F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3792-4159-8223-A04CA18E538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49CA-41D5-8D35-820A951E097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AE0F-499F-98A5-7172C1422DD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5C4F-4C09-AF70-0490D1D486F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0787-4795-97D6-889D1E6560B8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0787-4795-97D6-889D1E6560B8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50E4-4758-B87A-710F9BA4E6B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12E5-4B80-93D8-56F3D34DA1B8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12E5-4B80-93D8-56F3D34DA1B8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12E5-4B80-93D8-56F3D34DA1B8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12E5-4B80-93D8-56F3D34DA1B8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12E5-4B80-93D8-56F3D34DA1B8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12E5-4B80-93D8-56F3D34DA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DIARIO'!$DX$5:$DX$23</c:f>
              <c:numCache>
                <c:formatCode>#,##0</c:formatCode>
                <c:ptCount val="18"/>
                <c:pt idx="0">
                  <c:v>181</c:v>
                </c:pt>
                <c:pt idx="1">
                  <c:v>0</c:v>
                </c:pt>
                <c:pt idx="2">
                  <c:v>0</c:v>
                </c:pt>
                <c:pt idx="3">
                  <c:v>837</c:v>
                </c:pt>
                <c:pt idx="4">
                  <c:v>812</c:v>
                </c:pt>
                <c:pt idx="5">
                  <c:v>845</c:v>
                </c:pt>
                <c:pt idx="6">
                  <c:v>816</c:v>
                </c:pt>
                <c:pt idx="7">
                  <c:v>754</c:v>
                </c:pt>
                <c:pt idx="8">
                  <c:v>618</c:v>
                </c:pt>
                <c:pt idx="9">
                  <c:v>0</c:v>
                </c:pt>
                <c:pt idx="10">
                  <c:v>797</c:v>
                </c:pt>
                <c:pt idx="11">
                  <c:v>713</c:v>
                </c:pt>
                <c:pt idx="12">
                  <c:v>801</c:v>
                </c:pt>
                <c:pt idx="13">
                  <c:v>802</c:v>
                </c:pt>
                <c:pt idx="14">
                  <c:v>649</c:v>
                </c:pt>
                <c:pt idx="15">
                  <c:v>485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2-4159-8223-A04CA18E5389}"/>
            </c:ext>
          </c:extLst>
        </c:ser>
        <c:ser>
          <c:idx val="1"/>
          <c:order val="1"/>
          <c:tx>
            <c:strRef>
              <c:f>'DB DIARIO'!$DY$4</c:f>
              <c:strCache>
                <c:ptCount val="1"/>
                <c:pt idx="0">
                  <c:v>TOTAL CONSUMO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792-4159-8223-A04CA18E538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082-45F1-B9AF-28096DF4CD1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AE0F-499F-98A5-7172C1422DD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84F7-471D-827E-9FC8C1589BF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DIARIO'!$DY$5:$DY$23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</c:v>
                </c:pt>
                <c:pt idx="5">
                  <c:v>83</c:v>
                </c:pt>
                <c:pt idx="6">
                  <c:v>73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77</c:v>
                </c:pt>
                <c:pt idx="14">
                  <c:v>65</c:v>
                </c:pt>
                <c:pt idx="15">
                  <c:v>73</c:v>
                </c:pt>
                <c:pt idx="16">
                  <c:v>0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159-8223-A04CA18E5389}"/>
            </c:ext>
          </c:extLst>
        </c:ser>
        <c:ser>
          <c:idx val="2"/>
          <c:order val="2"/>
          <c:tx>
            <c:strRef>
              <c:f>'DB DIARIO'!$DZ$4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792-4159-8223-A04CA18E538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DIARIO'!$DZ$5:$DZ$23</c:f>
              <c:numCache>
                <c:formatCode>#,##0</c:formatCode>
                <c:ptCount val="18"/>
                <c:pt idx="0">
                  <c:v>11.25</c:v>
                </c:pt>
                <c:pt idx="1">
                  <c:v>0</c:v>
                </c:pt>
                <c:pt idx="2">
                  <c:v>0</c:v>
                </c:pt>
                <c:pt idx="3">
                  <c:v>488.75</c:v>
                </c:pt>
                <c:pt idx="4">
                  <c:v>676.75</c:v>
                </c:pt>
                <c:pt idx="5">
                  <c:v>578.5</c:v>
                </c:pt>
                <c:pt idx="6">
                  <c:v>707.125</c:v>
                </c:pt>
                <c:pt idx="7">
                  <c:v>666.375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2-4159-8223-A04CA18E5389}"/>
            </c:ext>
          </c:extLst>
        </c:ser>
        <c:ser>
          <c:idx val="4"/>
          <c:order val="4"/>
          <c:tx>
            <c:strRef>
              <c:f>'DB DIARIO'!$EB$4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160F-40C2-AD74-F93E38C6840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84F7-471D-827E-9FC8C1589BF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7-84F7-471D-827E-9FC8C1589BF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B-10A8-4F06-B9C4-1715CC28206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4237-4103-87BB-7CD915FF2B38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4237-4103-87BB-7CD915FF2B38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AE0F-499F-98A5-7172C1422DD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5C4F-4C09-AF70-0490D1D486F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84F7-471D-827E-9FC8C1589BFD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9-0787-4795-97D6-889D1E6560B8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84F7-471D-827E-9FC8C1589BF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3792-4159-8223-A04CA18E538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84F7-471D-827E-9FC8C1589BFD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84F7-471D-827E-9FC8C1589BFD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5-84F7-471D-827E-9FC8C1589BFD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84F7-471D-827E-9FC8C1589BFD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84F7-471D-827E-9FC8C1589BFD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84F7-471D-827E-9FC8C1589BFD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84F7-471D-827E-9FC8C1589BFD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84F7-471D-827E-9FC8C1589BFD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84F7-471D-827E-9FC8C1589B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DIARIO'!$EB$5:$EB$23</c:f>
              <c:numCache>
                <c:formatCode>#,##0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3792-4159-8223-A04CA18E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3"/>
          <c:order val="3"/>
          <c:tx>
            <c:strRef>
              <c:f>'DB DIARIO'!$EA$4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792-4159-8223-A04CA18E538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60F-40C2-AD74-F93E38C6840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B67E-44E1-B111-8B0622BEEE7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B67E-44E1-B111-8B0622BEEE7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B67E-44E1-B111-8B0622BEEE7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A09C-4160-A04C-B74E29C01D4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B67E-44E1-B111-8B0622BEEE7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84F7-471D-827E-9FC8C1589BF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5C4F-4C09-AF70-0490D1D486FC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92-4159-8223-A04CA18E538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792-4159-8223-A04CA18E538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84F7-471D-827E-9FC8C1589BFD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84F7-471D-827E-9FC8C1589BFD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B67E-44E1-B111-8B0622BEEE7C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B67E-44E1-B111-8B0622BEEE7C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082-45F1-B9AF-28096DF4CD19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C4F-4C09-AF70-0490D1D486FC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792-4159-8223-A04CA18E5389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211F-41B1-B3C4-252B0D19E389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211F-41B1-B3C4-252B0D19E389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211F-41B1-B3C4-252B0D19E389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211F-41B1-B3C4-252B0D19E389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211F-41B1-B3C4-252B0D19E389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3042-462F-9B32-23CFFA62291C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3042-462F-9B32-23CFFA62291C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3042-462F-9B32-23CFFA62291C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645-4D2A-8215-B815F32D1986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DIARIO'!$EA$5:$EA$23</c:f>
              <c:numCache>
                <c:formatCode>#,##0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2-4159-8223-A04CA18E5389}"/>
            </c:ext>
          </c:extLst>
        </c:ser>
        <c:ser>
          <c:idx val="5"/>
          <c:order val="5"/>
          <c:tx>
            <c:strRef>
              <c:f>'DB DIARIO'!$EC$4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DIARIO'!$EC$5:$EC$23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16A-4604-B28D-AC1A7863171A}"/>
            </c:ext>
          </c:extLst>
        </c:ser>
        <c:ser>
          <c:idx val="6"/>
          <c:order val="6"/>
          <c:tx>
            <c:strRef>
              <c:f>'DB DIARIO'!$ED$4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DIARIO'!$ED$5:$ED$23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16A-4604-B28D-AC1A7863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19827613443E-2"/>
          <c:y val="0.88304317321580383"/>
          <c:w val="0.89999996034477314"/>
          <c:h val="4.3022456335460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VOL IND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8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9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'DB DIARIO'!$CK$5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DIARIO'!$CK$6:$CK$24</c:f>
              <c:numCache>
                <c:formatCode>#,##0</c:formatCode>
                <c:ptCount val="18"/>
                <c:pt idx="0">
                  <c:v>-23.75</c:v>
                </c:pt>
                <c:pt idx="1">
                  <c:v>0</c:v>
                </c:pt>
                <c:pt idx="2">
                  <c:v>0</c:v>
                </c:pt>
                <c:pt idx="3">
                  <c:v>440.75</c:v>
                </c:pt>
                <c:pt idx="4">
                  <c:v>654.75</c:v>
                </c:pt>
                <c:pt idx="5">
                  <c:v>525.5</c:v>
                </c:pt>
                <c:pt idx="6">
                  <c:v>650.125</c:v>
                </c:pt>
                <c:pt idx="7">
                  <c:v>588.375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2FA-47CB-931D-EFBD8CD37B43}"/>
            </c:ext>
          </c:extLst>
        </c:ser>
        <c:ser>
          <c:idx val="4"/>
          <c:order val="4"/>
          <c:tx>
            <c:strRef>
              <c:f>'DB DIARIO'!$CL$5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DIARIO'!$CL$6:$CL$24</c:f>
              <c:numCache>
                <c:formatCode>#,##0</c:formatCode>
                <c:ptCount val="18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22</c:v>
                </c:pt>
                <c:pt idx="5">
                  <c:v>53</c:v>
                </c:pt>
                <c:pt idx="6">
                  <c:v>57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72FA-47CB-931D-EFBD8CD3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'DB DIARIO'!$CH$5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345-4E93-B8D2-87FCB9F92BE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84C-4AB1-A96E-7BA80658EE36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84C-4AB1-A96E-7BA80658EE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DIARIO'!$CH$6:$CH$24</c:f>
              <c:numCache>
                <c:formatCode>#,##0</c:formatCode>
                <c:ptCount val="18"/>
                <c:pt idx="0">
                  <c:v>11.25</c:v>
                </c:pt>
                <c:pt idx="1">
                  <c:v>0</c:v>
                </c:pt>
                <c:pt idx="2">
                  <c:v>0</c:v>
                </c:pt>
                <c:pt idx="3">
                  <c:v>488.75</c:v>
                </c:pt>
                <c:pt idx="4">
                  <c:v>676.75</c:v>
                </c:pt>
                <c:pt idx="5">
                  <c:v>578.5</c:v>
                </c:pt>
                <c:pt idx="6">
                  <c:v>707.125</c:v>
                </c:pt>
                <c:pt idx="7">
                  <c:v>666.375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A-4BE3-82CB-5A6D4DCD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'DB DIARIO'!$CI$5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2FA-47CB-931D-EFBD8CD37B4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2FA-47CB-931D-EFBD8CD37B4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2FA-47CB-931D-EFBD8CD37B4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013-470D-A090-DF516A1B1B3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2FA-47CB-931D-EFBD8CD37B4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A8-46D4-85EF-5115BA3B081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FBA-4F26-91CD-E7B47BBB343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345-4E93-B8D2-87FCB9F92BE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A8-46D4-85EF-5115BA3B081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6A8-46D4-85EF-5115BA3B0816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3D-4FF7-A1E2-486D0528FD7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9C-4C0E-AFA1-BE9EBB9E2D5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A3A-4BE3-82CB-5A6D4DCD971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A77-417A-9FB2-2839C61E1C42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1FF-421A-AA73-D65FB27C33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1C3-4104-A04C-7783322C05A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2F7-4500-B631-7160D1CC771B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F7-4500-B631-7160D1CC771B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4017-42BE-B8FA-35883A991838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A60-432A-B6F3-8B90FB1B19C0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4017-42BE-B8FA-35883A991838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484C-4AB1-A96E-7BA80658EE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B330-41AB-A67F-7F5031EBFEFB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484C-4AB1-A96E-7BA80658EE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484C-4AB1-A96E-7BA80658EE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DC8-4F8D-9F6E-DC1444C0BA61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DC8-4F8D-9F6E-DC1444C0BA6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353-4CCF-8F01-1BC481EE1972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711-40F7-BDD8-25058BF5A3CC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DC8-4F8D-9F6E-DC1444C0BA6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DC8-4F8D-9F6E-DC1444C0BA6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A60-432A-B6F3-8B90FB1B19C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DC8-4F8D-9F6E-DC1444C0BA6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DC8-4F8D-9F6E-DC1444C0BA6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DC8-4F8D-9F6E-DC1444C0BA6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DC8-4F8D-9F6E-DC1444C0BA6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DC8-4F8D-9F6E-DC1444C0BA6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DC8-4F8D-9F6E-DC1444C0BA6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484C-4AB1-A96E-7BA80658EE36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484C-4AB1-A96E-7BA80658EE3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484C-4AB1-A96E-7BA80658EE36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484C-4AB1-A96E-7BA80658EE36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484C-4AB1-A96E-7BA80658EE36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A60-432A-B6F3-8B90FB1B19C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484C-4AB1-A96E-7BA80658EE36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484C-4AB1-A96E-7BA80658EE36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484C-4AB1-A96E-7BA80658EE36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484C-4AB1-A96E-7BA80658EE36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484C-4AB1-A96E-7BA80658EE36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484C-4AB1-A96E-7BA80658EE36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DIARIO'!$CI$6:$CI$24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43.901015000449114</c:v>
                </c:pt>
                <c:pt idx="4">
                  <c:v>61.444525149809337</c:v>
                </c:pt>
                <c:pt idx="5">
                  <c:v>56.225094761395667</c:v>
                </c:pt>
                <c:pt idx="6">
                  <c:v>43.228084117862821</c:v>
                </c:pt>
                <c:pt idx="7">
                  <c:v>45.676537117005964</c:v>
                </c:pt>
                <c:pt idx="8">
                  <c:v>50.810059243138674</c:v>
                </c:pt>
                <c:pt idx="9">
                  <c:v>0</c:v>
                </c:pt>
                <c:pt idx="10">
                  <c:v>66.256492703438042</c:v>
                </c:pt>
                <c:pt idx="11">
                  <c:v>60.572286416158676</c:v>
                </c:pt>
                <c:pt idx="12">
                  <c:v>48.111243307555029</c:v>
                </c:pt>
                <c:pt idx="13">
                  <c:v>51.538611354562278</c:v>
                </c:pt>
                <c:pt idx="14">
                  <c:v>56.659152812998968</c:v>
                </c:pt>
                <c:pt idx="15">
                  <c:v>57.205615509502437</c:v>
                </c:pt>
                <c:pt idx="16">
                  <c:v>0</c:v>
                </c:pt>
                <c:pt idx="17">
                  <c:v>57.299113525879328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A-4BE3-82CB-5A6D4DCD9712}"/>
            </c:ext>
          </c:extLst>
        </c:ser>
        <c:ser>
          <c:idx val="2"/>
          <c:order val="2"/>
          <c:tx>
            <c:strRef>
              <c:f>'DB DIARIO'!$CJ$5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DIARIO'!$CJ$6:$CJ$24</c:f>
              <c:numCache>
                <c:formatCode>#,##0</c:formatCode>
                <c:ptCount val="18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EF-4866-9067-53EEA557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  <c:max val="1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03746788192458"/>
          <c:y val="0.93532450661573652"/>
          <c:w val="0.62874188458918989"/>
          <c:h val="4.002599745628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IND KG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DIARIO'!$CR$6:$CR$24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11133</c:v>
                </c:pt>
                <c:pt idx="4">
                  <c:v>11014</c:v>
                </c:pt>
                <c:pt idx="5">
                  <c:v>10289</c:v>
                </c:pt>
                <c:pt idx="6">
                  <c:v>16358</c:v>
                </c:pt>
                <c:pt idx="7">
                  <c:v>14589</c:v>
                </c:pt>
                <c:pt idx="8">
                  <c:v>8271</c:v>
                </c:pt>
                <c:pt idx="10">
                  <c:v>8086</c:v>
                </c:pt>
                <c:pt idx="11">
                  <c:v>10991</c:v>
                </c:pt>
                <c:pt idx="12">
                  <c:v>13448</c:v>
                </c:pt>
                <c:pt idx="13">
                  <c:v>10269</c:v>
                </c:pt>
                <c:pt idx="14">
                  <c:v>10647</c:v>
                </c:pt>
                <c:pt idx="15">
                  <c:v>10471</c:v>
                </c:pt>
                <c:pt idx="17">
                  <c:v>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'DB DIARIO'!$CS$5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DIARIO'!$CS$6:$CS$24</c:f>
              <c:numCache>
                <c:formatCode>#,##0</c:formatCode>
                <c:ptCount val="18"/>
                <c:pt idx="0">
                  <c:v>7250</c:v>
                </c:pt>
                <c:pt idx="1">
                  <c:v>7250</c:v>
                </c:pt>
                <c:pt idx="2">
                  <c:v>7250</c:v>
                </c:pt>
                <c:pt idx="3">
                  <c:v>7250</c:v>
                </c:pt>
                <c:pt idx="4">
                  <c:v>7250</c:v>
                </c:pt>
                <c:pt idx="5">
                  <c:v>7250</c:v>
                </c:pt>
                <c:pt idx="6">
                  <c:v>7250</c:v>
                </c:pt>
                <c:pt idx="7">
                  <c:v>7250</c:v>
                </c:pt>
                <c:pt idx="8">
                  <c:v>7250</c:v>
                </c:pt>
                <c:pt idx="9">
                  <c:v>7250</c:v>
                </c:pt>
                <c:pt idx="10">
                  <c:v>7250</c:v>
                </c:pt>
                <c:pt idx="11">
                  <c:v>7250</c:v>
                </c:pt>
                <c:pt idx="12">
                  <c:v>7250</c:v>
                </c:pt>
                <c:pt idx="13">
                  <c:v>7250</c:v>
                </c:pt>
                <c:pt idx="14">
                  <c:v>7250</c:v>
                </c:pt>
                <c:pt idx="15">
                  <c:v>7250</c:v>
                </c:pt>
                <c:pt idx="16">
                  <c:v>7250</c:v>
                </c:pt>
                <c:pt idx="17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'DB DIARIO'!$CQ$5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DIARIO'!$CQ$6:$CQ$24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43.901015000449114</c:v>
                </c:pt>
                <c:pt idx="4">
                  <c:v>61.444525149809337</c:v>
                </c:pt>
                <c:pt idx="5">
                  <c:v>56.225094761395667</c:v>
                </c:pt>
                <c:pt idx="6">
                  <c:v>43.228084117862821</c:v>
                </c:pt>
                <c:pt idx="7">
                  <c:v>45.676537117005964</c:v>
                </c:pt>
                <c:pt idx="8">
                  <c:v>50.810059243138674</c:v>
                </c:pt>
                <c:pt idx="9">
                  <c:v>0</c:v>
                </c:pt>
                <c:pt idx="10">
                  <c:v>66.256492703438042</c:v>
                </c:pt>
                <c:pt idx="11">
                  <c:v>60.572286416158676</c:v>
                </c:pt>
                <c:pt idx="12">
                  <c:v>48.111243307555029</c:v>
                </c:pt>
                <c:pt idx="13">
                  <c:v>51.538611354562278</c:v>
                </c:pt>
                <c:pt idx="14">
                  <c:v>56.659152812998968</c:v>
                </c:pt>
                <c:pt idx="15">
                  <c:v>57.205615509502437</c:v>
                </c:pt>
                <c:pt idx="16">
                  <c:v>0</c:v>
                </c:pt>
                <c:pt idx="17">
                  <c:v>57.299113525879328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1-492E-AAF0-6921B772B16C}"/>
            </c:ext>
          </c:extLst>
        </c:ser>
        <c:ser>
          <c:idx val="3"/>
          <c:order val="3"/>
          <c:tx>
            <c:strRef>
              <c:f>'DB DIARIO'!$CT$5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DIARIO'!$CT$6:$CT$24</c:f>
              <c:numCache>
                <c:formatCode>#,##0</c:formatCode>
                <c:ptCount val="18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B-4EBD-B361-289F5C02F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  <c:max val="18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DIARIO'!$EX$6:$EX$24</c:f>
              <c:numCache>
                <c:formatCode>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D-49F4-812A-A0DE454F1FD2}"/>
            </c:ext>
          </c:extLst>
        </c:ser>
        <c:ser>
          <c:idx val="1"/>
          <c:order val="1"/>
          <c:tx>
            <c:strRef>
              <c:f>'DB DIARIO'!$EY$5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DIARIO'!$EY$6:$EY$24</c:f>
              <c:numCache>
                <c:formatCode>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D-49F4-812A-A0DE454F1FD2}"/>
            </c:ext>
          </c:extLst>
        </c:ser>
        <c:ser>
          <c:idx val="2"/>
          <c:order val="2"/>
          <c:tx>
            <c:strRef>
              <c:f>'DB DIARIO'!$EZ$5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DIARIO'!$EZ$6:$EZ$24</c:f>
              <c:numCache>
                <c:formatCode>0</c:formatCode>
                <c:ptCount val="18"/>
                <c:pt idx="0">
                  <c:v>199</c:v>
                </c:pt>
                <c:pt idx="1">
                  <c:v>0</c:v>
                </c:pt>
                <c:pt idx="2">
                  <c:v>0</c:v>
                </c:pt>
                <c:pt idx="3">
                  <c:v>1390</c:v>
                </c:pt>
                <c:pt idx="4">
                  <c:v>1529</c:v>
                </c:pt>
                <c:pt idx="5">
                  <c:v>1458</c:v>
                </c:pt>
                <c:pt idx="6">
                  <c:v>1554</c:v>
                </c:pt>
                <c:pt idx="7">
                  <c:v>1461</c:v>
                </c:pt>
                <c:pt idx="8">
                  <c:v>1090</c:v>
                </c:pt>
                <c:pt idx="9">
                  <c:v>0</c:v>
                </c:pt>
                <c:pt idx="10">
                  <c:v>1378</c:v>
                </c:pt>
                <c:pt idx="11">
                  <c:v>1413</c:v>
                </c:pt>
                <c:pt idx="12">
                  <c:v>1495</c:v>
                </c:pt>
                <c:pt idx="13">
                  <c:v>1375</c:v>
                </c:pt>
                <c:pt idx="14">
                  <c:v>1275</c:v>
                </c:pt>
                <c:pt idx="15">
                  <c:v>1084</c:v>
                </c:pt>
                <c:pt idx="16">
                  <c:v>0</c:v>
                </c:pt>
                <c:pt idx="17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D-49F4-812A-A0DE454F1FD2}"/>
            </c:ext>
          </c:extLst>
        </c:ser>
        <c:ser>
          <c:idx val="3"/>
          <c:order val="3"/>
          <c:tx>
            <c:strRef>
              <c:f>'DB DIARIO'!$FA$5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DIARIO'!$FA$6:$FA$24</c:f>
              <c:numCache>
                <c:formatCode>General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D-49F4-812A-A0DE454F1FD2}"/>
            </c:ext>
          </c:extLst>
        </c:ser>
        <c:ser>
          <c:idx val="4"/>
          <c:order val="4"/>
          <c:tx>
            <c:strRef>
              <c:f>'DB DIARIO'!$FB$5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DIARIO'!$FB$6:$FB$24</c:f>
              <c:numCache>
                <c:formatCode>0</c:formatCode>
                <c:ptCount val="18"/>
                <c:pt idx="0">
                  <c:v>209</c:v>
                </c:pt>
                <c:pt idx="1">
                  <c:v>0</c:v>
                </c:pt>
                <c:pt idx="2">
                  <c:v>0</c:v>
                </c:pt>
                <c:pt idx="3">
                  <c:v>609</c:v>
                </c:pt>
                <c:pt idx="4">
                  <c:v>840</c:v>
                </c:pt>
                <c:pt idx="5">
                  <c:v>810</c:v>
                </c:pt>
                <c:pt idx="6">
                  <c:v>915</c:v>
                </c:pt>
                <c:pt idx="7">
                  <c:v>848</c:v>
                </c:pt>
                <c:pt idx="8">
                  <c:v>685</c:v>
                </c:pt>
                <c:pt idx="9">
                  <c:v>0</c:v>
                </c:pt>
                <c:pt idx="10">
                  <c:v>651</c:v>
                </c:pt>
                <c:pt idx="11">
                  <c:v>878</c:v>
                </c:pt>
                <c:pt idx="12">
                  <c:v>793</c:v>
                </c:pt>
                <c:pt idx="13">
                  <c:v>914</c:v>
                </c:pt>
                <c:pt idx="14">
                  <c:v>831</c:v>
                </c:pt>
                <c:pt idx="15">
                  <c:v>759</c:v>
                </c:pt>
                <c:pt idx="16">
                  <c:v>0</c:v>
                </c:pt>
                <c:pt idx="17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E-4784-A1B1-C806A0C65DE0}"/>
            </c:ext>
          </c:extLst>
        </c:ser>
        <c:ser>
          <c:idx val="5"/>
          <c:order val="5"/>
          <c:tx>
            <c:strRef>
              <c:f>'DB DIARIO'!$FC$5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DIARIO'!$FC$6:$FC$24</c:f>
              <c:numCache>
                <c:formatCode>General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E-4784-A1B1-C806A0C65D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UND IND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DIARIO'!$DF$6:$DF$24</c:f>
              <c:numCache>
                <c:formatCode>#,##0</c:formatCode>
                <c:ptCount val="18"/>
                <c:pt idx="0">
                  <c:v>5072</c:v>
                </c:pt>
                <c:pt idx="1">
                  <c:v>0</c:v>
                </c:pt>
                <c:pt idx="2">
                  <c:v>0</c:v>
                </c:pt>
                <c:pt idx="3">
                  <c:v>15763</c:v>
                </c:pt>
                <c:pt idx="4">
                  <c:v>20699</c:v>
                </c:pt>
                <c:pt idx="5">
                  <c:v>18237</c:v>
                </c:pt>
                <c:pt idx="6">
                  <c:v>21204</c:v>
                </c:pt>
                <c:pt idx="7">
                  <c:v>19779</c:v>
                </c:pt>
                <c:pt idx="8">
                  <c:v>17119</c:v>
                </c:pt>
                <c:pt idx="9">
                  <c:v>0</c:v>
                </c:pt>
                <c:pt idx="10">
                  <c:v>16406</c:v>
                </c:pt>
                <c:pt idx="11">
                  <c:v>15351</c:v>
                </c:pt>
                <c:pt idx="12">
                  <c:v>19530</c:v>
                </c:pt>
                <c:pt idx="13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'DB DIARIO'!$DG$5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DIARIO'!$DG$6:$DG$24</c:f>
              <c:numCache>
                <c:formatCode>#,##0</c:formatCode>
                <c:ptCount val="18"/>
                <c:pt idx="0">
                  <c:v>18600</c:v>
                </c:pt>
                <c:pt idx="1">
                  <c:v>18600</c:v>
                </c:pt>
                <c:pt idx="2">
                  <c:v>18600</c:v>
                </c:pt>
                <c:pt idx="3">
                  <c:v>18600</c:v>
                </c:pt>
                <c:pt idx="4">
                  <c:v>18600</c:v>
                </c:pt>
                <c:pt idx="5">
                  <c:v>18600</c:v>
                </c:pt>
                <c:pt idx="6">
                  <c:v>18600</c:v>
                </c:pt>
                <c:pt idx="7">
                  <c:v>18600</c:v>
                </c:pt>
                <c:pt idx="8">
                  <c:v>18600</c:v>
                </c:pt>
                <c:pt idx="9">
                  <c:v>18600</c:v>
                </c:pt>
                <c:pt idx="10">
                  <c:v>18600</c:v>
                </c:pt>
                <c:pt idx="11">
                  <c:v>18600</c:v>
                </c:pt>
                <c:pt idx="12">
                  <c:v>18600</c:v>
                </c:pt>
                <c:pt idx="13">
                  <c:v>18600</c:v>
                </c:pt>
                <c:pt idx="14">
                  <c:v>18600</c:v>
                </c:pt>
                <c:pt idx="15">
                  <c:v>18600</c:v>
                </c:pt>
                <c:pt idx="16">
                  <c:v>18600</c:v>
                </c:pt>
                <c:pt idx="17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'DB DIARIO'!$DE$5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DIARIO'!$DE$6:$DE$24</c:f>
              <c:numCache>
                <c:formatCode>#,##0</c:formatCode>
                <c:ptCount val="18"/>
                <c:pt idx="0">
                  <c:v>35.686119873817034</c:v>
                </c:pt>
                <c:pt idx="1">
                  <c:v>0</c:v>
                </c:pt>
                <c:pt idx="2">
                  <c:v>0</c:v>
                </c:pt>
                <c:pt idx="3">
                  <c:v>53.099029372581363</c:v>
                </c:pt>
                <c:pt idx="4">
                  <c:v>39.228948258369968</c:v>
                </c:pt>
                <c:pt idx="5">
                  <c:v>46.334375171354935</c:v>
                </c:pt>
                <c:pt idx="6">
                  <c:v>38.483305036785509</c:v>
                </c:pt>
                <c:pt idx="7">
                  <c:v>38.121239698670308</c:v>
                </c:pt>
                <c:pt idx="8">
                  <c:v>36.10023949997079</c:v>
                </c:pt>
                <c:pt idx="9">
                  <c:v>0</c:v>
                </c:pt>
                <c:pt idx="10">
                  <c:v>48.579787882482016</c:v>
                </c:pt>
                <c:pt idx="11">
                  <c:v>46.446485570972577</c:v>
                </c:pt>
                <c:pt idx="12">
                  <c:v>41.013824884792626</c:v>
                </c:pt>
                <c:pt idx="13">
                  <c:v>1330.0165837479271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4-46BF-B497-E898052EF52D}"/>
            </c:ext>
          </c:extLst>
        </c:ser>
        <c:ser>
          <c:idx val="3"/>
          <c:order val="3"/>
          <c:tx>
            <c:strRef>
              <c:f>'DB DIARIO'!$DH$5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DIARIO'!$DH$6:$DH$24</c:f>
              <c:numCache>
                <c:formatCode>#,##0</c:formatCode>
                <c:ptCount val="18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E-4D56-8FF6-A0A3822D2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DIARIO'!$EO$6:$EO$24</c:f>
              <c:numCache>
                <c:formatCode>_-* #,##0_-;\-* #,##0_-;_-* "-"??_-;_-@_-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0-4B22-A6CE-74C048BFCD6F}"/>
            </c:ext>
          </c:extLst>
        </c:ser>
        <c:ser>
          <c:idx val="2"/>
          <c:order val="2"/>
          <c:tx>
            <c:strRef>
              <c:f>'DB DIARIO'!$EP$5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DIARIO'!$EP$6:$EP$24</c:f>
              <c:numCache>
                <c:formatCode>_-* #,##0_-;\-* #,##0_-;_-* "-"??_-;_-@_-</c:formatCode>
                <c:ptCount val="18"/>
                <c:pt idx="0">
                  <c:v>34.373999999999995</c:v>
                </c:pt>
                <c:pt idx="1">
                  <c:v>0</c:v>
                </c:pt>
                <c:pt idx="2">
                  <c:v>0</c:v>
                </c:pt>
                <c:pt idx="3">
                  <c:v>121.729</c:v>
                </c:pt>
                <c:pt idx="4">
                  <c:v>162.53100000000003</c:v>
                </c:pt>
                <c:pt idx="5">
                  <c:v>200.19800000000001</c:v>
                </c:pt>
                <c:pt idx="6">
                  <c:v>204.41600000000003</c:v>
                </c:pt>
                <c:pt idx="7">
                  <c:v>187.18899999999999</c:v>
                </c:pt>
                <c:pt idx="8">
                  <c:v>165.11599999999999</c:v>
                </c:pt>
                <c:pt idx="9">
                  <c:v>0</c:v>
                </c:pt>
                <c:pt idx="10">
                  <c:v>169.15199999999999</c:v>
                </c:pt>
                <c:pt idx="11">
                  <c:v>231.66699999999997</c:v>
                </c:pt>
                <c:pt idx="12">
                  <c:v>202.05199999999996</c:v>
                </c:pt>
                <c:pt idx="13">
                  <c:v>223.42099999999999</c:v>
                </c:pt>
                <c:pt idx="14">
                  <c:v>206.636</c:v>
                </c:pt>
                <c:pt idx="15">
                  <c:v>248.86099999999996</c:v>
                </c:pt>
                <c:pt idx="16">
                  <c:v>0</c:v>
                </c:pt>
                <c:pt idx="17">
                  <c:v>65.85499999999999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0-4B22-A6CE-74C048BFCD6F}"/>
            </c:ext>
          </c:extLst>
        </c:ser>
        <c:ser>
          <c:idx val="3"/>
          <c:order val="3"/>
          <c:tx>
            <c:strRef>
              <c:f>'DB DIARIO'!$EQ$5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DIARIO'!$EQ$6:$EQ$24</c:f>
              <c:numCache>
                <c:formatCode>_-* #,##0_-;\-* #,##0_-;_-* "-"??_-;_-@_-</c:formatCode>
                <c:ptCount val="18"/>
                <c:pt idx="0">
                  <c:v>111</c:v>
                </c:pt>
                <c:pt idx="1">
                  <c:v>560</c:v>
                </c:pt>
                <c:pt idx="2">
                  <c:v>0</c:v>
                </c:pt>
                <c:pt idx="3">
                  <c:v>831</c:v>
                </c:pt>
                <c:pt idx="4">
                  <c:v>920</c:v>
                </c:pt>
                <c:pt idx="5">
                  <c:v>710</c:v>
                </c:pt>
                <c:pt idx="6">
                  <c:v>496</c:v>
                </c:pt>
                <c:pt idx="7">
                  <c:v>912</c:v>
                </c:pt>
                <c:pt idx="8">
                  <c:v>755</c:v>
                </c:pt>
                <c:pt idx="9">
                  <c:v>0</c:v>
                </c:pt>
                <c:pt idx="10">
                  <c:v>883</c:v>
                </c:pt>
                <c:pt idx="11">
                  <c:v>379</c:v>
                </c:pt>
                <c:pt idx="12">
                  <c:v>722</c:v>
                </c:pt>
                <c:pt idx="13">
                  <c:v>492</c:v>
                </c:pt>
                <c:pt idx="14">
                  <c:v>372</c:v>
                </c:pt>
                <c:pt idx="15">
                  <c:v>361</c:v>
                </c:pt>
                <c:pt idx="16">
                  <c:v>0</c:v>
                </c:pt>
                <c:pt idx="1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0-4B22-A6CE-74C048BFCD6F}"/>
            </c:ext>
          </c:extLst>
        </c:ser>
        <c:ser>
          <c:idx val="4"/>
          <c:order val="4"/>
          <c:tx>
            <c:strRef>
              <c:f>'DB DIARIO'!$ER$5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DIARIO'!$ER$6:$ER$24</c:f>
              <c:numCache>
                <c:formatCode>_-* #,##0_-;\-* #,##0_-;_-* "-"??_-;_-@_-</c:formatCode>
                <c:ptCount val="18"/>
                <c:pt idx="0">
                  <c:v>35.626000000000005</c:v>
                </c:pt>
                <c:pt idx="1">
                  <c:v>0</c:v>
                </c:pt>
                <c:pt idx="2">
                  <c:v>0</c:v>
                </c:pt>
                <c:pt idx="3">
                  <c:v>109.27099999999996</c:v>
                </c:pt>
                <c:pt idx="4">
                  <c:v>104.46899999999994</c:v>
                </c:pt>
                <c:pt idx="5">
                  <c:v>23.802000000000021</c:v>
                </c:pt>
                <c:pt idx="6">
                  <c:v>134.58400000000006</c:v>
                </c:pt>
                <c:pt idx="7">
                  <c:v>57.811000000000035</c:v>
                </c:pt>
                <c:pt idx="8">
                  <c:v>82.884000000000015</c:v>
                </c:pt>
                <c:pt idx="9">
                  <c:v>0</c:v>
                </c:pt>
                <c:pt idx="10">
                  <c:v>45.847999999999956</c:v>
                </c:pt>
                <c:pt idx="11">
                  <c:v>70.333000000000084</c:v>
                </c:pt>
                <c:pt idx="12">
                  <c:v>34.948000000000093</c:v>
                </c:pt>
                <c:pt idx="13">
                  <c:v>73.578999999999951</c:v>
                </c:pt>
                <c:pt idx="14">
                  <c:v>94.364000000000033</c:v>
                </c:pt>
                <c:pt idx="15">
                  <c:v>41.13900000000001</c:v>
                </c:pt>
                <c:pt idx="16">
                  <c:v>0</c:v>
                </c:pt>
                <c:pt idx="17">
                  <c:v>73.144999999999982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'DB DIARIO'!$EN$5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DIARIO'!$EN$6:$EN$24</c:f>
              <c:numCache>
                <c:formatCode>_-* #,##0_-;\-* #,##0_-;_-* "-"??_-;_-@_-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40-4B22-A6CE-74C048BFCD6F}"/>
            </c:ext>
          </c:extLst>
        </c:ser>
        <c:ser>
          <c:idx val="5"/>
          <c:order val="5"/>
          <c:tx>
            <c:strRef>
              <c:f>'DB DIARIO'!$ES$5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DIARIO'!$ES$6:$ES$24</c:f>
              <c:numCache>
                <c:formatCode>_-* #,##0_-;\-* #,##0_-;_-* "-"??_-;_-@_-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 i="0" u="none" strike="noStrike" baseline="0"/>
              <a:t>Distribución de Consumo Hídrico por Temperatura</a:t>
            </a:r>
            <a:endParaRPr lang="es-CO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95-46D4-AD46-79CD78795974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995-46D4-AD46-79CD78795974}"/>
              </c:ext>
            </c:extLst>
          </c:dPt>
          <c:dLbls>
            <c:dLbl>
              <c:idx val="0"/>
              <c:layout>
                <c:manualLayout>
                  <c:x val="2.8776782801000617E-2"/>
                  <c:y val="3.0436086456389115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5419919475361236"/>
                      <c:h val="0.12553490237151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995-46D4-AD46-79CD78795974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995-46D4-AD46-79CD78795974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'DB DIARIO'!$V$109:$W$109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'DB DIARIO'!$V$110:$W$110</c:f>
              <c:numCache>
                <c:formatCode>#,##0</c:formatCode>
                <c:ptCount val="2"/>
                <c:pt idx="0">
                  <c:v>293</c:v>
                </c:pt>
                <c:pt idx="1">
                  <c:v>7236.75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5-46D4-AD46-79CD78795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405245851248"/>
          <c:y val="0.45304041131316825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237470675630235E-2"/>
          <c:y val="0.14299263732887846"/>
          <c:w val="0.61429349096903263"/>
          <c:h val="0.81071105103232144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34-43B4-B514-FEFFB146AF9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334-43B4-B514-FEFFB146AF9C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34-43B4-B514-FEFFB146AF9C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334-43B4-B514-FEFFB146AF9C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34-43B4-B514-FEFFB146AF9C}"/>
              </c:ext>
            </c:extLst>
          </c:dPt>
          <c:dLbls>
            <c:dLbl>
              <c:idx val="2"/>
              <c:layout>
                <c:manualLayout>
                  <c:x val="-0.20169164374951526"/>
                  <c:y val="-7.8677478005145407E-2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2758538234"/>
                      <c:h val="0.14072010661697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34-43B4-B514-FEFFB146AF9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'DB DIARIO'!$H$238:$H$241</c:f>
              <c:numCache>
                <c:formatCode>#,##0</c:formatCode>
                <c:ptCount val="4"/>
                <c:pt idx="0">
                  <c:v>6219.8029999999999</c:v>
                </c:pt>
                <c:pt idx="1">
                  <c:v>3405</c:v>
                </c:pt>
                <c:pt idx="2">
                  <c:v>6678</c:v>
                </c:pt>
                <c:pt idx="3">
                  <c:v>2423.1970000000001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3B4-B514-FEFFB146AF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2026.xlsx]BALANCE RO!TablaDinámica3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BALANCE GLOBAL RO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59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1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>
                  <a:solidFill>
                    <a:schemeClr val="bg2"/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  <a:alpha val="2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5">
                <a:lumMod val="60000"/>
                <a:lumOff val="40000"/>
                <a:alpha val="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</c:pivotFmts>
    <c:plotArea>
      <c:layout>
        <c:manualLayout>
          <c:layoutTarget val="inner"/>
          <c:xMode val="edge"/>
          <c:yMode val="edge"/>
          <c:x val="0.1324568315460718"/>
          <c:y val="8.5606850851277838E-2"/>
          <c:w val="0.81145590295841286"/>
          <c:h val="0.586278598753145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'BALANCE RO'!$AN$5</c:f>
              <c:strCache>
                <c:ptCount val="1"/>
                <c:pt idx="0">
                  <c:v>VOLUMEN PERMEADO RO (m3)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RO'!$AN$6:$AN$24</c:f>
              <c:numCache>
                <c:formatCode>_-* #,##0_-;\-* #,##0_-;_-* "-"??_-;_-@_-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EE-4CB9-B534-7C0250D54825}"/>
            </c:ext>
          </c:extLst>
        </c:ser>
        <c:ser>
          <c:idx val="2"/>
          <c:order val="2"/>
          <c:tx>
            <c:strRef>
              <c:f>'BALANCE RO'!$AO$5</c:f>
              <c:strCache>
                <c:ptCount val="1"/>
                <c:pt idx="0">
                  <c:v>VOLUMEN RECHAZO RO (m3)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2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RO'!$AO$6:$AO$24</c:f>
              <c:numCache>
                <c:formatCode>_-* #,##0_-;\-* #,##0_-;_-* "-"??_-;_-@_-</c:formatCode>
                <c:ptCount val="18"/>
                <c:pt idx="0">
                  <c:v>34.373999999999995</c:v>
                </c:pt>
                <c:pt idx="1">
                  <c:v>0</c:v>
                </c:pt>
                <c:pt idx="2">
                  <c:v>0</c:v>
                </c:pt>
                <c:pt idx="3">
                  <c:v>121.729</c:v>
                </c:pt>
                <c:pt idx="4">
                  <c:v>162.53100000000003</c:v>
                </c:pt>
                <c:pt idx="5">
                  <c:v>200.19800000000001</c:v>
                </c:pt>
                <c:pt idx="6">
                  <c:v>204.41600000000003</c:v>
                </c:pt>
                <c:pt idx="7">
                  <c:v>187.18899999999999</c:v>
                </c:pt>
                <c:pt idx="8">
                  <c:v>165.11599999999999</c:v>
                </c:pt>
                <c:pt idx="9">
                  <c:v>0</c:v>
                </c:pt>
                <c:pt idx="10">
                  <c:v>169.15199999999999</c:v>
                </c:pt>
                <c:pt idx="11">
                  <c:v>231.66699999999997</c:v>
                </c:pt>
                <c:pt idx="12">
                  <c:v>202.05199999999996</c:v>
                </c:pt>
                <c:pt idx="13">
                  <c:v>223.42099999999999</c:v>
                </c:pt>
                <c:pt idx="14">
                  <c:v>206.636</c:v>
                </c:pt>
                <c:pt idx="15">
                  <c:v>248.86099999999996</c:v>
                </c:pt>
                <c:pt idx="16">
                  <c:v>0</c:v>
                </c:pt>
                <c:pt idx="17">
                  <c:v>65.85499999999999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568812448"/>
        <c:axId val="568812928"/>
      </c:barChart>
      <c:lineChart>
        <c:grouping val="standard"/>
        <c:varyColors val="0"/>
        <c:ser>
          <c:idx val="0"/>
          <c:order val="0"/>
          <c:tx>
            <c:strRef>
              <c:f>'BALANCE RO'!$AM$5</c:f>
              <c:strCache>
                <c:ptCount val="1"/>
                <c:pt idx="0">
                  <c:v>VOLUMEN INGRESO TOTAL RO (m3)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2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RO'!$AM$6:$AM$24</c:f>
              <c:numCache>
                <c:formatCode>_-* #,##0_-;\-* #,##0_-;_-* "-"??_-;_-@_-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8812448"/>
        <c:axId val="568812928"/>
      </c:lineChart>
      <c:lineChart>
        <c:grouping val="standard"/>
        <c:varyColors val="0"/>
        <c:ser>
          <c:idx val="3"/>
          <c:order val="3"/>
          <c:tx>
            <c:strRef>
              <c:f>'BALANCE RO'!$AP$5</c:f>
              <c:strCache>
                <c:ptCount val="1"/>
                <c:pt idx="0">
                  <c:v>%   EFICIENCIA GLOBAL RO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RO'!$AP$6:$AP$24</c:f>
              <c:numCache>
                <c:formatCode>0%</c:formatCode>
                <c:ptCount val="18"/>
                <c:pt idx="0">
                  <c:v>0.80173497756295642</c:v>
                </c:pt>
                <c:pt idx="1">
                  <c:v>0</c:v>
                </c:pt>
                <c:pt idx="2">
                  <c:v>0</c:v>
                </c:pt>
                <c:pt idx="3">
                  <c:v>0.75640997420601963</c:v>
                </c:pt>
                <c:pt idx="4">
                  <c:v>0.77902902800833673</c:v>
                </c:pt>
                <c:pt idx="5">
                  <c:v>0.74535931152203394</c:v>
                </c:pt>
                <c:pt idx="6">
                  <c:v>0.7380679022470068</c:v>
                </c:pt>
                <c:pt idx="7">
                  <c:v>0.76310857275917532</c:v>
                </c:pt>
                <c:pt idx="8">
                  <c:v>0.72577377116701769</c:v>
                </c:pt>
                <c:pt idx="9">
                  <c:v>0</c:v>
                </c:pt>
                <c:pt idx="10">
                  <c:v>0.72048014383163228</c:v>
                </c:pt>
                <c:pt idx="11">
                  <c:v>0.71316520298588415</c:v>
                </c:pt>
                <c:pt idx="12">
                  <c:v>0.73345891838554622</c:v>
                </c:pt>
                <c:pt idx="13">
                  <c:v>0.73415585759994095</c:v>
                </c:pt>
                <c:pt idx="14">
                  <c:v>0.71948696506822907</c:v>
                </c:pt>
                <c:pt idx="15">
                  <c:v>0.6533298229044342</c:v>
                </c:pt>
                <c:pt idx="16">
                  <c:v>0</c:v>
                </c:pt>
                <c:pt idx="17">
                  <c:v>0.75413936644826485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8EE-4CB9-B534-7C0250D54825}"/>
            </c:ext>
          </c:extLst>
        </c:ser>
        <c:ser>
          <c:idx val="4"/>
          <c:order val="4"/>
          <c:tx>
            <c:strRef>
              <c:f>'BALANCE RO'!$AQ$5</c:f>
              <c:strCache>
                <c:ptCount val="1"/>
                <c:pt idx="0">
                  <c:v>%   EFICIENCIA RO 1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68EE-4CB9-B534-7C0250D5482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6-68EE-4CB9-B534-7C0250D5482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7-68EE-4CB9-B534-7C0250D548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RO'!$AQ$6:$AQ$24</c:f>
              <c:numCache>
                <c:formatCode>0%</c:formatCode>
                <c:ptCount val="18"/>
                <c:pt idx="0">
                  <c:v>0.80173497756295642</c:v>
                </c:pt>
                <c:pt idx="1">
                  <c:v>0</c:v>
                </c:pt>
                <c:pt idx="2">
                  <c:v>0</c:v>
                </c:pt>
                <c:pt idx="3">
                  <c:v>0.75640997420601963</c:v>
                </c:pt>
                <c:pt idx="4">
                  <c:v>0.77902902800833673</c:v>
                </c:pt>
                <c:pt idx="5">
                  <c:v>0.74535931152203394</c:v>
                </c:pt>
                <c:pt idx="6">
                  <c:v>0.7380679022470068</c:v>
                </c:pt>
                <c:pt idx="7">
                  <c:v>0.76310857275917532</c:v>
                </c:pt>
                <c:pt idx="8">
                  <c:v>0.72577377116701769</c:v>
                </c:pt>
                <c:pt idx="9">
                  <c:v>0</c:v>
                </c:pt>
                <c:pt idx="10">
                  <c:v>0.72048014383163228</c:v>
                </c:pt>
                <c:pt idx="11">
                  <c:v>0.71316520298588415</c:v>
                </c:pt>
                <c:pt idx="12">
                  <c:v>0.73345891838554622</c:v>
                </c:pt>
                <c:pt idx="13">
                  <c:v>0.73415585759994095</c:v>
                </c:pt>
                <c:pt idx="14">
                  <c:v>0.71948696506822907</c:v>
                </c:pt>
                <c:pt idx="15">
                  <c:v>0.6533298229044342</c:v>
                </c:pt>
                <c:pt idx="16">
                  <c:v>0</c:v>
                </c:pt>
                <c:pt idx="17">
                  <c:v>0.75413936644826485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8EE-4CB9-B534-7C0250D54825}"/>
            </c:ext>
          </c:extLst>
        </c:ser>
        <c:ser>
          <c:idx val="5"/>
          <c:order val="5"/>
          <c:tx>
            <c:strRef>
              <c:f>'BALANCE RO'!$AR$5</c:f>
              <c:strCache>
                <c:ptCount val="1"/>
                <c:pt idx="0">
                  <c:v>%  EFICIENCIA RO 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  <a:alpha val="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RO'!$AR$6:$AR$24</c:f>
              <c:numCache>
                <c:formatCode>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1708944"/>
        <c:axId val="1261709904"/>
      </c:lineChart>
      <c:catAx>
        <c:axId val="5688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928"/>
        <c:crosses val="autoZero"/>
        <c:auto val="1"/>
        <c:lblAlgn val="ctr"/>
        <c:lblOffset val="100"/>
        <c:noMultiLvlLbl val="0"/>
      </c:catAx>
      <c:valAx>
        <c:axId val="5688129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</a:t>
                </a:r>
                <a:r>
                  <a:rPr lang="es-CO" baseline="0"/>
                  <a:t> (m3)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448"/>
        <c:crosses val="autoZero"/>
        <c:crossBetween val="between"/>
      </c:valAx>
      <c:valAx>
        <c:axId val="1261709904"/>
        <c:scaling>
          <c:orientation val="minMax"/>
          <c:max val="1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 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1708944"/>
        <c:crosses val="max"/>
        <c:crossBetween val="between"/>
      </c:valAx>
      <c:catAx>
        <c:axId val="126170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17099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</c:plotArea>
    <c:legend>
      <c:legendPos val="b"/>
      <c:layout>
        <c:manualLayout>
          <c:xMode val="edge"/>
          <c:yMode val="edge"/>
          <c:x val="0.2500698613087734"/>
          <c:y val="0.92757573559132322"/>
          <c:w val="0.50519139731810647"/>
          <c:h val="3.59796968904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5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4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image" Target="../media/image1.png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240952</xdr:colOff>
      <xdr:row>60</xdr:row>
      <xdr:rowOff>186873</xdr:rowOff>
    </xdr:from>
    <xdr:to>
      <xdr:col>12</xdr:col>
      <xdr:colOff>952499</xdr:colOff>
      <xdr:row>85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7A3FE-9116-4991-BDDB-D38FF856E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ABF314-36EC-49BE-9C9D-FF49B0B52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1052879</xdr:colOff>
      <xdr:row>60</xdr:row>
      <xdr:rowOff>123850</xdr:rowOff>
    </xdr:from>
    <xdr:to>
      <xdr:col>15</xdr:col>
      <xdr:colOff>182880</xdr:colOff>
      <xdr:row>88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AC338F-2D01-441E-9A09-B7A1FB37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876CB5-A3F6-4512-BBDC-63E96FF1D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E0B20B8F-7583-4AFA-9138-73FEAF537A18}"/>
            </a:ext>
          </a:extLst>
        </xdr:cNvPr>
        <xdr:cNvGrpSpPr/>
      </xdr:nvGrpSpPr>
      <xdr:grpSpPr>
        <a:xfrm>
          <a:off x="13397260" y="31721673"/>
          <a:ext cx="11041890" cy="5424183"/>
          <a:chOff x="12696825" y="30227708"/>
          <a:chExt cx="10993137" cy="5415871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3084FCC6-79A7-E023-987B-E169D80A3C2E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11905AEE-78EB-7B47-25EA-7B30070D9040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22572</xdr:rowOff>
    </xdr:from>
    <xdr:to>
      <xdr:col>7</xdr:col>
      <xdr:colOff>317590</xdr:colOff>
      <xdr:row>204</xdr:row>
      <xdr:rowOff>56322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2EE1F0-FAF7-4EC1-95F5-AE9400182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228600</xdr:colOff>
      <xdr:row>91</xdr:row>
      <xdr:rowOff>151040</xdr:rowOff>
    </xdr:from>
    <xdr:to>
      <xdr:col>1</xdr:col>
      <xdr:colOff>97155</xdr:colOff>
      <xdr:row>104</xdr:row>
      <xdr:rowOff>3616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IA 5">
              <a:extLst>
                <a:ext uri="{FF2B5EF4-FFF2-40B4-BE49-F238E27FC236}">
                  <a16:creationId xmlns:a16="http://schemas.microsoft.com/office/drawing/2014/main" id="{30CA3CAB-1F52-4399-B0F2-F28BB57EC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8039658"/>
              <a:ext cx="1828232" cy="2459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277586</xdr:colOff>
      <xdr:row>122</xdr:row>
      <xdr:rowOff>32657</xdr:rowOff>
    </xdr:from>
    <xdr:to>
      <xdr:col>1</xdr:col>
      <xdr:colOff>173446</xdr:colOff>
      <xdr:row>134</xdr:row>
      <xdr:rowOff>96872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 7">
              <a:extLst>
                <a:ext uri="{FF2B5EF4-FFF2-40B4-BE49-F238E27FC236}">
                  <a16:creationId xmlns:a16="http://schemas.microsoft.com/office/drawing/2014/main" id="{518542B0-33D6-4651-83D1-AA64D5654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491" y="24077199"/>
              <a:ext cx="1853632" cy="2485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56244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IA 9">
              <a:extLst>
                <a:ext uri="{FF2B5EF4-FFF2-40B4-BE49-F238E27FC236}">
                  <a16:creationId xmlns:a16="http://schemas.microsoft.com/office/drawing/2014/main" id="{4171558F-9D13-432A-9D95-83A7CBE827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90" y="29901170"/>
              <a:ext cx="1320710" cy="242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1424940</xdr:colOff>
      <xdr:row>200</xdr:row>
      <xdr:rowOff>58539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IA 12">
              <a:extLst>
                <a:ext uri="{FF2B5EF4-FFF2-40B4-BE49-F238E27FC236}">
                  <a16:creationId xmlns:a16="http://schemas.microsoft.com/office/drawing/2014/main" id="{E1990D46-D992-4577-A940-9E6F85FAA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36693636"/>
              <a:ext cx="1304925" cy="24219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197697</xdr:colOff>
      <xdr:row>92</xdr:row>
      <xdr:rowOff>33650</xdr:rowOff>
    </xdr:from>
    <xdr:to>
      <xdr:col>7</xdr:col>
      <xdr:colOff>186142</xdr:colOff>
      <xdr:row>117</xdr:row>
      <xdr:rowOff>133395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9944710-372F-4969-9918-B0AB9015D969}"/>
            </a:ext>
          </a:extLst>
        </xdr:cNvPr>
        <xdr:cNvGrpSpPr/>
      </xdr:nvGrpSpPr>
      <xdr:grpSpPr>
        <a:xfrm>
          <a:off x="2102697" y="19512275"/>
          <a:ext cx="11489883" cy="5100370"/>
          <a:chOff x="2383723" y="18876344"/>
          <a:chExt cx="9722148" cy="5107678"/>
        </a:xfrm>
      </xdr:grpSpPr>
      <xdr:graphicFrame macro="">
        <xdr:nvGraphicFramePr>
          <xdr:cNvPr id="16" name="Gráfico 1">
            <a:extLst>
              <a:ext uri="{FF2B5EF4-FFF2-40B4-BE49-F238E27FC236}">
                <a16:creationId xmlns:a16="http://schemas.microsoft.com/office/drawing/2014/main" id="{A7351AC5-20C7-2C59-F584-635A490AE5C5}"/>
              </a:ext>
            </a:extLst>
          </xdr:cNvPr>
          <xdr:cNvGraphicFramePr/>
        </xdr:nvGraphicFramePr>
        <xdr:xfrm>
          <a:off x="2383723" y="18876344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FDE0157D-D421-C6B6-4201-BE8EB5D5614E}"/>
              </a:ext>
            </a:extLst>
          </xdr:cNvPr>
          <xdr:cNvSpPr txBox="1"/>
        </xdr:nvSpPr>
        <xdr:spPr>
          <a:xfrm>
            <a:off x="2475652" y="21220173"/>
            <a:ext cx="182044" cy="264522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7</xdr:col>
      <xdr:colOff>285449</xdr:colOff>
      <xdr:row>92</xdr:row>
      <xdr:rowOff>19585</xdr:rowOff>
    </xdr:from>
    <xdr:to>
      <xdr:col>13</xdr:col>
      <xdr:colOff>1191227</xdr:colOff>
      <xdr:row>117</xdr:row>
      <xdr:rowOff>130500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E3018FA7-B187-4031-8DC3-7DB904352B07}"/>
            </a:ext>
          </a:extLst>
        </xdr:cNvPr>
        <xdr:cNvGrpSpPr/>
      </xdr:nvGrpSpPr>
      <xdr:grpSpPr>
        <a:xfrm>
          <a:off x="13691887" y="19498210"/>
          <a:ext cx="13193028" cy="5111540"/>
          <a:chOff x="12734079" y="18913930"/>
          <a:chExt cx="11028406" cy="4875000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B5639EE3-B495-6303-E954-59672B4B9831}"/>
              </a:ext>
            </a:extLst>
          </xdr:cNvPr>
          <xdr:cNvGraphicFramePr>
            <a:graphicFrameLocks/>
          </xdr:cNvGraphicFramePr>
        </xdr:nvGraphicFramePr>
        <xdr:xfrm>
          <a:off x="12734079" y="18913930"/>
          <a:ext cx="11028406" cy="487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D2480E1-FF5C-91E5-C6C0-3742F47A7B24}"/>
              </a:ext>
            </a:extLst>
          </xdr:cNvPr>
          <xdr:cNvSpPr txBox="1"/>
        </xdr:nvSpPr>
        <xdr:spPr>
          <a:xfrm>
            <a:off x="12899050" y="19832454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423F6EF-7A4A-4D0D-BFDD-4390D3CFB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399602</xdr:colOff>
      <xdr:row>234</xdr:row>
      <xdr:rowOff>92785</xdr:rowOff>
    </xdr:from>
    <xdr:to>
      <xdr:col>2</xdr:col>
      <xdr:colOff>283397</xdr:colOff>
      <xdr:row>246</xdr:row>
      <xdr:rowOff>97677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FECHA 6">
              <a:extLst>
                <a:ext uri="{FF2B5EF4-FFF2-40B4-BE49-F238E27FC236}">
                  <a16:creationId xmlns:a16="http://schemas.microsoft.com/office/drawing/2014/main" id="{5841EA82-D9B1-4E5D-9F12-BC8E3118D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6899" y="45415542"/>
              <a:ext cx="1847282" cy="23952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91D3D49-74B6-4A74-839B-A5212D52179B}"/>
            </a:ext>
          </a:extLst>
        </xdr:cNvPr>
        <xdr:cNvSpPr txBox="1"/>
      </xdr:nvSpPr>
      <xdr:spPr>
        <a:xfrm>
          <a:off x="30022980" y="19150606"/>
          <a:ext cx="1465" cy="2657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E6B14A89-E7BA-4241-936B-C7D52816BE96}"/>
            </a:ext>
          </a:extLst>
        </xdr:cNvPr>
        <xdr:cNvGrpSpPr/>
      </xdr:nvGrpSpPr>
      <xdr:grpSpPr>
        <a:xfrm>
          <a:off x="13393622" y="25509855"/>
          <a:ext cx="11070465" cy="5449318"/>
          <a:chOff x="13565298" y="24252262"/>
          <a:chExt cx="10364296" cy="5100068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EC551671-F5E9-F6F6-C1AE-7D98C7DEA520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8815F308-C8EF-2A45-A973-4D1BAED2A315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eses (FECHA) 5">
              <a:extLst>
                <a:ext uri="{FF2B5EF4-FFF2-40B4-BE49-F238E27FC236}">
                  <a16:creationId xmlns:a16="http://schemas.microsoft.com/office/drawing/2014/main" id="{1C669006-2862-470D-BD4F-25728C1B7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755" y="34632314"/>
              <a:ext cx="1323245" cy="1792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1811655</xdr:colOff>
      <xdr:row>224</xdr:row>
      <xdr:rowOff>18454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Meses (FECHA) 6">
              <a:extLst>
                <a:ext uri="{FF2B5EF4-FFF2-40B4-BE49-F238E27FC236}">
                  <a16:creationId xmlns:a16="http://schemas.microsoft.com/office/drawing/2014/main" id="{06B40FD9-14C5-488D-8223-01C028E9D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062625"/>
              <a:ext cx="1807845" cy="2440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586310</xdr:colOff>
      <xdr:row>234</xdr:row>
      <xdr:rowOff>158532</xdr:rowOff>
    </xdr:from>
    <xdr:to>
      <xdr:col>3</xdr:col>
      <xdr:colOff>630664</xdr:colOff>
      <xdr:row>245</xdr:row>
      <xdr:rowOff>131217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DIA 1">
              <a:extLst>
                <a:ext uri="{FF2B5EF4-FFF2-40B4-BE49-F238E27FC236}">
                  <a16:creationId xmlns:a16="http://schemas.microsoft.com/office/drawing/2014/main" id="{4F7A755A-62A7-4D07-89B2-DB38130BF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7094" y="45479384"/>
              <a:ext cx="2000221" cy="2188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728426</xdr:colOff>
      <xdr:row>234</xdr:row>
      <xdr:rowOff>154749</xdr:rowOff>
    </xdr:from>
    <xdr:to>
      <xdr:col>4</xdr:col>
      <xdr:colOff>2568309</xdr:colOff>
      <xdr:row>244</xdr:row>
      <xdr:rowOff>155167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FECHA 7">
              <a:extLst>
                <a:ext uri="{FF2B5EF4-FFF2-40B4-BE49-F238E27FC236}">
                  <a16:creationId xmlns:a16="http://schemas.microsoft.com/office/drawing/2014/main" id="{31A7AC70-C8E8-4F0E-B5BF-5C5165B0E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4278" y="45473696"/>
              <a:ext cx="1841788" cy="2030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201385</xdr:colOff>
      <xdr:row>234</xdr:row>
      <xdr:rowOff>35502</xdr:rowOff>
    </xdr:from>
    <xdr:to>
      <xdr:col>1</xdr:col>
      <xdr:colOff>54972</xdr:colOff>
      <xdr:row>246</xdr:row>
      <xdr:rowOff>91437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FECHA 8">
              <a:extLst>
                <a:ext uri="{FF2B5EF4-FFF2-40B4-BE49-F238E27FC236}">
                  <a16:creationId xmlns:a16="http://schemas.microsoft.com/office/drawing/2014/main" id="{40010C7A-09DF-4810-826D-9E24CE0A5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90" y="45354449"/>
              <a:ext cx="1818979" cy="2457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677461</xdr:colOff>
      <xdr:row>234</xdr:row>
      <xdr:rowOff>139238</xdr:rowOff>
    </xdr:from>
    <xdr:to>
      <xdr:col>4</xdr:col>
      <xdr:colOff>513631</xdr:colOff>
      <xdr:row>245</xdr:row>
      <xdr:rowOff>169278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FECHA 9">
              <a:extLst>
                <a:ext uri="{FF2B5EF4-FFF2-40B4-BE49-F238E27FC236}">
                  <a16:creationId xmlns:a16="http://schemas.microsoft.com/office/drawing/2014/main" id="{171BEBA0-5335-4E13-BC53-435764B9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6017" y="45454375"/>
              <a:ext cx="1805371" cy="2251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126274</xdr:colOff>
      <xdr:row>235</xdr:row>
      <xdr:rowOff>47352</xdr:rowOff>
    </xdr:from>
    <xdr:to>
      <xdr:col>12</xdr:col>
      <xdr:colOff>1719942</xdr:colOff>
      <xdr:row>249</xdr:row>
      <xdr:rowOff>112122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68DE58D6-28D7-431E-8CCB-514EC700E4FA}"/>
            </a:ext>
          </a:extLst>
        </xdr:cNvPr>
        <xdr:cNvGrpSpPr/>
      </xdr:nvGrpSpPr>
      <xdr:grpSpPr>
        <a:xfrm>
          <a:off x="17628462" y="47886665"/>
          <a:ext cx="7737293" cy="2898457"/>
          <a:chOff x="14706600" y="61150500"/>
          <a:chExt cx="9836119" cy="4667250"/>
        </a:xfrm>
      </xdr:grpSpPr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59E1070A-0DB1-9BA7-E02F-E8B859AE3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38" name="Rectángulo 37">
            <a:extLst>
              <a:ext uri="{FF2B5EF4-FFF2-40B4-BE49-F238E27FC236}">
                <a16:creationId xmlns:a16="http://schemas.microsoft.com/office/drawing/2014/main" id="{3C53FA7E-982B-6A8A-40D8-43A73B853E8D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546190</xdr:colOff>
      <xdr:row>182</xdr:row>
      <xdr:rowOff>63409</xdr:rowOff>
    </xdr:from>
    <xdr:to>
      <xdr:col>12</xdr:col>
      <xdr:colOff>1429838</xdr:colOff>
      <xdr:row>204</xdr:row>
      <xdr:rowOff>97159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CB7008D-DC41-480D-86C3-E284356EE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1444624</xdr:colOff>
      <xdr:row>94</xdr:row>
      <xdr:rowOff>132311</xdr:rowOff>
    </xdr:from>
    <xdr:to>
      <xdr:col>15</xdr:col>
      <xdr:colOff>1132781</xdr:colOff>
      <xdr:row>113</xdr:row>
      <xdr:rowOff>58782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78F36D4-2DA2-4DE3-AACB-C5040ED39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305889</xdr:colOff>
      <xdr:row>246</xdr:row>
      <xdr:rowOff>141514</xdr:rowOff>
    </xdr:from>
    <xdr:to>
      <xdr:col>4</xdr:col>
      <xdr:colOff>696686</xdr:colOff>
      <xdr:row>262</xdr:row>
      <xdr:rowOff>111033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99AEC312-72D1-4D68-AC31-E9B41ED6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42256</xdr:colOff>
      <xdr:row>71</xdr:row>
      <xdr:rowOff>49182</xdr:rowOff>
    </xdr:from>
    <xdr:to>
      <xdr:col>0</xdr:col>
      <xdr:colOff>1882486</xdr:colOff>
      <xdr:row>85</xdr:row>
      <xdr:rowOff>1554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FECHA">
              <a:extLst>
                <a:ext uri="{FF2B5EF4-FFF2-40B4-BE49-F238E27FC236}">
                  <a16:creationId xmlns:a16="http://schemas.microsoft.com/office/drawing/2014/main" id="{C1AE3E4F-31AF-C81D-4A7D-43922E7F13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61" y="14221613"/>
              <a:ext cx="1842135" cy="2523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133004</xdr:colOff>
      <xdr:row>59</xdr:row>
      <xdr:rowOff>117764</xdr:rowOff>
    </xdr:from>
    <xdr:to>
      <xdr:col>1</xdr:col>
      <xdr:colOff>15933</xdr:colOff>
      <xdr:row>70</xdr:row>
      <xdr:rowOff>167815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 3">
              <a:extLst>
                <a:ext uri="{FF2B5EF4-FFF2-40B4-BE49-F238E27FC236}">
                  <a16:creationId xmlns:a16="http://schemas.microsoft.com/office/drawing/2014/main" id="{764C336A-C008-0A8B-4B82-7FB315793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14" y="11731580"/>
              <a:ext cx="1846416" cy="2426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39008" y="3466638"/>
          <a:ext cx="440154" cy="356553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0.26101</cdr:x>
      <cdr:y>0.66011</cdr:y>
    </cdr:from>
    <cdr:to>
      <cdr:x>0.71739</cdr:x>
      <cdr:y>0.75059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7D4109C-B080-EED3-0306-ACEBFD214EAE}"/>
            </a:ext>
          </a:extLst>
        </cdr:cNvPr>
        <cdr:cNvSpPr txBox="1"/>
      </cdr:nvSpPr>
      <cdr:spPr>
        <a:xfrm xmlns:a="http://schemas.openxmlformats.org/drawingml/2006/main">
          <a:off x="1309321" y="3514701"/>
          <a:ext cx="2289431" cy="4817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2400">
              <a:solidFill>
                <a:schemeClr val="bg1">
                  <a:lumMod val="95000"/>
                </a:schemeClr>
              </a:solidFill>
            </a:rPr>
            <a:t>94.709 : 100%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227190" y="3941056"/>
          <a:ext cx="432227" cy="495367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0.46939</cdr:x>
      <cdr:y>0.73372</cdr:y>
    </cdr:from>
    <cdr:to>
      <cdr:x>0.83728</cdr:x>
      <cdr:y>0.83792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B73F4F0-3C2F-6DFF-12F4-95F626CB85A8}"/>
            </a:ext>
          </a:extLst>
        </cdr:cNvPr>
        <cdr:cNvSpPr txBox="1"/>
      </cdr:nvSpPr>
      <cdr:spPr>
        <a:xfrm xmlns:a="http://schemas.openxmlformats.org/drawingml/2006/main">
          <a:off x="1444485" y="2069705"/>
          <a:ext cx="1132115" cy="2939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9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800" b="1" kern="1200"/>
            <a:t>32.983</a:t>
          </a:r>
          <a:r>
            <a:rPr lang="es-CO" sz="1800" b="1" kern="1200" baseline="0"/>
            <a:t> ; 100%</a:t>
          </a:r>
          <a:endParaRPr lang="es-CO" sz="1800" b="1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0.06352</cdr:x>
      <cdr:y>0.85279</cdr:y>
    </cdr:from>
    <cdr:to>
      <cdr:x>0.40909</cdr:x>
      <cdr:y>0.95951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ED5C057-202F-5735-08AA-A35AE720BA85}"/>
            </a:ext>
          </a:extLst>
        </cdr:cNvPr>
        <cdr:cNvSpPr txBox="1"/>
      </cdr:nvSpPr>
      <cdr:spPr>
        <a:xfrm xmlns:a="http://schemas.openxmlformats.org/drawingml/2006/main">
          <a:off x="273745" y="2499030"/>
          <a:ext cx="1489287" cy="31273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600">
              <a:solidFill>
                <a:schemeClr val="bg1">
                  <a:lumMod val="95000"/>
                </a:schemeClr>
              </a:solidFill>
            </a:rPr>
            <a:t>10.679 : 100%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240951</xdr:colOff>
      <xdr:row>60</xdr:row>
      <xdr:rowOff>186873</xdr:rowOff>
    </xdr:from>
    <xdr:to>
      <xdr:col>15</xdr:col>
      <xdr:colOff>76815</xdr:colOff>
      <xdr:row>85</xdr:row>
      <xdr:rowOff>19051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8333A4-26DB-5FB7-E2E7-9ADB2845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25E0CAC-C1AD-5EFD-2FFC-27A6D8F9D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477410</xdr:colOff>
      <xdr:row>61</xdr:row>
      <xdr:rowOff>20791</xdr:rowOff>
    </xdr:from>
    <xdr:to>
      <xdr:col>18</xdr:col>
      <xdr:colOff>1351935</xdr:colOff>
      <xdr:row>85</xdr:row>
      <xdr:rowOff>158750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D22C6D-0C66-96CE-BD3F-3A66E9C8A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B04C317-5F46-6778-8433-91CCBCDE4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C94010FE-9D34-DE7F-EA95-07F615995DCA}"/>
            </a:ext>
          </a:extLst>
        </xdr:cNvPr>
        <xdr:cNvGrpSpPr/>
      </xdr:nvGrpSpPr>
      <xdr:grpSpPr>
        <a:xfrm>
          <a:off x="17064385" y="32102673"/>
          <a:ext cx="14042265" cy="5424183"/>
          <a:chOff x="12696825" y="30227708"/>
          <a:chExt cx="10993137" cy="5415871"/>
        </a:xfrm>
      </xdr:grpSpPr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BE5DFE88-4E4C-4A18-A849-DCFF55C860B5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6F87EFCB-EA1C-4495-A68A-E60E5B88ED99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26382</xdr:rowOff>
    </xdr:from>
    <xdr:to>
      <xdr:col>7</xdr:col>
      <xdr:colOff>315685</xdr:colOff>
      <xdr:row>205</xdr:row>
      <xdr:rowOff>152400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23F69B4-220E-4229-B8FE-CA2382A2E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263979</xdr:colOff>
      <xdr:row>75</xdr:row>
      <xdr:rowOff>6804</xdr:rowOff>
    </xdr:from>
    <xdr:to>
      <xdr:col>1</xdr:col>
      <xdr:colOff>132534</xdr:colOff>
      <xdr:row>86</xdr:row>
      <xdr:rowOff>74952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DIA 2">
              <a:extLst>
                <a:ext uri="{FF2B5EF4-FFF2-40B4-BE49-F238E27FC236}">
                  <a16:creationId xmlns:a16="http://schemas.microsoft.com/office/drawing/2014/main" id="{97809AC9-529D-8FF8-4810-AF0CA366D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979" y="16046904"/>
              <a:ext cx="1828800" cy="2301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62345</xdr:colOff>
      <xdr:row>91</xdr:row>
      <xdr:rowOff>164894</xdr:rowOff>
    </xdr:from>
    <xdr:to>
      <xdr:col>0</xdr:col>
      <xdr:colOff>1888201</xdr:colOff>
      <xdr:row>103</xdr:row>
      <xdr:rowOff>295235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DIA 4">
              <a:extLst>
                <a:ext uri="{FF2B5EF4-FFF2-40B4-BE49-F238E27FC236}">
                  <a16:creationId xmlns:a16="http://schemas.microsoft.com/office/drawing/2014/main" id="{967A6D1A-A6D5-DBE9-88C4-24729300E9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45" y="18354282"/>
              <a:ext cx="1822046" cy="2341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277586</xdr:colOff>
      <xdr:row>122</xdr:row>
      <xdr:rowOff>32657</xdr:rowOff>
    </xdr:from>
    <xdr:to>
      <xdr:col>1</xdr:col>
      <xdr:colOff>169636</xdr:colOff>
      <xdr:row>134</xdr:row>
      <xdr:rowOff>59631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DIA 6">
              <a:extLst>
                <a:ext uri="{FF2B5EF4-FFF2-40B4-BE49-F238E27FC236}">
                  <a16:creationId xmlns:a16="http://schemas.microsoft.com/office/drawing/2014/main" id="{E2C0382C-2948-59EB-660B-04045533E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586" y="25388207"/>
              <a:ext cx="1835150" cy="25164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60051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DIA 8">
              <a:extLst>
                <a:ext uri="{FF2B5EF4-FFF2-40B4-BE49-F238E27FC236}">
                  <a16:creationId xmlns:a16="http://schemas.microsoft.com/office/drawing/2014/main" id="{3D2A9CB6-9DA0-F890-7FE6-8C6D8B091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785" y="31643409"/>
              <a:ext cx="1828800" cy="2502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1428750</xdr:colOff>
      <xdr:row>199</xdr:row>
      <xdr:rowOff>95769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DIA 10">
              <a:extLst>
                <a:ext uri="{FF2B5EF4-FFF2-40B4-BE49-F238E27FC236}">
                  <a16:creationId xmlns:a16="http://schemas.microsoft.com/office/drawing/2014/main" id="{62F73BCF-30A1-BCD2-5581-B02ACC4B5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37591092"/>
              <a:ext cx="1310640" cy="2426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5292</xdr:colOff>
      <xdr:row>91</xdr:row>
      <xdr:rowOff>100960</xdr:rowOff>
    </xdr:from>
    <xdr:to>
      <xdr:col>6</xdr:col>
      <xdr:colOff>1411692</xdr:colOff>
      <xdr:row>117</xdr:row>
      <xdr:rowOff>26080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EFC6781C-A9D9-4649-0FD3-B5BD6269A74D}"/>
            </a:ext>
          </a:extLst>
        </xdr:cNvPr>
        <xdr:cNvGrpSpPr/>
      </xdr:nvGrpSpPr>
      <xdr:grpSpPr>
        <a:xfrm>
          <a:off x="1910292" y="19579585"/>
          <a:ext cx="14527088" cy="5306745"/>
          <a:chOff x="2383723" y="18876344"/>
          <a:chExt cx="9722148" cy="5107678"/>
        </a:xfrm>
      </xdr:grpSpPr>
      <xdr:graphicFrame macro="">
        <xdr:nvGraphicFramePr>
          <xdr:cNvPr id="5" name="Gráfico 1">
            <a:extLst>
              <a:ext uri="{FF2B5EF4-FFF2-40B4-BE49-F238E27FC236}">
                <a16:creationId xmlns:a16="http://schemas.microsoft.com/office/drawing/2014/main" id="{B4137481-234F-DC17-9C76-A437DC068B33}"/>
              </a:ext>
            </a:extLst>
          </xdr:cNvPr>
          <xdr:cNvGraphicFramePr/>
        </xdr:nvGraphicFramePr>
        <xdr:xfrm>
          <a:off x="2383723" y="18876344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291022E0-A3C9-409C-A3BE-7298F1B464A8}"/>
              </a:ext>
            </a:extLst>
          </xdr:cNvPr>
          <xdr:cNvSpPr txBox="1"/>
        </xdr:nvSpPr>
        <xdr:spPr>
          <a:xfrm>
            <a:off x="2475652" y="21220173"/>
            <a:ext cx="182044" cy="264522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6</xdr:col>
      <xdr:colOff>2108534</xdr:colOff>
      <xdr:row>91</xdr:row>
      <xdr:rowOff>166008</xdr:rowOff>
    </xdr:from>
    <xdr:to>
      <xdr:col>12</xdr:col>
      <xdr:colOff>863174</xdr:colOff>
      <xdr:row>117</xdr:row>
      <xdr:rowOff>91128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34FF319C-A368-E98D-F4CE-42EEDE8AE4D3}"/>
            </a:ext>
          </a:extLst>
        </xdr:cNvPr>
        <xdr:cNvGrpSpPr/>
      </xdr:nvGrpSpPr>
      <xdr:grpSpPr>
        <a:xfrm>
          <a:off x="17134222" y="19644633"/>
          <a:ext cx="14042265" cy="5306745"/>
          <a:chOff x="12734079" y="18913930"/>
          <a:chExt cx="11028406" cy="4875000"/>
        </a:xfrm>
      </xdr:grpSpPr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9B989B07-8A49-4088-DC43-481A9F8A2256}"/>
              </a:ext>
            </a:extLst>
          </xdr:cNvPr>
          <xdr:cNvGrpSpPr/>
        </xdr:nvGrpSpPr>
        <xdr:grpSpPr>
          <a:xfrm>
            <a:off x="12734079" y="18913930"/>
            <a:ext cx="11028406" cy="4875000"/>
            <a:chOff x="12726403" y="18280673"/>
            <a:chExt cx="10312810" cy="5000000"/>
          </a:xfrm>
        </xdr:grpSpPr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56C07B4C-6521-4A5D-9219-53F038BFE5A2}"/>
                </a:ext>
              </a:extLst>
            </xdr:cNvPr>
            <xdr:cNvGraphicFramePr>
              <a:graphicFrameLocks/>
            </xdr:cNvGraphicFramePr>
          </xdr:nvGraphicFramePr>
          <xdr:xfrm>
            <a:off x="12726403" y="18280673"/>
            <a:ext cx="10312810" cy="50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A7FEEAC-1E15-4222-9B35-2F43DDE904B1}"/>
                </a:ext>
              </a:extLst>
            </xdr:cNvPr>
            <xdr:cNvSpPr txBox="1"/>
          </xdr:nvSpPr>
          <xdr:spPr>
            <a:xfrm>
              <a:off x="22581424" y="20013660"/>
              <a:ext cx="354771" cy="284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s-CO" sz="1100">
                  <a:solidFill>
                    <a:srgbClr val="FF0000"/>
                  </a:solidFill>
                </a:rPr>
                <a:t>7.250</a:t>
              </a:r>
            </a:p>
          </xdr:txBody>
        </xdr:sp>
      </xdr:grp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D0FC2E12-A781-4914-9FE6-1E94549D542A}"/>
              </a:ext>
            </a:extLst>
          </xdr:cNvPr>
          <xdr:cNvSpPr txBox="1"/>
        </xdr:nvSpPr>
        <xdr:spPr>
          <a:xfrm>
            <a:off x="12880199" y="20082465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00B62B7-0A35-55D6-B384-A90CB5014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399602</xdr:colOff>
      <xdr:row>234</xdr:row>
      <xdr:rowOff>92785</xdr:rowOff>
    </xdr:from>
    <xdr:to>
      <xdr:col>1</xdr:col>
      <xdr:colOff>2192207</xdr:colOff>
      <xdr:row>246</xdr:row>
      <xdr:rowOff>93870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FECHA 2">
              <a:extLst>
                <a:ext uri="{FF2B5EF4-FFF2-40B4-BE49-F238E27FC236}">
                  <a16:creationId xmlns:a16="http://schemas.microsoft.com/office/drawing/2014/main" id="{9008F42D-9806-EA46-A3CA-EC644113C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1752" y="46536685"/>
              <a:ext cx="1840230" cy="2449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729E9859-ED07-4DA1-9020-0BB7AA81C541}"/>
            </a:ext>
          </a:extLst>
        </xdr:cNvPr>
        <xdr:cNvSpPr txBox="1"/>
      </xdr:nvSpPr>
      <xdr:spPr>
        <a:xfrm>
          <a:off x="28971420" y="20385046"/>
          <a:ext cx="839665" cy="2733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7B429C94-6B8F-119F-F121-F84EC26553B8}"/>
            </a:ext>
          </a:extLst>
        </xdr:cNvPr>
        <xdr:cNvGrpSpPr/>
      </xdr:nvGrpSpPr>
      <xdr:grpSpPr>
        <a:xfrm>
          <a:off x="17089322" y="25890855"/>
          <a:ext cx="14042265" cy="5449318"/>
          <a:chOff x="13565298" y="24252262"/>
          <a:chExt cx="10364296" cy="5100068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704D9D47-FED8-4A7C-8C65-B59A37838931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C07070A-B640-8363-D76B-EBAB444ABD3D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276225</xdr:colOff>
      <xdr:row>61</xdr:row>
      <xdr:rowOff>19050</xdr:rowOff>
    </xdr:from>
    <xdr:to>
      <xdr:col>1</xdr:col>
      <xdr:colOff>135255</xdr:colOff>
      <xdr:row>72</xdr:row>
      <xdr:rowOff>10519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">
              <a:extLst>
                <a:ext uri="{FF2B5EF4-FFF2-40B4-BE49-F238E27FC236}">
                  <a16:creationId xmlns:a16="http://schemas.microsoft.com/office/drawing/2014/main" id="{A4FDC2EF-A313-90BA-9B0B-5A63A992C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13315950"/>
              <a:ext cx="1817370" cy="2495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Meses (FECHA) 1">
              <a:extLst>
                <a:ext uri="{FF2B5EF4-FFF2-40B4-BE49-F238E27FC236}">
                  <a16:creationId xmlns:a16="http://schemas.microsoft.com/office/drawing/2014/main" id="{6414448D-CBCF-9C03-2A92-C50239A97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850" y="35456243"/>
              <a:ext cx="1325150" cy="1861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1807845</xdr:colOff>
      <xdr:row>224</xdr:row>
      <xdr:rowOff>22263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Meses (FECHA) 2">
              <a:extLst>
                <a:ext uri="{FF2B5EF4-FFF2-40B4-BE49-F238E27FC236}">
                  <a16:creationId xmlns:a16="http://schemas.microsoft.com/office/drawing/2014/main" id="{62EE8689-FF12-5C4B-DDC8-3B39D06D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027157"/>
              <a:ext cx="1821180" cy="2541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586310</xdr:colOff>
      <xdr:row>234</xdr:row>
      <xdr:rowOff>158532</xdr:rowOff>
    </xdr:from>
    <xdr:to>
      <xdr:col>2</xdr:col>
      <xdr:colOff>2531854</xdr:colOff>
      <xdr:row>245</xdr:row>
      <xdr:rowOff>135026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DIA">
              <a:extLst>
                <a:ext uri="{FF2B5EF4-FFF2-40B4-BE49-F238E27FC236}">
                  <a16:creationId xmlns:a16="http://schemas.microsoft.com/office/drawing/2014/main" id="{B06E83F4-73D9-987F-CC55-E9526BCF00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7750" y="45604212"/>
              <a:ext cx="1987454" cy="2157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728426</xdr:colOff>
      <xdr:row>234</xdr:row>
      <xdr:rowOff>154749</xdr:rowOff>
    </xdr:from>
    <xdr:to>
      <xdr:col>4</xdr:col>
      <xdr:colOff>2586283</xdr:colOff>
      <xdr:row>245</xdr:row>
      <xdr:rowOff>2766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FECHA 3">
              <a:extLst>
                <a:ext uri="{FF2B5EF4-FFF2-40B4-BE49-F238E27FC236}">
                  <a16:creationId xmlns:a16="http://schemas.microsoft.com/office/drawing/2014/main" id="{C06A9150-3432-0355-2AE3-E6F735E3C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1306" y="45600429"/>
              <a:ext cx="1831174" cy="2012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201385</xdr:colOff>
      <xdr:row>234</xdr:row>
      <xdr:rowOff>35502</xdr:rowOff>
    </xdr:from>
    <xdr:to>
      <xdr:col>1</xdr:col>
      <xdr:colOff>58782</xdr:colOff>
      <xdr:row>246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FECHA 4">
              <a:extLst>
                <a:ext uri="{FF2B5EF4-FFF2-40B4-BE49-F238E27FC236}">
                  <a16:creationId xmlns:a16="http://schemas.microsoft.com/office/drawing/2014/main" id="{E1665681-8F93-492A-716C-A8F34B9FFB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85" y="46479402"/>
              <a:ext cx="1823357" cy="2494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677461</xdr:colOff>
      <xdr:row>234</xdr:row>
      <xdr:rowOff>139238</xdr:rowOff>
    </xdr:from>
    <xdr:to>
      <xdr:col>3</xdr:col>
      <xdr:colOff>2419099</xdr:colOff>
      <xdr:row>246</xdr:row>
      <xdr:rowOff>20688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FECHA 5">
              <a:extLst>
                <a:ext uri="{FF2B5EF4-FFF2-40B4-BE49-F238E27FC236}">
                  <a16:creationId xmlns:a16="http://schemas.microsoft.com/office/drawing/2014/main" id="{D1D8ADD9-09BD-B06D-DD5C-19134FBF0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5747" y="46392638"/>
              <a:ext cx="1810838" cy="225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126274</xdr:colOff>
      <xdr:row>235</xdr:row>
      <xdr:rowOff>47352</xdr:rowOff>
    </xdr:from>
    <xdr:to>
      <xdr:col>12</xdr:col>
      <xdr:colOff>1719942</xdr:colOff>
      <xdr:row>249</xdr:row>
      <xdr:rowOff>112122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F716777B-E46D-8CDB-8391-681840644BA6}"/>
            </a:ext>
          </a:extLst>
        </xdr:cNvPr>
        <xdr:cNvGrpSpPr/>
      </xdr:nvGrpSpPr>
      <xdr:grpSpPr>
        <a:xfrm>
          <a:off x="22795774" y="48410540"/>
          <a:ext cx="9237481" cy="2898457"/>
          <a:chOff x="14706600" y="61150500"/>
          <a:chExt cx="9836119" cy="4667250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4433C01F-FA63-6CDA-8855-85E6B9C8AF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51C87E05-0CD4-D77A-8AF8-A6644385C4E1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544285</xdr:colOff>
      <xdr:row>182</xdr:row>
      <xdr:rowOff>65314</xdr:rowOff>
    </xdr:from>
    <xdr:to>
      <xdr:col>12</xdr:col>
      <xdr:colOff>1426028</xdr:colOff>
      <xdr:row>205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10565-7F61-46F1-A119-50FE3139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1255714</xdr:colOff>
      <xdr:row>94</xdr:row>
      <xdr:rowOff>128501</xdr:rowOff>
    </xdr:from>
    <xdr:to>
      <xdr:col>14</xdr:col>
      <xdr:colOff>1541124</xdr:colOff>
      <xdr:row>113</xdr:row>
      <xdr:rowOff>54972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8DFF0D-8E5D-13F8-BF91-FE5250FC0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305889</xdr:colOff>
      <xdr:row>246</xdr:row>
      <xdr:rowOff>141514</xdr:rowOff>
    </xdr:from>
    <xdr:to>
      <xdr:col>4</xdr:col>
      <xdr:colOff>696686</xdr:colOff>
      <xdr:row>262</xdr:row>
      <xdr:rowOff>111033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E0B344-D4C1-7593-49FF-27B7BD1A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1828800</xdr:colOff>
      <xdr:row>264</xdr:row>
      <xdr:rowOff>249559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FECHA 10">
              <a:extLst>
                <a:ext uri="{FF2B5EF4-FFF2-40B4-BE49-F238E27FC236}">
                  <a16:creationId xmlns:a16="http://schemas.microsoft.com/office/drawing/2014/main" id="{CDF28F44-63DF-40A1-B3BE-6E649D539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377600"/>
              <a:ext cx="1828800" cy="2760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85439" y="3486561"/>
          <a:ext cx="587174" cy="358602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0.06041</cdr:x>
      <cdr:y>0.80497</cdr:y>
    </cdr:from>
    <cdr:to>
      <cdr:x>0.51679</cdr:x>
      <cdr:y>0.89545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7D4109C-B080-EED3-0306-ACEBFD214EAE}"/>
            </a:ext>
          </a:extLst>
        </cdr:cNvPr>
        <cdr:cNvSpPr txBox="1"/>
      </cdr:nvSpPr>
      <cdr:spPr>
        <a:xfrm xmlns:a="http://schemas.openxmlformats.org/drawingml/2006/main">
          <a:off x="333112" y="3841663"/>
          <a:ext cx="2516535" cy="43181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2400">
              <a:solidFill>
                <a:schemeClr val="bg1">
                  <a:lumMod val="95000"/>
                </a:schemeClr>
              </a:solidFill>
            </a:rPr>
            <a:t>16.650 : 100%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304405" y="3941056"/>
          <a:ext cx="579126" cy="495367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0.46939</cdr:x>
      <cdr:y>0.73372</cdr:y>
    </cdr:from>
    <cdr:to>
      <cdr:x>0.83728</cdr:x>
      <cdr:y>0.83792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B73F4F0-3C2F-6DFF-12F4-95F626CB85A8}"/>
            </a:ext>
          </a:extLst>
        </cdr:cNvPr>
        <cdr:cNvSpPr txBox="1"/>
      </cdr:nvSpPr>
      <cdr:spPr>
        <a:xfrm xmlns:a="http://schemas.openxmlformats.org/drawingml/2006/main">
          <a:off x="1444485" y="2069705"/>
          <a:ext cx="1132115" cy="2939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9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800" b="1" kern="1200"/>
            <a:t>3.549</a:t>
          </a:r>
          <a:r>
            <a:rPr lang="es-CO" sz="1800" b="1" kern="1200" baseline="0"/>
            <a:t> ; 100%</a:t>
          </a:r>
          <a:endParaRPr lang="es-CO" sz="1800" b="1" kern="12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0.30335</cdr:x>
      <cdr:y>0.88034</cdr:y>
    </cdr:from>
    <cdr:to>
      <cdr:x>0.64892</cdr:x>
      <cdr:y>0.98706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ED5C057-202F-5735-08AA-A35AE720BA85}"/>
            </a:ext>
          </a:extLst>
        </cdr:cNvPr>
        <cdr:cNvSpPr txBox="1"/>
      </cdr:nvSpPr>
      <cdr:spPr>
        <a:xfrm xmlns:a="http://schemas.openxmlformats.org/drawingml/2006/main">
          <a:off x="1826386" y="2498591"/>
          <a:ext cx="2080550" cy="30289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600">
              <a:solidFill>
                <a:schemeClr val="bg1">
                  <a:lumMod val="95000"/>
                </a:schemeClr>
              </a:solidFill>
            </a:rPr>
            <a:t>18.726 : 100%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222341</xdr:colOff>
      <xdr:row>23</xdr:row>
      <xdr:rowOff>139473</xdr:rowOff>
    </xdr:from>
    <xdr:to>
      <xdr:col>22</xdr:col>
      <xdr:colOff>214721</xdr:colOff>
      <xdr:row>52</xdr:row>
      <xdr:rowOff>114732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3C60A6-5D8F-4D3C-A320-19000D7A4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274320</xdr:colOff>
      <xdr:row>18</xdr:row>
      <xdr:rowOff>38101</xdr:rowOff>
    </xdr:from>
    <xdr:to>
      <xdr:col>0</xdr:col>
      <xdr:colOff>2110740</xdr:colOff>
      <xdr:row>28</xdr:row>
      <xdr:rowOff>173423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808359E9-A825-EC5E-DDA3-5515280CB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3535137"/>
              <a:ext cx="1836420" cy="207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243840</xdr:colOff>
      <xdr:row>31</xdr:row>
      <xdr:rowOff>22860</xdr:rowOff>
    </xdr:from>
    <xdr:to>
      <xdr:col>0</xdr:col>
      <xdr:colOff>2076450</xdr:colOff>
      <xdr:row>44</xdr:row>
      <xdr:rowOff>130776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FECHA) 4">
              <a:extLst>
                <a:ext uri="{FF2B5EF4-FFF2-40B4-BE49-F238E27FC236}">
                  <a16:creationId xmlns:a16="http://schemas.microsoft.com/office/drawing/2014/main" id="{42D075C1-1175-2AD4-40B2-25BB030E2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" y="6278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22</xdr:col>
      <xdr:colOff>777240</xdr:colOff>
      <xdr:row>18</xdr:row>
      <xdr:rowOff>152400</xdr:rowOff>
    </xdr:from>
    <xdr:to>
      <xdr:col>27</xdr:col>
      <xdr:colOff>701040</xdr:colOff>
      <xdr:row>32</xdr:row>
      <xdr:rowOff>7620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2B0253-A355-9B66-355A-F82D292A4A57}"/>
            </a:ext>
          </a:extLst>
        </xdr:cNvPr>
        <xdr:cNvSpPr txBox="1"/>
      </xdr:nvSpPr>
      <xdr:spPr>
        <a:xfrm>
          <a:off x="18516600" y="4030980"/>
          <a:ext cx="3848100" cy="2415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1.</a:t>
          </a:r>
          <a:r>
            <a:rPr lang="es-CO" sz="1100" baseline="0"/>
            <a:t> CIP RO1</a:t>
          </a:r>
        </a:p>
        <a:p>
          <a:r>
            <a:rPr lang="es-CO" sz="1100" baseline="0"/>
            <a:t>2. inicio RO (filtros sin retrolavar)</a:t>
          </a:r>
          <a:endParaRPr lang="es-CO" sz="1100"/>
        </a:p>
      </xdr:txBody>
    </xdr:sp>
    <xdr:clientData/>
  </xdr:twoCellAnchor>
  <xdr:twoCellAnchor editAs="oneCell">
    <xdr:from>
      <xdr:col>0</xdr:col>
      <xdr:colOff>193964</xdr:colOff>
      <xdr:row>46</xdr:row>
      <xdr:rowOff>123306</xdr:rowOff>
    </xdr:from>
    <xdr:to>
      <xdr:col>0</xdr:col>
      <xdr:colOff>2022764</xdr:colOff>
      <xdr:row>60</xdr:row>
      <xdr:rowOff>59228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IA 11">
              <a:extLst>
                <a:ext uri="{FF2B5EF4-FFF2-40B4-BE49-F238E27FC236}">
                  <a16:creationId xmlns:a16="http://schemas.microsoft.com/office/drawing/2014/main" id="{7ACF4632-0E5C-5963-6879-0C8A0D4A8F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964" y="8918963"/>
              <a:ext cx="1828800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6/SEGUIMIENTO%20DIARIO%20PTAR%202026/REGISTRO%20DE%20CONTADORES%202026/Contadores%20PTAR%202026.xlsx" TargetMode="External"/><Relationship Id="rId2" Type="http://schemas.openxmlformats.org/officeDocument/2006/relationships/externalLinkPath" Target="file:///T:\2026\SEGUIMIENTO%20DIARIO%20PTAR%202026\REGISTRO%20DE%20CONTADORES%202026\Contadores%20PTAR%202026.xlsx" TargetMode="External"/><Relationship Id="rId1" Type="http://schemas.openxmlformats.org/officeDocument/2006/relationships/externalLinkPath" Target="/2026/SEGUIMIENTO%20DIARIO%20PTAR%202026/REGISTRO%20DE%20CONTADORES%202026/Contadores%20PT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unaop_permoda_com_co/Documents/Escritorio/Contadores%20PTAR%202026%202.xlsx" TargetMode="External"/><Relationship Id="rId2" Type="http://schemas.openxmlformats.org/officeDocument/2006/relationships/externalLinkPath" Target="https://permodaco-my.sharepoint.com/personal/lunaop_permoda_com_co/Documents/Escritorio/Contadores%20PTAR%202026%202.xlsx" TargetMode="External"/><Relationship Id="rId1" Type="http://schemas.openxmlformats.org/officeDocument/2006/relationships/externalLinkPath" Target="/personal/lunaop_permoda_com_co/Documents/Escritorio/Contadores%20PTAR%202026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dores Por Turno 2026"/>
      <sheetName val="Hoja2"/>
      <sheetName val="Hoja1"/>
      <sheetName val="COD"/>
      <sheetName val="PRUEBA MARZO"/>
    </sheetNames>
    <sheetDataSet>
      <sheetData sheetId="0">
        <row r="3">
          <cell r="C3">
            <v>3117</v>
          </cell>
          <cell r="D3">
            <v>302160</v>
          </cell>
          <cell r="L3">
            <v>22011</v>
          </cell>
          <cell r="N3">
            <v>5689428</v>
          </cell>
          <cell r="O3">
            <v>247266</v>
          </cell>
          <cell r="R3">
            <v>46437</v>
          </cell>
          <cell r="S3">
            <v>22858609</v>
          </cell>
          <cell r="U3">
            <v>82398</v>
          </cell>
          <cell r="V3">
            <v>229899</v>
          </cell>
          <cell r="W3">
            <v>257977</v>
          </cell>
          <cell r="X3">
            <v>50964</v>
          </cell>
          <cell r="Y3">
            <v>36006</v>
          </cell>
        </row>
        <row r="4">
          <cell r="C4">
            <v>3117</v>
          </cell>
          <cell r="D4">
            <v>302160</v>
          </cell>
          <cell r="L4">
            <v>22011</v>
          </cell>
          <cell r="N4">
            <v>5689428</v>
          </cell>
          <cell r="O4">
            <v>247266</v>
          </cell>
          <cell r="R4">
            <v>46437</v>
          </cell>
          <cell r="S4">
            <v>22858609</v>
          </cell>
          <cell r="U4">
            <v>82398</v>
          </cell>
          <cell r="V4">
            <v>229899</v>
          </cell>
          <cell r="W4">
            <v>257977</v>
          </cell>
          <cell r="X4">
            <v>50964</v>
          </cell>
          <cell r="Y4">
            <v>36006</v>
          </cell>
        </row>
        <row r="5">
          <cell r="C5">
            <v>3117</v>
          </cell>
          <cell r="D5">
            <v>302160</v>
          </cell>
          <cell r="L5">
            <v>22011</v>
          </cell>
          <cell r="N5">
            <v>5689428</v>
          </cell>
          <cell r="O5">
            <v>247266</v>
          </cell>
          <cell r="R5">
            <v>46437</v>
          </cell>
          <cell r="S5">
            <v>22858609</v>
          </cell>
          <cell r="U5">
            <v>82398</v>
          </cell>
          <cell r="V5">
            <v>229899</v>
          </cell>
          <cell r="W5">
            <v>257977</v>
          </cell>
          <cell r="X5">
            <v>50964</v>
          </cell>
          <cell r="Y5">
            <v>36006</v>
          </cell>
        </row>
        <row r="6">
          <cell r="C6">
            <v>3117</v>
          </cell>
          <cell r="D6">
            <v>302160</v>
          </cell>
          <cell r="L6">
            <v>22011</v>
          </cell>
          <cell r="N6">
            <v>5689428</v>
          </cell>
          <cell r="O6">
            <v>247266</v>
          </cell>
          <cell r="R6">
            <v>46437</v>
          </cell>
          <cell r="S6">
            <v>22858609</v>
          </cell>
          <cell r="U6">
            <v>82398</v>
          </cell>
          <cell r="V6">
            <v>229899</v>
          </cell>
          <cell r="W6">
            <v>257977</v>
          </cell>
          <cell r="X6">
            <v>50964</v>
          </cell>
          <cell r="Y6">
            <v>36006</v>
          </cell>
        </row>
        <row r="7">
          <cell r="C7">
            <v>3117</v>
          </cell>
          <cell r="D7">
            <v>302160</v>
          </cell>
          <cell r="L7">
            <v>22011</v>
          </cell>
          <cell r="N7">
            <v>5689428</v>
          </cell>
          <cell r="O7">
            <v>247266</v>
          </cell>
          <cell r="R7">
            <v>46437</v>
          </cell>
          <cell r="S7">
            <v>22858609</v>
          </cell>
          <cell r="U7">
            <v>82398</v>
          </cell>
          <cell r="V7">
            <v>229899</v>
          </cell>
          <cell r="W7">
            <v>257977</v>
          </cell>
          <cell r="X7">
            <v>50964</v>
          </cell>
          <cell r="Y7">
            <v>36006</v>
          </cell>
        </row>
        <row r="8">
          <cell r="C8">
            <v>3156</v>
          </cell>
          <cell r="D8">
            <v>302496</v>
          </cell>
          <cell r="L8">
            <v>22017</v>
          </cell>
          <cell r="N8">
            <v>5946877</v>
          </cell>
          <cell r="O8">
            <v>247481</v>
          </cell>
          <cell r="R8">
            <v>46467</v>
          </cell>
          <cell r="S8">
            <v>22892334</v>
          </cell>
          <cell r="U8">
            <v>82872</v>
          </cell>
          <cell r="V8">
            <v>229899</v>
          </cell>
          <cell r="W8">
            <v>257977</v>
          </cell>
          <cell r="X8">
            <v>51145</v>
          </cell>
          <cell r="Y8">
            <v>36138</v>
          </cell>
        </row>
        <row r="9">
          <cell r="C9">
            <v>3172</v>
          </cell>
          <cell r="D9">
            <v>302544</v>
          </cell>
          <cell r="L9">
            <v>22023</v>
          </cell>
          <cell r="N9">
            <v>5946877</v>
          </cell>
          <cell r="O9">
            <v>247481</v>
          </cell>
          <cell r="R9">
            <v>46491</v>
          </cell>
          <cell r="S9">
            <v>22927189</v>
          </cell>
          <cell r="U9">
            <v>83055</v>
          </cell>
          <cell r="V9">
            <v>230054</v>
          </cell>
          <cell r="W9">
            <v>258131</v>
          </cell>
          <cell r="X9">
            <v>51145</v>
          </cell>
          <cell r="Y9">
            <v>36138</v>
          </cell>
        </row>
        <row r="10">
          <cell r="C10">
            <v>3211</v>
          </cell>
          <cell r="D10">
            <v>302549</v>
          </cell>
          <cell r="L10">
            <v>22029</v>
          </cell>
          <cell r="N10">
            <v>5946877</v>
          </cell>
          <cell r="O10">
            <v>247481</v>
          </cell>
          <cell r="R10">
            <v>46503</v>
          </cell>
          <cell r="S10">
            <v>22985657</v>
          </cell>
          <cell r="U10">
            <v>83225</v>
          </cell>
          <cell r="V10">
            <v>230054</v>
          </cell>
          <cell r="W10">
            <v>258131</v>
          </cell>
          <cell r="X10">
            <v>51170</v>
          </cell>
          <cell r="Y10">
            <v>36156</v>
          </cell>
        </row>
        <row r="11">
          <cell r="C11">
            <v>3222</v>
          </cell>
          <cell r="D11">
            <v>302553</v>
          </cell>
          <cell r="L11">
            <v>22034</v>
          </cell>
          <cell r="N11">
            <v>5946877</v>
          </cell>
          <cell r="O11">
            <v>247481</v>
          </cell>
          <cell r="R11">
            <v>46512</v>
          </cell>
          <cell r="S11">
            <v>23005393</v>
          </cell>
          <cell r="U11">
            <v>83399</v>
          </cell>
          <cell r="V11">
            <v>230057</v>
          </cell>
          <cell r="W11">
            <v>258136</v>
          </cell>
          <cell r="X11">
            <v>51372</v>
          </cell>
          <cell r="Y11">
            <v>36307</v>
          </cell>
        </row>
        <row r="12">
          <cell r="C12">
            <v>3222</v>
          </cell>
          <cell r="D12">
            <v>302553</v>
          </cell>
          <cell r="L12">
            <v>22034</v>
          </cell>
          <cell r="N12">
            <v>5946877</v>
          </cell>
          <cell r="O12">
            <v>247481</v>
          </cell>
          <cell r="R12">
            <v>46512</v>
          </cell>
          <cell r="S12">
            <v>23005393</v>
          </cell>
          <cell r="U12">
            <v>83399</v>
          </cell>
          <cell r="V12">
            <v>230057</v>
          </cell>
          <cell r="W12">
            <v>258136</v>
          </cell>
          <cell r="X12">
            <v>51372</v>
          </cell>
          <cell r="Y12">
            <v>36307</v>
          </cell>
        </row>
        <row r="13">
          <cell r="C13">
            <v>3222</v>
          </cell>
          <cell r="D13">
            <v>302553</v>
          </cell>
          <cell r="L13">
            <v>22034</v>
          </cell>
          <cell r="N13">
            <v>5946877</v>
          </cell>
          <cell r="O13">
            <v>247481</v>
          </cell>
          <cell r="R13">
            <v>46512</v>
          </cell>
          <cell r="S13">
            <v>23005393</v>
          </cell>
          <cell r="U13">
            <v>83399</v>
          </cell>
          <cell r="V13">
            <v>230057</v>
          </cell>
          <cell r="W13">
            <v>258136</v>
          </cell>
          <cell r="X13">
            <v>51372</v>
          </cell>
          <cell r="Y13">
            <v>36307</v>
          </cell>
        </row>
        <row r="14">
          <cell r="C14">
            <v>3222</v>
          </cell>
          <cell r="D14">
            <v>302553</v>
          </cell>
          <cell r="L14">
            <v>22034</v>
          </cell>
          <cell r="N14">
            <v>5946877</v>
          </cell>
          <cell r="O14">
            <v>247481</v>
          </cell>
          <cell r="R14">
            <v>46512</v>
          </cell>
          <cell r="S14">
            <v>23005393</v>
          </cell>
          <cell r="U14">
            <v>83399</v>
          </cell>
          <cell r="V14">
            <v>230057</v>
          </cell>
          <cell r="W14">
            <v>258136</v>
          </cell>
          <cell r="X14">
            <v>51372</v>
          </cell>
          <cell r="Y14">
            <v>36307</v>
          </cell>
        </row>
        <row r="15">
          <cell r="C15">
            <v>3222</v>
          </cell>
          <cell r="D15">
            <v>302553</v>
          </cell>
          <cell r="L15">
            <v>22034</v>
          </cell>
          <cell r="N15">
            <v>5946877</v>
          </cell>
          <cell r="O15">
            <v>247481</v>
          </cell>
          <cell r="R15">
            <v>46512</v>
          </cell>
          <cell r="S15">
            <v>23005393</v>
          </cell>
          <cell r="U15">
            <v>83399</v>
          </cell>
          <cell r="V15">
            <v>230057</v>
          </cell>
          <cell r="W15">
            <v>258136</v>
          </cell>
          <cell r="X15">
            <v>51372</v>
          </cell>
          <cell r="Y15">
            <v>36307</v>
          </cell>
        </row>
        <row r="16">
          <cell r="C16">
            <v>3242</v>
          </cell>
          <cell r="D16">
            <v>302571</v>
          </cell>
          <cell r="L16">
            <v>22038</v>
          </cell>
          <cell r="N16">
            <v>5946877</v>
          </cell>
          <cell r="O16">
            <v>247481</v>
          </cell>
          <cell r="R16">
            <v>46529</v>
          </cell>
          <cell r="S16">
            <v>23030707</v>
          </cell>
          <cell r="U16">
            <v>83580</v>
          </cell>
          <cell r="V16">
            <v>230070</v>
          </cell>
          <cell r="W16">
            <v>258156</v>
          </cell>
          <cell r="X16">
            <v>51372</v>
          </cell>
          <cell r="Y16">
            <v>36307</v>
          </cell>
        </row>
        <row r="17">
          <cell r="C17">
            <v>3273</v>
          </cell>
          <cell r="D17">
            <v>302815</v>
          </cell>
          <cell r="L17">
            <v>22043</v>
          </cell>
          <cell r="N17">
            <v>5946877</v>
          </cell>
          <cell r="O17">
            <v>247481</v>
          </cell>
          <cell r="R17">
            <v>46545</v>
          </cell>
          <cell r="S17">
            <v>23067719</v>
          </cell>
          <cell r="U17">
            <v>83972</v>
          </cell>
          <cell r="V17">
            <v>230101</v>
          </cell>
          <cell r="W17">
            <v>258242</v>
          </cell>
          <cell r="X17">
            <v>51498</v>
          </cell>
          <cell r="Y17">
            <v>36402</v>
          </cell>
        </row>
        <row r="18">
          <cell r="C18">
            <v>3310</v>
          </cell>
          <cell r="D18">
            <v>302925</v>
          </cell>
          <cell r="L18">
            <v>22047</v>
          </cell>
          <cell r="N18">
            <v>6225100</v>
          </cell>
          <cell r="O18">
            <v>247693</v>
          </cell>
          <cell r="R18">
            <v>46579</v>
          </cell>
          <cell r="S18">
            <v>23125101</v>
          </cell>
          <cell r="U18">
            <v>84363</v>
          </cell>
          <cell r="V18">
            <v>230217</v>
          </cell>
          <cell r="W18">
            <v>258369</v>
          </cell>
          <cell r="X18">
            <v>51639</v>
          </cell>
          <cell r="Y18">
            <v>36506</v>
          </cell>
        </row>
        <row r="19">
          <cell r="C19">
            <v>3310</v>
          </cell>
          <cell r="D19">
            <v>302944</v>
          </cell>
          <cell r="L19">
            <v>22047</v>
          </cell>
          <cell r="N19">
            <v>6359140</v>
          </cell>
          <cell r="O19">
            <v>247800</v>
          </cell>
          <cell r="R19">
            <v>46611</v>
          </cell>
          <cell r="S19">
            <v>23176983</v>
          </cell>
          <cell r="U19">
            <v>84591</v>
          </cell>
          <cell r="V19">
            <v>230301</v>
          </cell>
          <cell r="W19">
            <v>258439</v>
          </cell>
          <cell r="X19">
            <v>51759</v>
          </cell>
          <cell r="Y19">
            <v>36593</v>
          </cell>
        </row>
        <row r="20">
          <cell r="C20">
            <v>3362</v>
          </cell>
          <cell r="D20">
            <v>303228</v>
          </cell>
          <cell r="L20">
            <v>22050</v>
          </cell>
          <cell r="N20">
            <v>6539257</v>
          </cell>
          <cell r="O20">
            <v>247923</v>
          </cell>
          <cell r="R20">
            <v>46635</v>
          </cell>
          <cell r="S20">
            <v>23226411</v>
          </cell>
          <cell r="U20">
            <v>85075</v>
          </cell>
          <cell r="V20">
            <v>230452</v>
          </cell>
          <cell r="W20">
            <v>258573</v>
          </cell>
          <cell r="X20">
            <v>51890</v>
          </cell>
          <cell r="Y20">
            <v>36691</v>
          </cell>
        </row>
        <row r="21">
          <cell r="C21">
            <v>3397</v>
          </cell>
          <cell r="D21">
            <v>303338</v>
          </cell>
          <cell r="L21">
            <v>22055</v>
          </cell>
          <cell r="N21">
            <v>6804919</v>
          </cell>
          <cell r="O21">
            <v>248120</v>
          </cell>
          <cell r="R21">
            <v>46651</v>
          </cell>
          <cell r="S21">
            <v>23266553</v>
          </cell>
          <cell r="U21">
            <v>85482</v>
          </cell>
          <cell r="V21">
            <v>230639</v>
          </cell>
          <cell r="W21">
            <v>258705</v>
          </cell>
          <cell r="X21">
            <v>52020</v>
          </cell>
          <cell r="Y21">
            <v>36791</v>
          </cell>
        </row>
        <row r="22">
          <cell r="C22">
            <v>3417</v>
          </cell>
          <cell r="D22">
            <v>303362</v>
          </cell>
          <cell r="L22">
            <v>22055</v>
          </cell>
          <cell r="N22">
            <v>6878298</v>
          </cell>
          <cell r="O22">
            <v>248172</v>
          </cell>
          <cell r="R22">
            <v>46659</v>
          </cell>
          <cell r="S22">
            <v>23310742</v>
          </cell>
          <cell r="U22">
            <v>85710</v>
          </cell>
          <cell r="V22">
            <v>230369</v>
          </cell>
          <cell r="W22">
            <v>258705</v>
          </cell>
          <cell r="X22">
            <v>52154</v>
          </cell>
          <cell r="Y22">
            <v>36891</v>
          </cell>
        </row>
        <row r="23">
          <cell r="C23">
            <v>3460</v>
          </cell>
          <cell r="D23">
            <v>303657</v>
          </cell>
          <cell r="L23">
            <v>22061</v>
          </cell>
          <cell r="N23">
            <v>6951677</v>
          </cell>
          <cell r="O23">
            <v>248224</v>
          </cell>
          <cell r="R23">
            <v>46680</v>
          </cell>
          <cell r="S23">
            <v>23370855</v>
          </cell>
          <cell r="U23">
            <v>86180</v>
          </cell>
          <cell r="V23">
            <v>230639</v>
          </cell>
          <cell r="W23">
            <v>258705</v>
          </cell>
          <cell r="X23">
            <v>52290</v>
          </cell>
          <cell r="Y23">
            <v>36990</v>
          </cell>
        </row>
        <row r="24">
          <cell r="C24">
            <v>3503</v>
          </cell>
          <cell r="D24">
            <v>303764</v>
          </cell>
          <cell r="L24">
            <v>22068</v>
          </cell>
          <cell r="N24">
            <v>7098438</v>
          </cell>
          <cell r="O24">
            <v>248331</v>
          </cell>
          <cell r="R24">
            <v>46699</v>
          </cell>
          <cell r="S24">
            <v>23456544</v>
          </cell>
          <cell r="U24">
            <v>86568</v>
          </cell>
          <cell r="V24">
            <v>230831</v>
          </cell>
          <cell r="W24">
            <v>258887</v>
          </cell>
          <cell r="X24">
            <v>52371</v>
          </cell>
          <cell r="Y24">
            <v>37049</v>
          </cell>
        </row>
        <row r="25">
          <cell r="C25">
            <v>3524</v>
          </cell>
          <cell r="D25">
            <v>303790</v>
          </cell>
          <cell r="L25">
            <v>22076</v>
          </cell>
          <cell r="N25">
            <v>7108940</v>
          </cell>
          <cell r="O25">
            <v>248337</v>
          </cell>
          <cell r="R25">
            <v>46718</v>
          </cell>
          <cell r="S25">
            <v>23542056</v>
          </cell>
          <cell r="U25">
            <v>86825</v>
          </cell>
          <cell r="V25">
            <v>230876</v>
          </cell>
          <cell r="W25">
            <v>258914</v>
          </cell>
          <cell r="X25">
            <v>52501</v>
          </cell>
          <cell r="Y25">
            <v>37147</v>
          </cell>
        </row>
        <row r="26">
          <cell r="C26">
            <v>3558</v>
          </cell>
          <cell r="D26">
            <v>304108</v>
          </cell>
          <cell r="L26">
            <v>22082</v>
          </cell>
          <cell r="N26">
            <v>7327730</v>
          </cell>
          <cell r="O26">
            <v>248463</v>
          </cell>
          <cell r="R26">
            <v>46739</v>
          </cell>
          <cell r="S26">
            <v>23615052</v>
          </cell>
          <cell r="U26">
            <v>87330</v>
          </cell>
          <cell r="V26">
            <v>231038</v>
          </cell>
          <cell r="W26">
            <v>259046</v>
          </cell>
          <cell r="X26">
            <v>52744</v>
          </cell>
          <cell r="Y26">
            <v>37327</v>
          </cell>
        </row>
        <row r="27">
          <cell r="C27">
            <v>3601</v>
          </cell>
          <cell r="D27">
            <v>304205</v>
          </cell>
          <cell r="L27">
            <v>22086</v>
          </cell>
          <cell r="N27">
            <v>7659056</v>
          </cell>
          <cell r="O27">
            <v>248717</v>
          </cell>
          <cell r="R27">
            <v>46753</v>
          </cell>
          <cell r="S27">
            <v>23685833</v>
          </cell>
          <cell r="U27">
            <v>87753</v>
          </cell>
          <cell r="V27">
            <v>231160</v>
          </cell>
          <cell r="W27">
            <v>259231</v>
          </cell>
          <cell r="X27">
            <v>52842</v>
          </cell>
          <cell r="Y27">
            <v>37399</v>
          </cell>
        </row>
        <row r="28">
          <cell r="C28">
            <v>3626</v>
          </cell>
          <cell r="D28">
            <v>304227</v>
          </cell>
          <cell r="L28">
            <v>22086</v>
          </cell>
          <cell r="N28">
            <v>7705835.5</v>
          </cell>
          <cell r="O28">
            <v>248753.5</v>
          </cell>
          <cell r="R28">
            <v>46769</v>
          </cell>
          <cell r="S28">
            <v>23748295</v>
          </cell>
          <cell r="U28">
            <v>88014</v>
          </cell>
          <cell r="V28">
            <v>231193</v>
          </cell>
          <cell r="W28">
            <v>259243</v>
          </cell>
          <cell r="X28">
            <v>52842</v>
          </cell>
          <cell r="Y28">
            <v>37399</v>
          </cell>
        </row>
        <row r="29">
          <cell r="C29">
            <v>3671</v>
          </cell>
          <cell r="D29">
            <v>304517</v>
          </cell>
          <cell r="L29">
            <v>22092</v>
          </cell>
          <cell r="N29">
            <v>7752615</v>
          </cell>
          <cell r="O29">
            <v>248790</v>
          </cell>
          <cell r="R29">
            <v>46794</v>
          </cell>
          <cell r="S29">
            <v>23803366</v>
          </cell>
          <cell r="U29">
            <v>88445</v>
          </cell>
          <cell r="V29">
            <v>231262</v>
          </cell>
          <cell r="W29">
            <v>259318</v>
          </cell>
          <cell r="X29">
            <v>53087</v>
          </cell>
          <cell r="Y29">
            <v>37584</v>
          </cell>
        </row>
        <row r="30">
          <cell r="C30">
            <v>3710</v>
          </cell>
          <cell r="D30">
            <v>304605</v>
          </cell>
          <cell r="L30">
            <v>22095</v>
          </cell>
          <cell r="N30">
            <v>8005325</v>
          </cell>
          <cell r="O30">
            <v>248991</v>
          </cell>
          <cell r="R30">
            <v>46820</v>
          </cell>
          <cell r="S30">
            <v>23892350</v>
          </cell>
          <cell r="U30">
            <v>88910</v>
          </cell>
          <cell r="V30">
            <v>231402</v>
          </cell>
          <cell r="W30">
            <v>259524</v>
          </cell>
          <cell r="X30">
            <v>53218</v>
          </cell>
          <cell r="Y30">
            <v>37685</v>
          </cell>
        </row>
        <row r="31">
          <cell r="C31">
            <v>3733</v>
          </cell>
          <cell r="D31">
            <v>304608</v>
          </cell>
          <cell r="L31">
            <v>22095</v>
          </cell>
          <cell r="N31">
            <v>8150837</v>
          </cell>
          <cell r="O31">
            <v>249105</v>
          </cell>
          <cell r="R31">
            <v>46846</v>
          </cell>
          <cell r="S31">
            <v>23965014</v>
          </cell>
          <cell r="U31">
            <v>89228</v>
          </cell>
          <cell r="V31">
            <v>231474</v>
          </cell>
          <cell r="W31">
            <v>259641</v>
          </cell>
          <cell r="X31">
            <v>53305</v>
          </cell>
          <cell r="Y31">
            <v>37751</v>
          </cell>
        </row>
        <row r="32">
          <cell r="C32">
            <v>3758</v>
          </cell>
          <cell r="D32">
            <v>304656</v>
          </cell>
          <cell r="L32">
            <v>22096</v>
          </cell>
          <cell r="N32">
            <v>8261992</v>
          </cell>
          <cell r="O32">
            <v>249204</v>
          </cell>
          <cell r="R32">
            <v>46878</v>
          </cell>
          <cell r="S32">
            <v>23999302</v>
          </cell>
          <cell r="U32">
            <v>89390</v>
          </cell>
          <cell r="V32">
            <v>231525</v>
          </cell>
          <cell r="W32">
            <v>259720</v>
          </cell>
          <cell r="X32">
            <v>53305</v>
          </cell>
          <cell r="Y32">
            <v>37751</v>
          </cell>
        </row>
        <row r="33">
          <cell r="C33">
            <v>3758</v>
          </cell>
          <cell r="D33">
            <v>304656</v>
          </cell>
          <cell r="L33">
            <v>22096</v>
          </cell>
          <cell r="N33">
            <v>8261992</v>
          </cell>
          <cell r="O33">
            <v>249204</v>
          </cell>
          <cell r="R33">
            <v>46878</v>
          </cell>
          <cell r="S33">
            <v>23999302</v>
          </cell>
          <cell r="U33">
            <v>89390</v>
          </cell>
          <cell r="V33">
            <v>231525</v>
          </cell>
          <cell r="W33">
            <v>259720</v>
          </cell>
          <cell r="X33">
            <v>53305</v>
          </cell>
          <cell r="Y33">
            <v>37751</v>
          </cell>
        </row>
        <row r="34">
          <cell r="C34">
            <v>3758</v>
          </cell>
          <cell r="D34">
            <v>304656</v>
          </cell>
          <cell r="L34">
            <v>22096</v>
          </cell>
          <cell r="N34">
            <v>8261992</v>
          </cell>
          <cell r="O34">
            <v>249204</v>
          </cell>
          <cell r="R34">
            <v>46878</v>
          </cell>
          <cell r="S34">
            <v>23999302</v>
          </cell>
          <cell r="U34">
            <v>89390</v>
          </cell>
          <cell r="V34">
            <v>231525</v>
          </cell>
          <cell r="W34">
            <v>259720</v>
          </cell>
          <cell r="X34">
            <v>53305</v>
          </cell>
          <cell r="Y34">
            <v>37751</v>
          </cell>
        </row>
        <row r="35">
          <cell r="C35">
            <v>3758</v>
          </cell>
          <cell r="D35">
            <v>304656</v>
          </cell>
          <cell r="L35">
            <v>22096</v>
          </cell>
          <cell r="N35">
            <v>8261992</v>
          </cell>
          <cell r="O35">
            <v>249204</v>
          </cell>
          <cell r="R35">
            <v>46878</v>
          </cell>
          <cell r="S35">
            <v>23999302</v>
          </cell>
          <cell r="U35">
            <v>89390</v>
          </cell>
          <cell r="V35">
            <v>231525</v>
          </cell>
          <cell r="W35">
            <v>259720</v>
          </cell>
          <cell r="X35">
            <v>53305</v>
          </cell>
          <cell r="Y35">
            <v>37751</v>
          </cell>
        </row>
        <row r="36">
          <cell r="C36">
            <v>3758</v>
          </cell>
          <cell r="D36">
            <v>304656</v>
          </cell>
          <cell r="L36">
            <v>22096</v>
          </cell>
          <cell r="N36">
            <v>8261992</v>
          </cell>
          <cell r="O36">
            <v>249204</v>
          </cell>
          <cell r="R36">
            <v>46878</v>
          </cell>
          <cell r="S36">
            <v>23999302</v>
          </cell>
          <cell r="U36">
            <v>89390</v>
          </cell>
          <cell r="V36">
            <v>231525</v>
          </cell>
          <cell r="W36">
            <v>259720</v>
          </cell>
          <cell r="X36">
            <v>53305</v>
          </cell>
          <cell r="Y36">
            <v>37751</v>
          </cell>
        </row>
        <row r="37">
          <cell r="C37">
            <v>3758</v>
          </cell>
          <cell r="D37">
            <v>304656</v>
          </cell>
          <cell r="L37">
            <v>22096</v>
          </cell>
          <cell r="N37">
            <v>8261992</v>
          </cell>
          <cell r="O37">
            <v>249204</v>
          </cell>
          <cell r="R37">
            <v>46878</v>
          </cell>
          <cell r="S37">
            <v>23999302</v>
          </cell>
          <cell r="U37">
            <v>89390</v>
          </cell>
          <cell r="V37">
            <v>231525</v>
          </cell>
          <cell r="W37">
            <v>259720</v>
          </cell>
          <cell r="X37">
            <v>53305</v>
          </cell>
          <cell r="Y37">
            <v>37751</v>
          </cell>
        </row>
        <row r="38">
          <cell r="C38">
            <v>3758</v>
          </cell>
          <cell r="D38">
            <v>304656</v>
          </cell>
          <cell r="L38">
            <v>22096</v>
          </cell>
          <cell r="N38">
            <v>8261992</v>
          </cell>
          <cell r="O38">
            <v>249204</v>
          </cell>
          <cell r="R38">
            <v>46878</v>
          </cell>
          <cell r="S38">
            <v>23999302</v>
          </cell>
          <cell r="U38">
            <v>89390</v>
          </cell>
          <cell r="V38">
            <v>231525</v>
          </cell>
          <cell r="W38">
            <v>259720</v>
          </cell>
          <cell r="X38">
            <v>53305</v>
          </cell>
          <cell r="Y38">
            <v>37751</v>
          </cell>
        </row>
        <row r="39">
          <cell r="C39">
            <v>3758</v>
          </cell>
          <cell r="D39">
            <v>304656</v>
          </cell>
          <cell r="L39">
            <v>22096</v>
          </cell>
          <cell r="N39">
            <v>8261992</v>
          </cell>
          <cell r="O39">
            <v>249204</v>
          </cell>
          <cell r="R39">
            <v>46878</v>
          </cell>
          <cell r="S39">
            <v>23999302</v>
          </cell>
          <cell r="U39">
            <v>89390</v>
          </cell>
          <cell r="V39">
            <v>231525</v>
          </cell>
          <cell r="W39">
            <v>259720</v>
          </cell>
          <cell r="X39">
            <v>53305</v>
          </cell>
          <cell r="Y39">
            <v>37751</v>
          </cell>
        </row>
        <row r="40">
          <cell r="C40">
            <v>3808</v>
          </cell>
          <cell r="D40">
            <v>304957</v>
          </cell>
          <cell r="L40">
            <v>22102</v>
          </cell>
          <cell r="N40">
            <v>8261992</v>
          </cell>
          <cell r="O40">
            <v>249204</v>
          </cell>
          <cell r="R40">
            <v>46889</v>
          </cell>
          <cell r="S40">
            <v>24065518</v>
          </cell>
          <cell r="U40">
            <v>89856</v>
          </cell>
          <cell r="V40">
            <v>231525</v>
          </cell>
          <cell r="W40">
            <v>259720</v>
          </cell>
          <cell r="X40">
            <v>53397</v>
          </cell>
          <cell r="Y40">
            <v>37816.5</v>
          </cell>
        </row>
        <row r="41">
          <cell r="C41">
            <v>3866</v>
          </cell>
          <cell r="D41">
            <v>305234</v>
          </cell>
          <cell r="L41">
            <v>22108</v>
          </cell>
          <cell r="N41">
            <v>8261992</v>
          </cell>
          <cell r="O41">
            <v>249204</v>
          </cell>
          <cell r="R41">
            <v>46929</v>
          </cell>
          <cell r="S41">
            <v>24131871</v>
          </cell>
          <cell r="U41">
            <v>90451</v>
          </cell>
          <cell r="V41">
            <v>231651</v>
          </cell>
          <cell r="W41">
            <v>259915</v>
          </cell>
          <cell r="X41">
            <v>53489</v>
          </cell>
          <cell r="Y41">
            <v>37882</v>
          </cell>
        </row>
        <row r="42">
          <cell r="C42">
            <v>3917</v>
          </cell>
          <cell r="D42">
            <v>305552</v>
          </cell>
          <cell r="L42">
            <v>22115</v>
          </cell>
          <cell r="N42">
            <v>8415394</v>
          </cell>
          <cell r="O42">
            <v>249319</v>
          </cell>
          <cell r="R42">
            <v>46947</v>
          </cell>
          <cell r="S42">
            <v>24205553</v>
          </cell>
          <cell r="U42">
            <v>90999</v>
          </cell>
          <cell r="V42">
            <v>231796</v>
          </cell>
          <cell r="W42">
            <v>260198</v>
          </cell>
          <cell r="X42">
            <v>53647</v>
          </cell>
          <cell r="Y42">
            <v>38011</v>
          </cell>
        </row>
        <row r="43">
          <cell r="C43">
            <v>3955</v>
          </cell>
          <cell r="D43">
            <v>305862</v>
          </cell>
          <cell r="L43">
            <v>22124</v>
          </cell>
          <cell r="N43">
            <v>8711792</v>
          </cell>
          <cell r="O43">
            <v>249557</v>
          </cell>
          <cell r="R43">
            <v>46969</v>
          </cell>
          <cell r="S43">
            <v>24252301</v>
          </cell>
          <cell r="U43">
            <v>91530</v>
          </cell>
          <cell r="V43">
            <v>231919</v>
          </cell>
          <cell r="W43">
            <v>260514</v>
          </cell>
          <cell r="X43">
            <v>53781.5</v>
          </cell>
          <cell r="Y43">
            <v>38117.5</v>
          </cell>
        </row>
        <row r="44">
          <cell r="C44">
            <v>3990</v>
          </cell>
          <cell r="D44">
            <v>306129</v>
          </cell>
          <cell r="L44">
            <v>22128</v>
          </cell>
          <cell r="N44">
            <v>8943654</v>
          </cell>
          <cell r="O44">
            <v>249741</v>
          </cell>
          <cell r="R44">
            <v>47004</v>
          </cell>
          <cell r="S44">
            <v>24315218</v>
          </cell>
          <cell r="U44">
            <v>92036</v>
          </cell>
          <cell r="V44">
            <v>231982</v>
          </cell>
          <cell r="W44">
            <v>260810</v>
          </cell>
          <cell r="X44">
            <v>53916</v>
          </cell>
          <cell r="Y44">
            <v>38224</v>
          </cell>
        </row>
        <row r="45">
          <cell r="C45">
            <v>4018</v>
          </cell>
          <cell r="D45">
            <v>306465</v>
          </cell>
          <cell r="L45">
            <v>22136</v>
          </cell>
          <cell r="N45">
            <v>9348872</v>
          </cell>
          <cell r="O45">
            <v>250051</v>
          </cell>
          <cell r="R45">
            <v>47025</v>
          </cell>
          <cell r="S45">
            <v>24378904</v>
          </cell>
          <cell r="U45">
            <v>92271.5</v>
          </cell>
          <cell r="V45">
            <v>232067</v>
          </cell>
          <cell r="W45">
            <v>261190</v>
          </cell>
          <cell r="X45">
            <v>54051</v>
          </cell>
          <cell r="Y45">
            <v>38332</v>
          </cell>
        </row>
        <row r="46">
          <cell r="C46">
            <v>4041</v>
          </cell>
          <cell r="D46">
            <v>306813</v>
          </cell>
          <cell r="L46">
            <v>22143</v>
          </cell>
          <cell r="O46">
            <v>250408</v>
          </cell>
          <cell r="R46">
            <v>47042</v>
          </cell>
          <cell r="S46">
            <v>24444420</v>
          </cell>
          <cell r="U46">
            <v>92507</v>
          </cell>
          <cell r="V46">
            <v>232209</v>
          </cell>
          <cell r="W46">
            <v>261520</v>
          </cell>
          <cell r="X46">
            <v>54177</v>
          </cell>
          <cell r="Y46">
            <v>38432</v>
          </cell>
        </row>
        <row r="47">
          <cell r="C47">
            <v>4066</v>
          </cell>
          <cell r="D47">
            <v>307109</v>
          </cell>
          <cell r="L47">
            <v>22147</v>
          </cell>
          <cell r="N47">
            <v>249541</v>
          </cell>
          <cell r="O47">
            <v>250753</v>
          </cell>
          <cell r="R47">
            <v>47076</v>
          </cell>
          <cell r="S47">
            <v>24494556</v>
          </cell>
          <cell r="U47">
            <v>92754</v>
          </cell>
          <cell r="V47">
            <v>232270</v>
          </cell>
          <cell r="W47">
            <v>261886</v>
          </cell>
          <cell r="X47">
            <v>54311</v>
          </cell>
          <cell r="Y47">
            <v>38539</v>
          </cell>
        </row>
        <row r="48">
          <cell r="C48">
            <v>4110</v>
          </cell>
          <cell r="D48">
            <v>307413</v>
          </cell>
          <cell r="L48">
            <v>22157</v>
          </cell>
          <cell r="N48">
            <v>698004</v>
          </cell>
          <cell r="O48">
            <v>251106</v>
          </cell>
          <cell r="R48">
            <v>47102</v>
          </cell>
          <cell r="S48">
            <v>24577687</v>
          </cell>
          <cell r="U48">
            <v>93374</v>
          </cell>
          <cell r="V48">
            <v>232374</v>
          </cell>
          <cell r="W48">
            <v>262338</v>
          </cell>
          <cell r="X48">
            <v>54405</v>
          </cell>
          <cell r="Y48">
            <v>38613</v>
          </cell>
        </row>
        <row r="49">
          <cell r="C49">
            <v>4133</v>
          </cell>
          <cell r="D49">
            <v>307711</v>
          </cell>
          <cell r="L49">
            <v>22165</v>
          </cell>
          <cell r="N49">
            <v>1063953</v>
          </cell>
          <cell r="O49">
            <v>251387</v>
          </cell>
          <cell r="R49">
            <v>47120</v>
          </cell>
          <cell r="S49">
            <v>24636192</v>
          </cell>
          <cell r="U49">
            <v>93824</v>
          </cell>
          <cell r="V49">
            <v>232418</v>
          </cell>
          <cell r="W49">
            <v>262712</v>
          </cell>
          <cell r="X49">
            <v>54547</v>
          </cell>
          <cell r="Y49">
            <v>38725</v>
          </cell>
        </row>
        <row r="50">
          <cell r="C50">
            <v>4161</v>
          </cell>
          <cell r="D50">
            <v>307928</v>
          </cell>
          <cell r="L50">
            <v>22171</v>
          </cell>
          <cell r="N50">
            <v>1325201</v>
          </cell>
          <cell r="O50">
            <v>251599</v>
          </cell>
          <cell r="R50">
            <v>47150</v>
          </cell>
          <cell r="S50">
            <v>24680161</v>
          </cell>
          <cell r="U50">
            <v>94209</v>
          </cell>
          <cell r="V50">
            <v>232476</v>
          </cell>
          <cell r="W50">
            <v>262976</v>
          </cell>
          <cell r="X50">
            <v>54614</v>
          </cell>
          <cell r="Y50">
            <v>38781</v>
          </cell>
        </row>
        <row r="51">
          <cell r="C51">
            <v>4193</v>
          </cell>
          <cell r="D51">
            <v>308170</v>
          </cell>
          <cell r="L51">
            <v>22178</v>
          </cell>
          <cell r="N51">
            <v>1539257</v>
          </cell>
          <cell r="O51">
            <v>251730</v>
          </cell>
          <cell r="R51">
            <v>47169</v>
          </cell>
          <cell r="S51">
            <v>24747733</v>
          </cell>
          <cell r="U51">
            <v>94657</v>
          </cell>
          <cell r="V51">
            <v>232530</v>
          </cell>
          <cell r="W51">
            <v>263128</v>
          </cell>
          <cell r="X51">
            <v>54680</v>
          </cell>
          <cell r="Y51">
            <v>38832</v>
          </cell>
        </row>
        <row r="52">
          <cell r="C52">
            <v>4233</v>
          </cell>
          <cell r="D52">
            <v>308463</v>
          </cell>
          <cell r="L52">
            <v>22184</v>
          </cell>
          <cell r="N52">
            <v>1890123</v>
          </cell>
          <cell r="O52">
            <v>251991</v>
          </cell>
          <cell r="R52">
            <v>47183</v>
          </cell>
          <cell r="S52">
            <v>24767674</v>
          </cell>
          <cell r="U52">
            <v>95099</v>
          </cell>
          <cell r="V52">
            <v>232606</v>
          </cell>
          <cell r="W52">
            <v>263364</v>
          </cell>
          <cell r="X52">
            <v>54803</v>
          </cell>
          <cell r="Y52">
            <v>38926</v>
          </cell>
        </row>
        <row r="53">
          <cell r="C53">
            <v>4255</v>
          </cell>
          <cell r="D53">
            <v>308651</v>
          </cell>
          <cell r="L53">
            <v>22184</v>
          </cell>
          <cell r="N53">
            <v>2002513</v>
          </cell>
          <cell r="O53">
            <v>252074</v>
          </cell>
          <cell r="R53">
            <v>47200</v>
          </cell>
          <cell r="S53">
            <v>24781683</v>
          </cell>
          <cell r="U53">
            <v>95364</v>
          </cell>
          <cell r="V53">
            <v>232613</v>
          </cell>
          <cell r="W53">
            <v>263565</v>
          </cell>
          <cell r="X53">
            <v>54878</v>
          </cell>
          <cell r="Y53">
            <v>38982</v>
          </cell>
        </row>
        <row r="54">
          <cell r="C54">
            <v>4277</v>
          </cell>
          <cell r="D54">
            <v>308787</v>
          </cell>
          <cell r="L54">
            <v>22190</v>
          </cell>
          <cell r="N54">
            <v>2002513</v>
          </cell>
          <cell r="O54">
            <v>252074</v>
          </cell>
          <cell r="R54">
            <v>47205</v>
          </cell>
          <cell r="S54">
            <v>24796028</v>
          </cell>
          <cell r="U54">
            <v>95597</v>
          </cell>
          <cell r="V54">
            <v>232625</v>
          </cell>
          <cell r="W54">
            <v>263730</v>
          </cell>
          <cell r="X54">
            <v>54954</v>
          </cell>
          <cell r="Y54">
            <v>39037</v>
          </cell>
        </row>
        <row r="55">
          <cell r="C55">
            <v>4277</v>
          </cell>
          <cell r="D55">
            <v>308787</v>
          </cell>
          <cell r="L55">
            <v>22190</v>
          </cell>
          <cell r="N55">
            <v>2002513</v>
          </cell>
          <cell r="O55">
            <v>252074</v>
          </cell>
          <cell r="R55">
            <v>47205</v>
          </cell>
          <cell r="S55">
            <v>24796028</v>
          </cell>
          <cell r="U55">
            <v>95597</v>
          </cell>
          <cell r="V55">
            <v>232625</v>
          </cell>
          <cell r="W55">
            <v>263730</v>
          </cell>
          <cell r="X55">
            <v>54954</v>
          </cell>
          <cell r="Y55">
            <v>39037</v>
          </cell>
        </row>
        <row r="56">
          <cell r="C56">
            <v>4277</v>
          </cell>
          <cell r="D56">
            <v>308787</v>
          </cell>
          <cell r="L56">
            <v>22190</v>
          </cell>
          <cell r="N56">
            <v>2002513</v>
          </cell>
          <cell r="O56">
            <v>252074</v>
          </cell>
          <cell r="R56">
            <v>47205</v>
          </cell>
          <cell r="S56">
            <v>24796028</v>
          </cell>
          <cell r="U56">
            <v>95597</v>
          </cell>
          <cell r="V56">
            <v>232625</v>
          </cell>
          <cell r="W56">
            <v>263730</v>
          </cell>
          <cell r="X56">
            <v>54954</v>
          </cell>
          <cell r="Y56">
            <v>39037</v>
          </cell>
        </row>
        <row r="57">
          <cell r="C57">
            <v>4277</v>
          </cell>
          <cell r="D57">
            <v>308787</v>
          </cell>
          <cell r="L57">
            <v>22190</v>
          </cell>
          <cell r="N57">
            <v>2002513</v>
          </cell>
          <cell r="O57">
            <v>252074</v>
          </cell>
          <cell r="R57">
            <v>47205</v>
          </cell>
          <cell r="S57">
            <v>24796028</v>
          </cell>
          <cell r="U57">
            <v>95597</v>
          </cell>
          <cell r="V57">
            <v>232625</v>
          </cell>
          <cell r="W57">
            <v>263730</v>
          </cell>
          <cell r="X57">
            <v>54954</v>
          </cell>
          <cell r="Y57">
            <v>39037</v>
          </cell>
        </row>
        <row r="58">
          <cell r="C58">
            <v>4321</v>
          </cell>
          <cell r="D58">
            <v>309076</v>
          </cell>
          <cell r="L58">
            <v>22197</v>
          </cell>
          <cell r="N58">
            <v>2002513</v>
          </cell>
          <cell r="O58">
            <v>252074</v>
          </cell>
          <cell r="R58">
            <v>47201</v>
          </cell>
          <cell r="S58">
            <v>24848740</v>
          </cell>
          <cell r="U58">
            <v>96049</v>
          </cell>
          <cell r="V58">
            <v>232625</v>
          </cell>
          <cell r="W58">
            <v>264016</v>
          </cell>
          <cell r="X58">
            <v>54954</v>
          </cell>
          <cell r="Y58">
            <v>39037</v>
          </cell>
        </row>
        <row r="59">
          <cell r="C59">
            <v>4364</v>
          </cell>
          <cell r="D59">
            <v>309375</v>
          </cell>
          <cell r="L59">
            <v>22203</v>
          </cell>
          <cell r="N59">
            <v>2259848</v>
          </cell>
          <cell r="O59">
            <v>252263</v>
          </cell>
          <cell r="R59">
            <v>47228</v>
          </cell>
          <cell r="S59">
            <v>24893427</v>
          </cell>
          <cell r="U59">
            <v>96495</v>
          </cell>
          <cell r="V59">
            <v>232625</v>
          </cell>
          <cell r="W59">
            <v>264274</v>
          </cell>
          <cell r="X59">
            <v>55045</v>
          </cell>
          <cell r="Y59">
            <v>39108</v>
          </cell>
        </row>
        <row r="60">
          <cell r="C60">
            <v>4411</v>
          </cell>
          <cell r="D60">
            <v>309704</v>
          </cell>
          <cell r="L60">
            <v>22210</v>
          </cell>
          <cell r="N60">
            <v>2259848</v>
          </cell>
          <cell r="O60">
            <v>252263</v>
          </cell>
          <cell r="R60">
            <v>47234</v>
          </cell>
          <cell r="S60">
            <v>24928818</v>
          </cell>
          <cell r="U60">
            <v>97096</v>
          </cell>
          <cell r="V60">
            <v>232625</v>
          </cell>
          <cell r="W60">
            <v>264505</v>
          </cell>
          <cell r="X60">
            <v>55181</v>
          </cell>
          <cell r="Y60">
            <v>39208</v>
          </cell>
        </row>
        <row r="61">
          <cell r="C61">
            <v>4453</v>
          </cell>
          <cell r="D61">
            <v>309926</v>
          </cell>
          <cell r="L61">
            <v>22217</v>
          </cell>
          <cell r="N61">
            <v>2411674</v>
          </cell>
          <cell r="O61">
            <v>252375</v>
          </cell>
          <cell r="R61">
            <v>47242</v>
          </cell>
          <cell r="S61">
            <v>24988618</v>
          </cell>
          <cell r="U61">
            <v>97591.5</v>
          </cell>
          <cell r="V61">
            <v>232625</v>
          </cell>
          <cell r="W61">
            <v>264694</v>
          </cell>
          <cell r="X61">
            <v>55286</v>
          </cell>
          <cell r="Y61">
            <v>39288</v>
          </cell>
        </row>
        <row r="62">
          <cell r="C62">
            <v>4495</v>
          </cell>
          <cell r="D62">
            <v>310236</v>
          </cell>
          <cell r="L62">
            <v>22223</v>
          </cell>
          <cell r="N62">
            <v>2563500</v>
          </cell>
          <cell r="O62">
            <v>252487</v>
          </cell>
          <cell r="R62">
            <v>47250</v>
          </cell>
          <cell r="S62">
            <v>25043865</v>
          </cell>
          <cell r="U62">
            <v>98087</v>
          </cell>
          <cell r="V62">
            <v>232625</v>
          </cell>
          <cell r="W62">
            <v>264756</v>
          </cell>
          <cell r="X62">
            <v>55361</v>
          </cell>
          <cell r="Y62">
            <v>39342</v>
          </cell>
        </row>
        <row r="63">
          <cell r="C63">
            <v>4549</v>
          </cell>
          <cell r="D63">
            <v>310554</v>
          </cell>
          <cell r="L63">
            <v>22231</v>
          </cell>
          <cell r="N63">
            <v>2856598</v>
          </cell>
          <cell r="O63">
            <v>252701</v>
          </cell>
          <cell r="R63">
            <v>47257</v>
          </cell>
          <cell r="S63">
            <v>25102803</v>
          </cell>
          <cell r="U63">
            <v>98683</v>
          </cell>
          <cell r="V63">
            <v>232808</v>
          </cell>
          <cell r="W63">
            <v>264992</v>
          </cell>
          <cell r="X63">
            <v>55450</v>
          </cell>
          <cell r="Y63">
            <v>39405</v>
          </cell>
        </row>
        <row r="64">
          <cell r="C64">
            <v>4588</v>
          </cell>
          <cell r="D64">
            <v>310812</v>
          </cell>
          <cell r="L64">
            <v>22237</v>
          </cell>
          <cell r="N64">
            <v>3318269</v>
          </cell>
          <cell r="O64">
            <v>253042</v>
          </cell>
          <cell r="R64">
            <v>47264</v>
          </cell>
          <cell r="S64">
            <v>25185026</v>
          </cell>
          <cell r="U64">
            <v>99259</v>
          </cell>
          <cell r="V64">
            <v>233021</v>
          </cell>
          <cell r="W64">
            <v>265275</v>
          </cell>
          <cell r="X64">
            <v>55526</v>
          </cell>
          <cell r="Y64">
            <v>39457</v>
          </cell>
        </row>
        <row r="65">
          <cell r="C65">
            <v>4629</v>
          </cell>
          <cell r="D65">
            <v>311008</v>
          </cell>
          <cell r="L65">
            <v>22242</v>
          </cell>
          <cell r="N65">
            <v>3592720</v>
          </cell>
          <cell r="O65">
            <v>253190</v>
          </cell>
          <cell r="R65">
            <v>47279</v>
          </cell>
          <cell r="S65">
            <v>25255606</v>
          </cell>
          <cell r="U65">
            <v>99669</v>
          </cell>
          <cell r="V65">
            <v>233120</v>
          </cell>
          <cell r="W65">
            <v>265417</v>
          </cell>
          <cell r="X65">
            <v>55639</v>
          </cell>
          <cell r="Y65">
            <v>39537</v>
          </cell>
        </row>
        <row r="66">
          <cell r="C66">
            <v>4660</v>
          </cell>
          <cell r="D66">
            <v>311283</v>
          </cell>
          <cell r="L66">
            <v>22247</v>
          </cell>
          <cell r="N66">
            <v>3764213</v>
          </cell>
          <cell r="O66">
            <v>253342</v>
          </cell>
          <cell r="R66">
            <v>47294</v>
          </cell>
          <cell r="S66">
            <v>25308745</v>
          </cell>
          <cell r="U66">
            <v>100161</v>
          </cell>
          <cell r="V66">
            <v>233243</v>
          </cell>
          <cell r="W66">
            <v>265571</v>
          </cell>
          <cell r="X66">
            <v>55732</v>
          </cell>
          <cell r="Y66">
            <v>39610</v>
          </cell>
        </row>
        <row r="67">
          <cell r="C67">
            <v>4676</v>
          </cell>
          <cell r="D67">
            <v>311484</v>
          </cell>
          <cell r="L67">
            <v>22254</v>
          </cell>
          <cell r="N67">
            <v>4015795</v>
          </cell>
          <cell r="O67">
            <v>253513</v>
          </cell>
          <cell r="R67">
            <v>47318</v>
          </cell>
          <cell r="S67">
            <v>25341400</v>
          </cell>
          <cell r="U67">
            <v>101109</v>
          </cell>
          <cell r="V67">
            <v>233469</v>
          </cell>
          <cell r="W67">
            <v>266581</v>
          </cell>
          <cell r="X67">
            <v>55853</v>
          </cell>
          <cell r="Y67">
            <v>39701</v>
          </cell>
        </row>
        <row r="68">
          <cell r="C68">
            <v>4745</v>
          </cell>
          <cell r="D68">
            <v>311809</v>
          </cell>
          <cell r="L68">
            <v>22260</v>
          </cell>
          <cell r="N68">
            <v>4379913</v>
          </cell>
          <cell r="O68">
            <v>253803</v>
          </cell>
          <cell r="R68">
            <v>47330</v>
          </cell>
          <cell r="S68">
            <v>25491994</v>
          </cell>
          <cell r="U68">
            <v>101244</v>
          </cell>
          <cell r="V68">
            <v>233596</v>
          </cell>
          <cell r="W68">
            <v>266034</v>
          </cell>
          <cell r="X68">
            <v>56000</v>
          </cell>
          <cell r="Y68">
            <v>39813</v>
          </cell>
        </row>
        <row r="69">
          <cell r="C69">
            <v>4765</v>
          </cell>
          <cell r="D69">
            <v>312030</v>
          </cell>
          <cell r="L69">
            <v>22268</v>
          </cell>
          <cell r="N69">
            <v>4643174</v>
          </cell>
          <cell r="O69">
            <v>254017</v>
          </cell>
          <cell r="R69">
            <v>47351</v>
          </cell>
          <cell r="S69">
            <v>25561844</v>
          </cell>
          <cell r="U69">
            <v>101634</v>
          </cell>
          <cell r="V69">
            <v>233740</v>
          </cell>
          <cell r="W69">
            <v>266170</v>
          </cell>
          <cell r="X69">
            <v>56071</v>
          </cell>
          <cell r="Y69">
            <v>39864</v>
          </cell>
        </row>
        <row r="70">
          <cell r="C70">
            <v>4815</v>
          </cell>
          <cell r="D70">
            <v>312290</v>
          </cell>
          <cell r="L70">
            <v>22275</v>
          </cell>
          <cell r="N70">
            <v>4753155</v>
          </cell>
          <cell r="O70">
            <v>254097</v>
          </cell>
          <cell r="R70">
            <v>47362</v>
          </cell>
          <cell r="S70">
            <v>25618683.5</v>
          </cell>
          <cell r="U70">
            <v>102115</v>
          </cell>
          <cell r="V70">
            <v>233809</v>
          </cell>
          <cell r="W70">
            <v>266260</v>
          </cell>
          <cell r="X70">
            <v>56201</v>
          </cell>
          <cell r="Y70">
            <v>39959</v>
          </cell>
        </row>
        <row r="71">
          <cell r="C71">
            <v>4857</v>
          </cell>
          <cell r="D71">
            <v>312580</v>
          </cell>
          <cell r="L71">
            <v>22281</v>
          </cell>
          <cell r="N71">
            <v>4815771</v>
          </cell>
          <cell r="O71">
            <v>254141</v>
          </cell>
          <cell r="R71">
            <v>47371</v>
          </cell>
          <cell r="S71">
            <v>25675523</v>
          </cell>
          <cell r="U71">
            <v>102523</v>
          </cell>
          <cell r="V71">
            <v>233839</v>
          </cell>
          <cell r="W71">
            <v>266303</v>
          </cell>
          <cell r="X71">
            <v>56278</v>
          </cell>
          <cell r="Y71">
            <v>40021</v>
          </cell>
        </row>
        <row r="72">
          <cell r="C72">
            <v>4887</v>
          </cell>
          <cell r="D72">
            <v>312901</v>
          </cell>
          <cell r="L72">
            <v>22287</v>
          </cell>
          <cell r="N72">
            <v>5219405</v>
          </cell>
          <cell r="O72">
            <v>254433</v>
          </cell>
          <cell r="R72">
            <v>47378</v>
          </cell>
          <cell r="S72">
            <v>25706117</v>
          </cell>
          <cell r="U72">
            <v>103053</v>
          </cell>
          <cell r="V72">
            <v>234061</v>
          </cell>
          <cell r="W72">
            <v>266514</v>
          </cell>
          <cell r="X72">
            <v>56376</v>
          </cell>
          <cell r="Y72">
            <v>40094</v>
          </cell>
        </row>
        <row r="73">
          <cell r="C73">
            <v>4924</v>
          </cell>
          <cell r="D73">
            <v>313197</v>
          </cell>
          <cell r="L73">
            <v>22292</v>
          </cell>
          <cell r="N73">
            <v>5219405</v>
          </cell>
          <cell r="O73">
            <v>254433</v>
          </cell>
          <cell r="R73">
            <v>47391</v>
          </cell>
          <cell r="S73">
            <v>25745670</v>
          </cell>
          <cell r="U73">
            <v>103429</v>
          </cell>
          <cell r="V73">
            <v>234196</v>
          </cell>
          <cell r="W73">
            <v>266663</v>
          </cell>
          <cell r="X73">
            <v>56446</v>
          </cell>
          <cell r="Y73">
            <v>40146</v>
          </cell>
        </row>
        <row r="74">
          <cell r="C74">
            <v>4976</v>
          </cell>
          <cell r="D74">
            <v>313543</v>
          </cell>
          <cell r="L74">
            <v>22299</v>
          </cell>
          <cell r="N74">
            <v>5219405</v>
          </cell>
          <cell r="O74">
            <v>254433</v>
          </cell>
          <cell r="R74">
            <v>47401</v>
          </cell>
          <cell r="S74">
            <v>25760208</v>
          </cell>
          <cell r="U74">
            <v>103917</v>
          </cell>
          <cell r="V74">
            <v>234278</v>
          </cell>
          <cell r="W74">
            <v>266748</v>
          </cell>
          <cell r="X74">
            <v>56630</v>
          </cell>
          <cell r="Y74">
            <v>40285</v>
          </cell>
        </row>
        <row r="75">
          <cell r="C75">
            <v>4976</v>
          </cell>
          <cell r="D75">
            <v>313543</v>
          </cell>
          <cell r="L75">
            <v>22299</v>
          </cell>
          <cell r="N75">
            <v>5219405</v>
          </cell>
          <cell r="O75">
            <v>254433</v>
          </cell>
          <cell r="R75">
            <v>47401</v>
          </cell>
          <cell r="S75">
            <v>25760208</v>
          </cell>
          <cell r="U75">
            <v>103917</v>
          </cell>
          <cell r="V75">
            <v>234278</v>
          </cell>
          <cell r="W75">
            <v>266748</v>
          </cell>
          <cell r="X75">
            <v>56630</v>
          </cell>
          <cell r="Y75">
            <v>40285</v>
          </cell>
        </row>
        <row r="76">
          <cell r="C76">
            <v>4976</v>
          </cell>
          <cell r="D76">
            <v>313543</v>
          </cell>
          <cell r="L76">
            <v>22299</v>
          </cell>
          <cell r="N76">
            <v>5219405</v>
          </cell>
          <cell r="O76">
            <v>254433</v>
          </cell>
          <cell r="R76">
            <v>47401</v>
          </cell>
          <cell r="S76">
            <v>25760208</v>
          </cell>
          <cell r="U76">
            <v>103917</v>
          </cell>
          <cell r="V76">
            <v>234278</v>
          </cell>
          <cell r="W76">
            <v>266748</v>
          </cell>
          <cell r="X76">
            <v>56630</v>
          </cell>
          <cell r="Y76">
            <v>40285</v>
          </cell>
        </row>
        <row r="77">
          <cell r="C77">
            <v>4976</v>
          </cell>
          <cell r="D77">
            <v>313543</v>
          </cell>
          <cell r="L77">
            <v>22299</v>
          </cell>
          <cell r="N77">
            <v>5219405</v>
          </cell>
          <cell r="O77">
            <v>254433</v>
          </cell>
          <cell r="R77">
            <v>47401</v>
          </cell>
          <cell r="S77">
            <v>25760208</v>
          </cell>
          <cell r="U77">
            <v>103917</v>
          </cell>
          <cell r="V77">
            <v>234278</v>
          </cell>
          <cell r="W77">
            <v>266748</v>
          </cell>
          <cell r="X77">
            <v>56630</v>
          </cell>
          <cell r="Y77">
            <v>40285</v>
          </cell>
        </row>
        <row r="78">
          <cell r="C78">
            <v>4976</v>
          </cell>
          <cell r="D78">
            <v>313543</v>
          </cell>
          <cell r="L78">
            <v>22299</v>
          </cell>
          <cell r="N78">
            <v>5219405</v>
          </cell>
          <cell r="O78">
            <v>254433</v>
          </cell>
          <cell r="R78">
            <v>47401</v>
          </cell>
          <cell r="S78">
            <v>25760208</v>
          </cell>
          <cell r="U78">
            <v>103917</v>
          </cell>
          <cell r="V78">
            <v>234278</v>
          </cell>
          <cell r="W78">
            <v>266748</v>
          </cell>
          <cell r="X78">
            <v>56630</v>
          </cell>
          <cell r="Y78">
            <v>40285</v>
          </cell>
        </row>
        <row r="79">
          <cell r="C79">
            <v>5002</v>
          </cell>
          <cell r="D79">
            <v>313774</v>
          </cell>
          <cell r="L79">
            <v>22299</v>
          </cell>
          <cell r="N79">
            <v>5219405</v>
          </cell>
          <cell r="O79">
            <v>254433</v>
          </cell>
          <cell r="R79">
            <v>47405</v>
          </cell>
          <cell r="S79">
            <v>25783528</v>
          </cell>
          <cell r="U79">
            <v>104116</v>
          </cell>
          <cell r="V79">
            <v>234368</v>
          </cell>
          <cell r="W79">
            <v>266848</v>
          </cell>
          <cell r="X79">
            <v>56664</v>
          </cell>
          <cell r="Y79">
            <v>40314</v>
          </cell>
        </row>
        <row r="80">
          <cell r="C80">
            <v>5019</v>
          </cell>
          <cell r="D80">
            <v>313993</v>
          </cell>
          <cell r="L80">
            <v>22299</v>
          </cell>
          <cell r="N80">
            <v>5583437</v>
          </cell>
          <cell r="O80">
            <v>254694</v>
          </cell>
          <cell r="R80">
            <v>47414</v>
          </cell>
          <cell r="S80">
            <v>25800475</v>
          </cell>
          <cell r="U80">
            <v>104412</v>
          </cell>
          <cell r="V80">
            <v>234547</v>
          </cell>
          <cell r="W80">
            <v>266987</v>
          </cell>
          <cell r="X80">
            <v>56754</v>
          </cell>
          <cell r="Y80">
            <v>40382</v>
          </cell>
        </row>
        <row r="81">
          <cell r="C81">
            <v>5056</v>
          </cell>
          <cell r="D81">
            <v>314271</v>
          </cell>
          <cell r="L81">
            <v>22307</v>
          </cell>
          <cell r="N81">
            <v>5661525</v>
          </cell>
          <cell r="O81">
            <v>254754</v>
          </cell>
          <cell r="R81">
            <v>47417</v>
          </cell>
          <cell r="S81">
            <v>25837435</v>
          </cell>
          <cell r="U81">
            <v>104811</v>
          </cell>
          <cell r="V81">
            <v>234630</v>
          </cell>
          <cell r="W81">
            <v>267072</v>
          </cell>
          <cell r="X81">
            <v>56863</v>
          </cell>
          <cell r="Y81">
            <v>40461</v>
          </cell>
        </row>
        <row r="82">
          <cell r="C82">
            <v>5075</v>
          </cell>
          <cell r="D82">
            <v>314592</v>
          </cell>
          <cell r="L82">
            <v>22314</v>
          </cell>
          <cell r="N82">
            <v>5842649</v>
          </cell>
          <cell r="O82">
            <v>254902</v>
          </cell>
          <cell r="R82">
            <v>47424</v>
          </cell>
          <cell r="S82">
            <v>25862618</v>
          </cell>
          <cell r="U82">
            <v>105224</v>
          </cell>
          <cell r="V82">
            <v>234741</v>
          </cell>
          <cell r="W82">
            <v>277184</v>
          </cell>
          <cell r="X82">
            <v>56987</v>
          </cell>
          <cell r="Y82">
            <v>40554</v>
          </cell>
        </row>
        <row r="83">
          <cell r="C83">
            <v>5097</v>
          </cell>
          <cell r="D83">
            <v>314812</v>
          </cell>
          <cell r="L83">
            <v>22319</v>
          </cell>
          <cell r="N83">
            <v>6030072</v>
          </cell>
          <cell r="O83">
            <v>255054</v>
          </cell>
          <cell r="R83">
            <v>47434</v>
          </cell>
          <cell r="S83">
            <v>25877030</v>
          </cell>
          <cell r="U83">
            <v>105532</v>
          </cell>
          <cell r="V83">
            <v>234816</v>
          </cell>
          <cell r="W83">
            <v>267287</v>
          </cell>
          <cell r="X83">
            <v>57096</v>
          </cell>
          <cell r="Y83">
            <v>40637</v>
          </cell>
        </row>
        <row r="84">
          <cell r="C84">
            <v>5137</v>
          </cell>
          <cell r="D84">
            <v>315160</v>
          </cell>
          <cell r="L84">
            <v>22327</v>
          </cell>
          <cell r="N84">
            <v>6301543</v>
          </cell>
          <cell r="O84">
            <v>255277</v>
          </cell>
          <cell r="R84">
            <v>47442</v>
          </cell>
          <cell r="S84">
            <v>25950890</v>
          </cell>
          <cell r="U84">
            <v>106135</v>
          </cell>
          <cell r="V84">
            <v>234987</v>
          </cell>
          <cell r="W84">
            <v>267499</v>
          </cell>
          <cell r="X84">
            <v>57209</v>
          </cell>
          <cell r="Y84">
            <v>40720</v>
          </cell>
        </row>
        <row r="85">
          <cell r="C85">
            <v>5155</v>
          </cell>
          <cell r="D85">
            <v>315474</v>
          </cell>
          <cell r="L85">
            <v>22334</v>
          </cell>
          <cell r="N85">
            <v>6815952</v>
          </cell>
          <cell r="O85">
            <v>255700</v>
          </cell>
          <cell r="R85">
            <v>47449</v>
          </cell>
          <cell r="S85">
            <v>26029202</v>
          </cell>
          <cell r="U85">
            <v>106628</v>
          </cell>
          <cell r="V85">
            <v>235177</v>
          </cell>
          <cell r="W85">
            <v>267729</v>
          </cell>
          <cell r="X85">
            <v>57331</v>
          </cell>
          <cell r="Y85">
            <v>40813</v>
          </cell>
        </row>
        <row r="86">
          <cell r="C86">
            <v>5174</v>
          </cell>
          <cell r="D86">
            <v>315750</v>
          </cell>
          <cell r="L86">
            <v>22340</v>
          </cell>
          <cell r="N86">
            <v>6815952</v>
          </cell>
          <cell r="O86">
            <v>255700</v>
          </cell>
          <cell r="R86">
            <v>47456</v>
          </cell>
          <cell r="S86">
            <v>26055907</v>
          </cell>
          <cell r="U86">
            <v>106975</v>
          </cell>
          <cell r="V86">
            <v>235265</v>
          </cell>
          <cell r="W86">
            <v>267827</v>
          </cell>
          <cell r="X86">
            <v>57455</v>
          </cell>
          <cell r="Y86">
            <v>40907</v>
          </cell>
        </row>
        <row r="87">
          <cell r="C87">
            <v>5201</v>
          </cell>
          <cell r="D87">
            <v>316074</v>
          </cell>
          <cell r="L87">
            <v>22344</v>
          </cell>
          <cell r="N87">
            <v>7340483</v>
          </cell>
          <cell r="O87">
            <v>256127</v>
          </cell>
          <cell r="R87">
            <v>47471</v>
          </cell>
          <cell r="S87">
            <v>26122650</v>
          </cell>
          <cell r="U87">
            <v>107537</v>
          </cell>
          <cell r="V87">
            <v>235506</v>
          </cell>
          <cell r="W87">
            <v>268061</v>
          </cell>
          <cell r="X87">
            <v>57570</v>
          </cell>
          <cell r="Y87">
            <v>40998</v>
          </cell>
        </row>
        <row r="88">
          <cell r="C88">
            <v>5223</v>
          </cell>
          <cell r="D88">
            <v>316362</v>
          </cell>
          <cell r="L88">
            <v>22351</v>
          </cell>
          <cell r="N88">
            <v>7782316</v>
          </cell>
          <cell r="O88">
            <v>256481</v>
          </cell>
          <cell r="R88">
            <v>47479</v>
          </cell>
          <cell r="S88">
            <v>26191111</v>
          </cell>
          <cell r="U88">
            <v>108046</v>
          </cell>
          <cell r="V88">
            <v>235777</v>
          </cell>
          <cell r="W88">
            <v>268343</v>
          </cell>
          <cell r="X88">
            <v>57689</v>
          </cell>
          <cell r="Y88">
            <v>41087</v>
          </cell>
        </row>
        <row r="89">
          <cell r="C89">
            <v>5240</v>
          </cell>
          <cell r="D89">
            <v>316625</v>
          </cell>
          <cell r="L89">
            <v>22352</v>
          </cell>
          <cell r="N89">
            <v>8099207</v>
          </cell>
          <cell r="O89">
            <v>256738</v>
          </cell>
          <cell r="R89">
            <v>47483</v>
          </cell>
          <cell r="S89">
            <v>26220622</v>
          </cell>
          <cell r="U89">
            <v>108429</v>
          </cell>
          <cell r="V89">
            <v>235920</v>
          </cell>
          <cell r="W89">
            <v>268492</v>
          </cell>
          <cell r="X89">
            <v>57810</v>
          </cell>
          <cell r="Y89">
            <v>41178</v>
          </cell>
        </row>
        <row r="90">
          <cell r="C90">
            <v>5274</v>
          </cell>
          <cell r="D90">
            <v>316977</v>
          </cell>
          <cell r="L90">
            <v>22358</v>
          </cell>
          <cell r="N90">
            <v>8405196</v>
          </cell>
          <cell r="O90">
            <v>257007</v>
          </cell>
          <cell r="R90">
            <v>47488</v>
          </cell>
          <cell r="S90">
            <v>26292398</v>
          </cell>
          <cell r="U90">
            <v>108993</v>
          </cell>
          <cell r="V90">
            <v>236190</v>
          </cell>
          <cell r="W90">
            <v>268747</v>
          </cell>
          <cell r="X90">
            <v>57885</v>
          </cell>
          <cell r="Y90">
            <v>41236</v>
          </cell>
        </row>
        <row r="91">
          <cell r="C91">
            <v>5293</v>
          </cell>
          <cell r="D91">
            <v>317284</v>
          </cell>
          <cell r="L91">
            <v>22365</v>
          </cell>
          <cell r="N91">
            <v>8909609</v>
          </cell>
          <cell r="O91">
            <v>257459</v>
          </cell>
          <cell r="R91">
            <v>47493</v>
          </cell>
          <cell r="S91">
            <v>26370506</v>
          </cell>
          <cell r="U91">
            <v>109534</v>
          </cell>
          <cell r="V91">
            <v>236452</v>
          </cell>
          <cell r="W91">
            <v>269010</v>
          </cell>
          <cell r="X91">
            <v>58011</v>
          </cell>
          <cell r="Y91">
            <v>41333</v>
          </cell>
        </row>
        <row r="92">
          <cell r="C92">
            <v>5310</v>
          </cell>
          <cell r="D92">
            <v>317564</v>
          </cell>
          <cell r="L92">
            <v>22366</v>
          </cell>
          <cell r="N92">
            <v>9216114</v>
          </cell>
          <cell r="O92">
            <v>257731</v>
          </cell>
          <cell r="R92">
            <v>47507</v>
          </cell>
          <cell r="S92">
            <v>26420195</v>
          </cell>
          <cell r="U92">
            <v>109981</v>
          </cell>
          <cell r="V92">
            <v>236585</v>
          </cell>
          <cell r="W92">
            <v>269165</v>
          </cell>
          <cell r="X92">
            <v>58129</v>
          </cell>
          <cell r="Y92">
            <v>41426</v>
          </cell>
        </row>
        <row r="93">
          <cell r="C93">
            <v>5336</v>
          </cell>
          <cell r="D93">
            <v>317919</v>
          </cell>
          <cell r="L93">
            <v>22373</v>
          </cell>
          <cell r="N93">
            <v>9662353</v>
          </cell>
          <cell r="O93">
            <v>258126</v>
          </cell>
          <cell r="R93">
            <v>47516</v>
          </cell>
          <cell r="S93">
            <v>26523060</v>
          </cell>
          <cell r="U93">
            <v>110613</v>
          </cell>
          <cell r="V93">
            <v>236844</v>
          </cell>
          <cell r="W93">
            <v>269456</v>
          </cell>
          <cell r="X93">
            <v>58356</v>
          </cell>
          <cell r="Y93">
            <v>41597</v>
          </cell>
        </row>
        <row r="94">
          <cell r="C94">
            <v>5356</v>
          </cell>
          <cell r="D94">
            <v>318264</v>
          </cell>
          <cell r="L94">
            <v>22381</v>
          </cell>
          <cell r="N94">
            <v>103624</v>
          </cell>
          <cell r="O94">
            <v>258513</v>
          </cell>
          <cell r="R94">
            <v>47529</v>
          </cell>
          <cell r="S94">
            <v>26569434</v>
          </cell>
          <cell r="U94">
            <v>111158</v>
          </cell>
          <cell r="V94">
            <v>237062</v>
          </cell>
          <cell r="W94">
            <v>269721</v>
          </cell>
          <cell r="X94">
            <v>58448</v>
          </cell>
          <cell r="Y94">
            <v>41668</v>
          </cell>
        </row>
        <row r="95">
          <cell r="C95">
            <v>5371</v>
          </cell>
          <cell r="D95">
            <v>318497</v>
          </cell>
          <cell r="L95">
            <v>22385</v>
          </cell>
          <cell r="N95">
            <v>328947</v>
          </cell>
          <cell r="O95">
            <v>258709</v>
          </cell>
          <cell r="R95">
            <v>47561</v>
          </cell>
          <cell r="S95">
            <v>26573831</v>
          </cell>
          <cell r="U95">
            <v>111444</v>
          </cell>
          <cell r="V95">
            <v>237189</v>
          </cell>
          <cell r="W95">
            <v>269867</v>
          </cell>
          <cell r="X95">
            <v>58448</v>
          </cell>
          <cell r="Y95">
            <v>41668</v>
          </cell>
        </row>
        <row r="96">
          <cell r="C96">
            <v>5403</v>
          </cell>
          <cell r="D96">
            <v>318636</v>
          </cell>
          <cell r="L96">
            <v>22392</v>
          </cell>
          <cell r="N96">
            <v>328947</v>
          </cell>
          <cell r="O96">
            <v>258709</v>
          </cell>
          <cell r="R96">
            <v>47575</v>
          </cell>
          <cell r="S96">
            <v>26601500</v>
          </cell>
          <cell r="U96">
            <v>111449</v>
          </cell>
          <cell r="V96">
            <v>237223</v>
          </cell>
          <cell r="W96">
            <v>269904</v>
          </cell>
          <cell r="X96">
            <v>58448</v>
          </cell>
          <cell r="Y96">
            <v>41668</v>
          </cell>
        </row>
        <row r="97">
          <cell r="C97">
            <v>5403</v>
          </cell>
          <cell r="D97">
            <v>318636</v>
          </cell>
          <cell r="L97">
            <v>22392</v>
          </cell>
          <cell r="N97">
            <v>328947</v>
          </cell>
          <cell r="O97">
            <v>258709</v>
          </cell>
          <cell r="R97">
            <v>47575</v>
          </cell>
          <cell r="S97">
            <v>26601500</v>
          </cell>
          <cell r="U97">
            <v>111449</v>
          </cell>
          <cell r="V97">
            <v>237223</v>
          </cell>
          <cell r="W97">
            <v>269904</v>
          </cell>
          <cell r="X97">
            <v>58448</v>
          </cell>
          <cell r="Y97">
            <v>41668</v>
          </cell>
        </row>
        <row r="98">
          <cell r="C98">
            <v>5403</v>
          </cell>
          <cell r="D98">
            <v>318636</v>
          </cell>
          <cell r="L98">
            <v>22392</v>
          </cell>
          <cell r="N98">
            <v>328947</v>
          </cell>
          <cell r="O98">
            <v>258709</v>
          </cell>
          <cell r="R98">
            <v>47575</v>
          </cell>
          <cell r="S98">
            <v>26601500</v>
          </cell>
          <cell r="U98">
            <v>111449</v>
          </cell>
          <cell r="V98">
            <v>237223</v>
          </cell>
          <cell r="W98">
            <v>269904</v>
          </cell>
          <cell r="X98">
            <v>58448</v>
          </cell>
          <cell r="Y98">
            <v>41668</v>
          </cell>
        </row>
        <row r="99">
          <cell r="C99">
            <v>5403</v>
          </cell>
          <cell r="D99">
            <v>318636</v>
          </cell>
          <cell r="L99">
            <v>22392</v>
          </cell>
          <cell r="N99">
            <v>328947</v>
          </cell>
          <cell r="O99">
            <v>258709</v>
          </cell>
          <cell r="R99">
            <v>47575</v>
          </cell>
          <cell r="S99">
            <v>26601500</v>
          </cell>
          <cell r="U99">
            <v>111449</v>
          </cell>
          <cell r="V99">
            <v>237223</v>
          </cell>
          <cell r="W99">
            <v>269904</v>
          </cell>
          <cell r="X99">
            <v>58448</v>
          </cell>
          <cell r="Y99">
            <v>41668</v>
          </cell>
        </row>
        <row r="100">
          <cell r="C100">
            <v>5441</v>
          </cell>
          <cell r="D100">
            <v>318947</v>
          </cell>
          <cell r="L100">
            <v>22398</v>
          </cell>
          <cell r="N100">
            <v>494093</v>
          </cell>
          <cell r="O100">
            <v>258834</v>
          </cell>
          <cell r="S100">
            <v>26665070</v>
          </cell>
          <cell r="U100">
            <v>112034</v>
          </cell>
          <cell r="V100">
            <v>237368</v>
          </cell>
          <cell r="W100">
            <v>270051</v>
          </cell>
          <cell r="X100">
            <v>58560</v>
          </cell>
          <cell r="Y100">
            <v>41721</v>
          </cell>
        </row>
        <row r="101">
          <cell r="C101">
            <v>5471</v>
          </cell>
          <cell r="D101">
            <v>319269</v>
          </cell>
          <cell r="L101">
            <v>22405</v>
          </cell>
          <cell r="N101">
            <v>802433</v>
          </cell>
          <cell r="O101">
            <v>259063</v>
          </cell>
          <cell r="S101">
            <v>26693707</v>
          </cell>
          <cell r="U101">
            <v>112445</v>
          </cell>
          <cell r="V101">
            <v>237532</v>
          </cell>
          <cell r="W101">
            <v>270212</v>
          </cell>
          <cell r="X101">
            <v>58650</v>
          </cell>
          <cell r="Y101">
            <v>41788</v>
          </cell>
        </row>
        <row r="102">
          <cell r="C102">
            <v>5491</v>
          </cell>
          <cell r="D102">
            <v>319553</v>
          </cell>
          <cell r="L102">
            <v>22411</v>
          </cell>
          <cell r="N102">
            <v>1166531</v>
          </cell>
          <cell r="O102">
            <v>259357</v>
          </cell>
          <cell r="S102">
            <v>26748322</v>
          </cell>
          <cell r="U102">
            <v>112943</v>
          </cell>
          <cell r="V102">
            <v>237805</v>
          </cell>
          <cell r="W102">
            <v>270412</v>
          </cell>
          <cell r="X102">
            <v>58774</v>
          </cell>
          <cell r="Y102">
            <v>41889</v>
          </cell>
        </row>
        <row r="103">
          <cell r="C103">
            <v>5517</v>
          </cell>
          <cell r="D103">
            <v>319937</v>
          </cell>
          <cell r="L103">
            <v>22419</v>
          </cell>
          <cell r="N103">
            <v>1564404</v>
          </cell>
          <cell r="O103">
            <v>259686</v>
          </cell>
          <cell r="S103">
            <v>26803917</v>
          </cell>
          <cell r="U103">
            <v>113466</v>
          </cell>
          <cell r="V103">
            <v>237933</v>
          </cell>
          <cell r="W103">
            <v>270698</v>
          </cell>
          <cell r="X103">
            <v>58900</v>
          </cell>
          <cell r="Y103">
            <v>41989</v>
          </cell>
        </row>
        <row r="104">
          <cell r="C104">
            <v>5544</v>
          </cell>
          <cell r="D104">
            <v>320198</v>
          </cell>
          <cell r="L104">
            <v>22423</v>
          </cell>
          <cell r="N104">
            <v>1947936</v>
          </cell>
          <cell r="O104">
            <v>260001</v>
          </cell>
          <cell r="S104">
            <v>26841082</v>
          </cell>
          <cell r="U104">
            <v>113905.5</v>
          </cell>
          <cell r="V104">
            <v>237933</v>
          </cell>
          <cell r="W104">
            <v>270698</v>
          </cell>
          <cell r="X104">
            <v>59030</v>
          </cell>
          <cell r="Y104">
            <v>42092</v>
          </cell>
        </row>
        <row r="105">
          <cell r="C105">
            <v>5564</v>
          </cell>
          <cell r="D105">
            <v>320484</v>
          </cell>
          <cell r="L105">
            <v>22423</v>
          </cell>
          <cell r="N105">
            <v>2266190</v>
          </cell>
          <cell r="O105">
            <v>260281</v>
          </cell>
          <cell r="S105">
            <v>26891267</v>
          </cell>
          <cell r="U105">
            <v>114345</v>
          </cell>
          <cell r="V105">
            <v>238154</v>
          </cell>
          <cell r="W105">
            <v>271356</v>
          </cell>
          <cell r="X105">
            <v>59156</v>
          </cell>
          <cell r="Y105">
            <v>42197</v>
          </cell>
        </row>
        <row r="106">
          <cell r="C106">
            <v>5697</v>
          </cell>
          <cell r="D106">
            <v>320823</v>
          </cell>
          <cell r="L106">
            <v>22429</v>
          </cell>
          <cell r="N106">
            <v>2571691</v>
          </cell>
          <cell r="O106">
            <v>260554</v>
          </cell>
          <cell r="S106">
            <v>26969824</v>
          </cell>
          <cell r="U106">
            <v>114776</v>
          </cell>
          <cell r="V106">
            <v>238246</v>
          </cell>
          <cell r="W106">
            <v>271618</v>
          </cell>
          <cell r="X106">
            <v>59306</v>
          </cell>
          <cell r="Y106">
            <v>42306</v>
          </cell>
        </row>
        <row r="107">
          <cell r="C107">
            <v>5628</v>
          </cell>
          <cell r="D107">
            <v>321145</v>
          </cell>
          <cell r="L107">
            <v>22436</v>
          </cell>
          <cell r="N107">
            <v>2883816</v>
          </cell>
          <cell r="O107">
            <v>260842</v>
          </cell>
          <cell r="S107">
            <v>27013610</v>
          </cell>
          <cell r="U107">
            <v>115156</v>
          </cell>
          <cell r="V107">
            <v>238332</v>
          </cell>
          <cell r="W107">
            <v>271798</v>
          </cell>
          <cell r="X107">
            <v>59306</v>
          </cell>
          <cell r="Y107">
            <v>42306</v>
          </cell>
        </row>
        <row r="108">
          <cell r="C108">
            <v>5678</v>
          </cell>
          <cell r="D108">
            <v>321424</v>
          </cell>
          <cell r="L108">
            <v>22443</v>
          </cell>
          <cell r="N108">
            <v>2963673</v>
          </cell>
          <cell r="O108">
            <v>260909</v>
          </cell>
          <cell r="S108">
            <v>27087809</v>
          </cell>
          <cell r="U108">
            <v>115625</v>
          </cell>
          <cell r="V108">
            <v>238425</v>
          </cell>
          <cell r="W108">
            <v>272091</v>
          </cell>
          <cell r="X108">
            <v>59306</v>
          </cell>
          <cell r="Y108">
            <v>42306</v>
          </cell>
        </row>
        <row r="109">
          <cell r="C109">
            <v>5707</v>
          </cell>
          <cell r="D109">
            <v>321796</v>
          </cell>
          <cell r="L109">
            <v>22444</v>
          </cell>
          <cell r="N109">
            <v>3212955</v>
          </cell>
          <cell r="O109">
            <v>261117</v>
          </cell>
          <cell r="S109">
            <v>27131171</v>
          </cell>
          <cell r="U109">
            <v>116063</v>
          </cell>
          <cell r="V109">
            <v>238512</v>
          </cell>
          <cell r="W109">
            <v>272366</v>
          </cell>
          <cell r="X109">
            <v>59393</v>
          </cell>
          <cell r="Y109">
            <v>42376</v>
          </cell>
        </row>
        <row r="110">
          <cell r="C110">
            <v>5725</v>
          </cell>
          <cell r="D110">
            <v>322055</v>
          </cell>
          <cell r="L110">
            <v>22451</v>
          </cell>
          <cell r="N110">
            <v>3559496</v>
          </cell>
          <cell r="O110">
            <v>261406</v>
          </cell>
          <cell r="S110">
            <v>27169099</v>
          </cell>
          <cell r="U110">
            <v>116423</v>
          </cell>
          <cell r="V110">
            <v>238587</v>
          </cell>
          <cell r="W110">
            <v>272598</v>
          </cell>
          <cell r="X110">
            <v>59393</v>
          </cell>
          <cell r="Y110">
            <v>42376</v>
          </cell>
        </row>
        <row r="111">
          <cell r="C111">
            <v>5762</v>
          </cell>
          <cell r="D111">
            <v>322374</v>
          </cell>
          <cell r="L111">
            <v>22458</v>
          </cell>
          <cell r="N111">
            <v>3854682</v>
          </cell>
          <cell r="O111">
            <v>261650</v>
          </cell>
          <cell r="S111">
            <v>27281391</v>
          </cell>
          <cell r="U111">
            <v>116898</v>
          </cell>
          <cell r="V111">
            <v>238683</v>
          </cell>
          <cell r="W111">
            <v>272876</v>
          </cell>
          <cell r="X111">
            <v>59526</v>
          </cell>
          <cell r="Y111">
            <v>42476</v>
          </cell>
        </row>
        <row r="112">
          <cell r="C112">
            <v>5796</v>
          </cell>
          <cell r="D112">
            <v>322693</v>
          </cell>
          <cell r="L112">
            <v>22465</v>
          </cell>
          <cell r="N112">
            <v>3854628</v>
          </cell>
          <cell r="O112">
            <v>261650</v>
          </cell>
          <cell r="S112">
            <v>27359294</v>
          </cell>
          <cell r="U112">
            <v>117397</v>
          </cell>
          <cell r="V112">
            <v>238831</v>
          </cell>
          <cell r="W112">
            <v>273164</v>
          </cell>
          <cell r="X112">
            <v>59645</v>
          </cell>
          <cell r="Y112">
            <v>42571</v>
          </cell>
        </row>
        <row r="113">
          <cell r="C113">
            <v>5818</v>
          </cell>
          <cell r="D113">
            <v>323024</v>
          </cell>
          <cell r="L113">
            <v>22472</v>
          </cell>
          <cell r="N113">
            <v>4479632</v>
          </cell>
          <cell r="O113">
            <v>262166</v>
          </cell>
          <cell r="S113">
            <v>27373196</v>
          </cell>
          <cell r="U113">
            <v>117803</v>
          </cell>
          <cell r="V113">
            <v>238915</v>
          </cell>
          <cell r="W113">
            <v>273414</v>
          </cell>
          <cell r="X113">
            <v>59779</v>
          </cell>
          <cell r="Y113">
            <v>42678</v>
          </cell>
        </row>
        <row r="114">
          <cell r="C114">
            <v>5837</v>
          </cell>
          <cell r="D114">
            <v>323267</v>
          </cell>
          <cell r="L114">
            <v>22478</v>
          </cell>
          <cell r="N114">
            <v>4794758</v>
          </cell>
          <cell r="O114">
            <v>262419</v>
          </cell>
          <cell r="S114">
            <v>27401010</v>
          </cell>
          <cell r="U114">
            <v>118230</v>
          </cell>
          <cell r="V114">
            <v>239000</v>
          </cell>
          <cell r="W114">
            <v>273664</v>
          </cell>
          <cell r="X114">
            <v>59904</v>
          </cell>
          <cell r="Y114">
            <v>42780</v>
          </cell>
        </row>
        <row r="115">
          <cell r="C115">
            <v>5883</v>
          </cell>
          <cell r="D115">
            <v>323655</v>
          </cell>
          <cell r="L115">
            <v>22485</v>
          </cell>
          <cell r="N115">
            <v>4794758</v>
          </cell>
          <cell r="O115">
            <v>262419</v>
          </cell>
          <cell r="S115">
            <v>27416427</v>
          </cell>
          <cell r="U115">
            <v>118626</v>
          </cell>
          <cell r="V115">
            <v>239016</v>
          </cell>
          <cell r="W115">
            <v>273710</v>
          </cell>
          <cell r="X115">
            <v>60179</v>
          </cell>
          <cell r="Y115">
            <v>43009</v>
          </cell>
        </row>
        <row r="116">
          <cell r="C116">
            <v>5927</v>
          </cell>
          <cell r="D116">
            <v>323978</v>
          </cell>
          <cell r="L116">
            <v>22497</v>
          </cell>
          <cell r="N116">
            <v>4794758</v>
          </cell>
          <cell r="O116">
            <v>262419</v>
          </cell>
          <cell r="S116">
            <v>27427658</v>
          </cell>
          <cell r="U116">
            <v>119046</v>
          </cell>
          <cell r="V116">
            <v>239023</v>
          </cell>
          <cell r="W116">
            <v>273712</v>
          </cell>
          <cell r="X116">
            <v>60179</v>
          </cell>
          <cell r="Y116">
            <v>43009</v>
          </cell>
        </row>
        <row r="117">
          <cell r="C117">
            <v>5927</v>
          </cell>
          <cell r="D117">
            <v>323978</v>
          </cell>
          <cell r="L117">
            <v>22497</v>
          </cell>
          <cell r="N117">
            <v>4794758</v>
          </cell>
          <cell r="O117">
            <v>262419</v>
          </cell>
          <cell r="S117">
            <v>27427658</v>
          </cell>
          <cell r="U117">
            <v>119046</v>
          </cell>
          <cell r="V117">
            <v>239023</v>
          </cell>
          <cell r="W117">
            <v>273712</v>
          </cell>
          <cell r="X117">
            <v>60179</v>
          </cell>
          <cell r="Y117">
            <v>43009</v>
          </cell>
        </row>
        <row r="118">
          <cell r="C118">
            <v>5927</v>
          </cell>
          <cell r="D118">
            <v>323978</v>
          </cell>
          <cell r="L118">
            <v>22497</v>
          </cell>
          <cell r="N118">
            <v>4794758</v>
          </cell>
          <cell r="O118">
            <v>262419</v>
          </cell>
          <cell r="S118">
            <v>27427658</v>
          </cell>
          <cell r="U118">
            <v>119046</v>
          </cell>
          <cell r="V118">
            <v>239023</v>
          </cell>
          <cell r="W118">
            <v>273712</v>
          </cell>
          <cell r="X118">
            <v>60179</v>
          </cell>
          <cell r="Y118">
            <v>43009</v>
          </cell>
        </row>
        <row r="119">
          <cell r="C119">
            <v>5927</v>
          </cell>
          <cell r="D119">
            <v>323978</v>
          </cell>
          <cell r="L119">
            <v>22497</v>
          </cell>
          <cell r="N119">
            <v>4794758</v>
          </cell>
          <cell r="O119">
            <v>262419</v>
          </cell>
          <cell r="S119">
            <v>27427658</v>
          </cell>
          <cell r="U119">
            <v>119046</v>
          </cell>
          <cell r="V119">
            <v>239023</v>
          </cell>
          <cell r="W119">
            <v>273712</v>
          </cell>
          <cell r="X119">
            <v>60179</v>
          </cell>
          <cell r="Y119">
            <v>43009</v>
          </cell>
        </row>
        <row r="120">
          <cell r="C120">
            <v>5927</v>
          </cell>
          <cell r="D120">
            <v>323978</v>
          </cell>
          <cell r="L120">
            <v>22497</v>
          </cell>
          <cell r="N120">
            <v>4794758</v>
          </cell>
          <cell r="O120">
            <v>262419</v>
          </cell>
          <cell r="S120">
            <v>27427658</v>
          </cell>
          <cell r="U120">
            <v>119046</v>
          </cell>
          <cell r="V120">
            <v>239023</v>
          </cell>
          <cell r="W120">
            <v>273712</v>
          </cell>
          <cell r="X120">
            <v>60179</v>
          </cell>
          <cell r="Y120">
            <v>43009</v>
          </cell>
        </row>
        <row r="121">
          <cell r="C121">
            <v>5968</v>
          </cell>
          <cell r="D121">
            <v>324255</v>
          </cell>
          <cell r="L121">
            <v>22504</v>
          </cell>
          <cell r="N121">
            <v>4818528</v>
          </cell>
          <cell r="O121">
            <v>262482.5</v>
          </cell>
          <cell r="S121">
            <v>27449813</v>
          </cell>
          <cell r="U121">
            <v>119370</v>
          </cell>
          <cell r="V121">
            <v>239162</v>
          </cell>
          <cell r="W121">
            <v>273956</v>
          </cell>
          <cell r="X121">
            <v>60262</v>
          </cell>
          <cell r="Y121">
            <v>43074</v>
          </cell>
        </row>
        <row r="122">
          <cell r="C122">
            <v>5991</v>
          </cell>
          <cell r="D122">
            <v>324482</v>
          </cell>
          <cell r="L122">
            <v>22510</v>
          </cell>
          <cell r="N122">
            <v>4942297</v>
          </cell>
          <cell r="O122">
            <v>262546</v>
          </cell>
          <cell r="S122">
            <v>27459300</v>
          </cell>
          <cell r="U122">
            <v>119670</v>
          </cell>
          <cell r="V122">
            <v>239240</v>
          </cell>
          <cell r="W122">
            <v>274098</v>
          </cell>
          <cell r="X122">
            <v>60373</v>
          </cell>
          <cell r="Y122">
            <v>43162</v>
          </cell>
        </row>
        <row r="123">
          <cell r="C123">
            <v>6013</v>
          </cell>
          <cell r="D123">
            <v>324792</v>
          </cell>
          <cell r="L123">
            <v>22518</v>
          </cell>
          <cell r="N123">
            <v>5051758</v>
          </cell>
          <cell r="O123">
            <v>262646</v>
          </cell>
          <cell r="S123">
            <v>27470390</v>
          </cell>
          <cell r="U123">
            <v>120038</v>
          </cell>
          <cell r="V123">
            <v>239283</v>
          </cell>
          <cell r="W123">
            <v>274157</v>
          </cell>
          <cell r="X123">
            <v>60484</v>
          </cell>
          <cell r="Y123">
            <v>43246</v>
          </cell>
        </row>
        <row r="124">
          <cell r="C124">
            <v>6045</v>
          </cell>
          <cell r="D124">
            <v>325088</v>
          </cell>
          <cell r="L124">
            <v>22524</v>
          </cell>
          <cell r="N124">
            <v>5288301</v>
          </cell>
          <cell r="O124">
            <v>262839</v>
          </cell>
          <cell r="S124">
            <v>27492434</v>
          </cell>
          <cell r="U124">
            <v>120417</v>
          </cell>
          <cell r="V124">
            <v>239419</v>
          </cell>
          <cell r="W124">
            <v>274299</v>
          </cell>
          <cell r="X124">
            <v>60609</v>
          </cell>
          <cell r="Y124">
            <v>43341</v>
          </cell>
        </row>
        <row r="125">
          <cell r="C125">
            <v>6056</v>
          </cell>
          <cell r="D125">
            <v>325337</v>
          </cell>
          <cell r="L125">
            <v>22529</v>
          </cell>
          <cell r="N125">
            <v>5490150</v>
          </cell>
          <cell r="O125">
            <v>263010</v>
          </cell>
          <cell r="S125">
            <v>27519621</v>
          </cell>
          <cell r="U125">
            <v>120732</v>
          </cell>
          <cell r="V125">
            <v>239610</v>
          </cell>
          <cell r="W125">
            <v>274458</v>
          </cell>
          <cell r="X125">
            <v>60717</v>
          </cell>
          <cell r="Y125">
            <v>43425</v>
          </cell>
        </row>
        <row r="126">
          <cell r="C126">
            <v>6059</v>
          </cell>
          <cell r="D126">
            <v>325632</v>
          </cell>
          <cell r="L126">
            <v>22537</v>
          </cell>
          <cell r="N126">
            <v>5809952</v>
          </cell>
          <cell r="O126">
            <v>263280</v>
          </cell>
          <cell r="S126">
            <v>27540395</v>
          </cell>
          <cell r="U126">
            <v>121090</v>
          </cell>
          <cell r="V126">
            <v>239878</v>
          </cell>
          <cell r="W126">
            <v>274666</v>
          </cell>
          <cell r="X126">
            <v>60858</v>
          </cell>
          <cell r="Y126">
            <v>43539</v>
          </cell>
        </row>
        <row r="127">
          <cell r="C127">
            <v>6060</v>
          </cell>
          <cell r="D127">
            <v>325835</v>
          </cell>
          <cell r="L127">
            <v>22538</v>
          </cell>
          <cell r="N127">
            <v>5942218</v>
          </cell>
          <cell r="O127">
            <v>263391</v>
          </cell>
          <cell r="S127">
            <v>27540502</v>
          </cell>
          <cell r="U127">
            <v>121308</v>
          </cell>
          <cell r="V127">
            <v>239992</v>
          </cell>
          <cell r="W127">
            <v>274756</v>
          </cell>
          <cell r="X127">
            <v>60980</v>
          </cell>
          <cell r="Y127">
            <v>43637</v>
          </cell>
        </row>
        <row r="128">
          <cell r="C128">
            <v>6074</v>
          </cell>
          <cell r="D128">
            <v>326085</v>
          </cell>
          <cell r="L128">
            <v>22543</v>
          </cell>
          <cell r="N128">
            <v>6145620</v>
          </cell>
          <cell r="O128">
            <v>263563</v>
          </cell>
          <cell r="S128">
            <v>27587828</v>
          </cell>
          <cell r="U128">
            <v>121680</v>
          </cell>
          <cell r="V128">
            <v>240114</v>
          </cell>
          <cell r="W128">
            <v>274841</v>
          </cell>
          <cell r="X128">
            <v>61109</v>
          </cell>
          <cell r="Y128">
            <v>43742</v>
          </cell>
        </row>
        <row r="129">
          <cell r="C129">
            <v>6084</v>
          </cell>
          <cell r="D129">
            <v>326359</v>
          </cell>
          <cell r="L129">
            <v>22550</v>
          </cell>
          <cell r="N129">
            <v>6357224</v>
          </cell>
          <cell r="O129">
            <v>263739</v>
          </cell>
          <cell r="S129">
            <v>27622618</v>
          </cell>
          <cell r="U129">
            <v>122123</v>
          </cell>
          <cell r="V129">
            <v>240273</v>
          </cell>
          <cell r="W129">
            <v>274993</v>
          </cell>
          <cell r="X129">
            <v>61233</v>
          </cell>
          <cell r="Y129">
            <v>43842</v>
          </cell>
        </row>
        <row r="130">
          <cell r="C130">
            <v>6086</v>
          </cell>
          <cell r="D130">
            <v>326615</v>
          </cell>
          <cell r="L130">
            <v>22555</v>
          </cell>
          <cell r="N130">
            <v>6686907</v>
          </cell>
          <cell r="O130">
            <v>263970</v>
          </cell>
          <cell r="S130">
            <v>27622673</v>
          </cell>
          <cell r="U130">
            <v>122391</v>
          </cell>
          <cell r="V130">
            <v>240448</v>
          </cell>
          <cell r="W130">
            <v>275142</v>
          </cell>
          <cell r="X130">
            <v>61325</v>
          </cell>
          <cell r="Y130">
            <v>43915</v>
          </cell>
        </row>
        <row r="131">
          <cell r="C131">
            <v>6095</v>
          </cell>
          <cell r="D131">
            <v>326831</v>
          </cell>
          <cell r="L131">
            <v>22555</v>
          </cell>
          <cell r="N131">
            <v>6933822</v>
          </cell>
          <cell r="O131">
            <v>264164</v>
          </cell>
          <cell r="S131">
            <v>27647866</v>
          </cell>
          <cell r="U131">
            <v>122717</v>
          </cell>
          <cell r="V131">
            <v>240593</v>
          </cell>
          <cell r="W131">
            <v>275254</v>
          </cell>
          <cell r="X131">
            <v>61410</v>
          </cell>
          <cell r="Y131">
            <v>43983</v>
          </cell>
        </row>
        <row r="132">
          <cell r="C132">
            <v>6115</v>
          </cell>
          <cell r="D132">
            <v>327109</v>
          </cell>
          <cell r="L132">
            <v>22560</v>
          </cell>
          <cell r="N132">
            <v>7216577</v>
          </cell>
          <cell r="O132">
            <v>264386</v>
          </cell>
          <cell r="S132">
            <v>27710554</v>
          </cell>
          <cell r="U132">
            <v>123127</v>
          </cell>
          <cell r="V132">
            <v>240831</v>
          </cell>
          <cell r="W132">
            <v>275462</v>
          </cell>
          <cell r="X132">
            <v>61466</v>
          </cell>
          <cell r="Y132">
            <v>44029</v>
          </cell>
        </row>
        <row r="133">
          <cell r="C133">
            <v>6116</v>
          </cell>
          <cell r="D133">
            <v>327398</v>
          </cell>
          <cell r="L133">
            <v>22560</v>
          </cell>
          <cell r="N133">
            <v>7483607</v>
          </cell>
          <cell r="O133">
            <v>264594</v>
          </cell>
          <cell r="S133">
            <v>27711094</v>
          </cell>
          <cell r="U133">
            <v>123464</v>
          </cell>
          <cell r="V133">
            <v>240980</v>
          </cell>
          <cell r="W133">
            <v>275565</v>
          </cell>
          <cell r="X133">
            <v>61586</v>
          </cell>
          <cell r="Y133">
            <v>44122</v>
          </cell>
        </row>
        <row r="134">
          <cell r="C134">
            <v>6126</v>
          </cell>
          <cell r="D134">
            <v>327665</v>
          </cell>
          <cell r="L134">
            <v>22560</v>
          </cell>
          <cell r="N134">
            <v>7697662</v>
          </cell>
          <cell r="O134">
            <v>264759</v>
          </cell>
          <cell r="S134">
            <v>27732128</v>
          </cell>
          <cell r="U134">
            <v>123823</v>
          </cell>
          <cell r="V134">
            <v>241084</v>
          </cell>
          <cell r="W134">
            <v>275647</v>
          </cell>
          <cell r="X134">
            <v>61673</v>
          </cell>
          <cell r="Y134">
            <v>44191</v>
          </cell>
        </row>
        <row r="135">
          <cell r="C135">
            <v>6132</v>
          </cell>
          <cell r="D135">
            <v>327911</v>
          </cell>
          <cell r="L135">
            <v>22565</v>
          </cell>
          <cell r="N135">
            <v>7868071</v>
          </cell>
          <cell r="O135">
            <v>264890</v>
          </cell>
          <cell r="S135">
            <v>27760687</v>
          </cell>
          <cell r="U135">
            <v>124096</v>
          </cell>
          <cell r="V135">
            <v>241187</v>
          </cell>
          <cell r="W135">
            <v>275722</v>
          </cell>
          <cell r="X135">
            <v>61788</v>
          </cell>
          <cell r="Y135">
            <v>44284</v>
          </cell>
        </row>
        <row r="136">
          <cell r="C136">
            <v>6144</v>
          </cell>
          <cell r="D136">
            <v>328159</v>
          </cell>
          <cell r="L136">
            <v>22570</v>
          </cell>
          <cell r="N136">
            <v>8066648</v>
          </cell>
          <cell r="O136">
            <v>265041</v>
          </cell>
          <cell r="S136">
            <v>27760900</v>
          </cell>
          <cell r="U136">
            <v>124331</v>
          </cell>
          <cell r="V136">
            <v>241352</v>
          </cell>
          <cell r="W136">
            <v>275819</v>
          </cell>
          <cell r="X136">
            <v>61909</v>
          </cell>
          <cell r="Y136">
            <v>44379</v>
          </cell>
        </row>
        <row r="137">
          <cell r="C137">
            <v>6161</v>
          </cell>
          <cell r="D137">
            <v>328353</v>
          </cell>
          <cell r="L137">
            <v>22570</v>
          </cell>
          <cell r="N137">
            <v>8210654</v>
          </cell>
          <cell r="O137">
            <v>265150</v>
          </cell>
          <cell r="S137">
            <v>27793606</v>
          </cell>
          <cell r="U137">
            <v>124688</v>
          </cell>
          <cell r="V137">
            <v>241473</v>
          </cell>
          <cell r="W137">
            <v>275841</v>
          </cell>
          <cell r="X137">
            <v>62005</v>
          </cell>
          <cell r="Y137">
            <v>44451</v>
          </cell>
        </row>
        <row r="138">
          <cell r="C138">
            <v>6172</v>
          </cell>
          <cell r="D138">
            <v>328547</v>
          </cell>
          <cell r="L138">
            <v>22577</v>
          </cell>
          <cell r="N138">
            <v>8339906</v>
          </cell>
          <cell r="O138">
            <v>265248</v>
          </cell>
          <cell r="S138">
            <v>27821036</v>
          </cell>
          <cell r="U138">
            <v>124976</v>
          </cell>
          <cell r="V138">
            <v>241605</v>
          </cell>
          <cell r="W138">
            <v>275879</v>
          </cell>
          <cell r="X138">
            <v>62102</v>
          </cell>
          <cell r="Y138">
            <v>44526</v>
          </cell>
        </row>
        <row r="139">
          <cell r="C139">
            <v>6172</v>
          </cell>
          <cell r="D139">
            <v>328547</v>
          </cell>
          <cell r="L139">
            <v>22577</v>
          </cell>
          <cell r="N139">
            <v>8339906</v>
          </cell>
          <cell r="O139">
            <v>265248</v>
          </cell>
          <cell r="S139">
            <v>27821036</v>
          </cell>
          <cell r="U139">
            <v>124976</v>
          </cell>
          <cell r="V139">
            <v>241605</v>
          </cell>
          <cell r="W139">
            <v>275879</v>
          </cell>
          <cell r="X139">
            <v>62102</v>
          </cell>
          <cell r="Y139">
            <v>44526</v>
          </cell>
        </row>
        <row r="140">
          <cell r="C140">
            <v>6172</v>
          </cell>
          <cell r="D140">
            <v>328547</v>
          </cell>
          <cell r="L140">
            <v>22577</v>
          </cell>
          <cell r="N140">
            <v>8339906</v>
          </cell>
          <cell r="O140">
            <v>265248</v>
          </cell>
          <cell r="S140">
            <v>27821036</v>
          </cell>
          <cell r="U140">
            <v>124976</v>
          </cell>
          <cell r="V140">
            <v>241605</v>
          </cell>
          <cell r="W140">
            <v>275879</v>
          </cell>
          <cell r="X140">
            <v>62102</v>
          </cell>
          <cell r="Y140">
            <v>44526</v>
          </cell>
        </row>
        <row r="141">
          <cell r="C141">
            <v>6172</v>
          </cell>
          <cell r="D141">
            <v>328547</v>
          </cell>
          <cell r="L141">
            <v>22577</v>
          </cell>
          <cell r="N141">
            <v>8339906</v>
          </cell>
          <cell r="O141">
            <v>265248</v>
          </cell>
          <cell r="S141">
            <v>27821036</v>
          </cell>
          <cell r="U141">
            <v>124976</v>
          </cell>
          <cell r="V141">
            <v>241605</v>
          </cell>
          <cell r="W141">
            <v>275879</v>
          </cell>
          <cell r="X141">
            <v>62102</v>
          </cell>
          <cell r="Y141">
            <v>44526</v>
          </cell>
        </row>
        <row r="142">
          <cell r="C142">
            <v>6173</v>
          </cell>
          <cell r="D142">
            <v>328777</v>
          </cell>
          <cell r="L142">
            <v>22585</v>
          </cell>
          <cell r="N142">
            <v>8489815</v>
          </cell>
          <cell r="O142">
            <v>265377</v>
          </cell>
          <cell r="S142">
            <v>27821053</v>
          </cell>
          <cell r="U142">
            <v>125197</v>
          </cell>
          <cell r="V142">
            <v>241761</v>
          </cell>
          <cell r="W142">
            <v>276019</v>
          </cell>
          <cell r="X142">
            <v>62203</v>
          </cell>
          <cell r="Y142">
            <v>44603</v>
          </cell>
        </row>
        <row r="143">
          <cell r="C143">
            <v>6176</v>
          </cell>
          <cell r="D143">
            <v>329064</v>
          </cell>
          <cell r="L143">
            <v>22585</v>
          </cell>
          <cell r="N143">
            <v>8689231</v>
          </cell>
          <cell r="O143">
            <v>265554</v>
          </cell>
          <cell r="S143">
            <v>27711094</v>
          </cell>
          <cell r="U143">
            <v>125781</v>
          </cell>
          <cell r="V143">
            <v>241906</v>
          </cell>
          <cell r="W143">
            <v>276158</v>
          </cell>
          <cell r="X143">
            <v>62314</v>
          </cell>
          <cell r="Y143">
            <v>44688</v>
          </cell>
        </row>
        <row r="144">
          <cell r="C144">
            <v>6180</v>
          </cell>
          <cell r="D144">
            <v>329353</v>
          </cell>
          <cell r="L144">
            <v>22591</v>
          </cell>
          <cell r="N144">
            <v>9078849</v>
          </cell>
          <cell r="O144">
            <v>265872</v>
          </cell>
          <cell r="S144">
            <v>27872941</v>
          </cell>
          <cell r="U144">
            <v>125989</v>
          </cell>
          <cell r="V144">
            <v>242092</v>
          </cell>
          <cell r="W144">
            <v>276360</v>
          </cell>
          <cell r="X144">
            <v>62445</v>
          </cell>
          <cell r="Y144">
            <v>44786</v>
          </cell>
        </row>
        <row r="145">
          <cell r="C145">
            <v>6180</v>
          </cell>
          <cell r="D145">
            <v>329585</v>
          </cell>
          <cell r="L145">
            <v>22591</v>
          </cell>
          <cell r="N145">
            <v>9247191</v>
          </cell>
          <cell r="O145">
            <v>266001</v>
          </cell>
          <cell r="S145">
            <v>27872966</v>
          </cell>
          <cell r="U145">
            <v>126209</v>
          </cell>
          <cell r="V145">
            <v>242235</v>
          </cell>
          <cell r="W145">
            <v>276521</v>
          </cell>
          <cell r="X145">
            <v>62573</v>
          </cell>
          <cell r="Y145">
            <v>44886</v>
          </cell>
        </row>
        <row r="146">
          <cell r="C146">
            <v>6194</v>
          </cell>
          <cell r="D146">
            <v>329896</v>
          </cell>
          <cell r="L146">
            <v>22594</v>
          </cell>
          <cell r="N146">
            <v>9464226</v>
          </cell>
          <cell r="O146">
            <v>266170</v>
          </cell>
          <cell r="S146">
            <v>27909612</v>
          </cell>
          <cell r="U146">
            <v>126621</v>
          </cell>
          <cell r="V146">
            <v>242402</v>
          </cell>
          <cell r="W146">
            <v>276672</v>
          </cell>
          <cell r="X146">
            <v>62724</v>
          </cell>
          <cell r="Y146">
            <v>44998</v>
          </cell>
        </row>
        <row r="147">
          <cell r="C147">
            <v>6201</v>
          </cell>
          <cell r="D147">
            <v>330252</v>
          </cell>
          <cell r="L147">
            <v>22602</v>
          </cell>
          <cell r="N147">
            <v>9837624</v>
          </cell>
          <cell r="O147">
            <v>266460</v>
          </cell>
          <cell r="S147">
            <v>27960215</v>
          </cell>
          <cell r="U147">
            <v>127120</v>
          </cell>
          <cell r="V147">
            <v>242620</v>
          </cell>
          <cell r="W147">
            <v>276774</v>
          </cell>
          <cell r="X147">
            <v>62780</v>
          </cell>
          <cell r="Y147">
            <v>45040</v>
          </cell>
        </row>
        <row r="148">
          <cell r="C148">
            <v>6205</v>
          </cell>
          <cell r="D148">
            <v>330487</v>
          </cell>
          <cell r="L148">
            <v>22609</v>
          </cell>
          <cell r="N148">
            <v>114489</v>
          </cell>
          <cell r="O148">
            <v>266658</v>
          </cell>
          <cell r="S148">
            <v>27960822</v>
          </cell>
          <cell r="U148">
            <v>127295</v>
          </cell>
          <cell r="V148">
            <v>242844</v>
          </cell>
          <cell r="W148">
            <v>276868</v>
          </cell>
          <cell r="X148">
            <v>62780</v>
          </cell>
          <cell r="Y148">
            <v>45040</v>
          </cell>
        </row>
        <row r="149">
          <cell r="C149">
            <v>6220</v>
          </cell>
          <cell r="D149">
            <v>330772</v>
          </cell>
          <cell r="L149">
            <v>22615</v>
          </cell>
          <cell r="N149">
            <v>378834</v>
          </cell>
          <cell r="O149">
            <v>266892</v>
          </cell>
          <cell r="S149">
            <v>28006656</v>
          </cell>
          <cell r="U149">
            <v>127692</v>
          </cell>
          <cell r="V149">
            <v>243041</v>
          </cell>
          <cell r="W149">
            <v>276935</v>
          </cell>
          <cell r="X149">
            <v>62780</v>
          </cell>
          <cell r="Y149">
            <v>45040</v>
          </cell>
        </row>
        <row r="150">
          <cell r="C150">
            <v>6246</v>
          </cell>
          <cell r="D150">
            <v>331105</v>
          </cell>
          <cell r="L150">
            <v>22622</v>
          </cell>
          <cell r="N150">
            <v>648238</v>
          </cell>
          <cell r="O150">
            <v>267133</v>
          </cell>
          <cell r="S150">
            <v>28064929</v>
          </cell>
          <cell r="U150">
            <v>128170</v>
          </cell>
          <cell r="V150">
            <v>243313</v>
          </cell>
          <cell r="W150">
            <v>276974</v>
          </cell>
          <cell r="X150">
            <v>62780</v>
          </cell>
          <cell r="Y150">
            <v>45040</v>
          </cell>
        </row>
        <row r="151">
          <cell r="C151">
            <v>6261</v>
          </cell>
          <cell r="D151">
            <v>331398</v>
          </cell>
          <cell r="L151">
            <v>22629</v>
          </cell>
          <cell r="N151">
            <v>902669</v>
          </cell>
          <cell r="O151">
            <v>267329</v>
          </cell>
          <cell r="S151">
            <v>28065347</v>
          </cell>
          <cell r="U151">
            <v>128448</v>
          </cell>
          <cell r="V151">
            <v>243454</v>
          </cell>
          <cell r="W151">
            <v>277099</v>
          </cell>
          <cell r="X151">
            <v>62780</v>
          </cell>
          <cell r="Y151">
            <v>45040</v>
          </cell>
        </row>
        <row r="152">
          <cell r="C152">
            <v>6269</v>
          </cell>
          <cell r="D152">
            <v>331665</v>
          </cell>
          <cell r="L152">
            <v>22635</v>
          </cell>
          <cell r="N152">
            <v>1096841</v>
          </cell>
          <cell r="O152">
            <v>267479</v>
          </cell>
          <cell r="S152">
            <v>28093035</v>
          </cell>
          <cell r="U152">
            <v>128736</v>
          </cell>
          <cell r="V152">
            <v>243603</v>
          </cell>
          <cell r="W152">
            <v>277213</v>
          </cell>
          <cell r="X152">
            <v>62780</v>
          </cell>
          <cell r="Y152">
            <v>45040</v>
          </cell>
        </row>
        <row r="153">
          <cell r="C153">
            <v>6305</v>
          </cell>
          <cell r="D153">
            <v>332002</v>
          </cell>
          <cell r="L153">
            <v>22643</v>
          </cell>
          <cell r="N153">
            <v>1253181</v>
          </cell>
          <cell r="O153">
            <v>267596</v>
          </cell>
          <cell r="S153">
            <v>28146984</v>
          </cell>
          <cell r="U153">
            <v>129180</v>
          </cell>
          <cell r="V153">
            <v>243717</v>
          </cell>
          <cell r="W153">
            <v>277302</v>
          </cell>
          <cell r="X153">
            <v>62826</v>
          </cell>
          <cell r="Y153">
            <v>45078</v>
          </cell>
        </row>
        <row r="154">
          <cell r="C154">
            <v>6316</v>
          </cell>
          <cell r="D154">
            <v>332272</v>
          </cell>
          <cell r="L154">
            <v>22649</v>
          </cell>
          <cell r="N154">
            <v>1253181</v>
          </cell>
          <cell r="O154">
            <v>267596</v>
          </cell>
          <cell r="S154">
            <v>28147052</v>
          </cell>
          <cell r="U154">
            <v>129483</v>
          </cell>
          <cell r="V154">
            <v>243765</v>
          </cell>
          <cell r="W154">
            <v>277341</v>
          </cell>
          <cell r="X154">
            <v>62958</v>
          </cell>
          <cell r="Y154">
            <v>45179</v>
          </cell>
        </row>
        <row r="155">
          <cell r="C155">
            <v>6340</v>
          </cell>
          <cell r="D155">
            <v>332632</v>
          </cell>
          <cell r="L155">
            <v>22656</v>
          </cell>
          <cell r="N155">
            <v>1253181</v>
          </cell>
          <cell r="O155">
            <v>267596</v>
          </cell>
          <cell r="S155">
            <v>28191575</v>
          </cell>
          <cell r="U155">
            <v>129926</v>
          </cell>
          <cell r="V155">
            <v>243890</v>
          </cell>
          <cell r="W155">
            <v>277452</v>
          </cell>
          <cell r="X155">
            <v>63077</v>
          </cell>
          <cell r="Y155">
            <v>45274</v>
          </cell>
        </row>
        <row r="156">
          <cell r="C156">
            <v>6373</v>
          </cell>
          <cell r="D156">
            <v>332952</v>
          </cell>
          <cell r="L156">
            <v>22663</v>
          </cell>
          <cell r="N156">
            <v>1253181</v>
          </cell>
          <cell r="O156">
            <v>267596</v>
          </cell>
          <cell r="S156">
            <v>28224092</v>
          </cell>
          <cell r="U156">
            <v>130393</v>
          </cell>
          <cell r="V156">
            <v>243993</v>
          </cell>
          <cell r="W156">
            <v>277493</v>
          </cell>
          <cell r="X156">
            <v>63182</v>
          </cell>
          <cell r="Y156">
            <v>45356</v>
          </cell>
        </row>
        <row r="157">
          <cell r="C157">
            <v>6397</v>
          </cell>
          <cell r="D157">
            <v>333260</v>
          </cell>
          <cell r="L157">
            <v>22670</v>
          </cell>
          <cell r="N157">
            <v>1253181</v>
          </cell>
          <cell r="O157">
            <v>267596</v>
          </cell>
          <cell r="S157">
            <v>28224972</v>
          </cell>
          <cell r="U157">
            <v>130727</v>
          </cell>
          <cell r="V157">
            <v>243956</v>
          </cell>
          <cell r="W157">
            <v>277520</v>
          </cell>
          <cell r="X157">
            <v>63257</v>
          </cell>
          <cell r="Y157">
            <v>45411</v>
          </cell>
        </row>
        <row r="158">
          <cell r="C158">
            <v>6442</v>
          </cell>
          <cell r="D158">
            <v>333660</v>
          </cell>
          <cell r="L158">
            <v>22687</v>
          </cell>
          <cell r="N158">
            <v>1253181</v>
          </cell>
          <cell r="O158">
            <v>267596</v>
          </cell>
          <cell r="S158">
            <v>28277737</v>
          </cell>
          <cell r="U158">
            <v>131060</v>
          </cell>
          <cell r="V158">
            <v>244065</v>
          </cell>
          <cell r="W158">
            <v>277641</v>
          </cell>
          <cell r="X158">
            <v>63312</v>
          </cell>
          <cell r="Y158">
            <v>45449</v>
          </cell>
        </row>
        <row r="159">
          <cell r="C159">
            <v>6442</v>
          </cell>
          <cell r="D159">
            <v>333660</v>
          </cell>
          <cell r="L159">
            <v>22687</v>
          </cell>
          <cell r="N159">
            <v>1253181</v>
          </cell>
          <cell r="O159">
            <v>267596</v>
          </cell>
          <cell r="S159">
            <v>28277737</v>
          </cell>
          <cell r="U159">
            <v>131393</v>
          </cell>
          <cell r="V159">
            <v>244065</v>
          </cell>
          <cell r="W159">
            <v>277641</v>
          </cell>
          <cell r="X159">
            <v>63312</v>
          </cell>
          <cell r="Y159">
            <v>45449</v>
          </cell>
        </row>
        <row r="160">
          <cell r="C160">
            <v>6442</v>
          </cell>
          <cell r="D160">
            <v>333660</v>
          </cell>
          <cell r="L160">
            <v>22687</v>
          </cell>
          <cell r="N160">
            <v>1253181</v>
          </cell>
          <cell r="O160">
            <v>267596</v>
          </cell>
          <cell r="S160">
            <v>28277737</v>
          </cell>
          <cell r="U160">
            <v>131393</v>
          </cell>
          <cell r="V160">
            <v>244065</v>
          </cell>
          <cell r="W160">
            <v>277641</v>
          </cell>
          <cell r="X160">
            <v>63312</v>
          </cell>
          <cell r="Y160">
            <v>45449</v>
          </cell>
        </row>
        <row r="161">
          <cell r="C161">
            <v>6442</v>
          </cell>
          <cell r="D161">
            <v>333660</v>
          </cell>
          <cell r="L161">
            <v>22687</v>
          </cell>
          <cell r="N161">
            <v>1253181</v>
          </cell>
          <cell r="O161">
            <v>267596</v>
          </cell>
          <cell r="S161">
            <v>28277737</v>
          </cell>
          <cell r="U161">
            <v>131393</v>
          </cell>
          <cell r="V161">
            <v>244065</v>
          </cell>
          <cell r="W161">
            <v>277641</v>
          </cell>
          <cell r="X161">
            <v>63312</v>
          </cell>
          <cell r="Y161">
            <v>45449</v>
          </cell>
        </row>
        <row r="162">
          <cell r="C162">
            <v>6442</v>
          </cell>
          <cell r="D162">
            <v>333660</v>
          </cell>
          <cell r="L162">
            <v>22687</v>
          </cell>
          <cell r="N162">
            <v>1253181</v>
          </cell>
          <cell r="O162">
            <v>267596</v>
          </cell>
          <cell r="S162">
            <v>28277737</v>
          </cell>
          <cell r="U162">
            <v>131393</v>
          </cell>
          <cell r="V162">
            <v>244065</v>
          </cell>
          <cell r="W162">
            <v>277641</v>
          </cell>
          <cell r="X162">
            <v>63312</v>
          </cell>
          <cell r="Y162">
            <v>45449</v>
          </cell>
        </row>
        <row r="163">
          <cell r="C163">
            <v>6470</v>
          </cell>
          <cell r="D163">
            <v>333978</v>
          </cell>
          <cell r="L163">
            <v>22694</v>
          </cell>
          <cell r="N163">
            <v>1253181</v>
          </cell>
          <cell r="O163">
            <v>267596</v>
          </cell>
          <cell r="S163">
            <v>28278058</v>
          </cell>
          <cell r="U163">
            <v>131726</v>
          </cell>
          <cell r="V163">
            <v>244065</v>
          </cell>
          <cell r="W163">
            <v>277743</v>
          </cell>
          <cell r="X163">
            <v>63359</v>
          </cell>
          <cell r="Y163">
            <v>45476</v>
          </cell>
        </row>
        <row r="164">
          <cell r="C164">
            <v>6505</v>
          </cell>
          <cell r="D164">
            <v>334194</v>
          </cell>
          <cell r="L164">
            <v>22703</v>
          </cell>
          <cell r="N164">
            <v>1253181</v>
          </cell>
          <cell r="O164">
            <v>267596</v>
          </cell>
          <cell r="S164">
            <v>28314309</v>
          </cell>
          <cell r="U164">
            <v>132248</v>
          </cell>
          <cell r="V164">
            <v>244145</v>
          </cell>
          <cell r="W164">
            <v>277794</v>
          </cell>
          <cell r="X164">
            <v>63395</v>
          </cell>
          <cell r="Y164">
            <v>45497</v>
          </cell>
        </row>
        <row r="165">
          <cell r="C165">
            <v>6546</v>
          </cell>
          <cell r="D165">
            <v>334501</v>
          </cell>
          <cell r="L165">
            <v>22707</v>
          </cell>
          <cell r="N165">
            <v>1333112</v>
          </cell>
          <cell r="O165">
            <v>267650</v>
          </cell>
          <cell r="S165">
            <v>28342302</v>
          </cell>
          <cell r="U165">
            <v>132511</v>
          </cell>
          <cell r="V165">
            <v>244260</v>
          </cell>
          <cell r="W165">
            <v>277849</v>
          </cell>
          <cell r="X165">
            <v>63435</v>
          </cell>
          <cell r="Y165">
            <v>45527</v>
          </cell>
        </row>
        <row r="166">
          <cell r="C166">
            <v>6562</v>
          </cell>
          <cell r="D166">
            <v>334869</v>
          </cell>
          <cell r="L166">
            <v>22714</v>
          </cell>
          <cell r="N166">
            <v>1562813</v>
          </cell>
          <cell r="O166">
            <v>267843</v>
          </cell>
          <cell r="S166">
            <v>28342817</v>
          </cell>
          <cell r="U166">
            <v>132858</v>
          </cell>
          <cell r="V166">
            <v>244478</v>
          </cell>
          <cell r="W166">
            <v>278001</v>
          </cell>
          <cell r="X166">
            <v>63511</v>
          </cell>
          <cell r="Y166">
            <v>45580</v>
          </cell>
        </row>
        <row r="167">
          <cell r="C167">
            <v>6594</v>
          </cell>
          <cell r="D167">
            <v>335209</v>
          </cell>
          <cell r="L167">
            <v>22721</v>
          </cell>
          <cell r="N167">
            <v>1726820</v>
          </cell>
          <cell r="O167">
            <v>267964</v>
          </cell>
          <cell r="S167">
            <v>28411587</v>
          </cell>
          <cell r="U167">
            <v>133434</v>
          </cell>
          <cell r="V167">
            <v>244688</v>
          </cell>
          <cell r="W167">
            <v>278116</v>
          </cell>
          <cell r="X167">
            <v>63560</v>
          </cell>
          <cell r="Y167">
            <v>45605</v>
          </cell>
        </row>
        <row r="168">
          <cell r="C168">
            <v>6619</v>
          </cell>
          <cell r="D168">
            <v>335410</v>
          </cell>
          <cell r="L168">
            <v>22726</v>
          </cell>
          <cell r="N168">
            <v>1903832</v>
          </cell>
          <cell r="O168">
            <v>268086</v>
          </cell>
          <cell r="S168">
            <v>28432154</v>
          </cell>
          <cell r="U168">
            <v>133764</v>
          </cell>
          <cell r="V168">
            <v>244995</v>
          </cell>
          <cell r="W168">
            <v>278268</v>
          </cell>
          <cell r="X168">
            <v>63635</v>
          </cell>
          <cell r="Y168">
            <v>45653</v>
          </cell>
        </row>
        <row r="169">
          <cell r="C169">
            <v>6628</v>
          </cell>
          <cell r="D169">
            <v>335863</v>
          </cell>
          <cell r="L169">
            <v>22734</v>
          </cell>
          <cell r="N169">
            <v>2112808</v>
          </cell>
          <cell r="O169">
            <v>268262</v>
          </cell>
          <cell r="S169">
            <v>28455518</v>
          </cell>
          <cell r="U169">
            <v>134222</v>
          </cell>
          <cell r="V169">
            <v>245198</v>
          </cell>
          <cell r="W169">
            <v>278381</v>
          </cell>
          <cell r="X169">
            <v>63685</v>
          </cell>
          <cell r="Y169">
            <v>45685</v>
          </cell>
        </row>
        <row r="170">
          <cell r="C170">
            <v>6662</v>
          </cell>
          <cell r="D170">
            <v>336204</v>
          </cell>
          <cell r="L170">
            <v>22741</v>
          </cell>
          <cell r="N170">
            <v>2267242</v>
          </cell>
          <cell r="O170">
            <v>268385</v>
          </cell>
          <cell r="S170">
            <v>28505537</v>
          </cell>
          <cell r="U170">
            <v>134706</v>
          </cell>
          <cell r="V170">
            <v>245384</v>
          </cell>
          <cell r="W170">
            <v>278469</v>
          </cell>
          <cell r="X170">
            <v>63775</v>
          </cell>
          <cell r="Y170">
            <v>45737</v>
          </cell>
        </row>
        <row r="171">
          <cell r="C171">
            <v>6694</v>
          </cell>
          <cell r="D171">
            <v>336555</v>
          </cell>
          <cell r="L171">
            <v>22747</v>
          </cell>
          <cell r="N171">
            <v>2420960</v>
          </cell>
          <cell r="O171">
            <v>268494</v>
          </cell>
          <cell r="S171">
            <v>28566270</v>
          </cell>
          <cell r="U171">
            <v>135425</v>
          </cell>
          <cell r="V171">
            <v>245621</v>
          </cell>
          <cell r="W171">
            <v>278545</v>
          </cell>
          <cell r="X171">
            <v>63805</v>
          </cell>
          <cell r="Y171">
            <v>45758</v>
          </cell>
        </row>
        <row r="172">
          <cell r="C172">
            <v>6742</v>
          </cell>
          <cell r="D172">
            <v>336909</v>
          </cell>
          <cell r="L172">
            <v>22754</v>
          </cell>
          <cell r="N172">
            <v>2944851</v>
          </cell>
          <cell r="O172">
            <v>268896</v>
          </cell>
          <cell r="S172">
            <v>28587658</v>
          </cell>
          <cell r="U172">
            <v>135644</v>
          </cell>
          <cell r="V172">
            <v>245894</v>
          </cell>
          <cell r="W172">
            <v>278701</v>
          </cell>
          <cell r="X172">
            <v>63805</v>
          </cell>
          <cell r="Y172">
            <v>45758</v>
          </cell>
        </row>
        <row r="173">
          <cell r="C173">
            <v>6775</v>
          </cell>
          <cell r="D173">
            <v>337253</v>
          </cell>
          <cell r="L173">
            <v>22761</v>
          </cell>
          <cell r="N173">
            <v>2789204</v>
          </cell>
          <cell r="O173">
            <v>268789</v>
          </cell>
          <cell r="S173">
            <v>28648053</v>
          </cell>
          <cell r="U173">
            <v>136156</v>
          </cell>
          <cell r="V173">
            <v>246106</v>
          </cell>
          <cell r="W173">
            <v>278785</v>
          </cell>
          <cell r="X173">
            <v>63930</v>
          </cell>
          <cell r="Y173">
            <v>45830</v>
          </cell>
        </row>
        <row r="174">
          <cell r="C174">
            <v>6814</v>
          </cell>
          <cell r="D174">
            <v>337583</v>
          </cell>
          <cell r="L174">
            <v>22767</v>
          </cell>
          <cell r="N174">
            <v>2944851</v>
          </cell>
          <cell r="O174">
            <v>268896</v>
          </cell>
          <cell r="S174">
            <v>28702608</v>
          </cell>
          <cell r="U174">
            <v>136880</v>
          </cell>
          <cell r="V174">
            <v>246409</v>
          </cell>
          <cell r="W174">
            <v>278953</v>
          </cell>
          <cell r="X174">
            <v>64001</v>
          </cell>
          <cell r="Y174">
            <v>45870</v>
          </cell>
        </row>
        <row r="175">
          <cell r="C175">
            <v>6861</v>
          </cell>
          <cell r="D175">
            <v>337913</v>
          </cell>
          <cell r="L175">
            <v>22774</v>
          </cell>
          <cell r="N175">
            <v>3170811</v>
          </cell>
          <cell r="O175">
            <v>269059</v>
          </cell>
          <cell r="S175">
            <v>28705043</v>
          </cell>
          <cell r="U175">
            <v>137209</v>
          </cell>
          <cell r="V175">
            <v>246579</v>
          </cell>
          <cell r="W175">
            <v>279051</v>
          </cell>
          <cell r="X175">
            <v>64072</v>
          </cell>
          <cell r="Y175">
            <v>45911</v>
          </cell>
        </row>
        <row r="176">
          <cell r="C176">
            <v>6892</v>
          </cell>
          <cell r="D176">
            <v>338219</v>
          </cell>
          <cell r="L176">
            <v>22781</v>
          </cell>
          <cell r="N176">
            <v>3341413</v>
          </cell>
          <cell r="O176">
            <v>269187</v>
          </cell>
          <cell r="S176">
            <v>28752376</v>
          </cell>
          <cell r="U176">
            <v>137665</v>
          </cell>
          <cell r="V176">
            <v>246816</v>
          </cell>
          <cell r="W176">
            <v>279142</v>
          </cell>
          <cell r="X176">
            <v>64159</v>
          </cell>
          <cell r="Y176">
            <v>45965</v>
          </cell>
        </row>
        <row r="177">
          <cell r="C177">
            <v>6920</v>
          </cell>
          <cell r="D177">
            <v>338464</v>
          </cell>
          <cell r="L177">
            <v>22787</v>
          </cell>
          <cell r="N177">
            <v>3634720</v>
          </cell>
          <cell r="O177">
            <v>269414</v>
          </cell>
          <cell r="S177">
            <v>28790865</v>
          </cell>
          <cell r="U177">
            <v>138135</v>
          </cell>
          <cell r="V177">
            <v>247046</v>
          </cell>
          <cell r="W177">
            <v>279232</v>
          </cell>
          <cell r="X177">
            <v>64224</v>
          </cell>
          <cell r="Y177">
            <v>46002</v>
          </cell>
        </row>
        <row r="178">
          <cell r="C178">
            <v>6946</v>
          </cell>
          <cell r="D178">
            <v>338785</v>
          </cell>
          <cell r="L178">
            <v>22789</v>
          </cell>
          <cell r="N178">
            <v>3903393</v>
          </cell>
          <cell r="O178">
            <v>269621</v>
          </cell>
          <cell r="S178">
            <v>28790925</v>
          </cell>
          <cell r="U178">
            <v>138472</v>
          </cell>
          <cell r="V178">
            <v>247276</v>
          </cell>
          <cell r="W178">
            <v>279329</v>
          </cell>
          <cell r="X178">
            <v>64381</v>
          </cell>
          <cell r="Y178">
            <v>46099</v>
          </cell>
        </row>
        <row r="179">
          <cell r="C179">
            <v>6946</v>
          </cell>
          <cell r="D179">
            <v>339092</v>
          </cell>
          <cell r="L179">
            <v>22797</v>
          </cell>
          <cell r="N179">
            <v>4226032</v>
          </cell>
          <cell r="O179">
            <v>269870</v>
          </cell>
          <cell r="S179">
            <v>28840673</v>
          </cell>
          <cell r="U179">
            <v>138964</v>
          </cell>
          <cell r="V179">
            <v>247531</v>
          </cell>
          <cell r="W179">
            <v>279437</v>
          </cell>
          <cell r="X179">
            <v>64381</v>
          </cell>
          <cell r="Y179">
            <v>46099</v>
          </cell>
        </row>
        <row r="180">
          <cell r="C180">
            <v>6948</v>
          </cell>
          <cell r="D180">
            <v>339205</v>
          </cell>
          <cell r="L180">
            <v>22802</v>
          </cell>
          <cell r="N180">
            <v>4383091</v>
          </cell>
          <cell r="O180">
            <v>269990</v>
          </cell>
          <cell r="R180">
            <v>48901</v>
          </cell>
          <cell r="S180">
            <v>28868130</v>
          </cell>
          <cell r="U180">
            <v>139199</v>
          </cell>
          <cell r="V180">
            <v>247611</v>
          </cell>
          <cell r="W180">
            <v>279604</v>
          </cell>
          <cell r="X180">
            <v>64420</v>
          </cell>
          <cell r="Y180">
            <v>46124</v>
          </cell>
          <cell r="AD180">
            <v>82.5</v>
          </cell>
        </row>
        <row r="181">
          <cell r="C181">
            <v>6948</v>
          </cell>
          <cell r="D181">
            <v>339205</v>
          </cell>
          <cell r="L181">
            <v>22802</v>
          </cell>
          <cell r="N181">
            <v>4383091</v>
          </cell>
          <cell r="O181">
            <v>269990</v>
          </cell>
          <cell r="R181">
            <v>48901</v>
          </cell>
          <cell r="S181">
            <v>28868130</v>
          </cell>
          <cell r="U181">
            <v>139199</v>
          </cell>
          <cell r="V181">
            <v>247611</v>
          </cell>
          <cell r="W181">
            <v>279604</v>
          </cell>
          <cell r="X181">
            <v>64420</v>
          </cell>
          <cell r="Y181">
            <v>46124</v>
          </cell>
          <cell r="AD181">
            <v>82.5</v>
          </cell>
        </row>
        <row r="182">
          <cell r="C182">
            <v>6948</v>
          </cell>
          <cell r="D182">
            <v>339205</v>
          </cell>
          <cell r="L182">
            <v>22802</v>
          </cell>
          <cell r="N182">
            <v>4383091</v>
          </cell>
          <cell r="O182">
            <v>269990</v>
          </cell>
          <cell r="R182">
            <v>48901</v>
          </cell>
          <cell r="S182">
            <v>28868130</v>
          </cell>
          <cell r="U182">
            <v>139199</v>
          </cell>
          <cell r="V182">
            <v>247611</v>
          </cell>
          <cell r="W182">
            <v>279604</v>
          </cell>
          <cell r="X182">
            <v>64420</v>
          </cell>
          <cell r="Y182">
            <v>46124</v>
          </cell>
          <cell r="AD182">
            <v>82.5</v>
          </cell>
        </row>
        <row r="183">
          <cell r="C183">
            <v>6948</v>
          </cell>
          <cell r="D183">
            <v>339205</v>
          </cell>
          <cell r="L183">
            <v>22802</v>
          </cell>
          <cell r="N183">
            <v>4383091</v>
          </cell>
          <cell r="O183">
            <v>269990</v>
          </cell>
          <cell r="R183">
            <v>48901</v>
          </cell>
          <cell r="S183">
            <v>28868130</v>
          </cell>
          <cell r="U183">
            <v>139199</v>
          </cell>
          <cell r="V183">
            <v>247611</v>
          </cell>
          <cell r="W183">
            <v>279604</v>
          </cell>
          <cell r="X183">
            <v>64420</v>
          </cell>
          <cell r="Y183">
            <v>46124</v>
          </cell>
          <cell r="AD183">
            <v>82.5</v>
          </cell>
        </row>
        <row r="184">
          <cell r="C184">
            <v>6975</v>
          </cell>
          <cell r="D184">
            <v>339458</v>
          </cell>
          <cell r="L184">
            <v>22809</v>
          </cell>
          <cell r="N184">
            <v>4398359</v>
          </cell>
          <cell r="O184">
            <v>270000</v>
          </cell>
          <cell r="R184">
            <v>48918</v>
          </cell>
          <cell r="S184">
            <v>28923808</v>
          </cell>
          <cell r="U184">
            <v>139522</v>
          </cell>
          <cell r="V184">
            <v>247777</v>
          </cell>
          <cell r="W184">
            <v>279794</v>
          </cell>
          <cell r="X184">
            <v>64717</v>
          </cell>
          <cell r="Y184">
            <v>46322</v>
          </cell>
          <cell r="AD184">
            <v>94.2</v>
          </cell>
        </row>
        <row r="185">
          <cell r="C185">
            <v>6988</v>
          </cell>
          <cell r="D185">
            <v>339771</v>
          </cell>
          <cell r="L185">
            <v>22815</v>
          </cell>
          <cell r="N185">
            <v>4680677</v>
          </cell>
          <cell r="O185">
            <v>270232</v>
          </cell>
          <cell r="R185">
            <v>48950</v>
          </cell>
          <cell r="S185">
            <v>28958652</v>
          </cell>
          <cell r="U185">
            <v>140012</v>
          </cell>
          <cell r="V185">
            <v>247961</v>
          </cell>
          <cell r="W185">
            <v>280031</v>
          </cell>
          <cell r="X185">
            <v>64978</v>
          </cell>
          <cell r="Y185">
            <v>46525</v>
          </cell>
          <cell r="AD185">
            <v>102.6</v>
          </cell>
        </row>
        <row r="186">
          <cell r="C186">
            <v>7004</v>
          </cell>
          <cell r="D186">
            <v>340093</v>
          </cell>
          <cell r="L186">
            <v>22823</v>
          </cell>
          <cell r="N186">
            <v>4846841</v>
          </cell>
          <cell r="O186">
            <v>270369</v>
          </cell>
          <cell r="R186">
            <v>48972</v>
          </cell>
          <cell r="S186">
            <v>28997618</v>
          </cell>
          <cell r="U186">
            <v>140504</v>
          </cell>
          <cell r="V186">
            <v>248097</v>
          </cell>
          <cell r="W186">
            <v>280240</v>
          </cell>
          <cell r="X186">
            <v>64841</v>
          </cell>
          <cell r="Y186">
            <v>46419</v>
          </cell>
          <cell r="AD186">
            <v>111.1</v>
          </cell>
        </row>
        <row r="187">
          <cell r="C187">
            <v>7011</v>
          </cell>
          <cell r="D187">
            <v>340312</v>
          </cell>
          <cell r="L187">
            <v>22830</v>
          </cell>
          <cell r="N187">
            <v>5218617</v>
          </cell>
          <cell r="O187">
            <v>270694</v>
          </cell>
          <cell r="S187">
            <v>29077276</v>
          </cell>
          <cell r="U187">
            <v>140981</v>
          </cell>
          <cell r="V187">
            <v>248253</v>
          </cell>
          <cell r="W187">
            <v>280490</v>
          </cell>
          <cell r="X187">
            <v>64978</v>
          </cell>
          <cell r="Y187">
            <v>46525</v>
          </cell>
          <cell r="AD187">
            <v>111.77</v>
          </cell>
        </row>
        <row r="188">
          <cell r="C188">
            <v>7018</v>
          </cell>
          <cell r="D188">
            <v>340631</v>
          </cell>
          <cell r="L188">
            <v>22837</v>
          </cell>
          <cell r="N188">
            <v>5607325</v>
          </cell>
          <cell r="O188">
            <v>271033</v>
          </cell>
          <cell r="S188">
            <v>29124633</v>
          </cell>
          <cell r="U188">
            <v>141471</v>
          </cell>
          <cell r="V188">
            <v>248428</v>
          </cell>
          <cell r="W188">
            <v>280695</v>
          </cell>
          <cell r="X188">
            <v>65116</v>
          </cell>
          <cell r="Y188">
            <v>46634</v>
          </cell>
          <cell r="AD188">
            <v>115.3</v>
          </cell>
        </row>
        <row r="189">
          <cell r="C189">
            <v>7029</v>
          </cell>
          <cell r="D189">
            <v>340918</v>
          </cell>
          <cell r="L189">
            <v>22840</v>
          </cell>
          <cell r="N189">
            <v>5937535</v>
          </cell>
          <cell r="O189">
            <v>271321</v>
          </cell>
          <cell r="R189">
            <v>49038</v>
          </cell>
          <cell r="S189">
            <v>29179560</v>
          </cell>
          <cell r="U189">
            <v>141966</v>
          </cell>
          <cell r="V189">
            <v>248575</v>
          </cell>
          <cell r="W189">
            <v>280876</v>
          </cell>
          <cell r="X189">
            <v>65257</v>
          </cell>
          <cell r="Y189">
            <v>46746</v>
          </cell>
          <cell r="AD189">
            <v>128.32499999999999</v>
          </cell>
        </row>
        <row r="190">
          <cell r="C190">
            <v>7044</v>
          </cell>
          <cell r="D190">
            <v>341140</v>
          </cell>
          <cell r="L190">
            <v>22847</v>
          </cell>
          <cell r="N190">
            <v>6216862</v>
          </cell>
          <cell r="O190">
            <v>271563</v>
          </cell>
          <cell r="R190">
            <v>49050</v>
          </cell>
          <cell r="S190">
            <v>29248189</v>
          </cell>
          <cell r="U190">
            <v>142389</v>
          </cell>
          <cell r="V190">
            <v>248723</v>
          </cell>
          <cell r="W190">
            <v>281092</v>
          </cell>
          <cell r="X190">
            <v>65395</v>
          </cell>
          <cell r="Y190">
            <v>46855</v>
          </cell>
          <cell r="AD190">
            <v>141.35</v>
          </cell>
        </row>
        <row r="191">
          <cell r="C191">
            <v>7052</v>
          </cell>
          <cell r="D191">
            <v>341369</v>
          </cell>
          <cell r="L191">
            <v>22853</v>
          </cell>
          <cell r="N191">
            <v>6612953</v>
          </cell>
          <cell r="O191">
            <v>271904</v>
          </cell>
          <cell r="R191">
            <v>49081</v>
          </cell>
          <cell r="S191">
            <v>29318670</v>
          </cell>
          <cell r="U191">
            <v>142812</v>
          </cell>
          <cell r="V191">
            <v>248886</v>
          </cell>
          <cell r="W191">
            <v>281293</v>
          </cell>
          <cell r="X191">
            <v>65549</v>
          </cell>
          <cell r="Y191">
            <v>46974</v>
          </cell>
          <cell r="AD191">
            <v>147.6</v>
          </cell>
        </row>
        <row r="192">
          <cell r="C192">
            <v>7075</v>
          </cell>
          <cell r="D192">
            <v>341691</v>
          </cell>
          <cell r="L192">
            <v>22860</v>
          </cell>
          <cell r="N192">
            <v>6909885</v>
          </cell>
          <cell r="O192">
            <v>272155</v>
          </cell>
          <cell r="R192">
            <v>49094</v>
          </cell>
          <cell r="S192">
            <v>29426824</v>
          </cell>
          <cell r="U192">
            <v>143386</v>
          </cell>
          <cell r="V192">
            <v>249086</v>
          </cell>
          <cell r="W192">
            <v>281504</v>
          </cell>
          <cell r="X192">
            <v>65685</v>
          </cell>
          <cell r="Y192">
            <v>47084</v>
          </cell>
          <cell r="AD192">
            <v>152</v>
          </cell>
        </row>
        <row r="193">
          <cell r="C193">
            <v>7091</v>
          </cell>
          <cell r="D193">
            <v>341938</v>
          </cell>
          <cell r="L193">
            <v>22867</v>
          </cell>
          <cell r="N193">
            <v>7292771</v>
          </cell>
          <cell r="O193">
            <v>272478</v>
          </cell>
          <cell r="R193">
            <v>49108</v>
          </cell>
          <cell r="S193">
            <v>29482811</v>
          </cell>
          <cell r="U193">
            <v>143810</v>
          </cell>
          <cell r="V193">
            <v>249267</v>
          </cell>
          <cell r="W193">
            <v>281695</v>
          </cell>
          <cell r="X193">
            <v>65846</v>
          </cell>
          <cell r="Y193">
            <v>47214</v>
          </cell>
          <cell r="AD193">
            <v>167</v>
          </cell>
        </row>
        <row r="194">
          <cell r="C194">
            <v>7100</v>
          </cell>
          <cell r="D194">
            <v>342233</v>
          </cell>
          <cell r="L194">
            <v>22873</v>
          </cell>
          <cell r="N194">
            <v>7567593</v>
          </cell>
          <cell r="O194">
            <v>272721</v>
          </cell>
          <cell r="R194">
            <v>49140</v>
          </cell>
          <cell r="S194">
            <v>29552899</v>
          </cell>
          <cell r="U194">
            <v>144247</v>
          </cell>
          <cell r="V194">
            <v>249454</v>
          </cell>
          <cell r="W194">
            <v>281875</v>
          </cell>
          <cell r="X194">
            <v>66001</v>
          </cell>
          <cell r="Y194">
            <v>47339</v>
          </cell>
          <cell r="AD194">
            <v>176</v>
          </cell>
        </row>
        <row r="195">
          <cell r="C195">
            <v>7134</v>
          </cell>
          <cell r="D195">
            <v>342524</v>
          </cell>
          <cell r="L195">
            <v>22880</v>
          </cell>
          <cell r="N195">
            <v>7830165</v>
          </cell>
          <cell r="O195">
            <v>272956</v>
          </cell>
          <cell r="R195">
            <v>49155</v>
          </cell>
          <cell r="S195">
            <v>29612347</v>
          </cell>
          <cell r="U195">
            <v>144794</v>
          </cell>
          <cell r="V195">
            <v>249647</v>
          </cell>
          <cell r="W195">
            <v>282042</v>
          </cell>
          <cell r="X195">
            <v>66141</v>
          </cell>
          <cell r="Y195">
            <v>47451</v>
          </cell>
          <cell r="AD195">
            <v>210</v>
          </cell>
        </row>
        <row r="196">
          <cell r="C196">
            <v>7155</v>
          </cell>
          <cell r="D196">
            <v>342727</v>
          </cell>
          <cell r="L196">
            <v>22887</v>
          </cell>
          <cell r="N196">
            <v>8180254</v>
          </cell>
          <cell r="O196">
            <v>273230</v>
          </cell>
          <cell r="R196">
            <v>49169</v>
          </cell>
          <cell r="S196">
            <v>29731635</v>
          </cell>
          <cell r="U196">
            <v>145275</v>
          </cell>
          <cell r="V196">
            <v>249834</v>
          </cell>
          <cell r="W196">
            <v>282218</v>
          </cell>
          <cell r="X196">
            <v>66304</v>
          </cell>
          <cell r="Y196">
            <v>47584</v>
          </cell>
          <cell r="AD196">
            <v>225</v>
          </cell>
        </row>
        <row r="197">
          <cell r="C197">
            <v>7173</v>
          </cell>
          <cell r="D197">
            <v>342999</v>
          </cell>
          <cell r="L197">
            <v>22893</v>
          </cell>
          <cell r="N197">
            <v>8490535</v>
          </cell>
          <cell r="O197">
            <v>273469</v>
          </cell>
          <cell r="R197">
            <v>49199</v>
          </cell>
          <cell r="S197">
            <v>29845711</v>
          </cell>
          <cell r="U197">
            <v>145756</v>
          </cell>
          <cell r="V197">
            <v>250004</v>
          </cell>
          <cell r="W197">
            <v>282432</v>
          </cell>
          <cell r="X197">
            <v>66453</v>
          </cell>
          <cell r="Y197">
            <v>47705</v>
          </cell>
          <cell r="AD197">
            <v>247</v>
          </cell>
        </row>
        <row r="198">
          <cell r="C198">
            <v>7209</v>
          </cell>
          <cell r="D198">
            <v>343283</v>
          </cell>
          <cell r="L198">
            <v>22900</v>
          </cell>
          <cell r="N198">
            <v>8802730</v>
          </cell>
          <cell r="O198">
            <v>273722</v>
          </cell>
          <cell r="R198">
            <v>49220</v>
          </cell>
          <cell r="S198">
            <v>29930291</v>
          </cell>
          <cell r="U198">
            <v>146327</v>
          </cell>
          <cell r="V198">
            <v>250202</v>
          </cell>
          <cell r="W198">
            <v>282659</v>
          </cell>
          <cell r="X198">
            <v>66609</v>
          </cell>
          <cell r="Y198">
            <v>47833</v>
          </cell>
          <cell r="AD198">
            <v>282</v>
          </cell>
        </row>
        <row r="199">
          <cell r="C199">
            <v>7244</v>
          </cell>
          <cell r="D199">
            <v>343505</v>
          </cell>
          <cell r="L199">
            <v>22907</v>
          </cell>
          <cell r="N199">
            <v>9086388</v>
          </cell>
          <cell r="O199">
            <v>273962</v>
          </cell>
          <cell r="S199">
            <v>30009502</v>
          </cell>
          <cell r="U199">
            <v>146792</v>
          </cell>
          <cell r="V199">
            <v>250364</v>
          </cell>
          <cell r="W199">
            <v>282808</v>
          </cell>
          <cell r="X199">
            <v>66728</v>
          </cell>
          <cell r="Y199">
            <v>47925</v>
          </cell>
          <cell r="AD199">
            <v>327</v>
          </cell>
        </row>
        <row r="200">
          <cell r="C200">
            <v>7254</v>
          </cell>
          <cell r="D200">
            <v>343817</v>
          </cell>
          <cell r="L200">
            <v>22914</v>
          </cell>
          <cell r="N200">
            <v>9347266</v>
          </cell>
          <cell r="O200">
            <v>274175</v>
          </cell>
          <cell r="S200">
            <v>30070674</v>
          </cell>
          <cell r="U200">
            <v>147279</v>
          </cell>
          <cell r="V200">
            <v>250551</v>
          </cell>
          <cell r="W200">
            <v>282960</v>
          </cell>
          <cell r="X200">
            <v>66852</v>
          </cell>
          <cell r="Y200">
            <v>48028</v>
          </cell>
          <cell r="AD200">
            <v>327</v>
          </cell>
        </row>
        <row r="201">
          <cell r="C201">
            <v>7280</v>
          </cell>
          <cell r="D201">
            <v>344008</v>
          </cell>
          <cell r="L201">
            <v>22932</v>
          </cell>
          <cell r="N201">
            <v>9347266</v>
          </cell>
          <cell r="O201">
            <v>274175</v>
          </cell>
          <cell r="S201">
            <v>30083183</v>
          </cell>
          <cell r="U201">
            <v>147537</v>
          </cell>
          <cell r="V201">
            <v>250589</v>
          </cell>
          <cell r="W201">
            <v>282987</v>
          </cell>
          <cell r="X201">
            <v>66951</v>
          </cell>
          <cell r="Y201">
            <v>48108</v>
          </cell>
          <cell r="AD201">
            <v>327</v>
          </cell>
        </row>
        <row r="202">
          <cell r="C202">
            <v>7280</v>
          </cell>
          <cell r="D202">
            <v>344008</v>
          </cell>
          <cell r="L202">
            <v>22932</v>
          </cell>
          <cell r="N202">
            <v>9347266</v>
          </cell>
          <cell r="O202">
            <v>274175</v>
          </cell>
          <cell r="S202">
            <v>30083183</v>
          </cell>
          <cell r="U202">
            <v>147537</v>
          </cell>
          <cell r="V202">
            <v>250589</v>
          </cell>
          <cell r="W202">
            <v>282987</v>
          </cell>
          <cell r="X202">
            <v>66951</v>
          </cell>
          <cell r="Y202">
            <v>48108</v>
          </cell>
          <cell r="AD202">
            <v>327</v>
          </cell>
        </row>
        <row r="203">
          <cell r="C203">
            <v>7280</v>
          </cell>
          <cell r="D203">
            <v>344008</v>
          </cell>
          <cell r="L203">
            <v>22932</v>
          </cell>
          <cell r="N203">
            <v>9347266</v>
          </cell>
          <cell r="O203">
            <v>274175</v>
          </cell>
          <cell r="S203">
            <v>30083183</v>
          </cell>
          <cell r="U203">
            <v>147537</v>
          </cell>
          <cell r="V203">
            <v>250589</v>
          </cell>
          <cell r="W203">
            <v>282987</v>
          </cell>
          <cell r="X203">
            <v>66951</v>
          </cell>
          <cell r="Y203">
            <v>48108</v>
          </cell>
          <cell r="AD203">
            <v>327</v>
          </cell>
        </row>
        <row r="204">
          <cell r="C204">
            <v>7280</v>
          </cell>
          <cell r="D204">
            <v>344008</v>
          </cell>
          <cell r="L204">
            <v>22932</v>
          </cell>
          <cell r="N204">
            <v>9347266</v>
          </cell>
          <cell r="O204">
            <v>274175</v>
          </cell>
          <cell r="R204">
            <v>49282</v>
          </cell>
          <cell r="S204">
            <v>30083183</v>
          </cell>
          <cell r="U204">
            <v>147537</v>
          </cell>
          <cell r="V204">
            <v>250589</v>
          </cell>
          <cell r="W204">
            <v>282987</v>
          </cell>
          <cell r="X204">
            <v>66951</v>
          </cell>
          <cell r="Y204">
            <v>48108</v>
          </cell>
          <cell r="AD204">
            <v>327</v>
          </cell>
        </row>
        <row r="205">
          <cell r="C205">
            <v>7294</v>
          </cell>
          <cell r="D205">
            <v>344248</v>
          </cell>
          <cell r="L205">
            <v>22956</v>
          </cell>
          <cell r="N205">
            <v>9667177</v>
          </cell>
          <cell r="O205">
            <v>274393</v>
          </cell>
          <cell r="R205">
            <v>49341</v>
          </cell>
          <cell r="S205">
            <v>30147129</v>
          </cell>
          <cell r="U205">
            <v>147960</v>
          </cell>
          <cell r="V205">
            <v>250785</v>
          </cell>
          <cell r="W205">
            <v>283195</v>
          </cell>
          <cell r="X205">
            <v>67044</v>
          </cell>
          <cell r="Y205">
            <v>48179</v>
          </cell>
          <cell r="AD205">
            <v>330</v>
          </cell>
        </row>
        <row r="206">
          <cell r="C206">
            <v>7311</v>
          </cell>
          <cell r="D206">
            <v>344513</v>
          </cell>
          <cell r="L206">
            <v>22975</v>
          </cell>
          <cell r="N206">
            <v>9966273</v>
          </cell>
          <cell r="O206">
            <v>274632</v>
          </cell>
          <cell r="R206">
            <v>49365</v>
          </cell>
          <cell r="S206">
            <v>30230438</v>
          </cell>
          <cell r="U206">
            <v>148175</v>
          </cell>
          <cell r="V206">
            <v>250974</v>
          </cell>
          <cell r="W206">
            <v>283382</v>
          </cell>
          <cell r="X206">
            <v>67186</v>
          </cell>
          <cell r="Y206">
            <v>48293</v>
          </cell>
          <cell r="AD206">
            <v>350</v>
          </cell>
        </row>
        <row r="207">
          <cell r="C207">
            <v>7328</v>
          </cell>
          <cell r="D207">
            <v>344811</v>
          </cell>
          <cell r="L207">
            <v>22997</v>
          </cell>
          <cell r="N207">
            <v>255232</v>
          </cell>
          <cell r="O207">
            <v>274864</v>
          </cell>
          <cell r="R207">
            <v>49376</v>
          </cell>
          <cell r="S207">
            <v>30292600</v>
          </cell>
          <cell r="U207">
            <v>148999</v>
          </cell>
          <cell r="V207">
            <v>251200</v>
          </cell>
          <cell r="W207">
            <v>283604</v>
          </cell>
          <cell r="X207">
            <v>67302</v>
          </cell>
          <cell r="Y207">
            <v>48388.5</v>
          </cell>
          <cell r="AD207">
            <v>350</v>
          </cell>
        </row>
        <row r="208">
          <cell r="C208">
            <v>7344</v>
          </cell>
          <cell r="D208">
            <v>345119</v>
          </cell>
          <cell r="L208">
            <v>23019</v>
          </cell>
          <cell r="N208">
            <v>544020</v>
          </cell>
          <cell r="O208">
            <v>275093</v>
          </cell>
          <cell r="R208">
            <v>49390</v>
          </cell>
          <cell r="S208">
            <v>30361031</v>
          </cell>
          <cell r="U208">
            <v>149501</v>
          </cell>
          <cell r="V208">
            <v>251428</v>
          </cell>
          <cell r="W208">
            <v>283801</v>
          </cell>
          <cell r="X208">
            <v>67418</v>
          </cell>
          <cell r="Y208">
            <v>48484</v>
          </cell>
          <cell r="AD208">
            <v>350</v>
          </cell>
        </row>
        <row r="209">
          <cell r="C209">
            <v>7375</v>
          </cell>
          <cell r="D209">
            <v>345386</v>
          </cell>
          <cell r="L209">
            <v>23037</v>
          </cell>
          <cell r="N209">
            <v>822978</v>
          </cell>
          <cell r="O209">
            <v>275315</v>
          </cell>
          <cell r="R209">
            <v>49410</v>
          </cell>
          <cell r="S209">
            <v>30430832</v>
          </cell>
          <cell r="U209">
            <v>149978.5</v>
          </cell>
          <cell r="V209">
            <v>251617</v>
          </cell>
          <cell r="W209">
            <v>283897</v>
          </cell>
          <cell r="X209">
            <v>67518</v>
          </cell>
          <cell r="Y209">
            <v>48565</v>
          </cell>
          <cell r="AD209">
            <v>350</v>
          </cell>
        </row>
        <row r="210">
          <cell r="C210">
            <v>7392</v>
          </cell>
          <cell r="D210">
            <v>345699</v>
          </cell>
          <cell r="L210">
            <v>23059</v>
          </cell>
          <cell r="N210">
            <v>1132909</v>
          </cell>
          <cell r="O210">
            <v>275563</v>
          </cell>
          <cell r="R210">
            <v>49426</v>
          </cell>
          <cell r="S210">
            <v>30484653</v>
          </cell>
          <cell r="U210">
            <v>150456</v>
          </cell>
          <cell r="V210">
            <v>251853</v>
          </cell>
          <cell r="W210">
            <v>284041</v>
          </cell>
          <cell r="X210">
            <v>67654</v>
          </cell>
          <cell r="Y210">
            <v>48675</v>
          </cell>
          <cell r="AD210">
            <v>351</v>
          </cell>
        </row>
        <row r="211">
          <cell r="C211">
            <v>7409</v>
          </cell>
          <cell r="D211">
            <v>345965</v>
          </cell>
          <cell r="L211">
            <v>23080</v>
          </cell>
          <cell r="N211">
            <v>1422463</v>
          </cell>
          <cell r="O211">
            <v>275795</v>
          </cell>
          <cell r="R211">
            <v>49446.5</v>
          </cell>
          <cell r="S211">
            <v>30528539</v>
          </cell>
          <cell r="U211">
            <v>150922</v>
          </cell>
          <cell r="V211">
            <v>252026</v>
          </cell>
          <cell r="W211">
            <v>284184</v>
          </cell>
          <cell r="X211">
            <v>67791</v>
          </cell>
          <cell r="Y211">
            <v>48790</v>
          </cell>
          <cell r="AD211">
            <v>352</v>
          </cell>
        </row>
        <row r="212">
          <cell r="C212">
            <v>7440</v>
          </cell>
          <cell r="D212">
            <v>346253</v>
          </cell>
          <cell r="L212">
            <v>23099</v>
          </cell>
          <cell r="N212">
            <v>1708780</v>
          </cell>
          <cell r="O212">
            <v>276022</v>
          </cell>
          <cell r="R212">
            <v>49467</v>
          </cell>
          <cell r="S212">
            <v>30588168</v>
          </cell>
          <cell r="U212">
            <v>151377</v>
          </cell>
          <cell r="V212">
            <v>252164</v>
          </cell>
          <cell r="W212">
            <v>284305</v>
          </cell>
          <cell r="X212">
            <v>67927</v>
          </cell>
          <cell r="Y212">
            <v>48901</v>
          </cell>
          <cell r="AD212">
            <v>353</v>
          </cell>
        </row>
        <row r="213">
          <cell r="C213">
            <v>7453</v>
          </cell>
          <cell r="D213">
            <v>346523</v>
          </cell>
          <cell r="L213">
            <v>23120</v>
          </cell>
          <cell r="N213">
            <v>1955812</v>
          </cell>
          <cell r="O213">
            <v>276209</v>
          </cell>
          <cell r="R213">
            <v>49485</v>
          </cell>
          <cell r="S213">
            <v>30613991</v>
          </cell>
          <cell r="U213">
            <v>151844</v>
          </cell>
          <cell r="V213">
            <v>252340</v>
          </cell>
          <cell r="W213">
            <v>284488</v>
          </cell>
          <cell r="X213">
            <v>68012</v>
          </cell>
          <cell r="Y213">
            <v>48970</v>
          </cell>
          <cell r="AD213">
            <v>354</v>
          </cell>
        </row>
        <row r="214">
          <cell r="C214">
            <v>7482</v>
          </cell>
          <cell r="D214">
            <v>346765</v>
          </cell>
          <cell r="L214">
            <v>23142</v>
          </cell>
          <cell r="N214">
            <v>2240892</v>
          </cell>
          <cell r="O214">
            <v>276420</v>
          </cell>
          <cell r="R214">
            <v>49501</v>
          </cell>
          <cell r="S214">
            <v>30677595</v>
          </cell>
          <cell r="U214">
            <v>152258</v>
          </cell>
          <cell r="V214">
            <v>252517</v>
          </cell>
          <cell r="W214">
            <v>284624</v>
          </cell>
          <cell r="X214">
            <v>68147</v>
          </cell>
          <cell r="Y214">
            <v>49083</v>
          </cell>
          <cell r="AD214">
            <v>355</v>
          </cell>
        </row>
        <row r="215">
          <cell r="C215">
            <v>7502</v>
          </cell>
          <cell r="D215">
            <v>347015</v>
          </cell>
          <cell r="L215">
            <v>23156</v>
          </cell>
          <cell r="N215">
            <v>2465820</v>
          </cell>
          <cell r="O215">
            <v>276588</v>
          </cell>
          <cell r="R215">
            <v>49516</v>
          </cell>
          <cell r="S215">
            <v>30796766</v>
          </cell>
          <cell r="U215">
            <v>152698</v>
          </cell>
          <cell r="V215">
            <v>252620</v>
          </cell>
          <cell r="W215">
            <v>284730</v>
          </cell>
          <cell r="X215">
            <v>68281</v>
          </cell>
          <cell r="Y215">
            <v>49195</v>
          </cell>
          <cell r="AD215">
            <v>356</v>
          </cell>
        </row>
        <row r="216">
          <cell r="C216">
            <v>7538</v>
          </cell>
          <cell r="D216">
            <v>347325</v>
          </cell>
          <cell r="L216">
            <v>23177</v>
          </cell>
          <cell r="N216">
            <v>2747086</v>
          </cell>
          <cell r="O216">
            <v>276800</v>
          </cell>
          <cell r="R216">
            <v>49533</v>
          </cell>
          <cell r="S216">
            <v>30854322</v>
          </cell>
          <cell r="U216">
            <v>153236</v>
          </cell>
          <cell r="V216">
            <v>252819</v>
          </cell>
          <cell r="W216">
            <v>284879</v>
          </cell>
          <cell r="X216">
            <v>68395</v>
          </cell>
          <cell r="Y216">
            <v>49291</v>
          </cell>
          <cell r="AD216">
            <v>356</v>
          </cell>
        </row>
        <row r="217">
          <cell r="C217">
            <v>7562</v>
          </cell>
          <cell r="D217">
            <v>347546</v>
          </cell>
          <cell r="L217">
            <v>23201</v>
          </cell>
          <cell r="N217">
            <v>2992059</v>
          </cell>
          <cell r="O217">
            <v>276982</v>
          </cell>
          <cell r="R217">
            <v>49550</v>
          </cell>
          <cell r="S217">
            <v>30952913</v>
          </cell>
          <cell r="U217">
            <v>153633</v>
          </cell>
          <cell r="V217">
            <v>253023</v>
          </cell>
          <cell r="W217">
            <v>285011</v>
          </cell>
          <cell r="X217">
            <v>68476</v>
          </cell>
          <cell r="Y217">
            <v>49358</v>
          </cell>
          <cell r="AD217">
            <v>357</v>
          </cell>
        </row>
        <row r="218">
          <cell r="C218">
            <v>7582</v>
          </cell>
          <cell r="D218">
            <v>347746</v>
          </cell>
          <cell r="L218">
            <v>23217</v>
          </cell>
          <cell r="N218">
            <v>3176101</v>
          </cell>
          <cell r="O218">
            <v>277119</v>
          </cell>
          <cell r="R218">
            <v>49564</v>
          </cell>
          <cell r="S218">
            <v>31000106</v>
          </cell>
          <cell r="U218">
            <v>153848</v>
          </cell>
          <cell r="V218">
            <v>253119</v>
          </cell>
          <cell r="W218">
            <v>285048</v>
          </cell>
          <cell r="X218">
            <v>68558</v>
          </cell>
          <cell r="Y218">
            <v>49420</v>
          </cell>
          <cell r="AD218">
            <v>357</v>
          </cell>
        </row>
        <row r="219">
          <cell r="C219">
            <v>7612</v>
          </cell>
          <cell r="D219">
            <v>348015</v>
          </cell>
          <cell r="L219">
            <v>23239</v>
          </cell>
          <cell r="N219">
            <v>3461475</v>
          </cell>
          <cell r="O219">
            <v>277333</v>
          </cell>
          <cell r="R219">
            <v>49581</v>
          </cell>
          <cell r="S219">
            <v>31055000</v>
          </cell>
          <cell r="U219">
            <v>154462</v>
          </cell>
          <cell r="V219">
            <v>253331</v>
          </cell>
          <cell r="W219">
            <v>285198</v>
          </cell>
          <cell r="X219">
            <v>68640</v>
          </cell>
          <cell r="Y219">
            <v>49482</v>
          </cell>
        </row>
        <row r="220">
          <cell r="C220">
            <v>7636</v>
          </cell>
          <cell r="D220">
            <v>348260</v>
          </cell>
          <cell r="L220">
            <v>23260</v>
          </cell>
          <cell r="N220">
            <v>3650182</v>
          </cell>
          <cell r="O220">
            <v>277474</v>
          </cell>
          <cell r="S220">
            <v>31129740</v>
          </cell>
          <cell r="U220">
            <v>154918</v>
          </cell>
          <cell r="V220">
            <v>253443</v>
          </cell>
          <cell r="W220">
            <v>285290</v>
          </cell>
          <cell r="X220">
            <v>68736</v>
          </cell>
          <cell r="Y220">
            <v>49555</v>
          </cell>
        </row>
        <row r="221">
          <cell r="C221">
            <v>7687</v>
          </cell>
          <cell r="D221">
            <v>348709</v>
          </cell>
          <cell r="L221">
            <v>23294</v>
          </cell>
          <cell r="N221">
            <v>3650182</v>
          </cell>
          <cell r="O221">
            <v>277474</v>
          </cell>
          <cell r="S221">
            <v>31238229</v>
          </cell>
          <cell r="U221">
            <v>155640</v>
          </cell>
          <cell r="V221">
            <v>253481</v>
          </cell>
          <cell r="W221">
            <v>285310</v>
          </cell>
          <cell r="X221">
            <v>68826</v>
          </cell>
          <cell r="Y221">
            <v>49627</v>
          </cell>
        </row>
        <row r="222">
          <cell r="C222">
            <v>7687</v>
          </cell>
          <cell r="D222">
            <v>348709</v>
          </cell>
          <cell r="L222">
            <v>23294</v>
          </cell>
          <cell r="N222">
            <v>3650182</v>
          </cell>
          <cell r="O222">
            <v>277474</v>
          </cell>
          <cell r="S222">
            <v>31238229</v>
          </cell>
          <cell r="U222">
            <v>155640</v>
          </cell>
          <cell r="V222">
            <v>253481</v>
          </cell>
          <cell r="W222">
            <v>285310</v>
          </cell>
          <cell r="X222">
            <v>68826</v>
          </cell>
          <cell r="Y222">
            <v>49627</v>
          </cell>
        </row>
        <row r="223">
          <cell r="C223">
            <v>7687</v>
          </cell>
          <cell r="D223">
            <v>348709</v>
          </cell>
          <cell r="L223">
            <v>23294</v>
          </cell>
          <cell r="N223">
            <v>3650182</v>
          </cell>
          <cell r="O223">
            <v>277474</v>
          </cell>
          <cell r="S223">
            <v>31238229</v>
          </cell>
          <cell r="U223">
            <v>155640</v>
          </cell>
          <cell r="V223">
            <v>253481</v>
          </cell>
          <cell r="W223">
            <v>285310</v>
          </cell>
          <cell r="X223">
            <v>68826</v>
          </cell>
          <cell r="Y223">
            <v>49627</v>
          </cell>
        </row>
        <row r="224">
          <cell r="C224">
            <v>7687</v>
          </cell>
          <cell r="D224">
            <v>348709</v>
          </cell>
          <cell r="L224">
            <v>23294</v>
          </cell>
          <cell r="N224">
            <v>3650182</v>
          </cell>
          <cell r="O224">
            <v>277474</v>
          </cell>
          <cell r="S224">
            <v>31238229</v>
          </cell>
          <cell r="U224">
            <v>155640</v>
          </cell>
          <cell r="V224">
            <v>253481</v>
          </cell>
          <cell r="W224">
            <v>285310</v>
          </cell>
          <cell r="X224">
            <v>68826</v>
          </cell>
          <cell r="Y224">
            <v>49627</v>
          </cell>
        </row>
        <row r="225">
          <cell r="C225">
            <v>7687</v>
          </cell>
          <cell r="D225">
            <v>348709</v>
          </cell>
          <cell r="L225">
            <v>23294</v>
          </cell>
          <cell r="N225">
            <v>3650182</v>
          </cell>
          <cell r="O225">
            <v>277474</v>
          </cell>
          <cell r="R225">
            <v>49632</v>
          </cell>
          <cell r="S225">
            <v>31238229</v>
          </cell>
          <cell r="U225">
            <v>155640</v>
          </cell>
          <cell r="V225">
            <v>253481</v>
          </cell>
          <cell r="W225">
            <v>285310</v>
          </cell>
          <cell r="X225">
            <v>68826</v>
          </cell>
          <cell r="Y225">
            <v>49627</v>
          </cell>
        </row>
        <row r="226">
          <cell r="C226">
            <v>7703</v>
          </cell>
          <cell r="D226">
            <v>348931</v>
          </cell>
          <cell r="L226">
            <v>23315</v>
          </cell>
          <cell r="N226">
            <v>3926692</v>
          </cell>
          <cell r="O226">
            <v>277677.5</v>
          </cell>
          <cell r="R226">
            <v>49651</v>
          </cell>
          <cell r="S226">
            <v>31292820</v>
          </cell>
          <cell r="U226">
            <v>156015</v>
          </cell>
          <cell r="V226">
            <v>253645</v>
          </cell>
          <cell r="W226">
            <v>285480</v>
          </cell>
          <cell r="X226">
            <v>68905</v>
          </cell>
          <cell r="Y226">
            <v>49689</v>
          </cell>
        </row>
        <row r="227">
          <cell r="C227">
            <v>7725</v>
          </cell>
          <cell r="D227">
            <v>349210</v>
          </cell>
          <cell r="L227">
            <v>23335</v>
          </cell>
          <cell r="N227">
            <v>4203202</v>
          </cell>
          <cell r="O227">
            <v>277881</v>
          </cell>
          <cell r="R227">
            <v>49672</v>
          </cell>
          <cell r="S227">
            <v>31330196</v>
          </cell>
          <cell r="U227">
            <v>156472</v>
          </cell>
          <cell r="V227">
            <v>253805</v>
          </cell>
          <cell r="W227">
            <v>285645</v>
          </cell>
          <cell r="X227">
            <v>69007</v>
          </cell>
          <cell r="Y227">
            <v>49768</v>
          </cell>
        </row>
        <row r="228">
          <cell r="C228">
            <v>7760</v>
          </cell>
          <cell r="D228">
            <v>349469</v>
          </cell>
          <cell r="L228">
            <v>23357</v>
          </cell>
          <cell r="N228">
            <v>4507337</v>
          </cell>
          <cell r="O228">
            <v>278113</v>
          </cell>
          <cell r="R228">
            <v>49687</v>
          </cell>
          <cell r="S228">
            <v>31381384</v>
          </cell>
          <cell r="U228">
            <v>156933</v>
          </cell>
          <cell r="V228">
            <v>254010</v>
          </cell>
          <cell r="W228">
            <v>285868</v>
          </cell>
          <cell r="X228">
            <v>69095</v>
          </cell>
          <cell r="Y228">
            <v>49836</v>
          </cell>
        </row>
        <row r="229">
          <cell r="C229">
            <v>7780</v>
          </cell>
          <cell r="D229">
            <v>349712</v>
          </cell>
          <cell r="L229">
            <v>23382</v>
          </cell>
          <cell r="N229">
            <v>4803167</v>
          </cell>
          <cell r="O229">
            <v>278336</v>
          </cell>
          <cell r="R229">
            <v>49698</v>
          </cell>
          <cell r="S229">
            <v>31464622</v>
          </cell>
          <cell r="U229">
            <v>157472</v>
          </cell>
          <cell r="V229">
            <v>254225</v>
          </cell>
          <cell r="W229">
            <v>286026</v>
          </cell>
          <cell r="X229">
            <v>69216</v>
          </cell>
          <cell r="Y229">
            <v>49928</v>
          </cell>
        </row>
        <row r="230">
          <cell r="C230">
            <v>7815</v>
          </cell>
          <cell r="D230">
            <v>349946</v>
          </cell>
          <cell r="L230">
            <v>23401</v>
          </cell>
          <cell r="N230">
            <v>5143093</v>
          </cell>
          <cell r="O230">
            <v>278582</v>
          </cell>
          <cell r="R230">
            <v>49717</v>
          </cell>
          <cell r="S230">
            <v>31541481</v>
          </cell>
          <cell r="U230">
            <v>157960</v>
          </cell>
          <cell r="V230">
            <v>254399</v>
          </cell>
          <cell r="W230">
            <v>286202</v>
          </cell>
          <cell r="X230">
            <v>69335</v>
          </cell>
          <cell r="Y230">
            <v>50020</v>
          </cell>
        </row>
        <row r="231">
          <cell r="C231">
            <v>7828</v>
          </cell>
          <cell r="D231">
            <v>350200</v>
          </cell>
          <cell r="L231">
            <v>23424</v>
          </cell>
          <cell r="N231">
            <v>5453651</v>
          </cell>
          <cell r="O231">
            <v>278819</v>
          </cell>
          <cell r="R231">
            <v>49748</v>
          </cell>
          <cell r="S231">
            <v>31586775</v>
          </cell>
          <cell r="U231">
            <v>158410</v>
          </cell>
          <cell r="V231">
            <v>254586</v>
          </cell>
          <cell r="W231">
            <v>286397</v>
          </cell>
          <cell r="X231">
            <v>69454</v>
          </cell>
          <cell r="Y231">
            <v>50113</v>
          </cell>
        </row>
        <row r="232">
          <cell r="C232">
            <v>7851</v>
          </cell>
          <cell r="D232">
            <v>350443</v>
          </cell>
          <cell r="L232">
            <v>23447</v>
          </cell>
          <cell r="N232">
            <v>5755395</v>
          </cell>
          <cell r="O232">
            <v>279045</v>
          </cell>
          <cell r="S232">
            <v>31678203</v>
          </cell>
          <cell r="U232">
            <v>158955</v>
          </cell>
          <cell r="V232">
            <v>254764</v>
          </cell>
          <cell r="W232">
            <v>286582</v>
          </cell>
          <cell r="X232">
            <v>69543</v>
          </cell>
          <cell r="Y232">
            <v>50177</v>
          </cell>
        </row>
        <row r="233">
          <cell r="C233">
            <v>7888</v>
          </cell>
          <cell r="D233">
            <v>350678</v>
          </cell>
          <cell r="L233">
            <v>23468</v>
          </cell>
          <cell r="N233">
            <v>6022924</v>
          </cell>
          <cell r="O233">
            <v>279247</v>
          </cell>
          <cell r="S233">
            <v>31744810</v>
          </cell>
          <cell r="U233">
            <v>159345</v>
          </cell>
          <cell r="V233">
            <v>254936</v>
          </cell>
          <cell r="W233">
            <v>286755</v>
          </cell>
          <cell r="X233">
            <v>69641</v>
          </cell>
          <cell r="Y233">
            <v>50252</v>
          </cell>
        </row>
        <row r="234">
          <cell r="C234">
            <v>7906</v>
          </cell>
          <cell r="D234">
            <v>350954</v>
          </cell>
          <cell r="L234">
            <v>23489</v>
          </cell>
          <cell r="N234">
            <v>6344216</v>
          </cell>
          <cell r="O234">
            <v>279491</v>
          </cell>
          <cell r="S234">
            <v>31796117</v>
          </cell>
          <cell r="U234">
            <v>159764</v>
          </cell>
          <cell r="V234">
            <v>255117</v>
          </cell>
          <cell r="W234">
            <v>286910</v>
          </cell>
          <cell r="X234">
            <v>69714</v>
          </cell>
          <cell r="Y234">
            <v>50306</v>
          </cell>
        </row>
        <row r="235">
          <cell r="C235">
            <v>7944</v>
          </cell>
          <cell r="D235">
            <v>351222</v>
          </cell>
          <cell r="L235">
            <v>23514</v>
          </cell>
          <cell r="N235">
            <v>6981064</v>
          </cell>
          <cell r="O235">
            <v>279970</v>
          </cell>
          <cell r="S235">
            <v>31871872</v>
          </cell>
          <cell r="U235">
            <v>160296</v>
          </cell>
          <cell r="V235">
            <v>255333</v>
          </cell>
          <cell r="W235">
            <v>287096</v>
          </cell>
          <cell r="X235">
            <v>69774</v>
          </cell>
          <cell r="Y235">
            <v>50352</v>
          </cell>
        </row>
        <row r="236">
          <cell r="C236">
            <v>7978</v>
          </cell>
          <cell r="D236">
            <v>351518</v>
          </cell>
          <cell r="L236">
            <v>23534</v>
          </cell>
          <cell r="N236">
            <v>6981064</v>
          </cell>
          <cell r="O236">
            <v>279970</v>
          </cell>
          <cell r="S236">
            <v>31928441</v>
          </cell>
          <cell r="U236">
            <v>160730</v>
          </cell>
          <cell r="V236">
            <v>255515</v>
          </cell>
          <cell r="W236">
            <v>287245</v>
          </cell>
          <cell r="X236">
            <v>69861</v>
          </cell>
          <cell r="Y236">
            <v>50418</v>
          </cell>
        </row>
        <row r="237">
          <cell r="C237">
            <v>8012</v>
          </cell>
          <cell r="D237">
            <v>351828</v>
          </cell>
          <cell r="L237">
            <v>23558</v>
          </cell>
          <cell r="N237">
            <v>7283484</v>
          </cell>
          <cell r="O237">
            <v>280195</v>
          </cell>
          <cell r="R237">
            <v>49823</v>
          </cell>
          <cell r="S237">
            <v>32005296</v>
          </cell>
          <cell r="U237">
            <v>161267</v>
          </cell>
          <cell r="V237">
            <v>255712</v>
          </cell>
          <cell r="W237">
            <v>287400</v>
          </cell>
          <cell r="X237">
            <v>69895</v>
          </cell>
          <cell r="Y237">
            <v>50443</v>
          </cell>
        </row>
        <row r="238">
          <cell r="C238">
            <v>8033</v>
          </cell>
          <cell r="D238">
            <v>352077</v>
          </cell>
          <cell r="L238">
            <v>23579</v>
          </cell>
          <cell r="N238">
            <v>7601391</v>
          </cell>
          <cell r="O238">
            <v>280432</v>
          </cell>
          <cell r="R238">
            <v>49831</v>
          </cell>
          <cell r="S238">
            <v>32075625</v>
          </cell>
          <cell r="U238">
            <v>161668</v>
          </cell>
          <cell r="V238">
            <v>255886</v>
          </cell>
          <cell r="W238">
            <v>287557</v>
          </cell>
          <cell r="X238">
            <v>70007</v>
          </cell>
          <cell r="Y238">
            <v>50533</v>
          </cell>
        </row>
        <row r="239">
          <cell r="C239">
            <v>8056</v>
          </cell>
          <cell r="D239">
            <v>352333</v>
          </cell>
          <cell r="L239">
            <v>23601</v>
          </cell>
          <cell r="N239">
            <v>7893393</v>
          </cell>
          <cell r="O239">
            <v>280650</v>
          </cell>
          <cell r="R239">
            <v>49845</v>
          </cell>
          <cell r="S239">
            <v>32144595</v>
          </cell>
          <cell r="U239">
            <v>162200</v>
          </cell>
          <cell r="V239">
            <v>256075</v>
          </cell>
          <cell r="W239">
            <v>287723</v>
          </cell>
          <cell r="X239">
            <v>70075</v>
          </cell>
          <cell r="Y239">
            <v>50586</v>
          </cell>
        </row>
        <row r="240">
          <cell r="C240">
            <v>8094</v>
          </cell>
          <cell r="D240">
            <v>352612</v>
          </cell>
          <cell r="L240">
            <v>23623</v>
          </cell>
          <cell r="N240">
            <v>8205686</v>
          </cell>
          <cell r="O240">
            <v>280882</v>
          </cell>
          <cell r="R240">
            <v>49862</v>
          </cell>
          <cell r="S240">
            <v>32175219.219999999</v>
          </cell>
          <cell r="U240">
            <v>162623</v>
          </cell>
          <cell r="V240">
            <v>256284</v>
          </cell>
          <cell r="W240">
            <v>287899</v>
          </cell>
          <cell r="X240">
            <v>70143</v>
          </cell>
          <cell r="Y240">
            <v>50636</v>
          </cell>
        </row>
        <row r="241">
          <cell r="C241">
            <v>8108</v>
          </cell>
          <cell r="D241">
            <v>352862</v>
          </cell>
          <cell r="L241">
            <v>23645</v>
          </cell>
          <cell r="N241">
            <v>8490710</v>
          </cell>
          <cell r="O241">
            <v>281090</v>
          </cell>
          <cell r="S241">
            <v>32241110</v>
          </cell>
          <cell r="U241">
            <v>163073</v>
          </cell>
          <cell r="V241">
            <v>256461</v>
          </cell>
          <cell r="W241">
            <v>288030</v>
          </cell>
          <cell r="X241">
            <v>70223</v>
          </cell>
          <cell r="Y241">
            <v>50698</v>
          </cell>
        </row>
        <row r="242">
          <cell r="C242">
            <v>8137</v>
          </cell>
          <cell r="D242">
            <v>353203</v>
          </cell>
          <cell r="L242">
            <v>23671</v>
          </cell>
          <cell r="N242">
            <v>8735923</v>
          </cell>
          <cell r="O242">
            <v>281269</v>
          </cell>
          <cell r="S242">
            <v>32281644</v>
          </cell>
          <cell r="U242">
            <v>163554</v>
          </cell>
          <cell r="V242">
            <v>256651</v>
          </cell>
          <cell r="W242">
            <v>288157</v>
          </cell>
          <cell r="X242">
            <v>70288</v>
          </cell>
          <cell r="Y242">
            <v>50745</v>
          </cell>
        </row>
        <row r="243">
          <cell r="C243">
            <v>8152</v>
          </cell>
          <cell r="D243">
            <v>353344</v>
          </cell>
          <cell r="L243">
            <v>23708</v>
          </cell>
          <cell r="N243">
            <v>8905574</v>
          </cell>
          <cell r="O243">
            <v>281509</v>
          </cell>
          <cell r="S243">
            <v>32281742</v>
          </cell>
          <cell r="U243">
            <v>163750</v>
          </cell>
          <cell r="V243">
            <v>256774</v>
          </cell>
          <cell r="W243">
            <v>288199</v>
          </cell>
          <cell r="X243">
            <v>70335</v>
          </cell>
          <cell r="Y243">
            <v>50778</v>
          </cell>
        </row>
        <row r="244">
          <cell r="C244">
            <v>8152</v>
          </cell>
          <cell r="D244">
            <v>353344</v>
          </cell>
          <cell r="L244">
            <v>23708</v>
          </cell>
          <cell r="N244">
            <v>8905574</v>
          </cell>
          <cell r="O244">
            <v>281509</v>
          </cell>
          <cell r="S244">
            <v>32281742</v>
          </cell>
          <cell r="U244">
            <v>163750</v>
          </cell>
          <cell r="V244">
            <v>256774</v>
          </cell>
          <cell r="W244">
            <v>288199</v>
          </cell>
          <cell r="X244">
            <v>70335</v>
          </cell>
          <cell r="Y244">
            <v>50778</v>
          </cell>
        </row>
        <row r="245">
          <cell r="C245">
            <v>8152</v>
          </cell>
          <cell r="D245">
            <v>353344</v>
          </cell>
          <cell r="L245">
            <v>23708</v>
          </cell>
          <cell r="N245">
            <v>8905574</v>
          </cell>
          <cell r="O245">
            <v>281509</v>
          </cell>
          <cell r="S245">
            <v>32281742</v>
          </cell>
          <cell r="U245">
            <v>163750</v>
          </cell>
          <cell r="V245">
            <v>256774</v>
          </cell>
          <cell r="W245">
            <v>288199</v>
          </cell>
          <cell r="X245">
            <v>70335</v>
          </cell>
          <cell r="Y245">
            <v>50778</v>
          </cell>
        </row>
        <row r="246">
          <cell r="C246">
            <v>8152</v>
          </cell>
          <cell r="D246">
            <v>353344</v>
          </cell>
          <cell r="L246">
            <v>23708</v>
          </cell>
          <cell r="N246">
            <v>8905574</v>
          </cell>
          <cell r="O246">
            <v>281509</v>
          </cell>
          <cell r="S246">
            <v>32281742</v>
          </cell>
          <cell r="U246">
            <v>163750</v>
          </cell>
          <cell r="V246">
            <v>256774</v>
          </cell>
          <cell r="W246">
            <v>288199</v>
          </cell>
          <cell r="X246">
            <v>70335</v>
          </cell>
          <cell r="Y246">
            <v>50778</v>
          </cell>
        </row>
        <row r="247">
          <cell r="C247">
            <v>8152</v>
          </cell>
          <cell r="D247">
            <v>353344</v>
          </cell>
          <cell r="L247">
            <v>23708</v>
          </cell>
          <cell r="N247">
            <v>8905574</v>
          </cell>
          <cell r="O247">
            <v>281509</v>
          </cell>
          <cell r="S247">
            <v>32281742</v>
          </cell>
          <cell r="U247">
            <v>163750</v>
          </cell>
          <cell r="V247">
            <v>256774</v>
          </cell>
          <cell r="W247">
            <v>288199</v>
          </cell>
          <cell r="X247">
            <v>70335</v>
          </cell>
          <cell r="Y247">
            <v>50778</v>
          </cell>
        </row>
        <row r="248">
          <cell r="C248">
            <v>8162</v>
          </cell>
          <cell r="D248">
            <v>353613</v>
          </cell>
          <cell r="L248">
            <v>23731</v>
          </cell>
          <cell r="N248">
            <v>9075174</v>
          </cell>
          <cell r="O248">
            <v>281509</v>
          </cell>
          <cell r="S248">
            <v>32281951.5</v>
          </cell>
          <cell r="U248">
            <v>164006</v>
          </cell>
          <cell r="V248">
            <v>256960</v>
          </cell>
          <cell r="W248">
            <v>288373</v>
          </cell>
          <cell r="X248">
            <v>70428.5</v>
          </cell>
          <cell r="Y248">
            <v>50847.5</v>
          </cell>
        </row>
        <row r="249">
          <cell r="C249">
            <v>8167</v>
          </cell>
          <cell r="D249">
            <v>353854</v>
          </cell>
          <cell r="L249">
            <v>23753</v>
          </cell>
          <cell r="N249">
            <v>9372392</v>
          </cell>
          <cell r="O249">
            <v>281723</v>
          </cell>
          <cell r="S249">
            <v>32282161</v>
          </cell>
          <cell r="U249">
            <v>164260</v>
          </cell>
          <cell r="V249">
            <v>257144</v>
          </cell>
          <cell r="W249">
            <v>288544</v>
          </cell>
          <cell r="X249">
            <v>70522</v>
          </cell>
          <cell r="Y249">
            <v>50917</v>
          </cell>
        </row>
        <row r="250">
          <cell r="C250">
            <v>8182</v>
          </cell>
          <cell r="D250">
            <v>354091</v>
          </cell>
          <cell r="L250">
            <v>23776</v>
          </cell>
          <cell r="N250">
            <v>9710574</v>
          </cell>
          <cell r="O250">
            <v>281980</v>
          </cell>
          <cell r="S250">
            <v>32347223</v>
          </cell>
          <cell r="U250">
            <v>164679</v>
          </cell>
          <cell r="V250">
            <v>257358</v>
          </cell>
          <cell r="W250">
            <v>288749</v>
          </cell>
          <cell r="X250">
            <v>70612</v>
          </cell>
          <cell r="Y250">
            <v>50991</v>
          </cell>
        </row>
        <row r="251">
          <cell r="C251">
            <v>8218</v>
          </cell>
          <cell r="D251">
            <v>354333</v>
          </cell>
          <cell r="L251">
            <v>23797</v>
          </cell>
          <cell r="N251">
            <v>53303</v>
          </cell>
          <cell r="O251">
            <v>282247</v>
          </cell>
          <cell r="S251">
            <v>32414953</v>
          </cell>
          <cell r="U251">
            <v>165143</v>
          </cell>
          <cell r="V251">
            <v>257584</v>
          </cell>
          <cell r="W251">
            <v>288944</v>
          </cell>
          <cell r="X251">
            <v>70631</v>
          </cell>
          <cell r="Y251">
            <v>51004</v>
          </cell>
        </row>
        <row r="252">
          <cell r="C252">
            <v>8250</v>
          </cell>
          <cell r="D252">
            <v>354618</v>
          </cell>
          <cell r="L252">
            <v>23820</v>
          </cell>
          <cell r="N252">
            <v>362314</v>
          </cell>
          <cell r="O252">
            <v>282498</v>
          </cell>
          <cell r="R252">
            <v>50113</v>
          </cell>
          <cell r="S252">
            <v>32455230</v>
          </cell>
          <cell r="U252">
            <v>165555</v>
          </cell>
          <cell r="V252">
            <v>257762</v>
          </cell>
          <cell r="W252">
            <v>289085</v>
          </cell>
          <cell r="X252">
            <v>70631</v>
          </cell>
          <cell r="Y252">
            <v>51004</v>
          </cell>
        </row>
        <row r="253">
          <cell r="C253">
            <v>8272</v>
          </cell>
          <cell r="D253">
            <v>354845</v>
          </cell>
          <cell r="L253">
            <v>23843</v>
          </cell>
          <cell r="N253">
            <v>651744</v>
          </cell>
          <cell r="O253">
            <v>282735</v>
          </cell>
          <cell r="R253">
            <v>50127</v>
          </cell>
          <cell r="S253">
            <v>32497245</v>
          </cell>
          <cell r="U253">
            <v>165990</v>
          </cell>
          <cell r="V253">
            <v>257970</v>
          </cell>
          <cell r="W253">
            <v>289240</v>
          </cell>
          <cell r="X253">
            <v>70631</v>
          </cell>
          <cell r="Y253">
            <v>51004</v>
          </cell>
        </row>
        <row r="254">
          <cell r="C254">
            <v>8294</v>
          </cell>
          <cell r="D254">
            <v>355108</v>
          </cell>
          <cell r="L254">
            <v>23865</v>
          </cell>
          <cell r="N254">
            <v>972039</v>
          </cell>
          <cell r="O254">
            <v>282966</v>
          </cell>
          <cell r="R254">
            <v>50153</v>
          </cell>
          <cell r="S254">
            <v>32551195</v>
          </cell>
          <cell r="U254">
            <v>166369</v>
          </cell>
          <cell r="V254">
            <v>258163</v>
          </cell>
          <cell r="W254">
            <v>289397</v>
          </cell>
          <cell r="X254">
            <v>70631</v>
          </cell>
          <cell r="Y254">
            <v>51004</v>
          </cell>
        </row>
        <row r="255">
          <cell r="C255">
            <v>8329</v>
          </cell>
          <cell r="D255">
            <v>355382</v>
          </cell>
          <cell r="L255">
            <v>23886</v>
          </cell>
          <cell r="N255">
            <v>1298736</v>
          </cell>
          <cell r="O255">
            <v>283137</v>
          </cell>
          <cell r="R255">
            <v>50162</v>
          </cell>
          <cell r="S255">
            <v>32612538</v>
          </cell>
          <cell r="U255">
            <v>166842</v>
          </cell>
          <cell r="V255">
            <v>258300</v>
          </cell>
          <cell r="W255">
            <v>289535</v>
          </cell>
          <cell r="X255">
            <v>70631</v>
          </cell>
          <cell r="Y255">
            <v>51004</v>
          </cell>
        </row>
        <row r="256">
          <cell r="C256">
            <v>8370</v>
          </cell>
          <cell r="D256">
            <v>355589</v>
          </cell>
          <cell r="L256">
            <v>23910</v>
          </cell>
          <cell r="N256">
            <v>1609076</v>
          </cell>
          <cell r="O256">
            <v>283360</v>
          </cell>
          <cell r="R256">
            <v>50174</v>
          </cell>
          <cell r="S256">
            <v>32671445</v>
          </cell>
          <cell r="U256">
            <v>167249</v>
          </cell>
          <cell r="V256">
            <v>258478</v>
          </cell>
          <cell r="W256">
            <v>289704</v>
          </cell>
          <cell r="X256">
            <v>70631</v>
          </cell>
          <cell r="Y256">
            <v>51004</v>
          </cell>
        </row>
        <row r="257">
          <cell r="C257">
            <v>8398</v>
          </cell>
          <cell r="D257">
            <v>355885</v>
          </cell>
          <cell r="L257">
            <v>23931</v>
          </cell>
          <cell r="N257">
            <v>1899802</v>
          </cell>
          <cell r="O257">
            <v>283548</v>
          </cell>
          <cell r="R257">
            <v>50195</v>
          </cell>
          <cell r="S257">
            <v>32736976</v>
          </cell>
          <cell r="U257">
            <v>167786</v>
          </cell>
          <cell r="V257">
            <v>258595</v>
          </cell>
          <cell r="W257">
            <v>289860</v>
          </cell>
          <cell r="X257">
            <v>70700</v>
          </cell>
          <cell r="Y257">
            <v>51056</v>
          </cell>
        </row>
        <row r="258">
          <cell r="C258">
            <v>8436</v>
          </cell>
          <cell r="D258">
            <v>356173</v>
          </cell>
          <cell r="L258">
            <v>23951</v>
          </cell>
          <cell r="N258">
            <v>2172435</v>
          </cell>
          <cell r="O258">
            <v>283743</v>
          </cell>
          <cell r="R258">
            <v>50205</v>
          </cell>
          <cell r="S258">
            <v>32795089</v>
          </cell>
          <cell r="U258">
            <v>168225</v>
          </cell>
          <cell r="V258">
            <v>258734</v>
          </cell>
          <cell r="W258">
            <v>290043</v>
          </cell>
          <cell r="X258">
            <v>70779</v>
          </cell>
          <cell r="Y258">
            <v>51118</v>
          </cell>
        </row>
        <row r="259">
          <cell r="C259">
            <v>8461</v>
          </cell>
          <cell r="D259">
            <v>356399</v>
          </cell>
          <cell r="L259">
            <v>23974</v>
          </cell>
          <cell r="N259">
            <v>2519879</v>
          </cell>
          <cell r="O259">
            <v>283999</v>
          </cell>
          <cell r="R259">
            <v>50223</v>
          </cell>
          <cell r="S259">
            <v>32855906</v>
          </cell>
          <cell r="U259">
            <v>168688</v>
          </cell>
          <cell r="V259">
            <v>258896</v>
          </cell>
          <cell r="W259">
            <v>290262</v>
          </cell>
          <cell r="X259">
            <v>70835</v>
          </cell>
          <cell r="Y259">
            <v>51161</v>
          </cell>
        </row>
        <row r="260">
          <cell r="C260">
            <v>8489</v>
          </cell>
          <cell r="D260">
            <v>356659</v>
          </cell>
          <cell r="L260">
            <v>23996</v>
          </cell>
          <cell r="N260">
            <v>2786659</v>
          </cell>
          <cell r="O260">
            <v>284196</v>
          </cell>
          <cell r="R260">
            <v>50241</v>
          </cell>
          <cell r="S260">
            <v>32929644</v>
          </cell>
          <cell r="U260">
            <v>169055</v>
          </cell>
          <cell r="V260">
            <v>258996</v>
          </cell>
          <cell r="W260">
            <v>290372</v>
          </cell>
          <cell r="X260">
            <v>70846</v>
          </cell>
          <cell r="Y260">
            <v>51171</v>
          </cell>
        </row>
        <row r="261">
          <cell r="C261">
            <v>8516</v>
          </cell>
          <cell r="D261">
            <v>356923</v>
          </cell>
          <cell r="L261">
            <v>24016</v>
          </cell>
          <cell r="N261">
            <v>3014136</v>
          </cell>
          <cell r="O261">
            <v>284376</v>
          </cell>
          <cell r="R261">
            <v>50248</v>
          </cell>
          <cell r="S261">
            <v>32970941</v>
          </cell>
          <cell r="U261">
            <v>169526</v>
          </cell>
          <cell r="V261">
            <v>259139</v>
          </cell>
          <cell r="W261">
            <v>290539</v>
          </cell>
          <cell r="X261">
            <v>70909</v>
          </cell>
          <cell r="Y261">
            <v>51217</v>
          </cell>
        </row>
        <row r="262">
          <cell r="C262">
            <v>8538</v>
          </cell>
          <cell r="D262">
            <v>357159</v>
          </cell>
          <cell r="L262">
            <v>24040</v>
          </cell>
          <cell r="N262">
            <v>3309244</v>
          </cell>
          <cell r="O262">
            <v>284599</v>
          </cell>
          <cell r="R262">
            <v>50262</v>
          </cell>
          <cell r="S262">
            <v>33023141</v>
          </cell>
          <cell r="U262">
            <v>169997</v>
          </cell>
          <cell r="V262">
            <v>259273</v>
          </cell>
          <cell r="W262">
            <v>290693</v>
          </cell>
          <cell r="X262">
            <v>71002</v>
          </cell>
          <cell r="Y262">
            <v>51290</v>
          </cell>
        </row>
        <row r="263">
          <cell r="C263">
            <v>8578</v>
          </cell>
          <cell r="D263">
            <v>357397</v>
          </cell>
          <cell r="L263">
            <v>24061</v>
          </cell>
          <cell r="N263">
            <v>3309244</v>
          </cell>
          <cell r="O263">
            <v>284599</v>
          </cell>
          <cell r="R263">
            <v>50277</v>
          </cell>
          <cell r="S263">
            <v>33094426</v>
          </cell>
          <cell r="U263">
            <v>170468</v>
          </cell>
          <cell r="V263">
            <v>259312</v>
          </cell>
          <cell r="W263">
            <v>290712</v>
          </cell>
          <cell r="X263">
            <v>71042</v>
          </cell>
          <cell r="Y263">
            <v>51319</v>
          </cell>
        </row>
        <row r="264">
          <cell r="C264">
            <v>8609</v>
          </cell>
          <cell r="D264">
            <v>357624</v>
          </cell>
          <cell r="L264">
            <v>24083</v>
          </cell>
          <cell r="N264">
            <v>3382269</v>
          </cell>
          <cell r="O264">
            <v>284653</v>
          </cell>
          <cell r="R264">
            <v>50293</v>
          </cell>
          <cell r="S264">
            <v>33119066</v>
          </cell>
          <cell r="U264">
            <v>170868</v>
          </cell>
          <cell r="V264">
            <v>259328</v>
          </cell>
          <cell r="W264">
            <v>290726</v>
          </cell>
          <cell r="X264">
            <v>71108</v>
          </cell>
          <cell r="Y264">
            <v>51370</v>
          </cell>
        </row>
        <row r="265">
          <cell r="C265">
            <v>8637</v>
          </cell>
          <cell r="D265">
            <v>357815</v>
          </cell>
          <cell r="L265">
            <v>24169</v>
          </cell>
          <cell r="N265">
            <v>3382269</v>
          </cell>
          <cell r="O265">
            <v>284653</v>
          </cell>
          <cell r="R265">
            <v>50332</v>
          </cell>
          <cell r="S265">
            <v>33119316</v>
          </cell>
          <cell r="U265">
            <v>171148</v>
          </cell>
          <cell r="V265">
            <v>259328</v>
          </cell>
          <cell r="W265">
            <v>290726</v>
          </cell>
          <cell r="X265">
            <v>71249</v>
          </cell>
          <cell r="Y265">
            <v>51472</v>
          </cell>
        </row>
        <row r="266">
          <cell r="C266">
            <v>8637</v>
          </cell>
          <cell r="D266">
            <v>357815</v>
          </cell>
          <cell r="L266">
            <v>24169</v>
          </cell>
          <cell r="N266">
            <v>3382269</v>
          </cell>
          <cell r="O266">
            <v>284653</v>
          </cell>
          <cell r="R266">
            <v>50332</v>
          </cell>
          <cell r="S266">
            <v>33119316</v>
          </cell>
          <cell r="U266">
            <v>171148</v>
          </cell>
          <cell r="V266">
            <v>259328</v>
          </cell>
          <cell r="W266">
            <v>290726</v>
          </cell>
          <cell r="X266">
            <v>71249</v>
          </cell>
          <cell r="Y266">
            <v>51472</v>
          </cell>
        </row>
        <row r="267">
          <cell r="C267">
            <v>8637</v>
          </cell>
          <cell r="D267">
            <v>357815</v>
          </cell>
          <cell r="L267">
            <v>24169</v>
          </cell>
          <cell r="N267">
            <v>3382269</v>
          </cell>
          <cell r="O267">
            <v>284653</v>
          </cell>
          <cell r="R267">
            <v>50332</v>
          </cell>
          <cell r="S267">
            <v>33119316</v>
          </cell>
          <cell r="U267">
            <v>171148</v>
          </cell>
          <cell r="V267">
            <v>259328</v>
          </cell>
          <cell r="W267">
            <v>290726</v>
          </cell>
          <cell r="X267">
            <v>71249</v>
          </cell>
          <cell r="Y267">
            <v>51472</v>
          </cell>
        </row>
        <row r="268">
          <cell r="C268">
            <v>8637</v>
          </cell>
          <cell r="D268">
            <v>357815</v>
          </cell>
          <cell r="L268">
            <v>24169</v>
          </cell>
          <cell r="N268">
            <v>3382269</v>
          </cell>
          <cell r="O268">
            <v>284653</v>
          </cell>
          <cell r="R268">
            <v>50332</v>
          </cell>
          <cell r="S268">
            <v>33119316</v>
          </cell>
          <cell r="U268">
            <v>171148</v>
          </cell>
          <cell r="V268">
            <v>259328</v>
          </cell>
          <cell r="W268">
            <v>290726</v>
          </cell>
          <cell r="X268">
            <v>71249</v>
          </cell>
          <cell r="Y268">
            <v>51472</v>
          </cell>
        </row>
        <row r="269">
          <cell r="C269">
            <v>8638</v>
          </cell>
          <cell r="D269">
            <v>357825</v>
          </cell>
          <cell r="L269">
            <v>24187</v>
          </cell>
          <cell r="N269">
            <v>3382269</v>
          </cell>
          <cell r="O269">
            <v>284653</v>
          </cell>
          <cell r="R269">
            <v>50340</v>
          </cell>
          <cell r="S269">
            <v>33119327</v>
          </cell>
          <cell r="U269">
            <v>171161</v>
          </cell>
          <cell r="V269">
            <v>259328</v>
          </cell>
          <cell r="W269">
            <v>290726</v>
          </cell>
          <cell r="X269">
            <v>71306</v>
          </cell>
          <cell r="Y269">
            <v>51491</v>
          </cell>
        </row>
        <row r="270">
          <cell r="C270">
            <v>8638</v>
          </cell>
          <cell r="D270">
            <v>357825</v>
          </cell>
          <cell r="L270">
            <v>24187</v>
          </cell>
          <cell r="N270">
            <v>3382269</v>
          </cell>
          <cell r="O270">
            <v>284653</v>
          </cell>
          <cell r="R270">
            <v>50340</v>
          </cell>
          <cell r="S270">
            <v>33119327</v>
          </cell>
          <cell r="U270">
            <v>171161</v>
          </cell>
          <cell r="V270">
            <v>259328</v>
          </cell>
          <cell r="W270">
            <v>290726</v>
          </cell>
          <cell r="X270">
            <v>71383</v>
          </cell>
          <cell r="Y270">
            <v>51492</v>
          </cell>
        </row>
        <row r="271">
          <cell r="C271">
            <v>8640</v>
          </cell>
          <cell r="D271">
            <v>357830</v>
          </cell>
          <cell r="L271">
            <v>24187</v>
          </cell>
          <cell r="N271">
            <v>3382269</v>
          </cell>
          <cell r="O271">
            <v>284653</v>
          </cell>
          <cell r="R271">
            <v>50342</v>
          </cell>
          <cell r="S271">
            <v>33119337</v>
          </cell>
          <cell r="U271">
            <v>171165</v>
          </cell>
          <cell r="V271">
            <v>259328</v>
          </cell>
          <cell r="W271">
            <v>290726</v>
          </cell>
          <cell r="X271">
            <v>71383</v>
          </cell>
          <cell r="Y271">
            <v>51492</v>
          </cell>
          <cell r="AD271">
            <v>358</v>
          </cell>
        </row>
        <row r="272">
          <cell r="C272">
            <v>8642</v>
          </cell>
          <cell r="D272">
            <v>357838</v>
          </cell>
          <cell r="L272">
            <v>24187</v>
          </cell>
          <cell r="N272">
            <v>3382269</v>
          </cell>
          <cell r="O272">
            <v>284653</v>
          </cell>
          <cell r="R272">
            <v>50345</v>
          </cell>
          <cell r="S272">
            <v>33119345</v>
          </cell>
          <cell r="U272">
            <v>171167</v>
          </cell>
          <cell r="V272">
            <v>259328</v>
          </cell>
          <cell r="W272">
            <v>290726</v>
          </cell>
          <cell r="X272">
            <v>71383</v>
          </cell>
          <cell r="Y272">
            <v>51492</v>
          </cell>
          <cell r="AD272">
            <v>358</v>
          </cell>
        </row>
        <row r="273">
          <cell r="C273">
            <v>8642</v>
          </cell>
          <cell r="D273">
            <v>357838</v>
          </cell>
          <cell r="L273">
            <v>24187</v>
          </cell>
          <cell r="N273">
            <v>3382269</v>
          </cell>
          <cell r="O273">
            <v>284653</v>
          </cell>
          <cell r="R273">
            <v>50345</v>
          </cell>
          <cell r="S273">
            <v>33119345</v>
          </cell>
          <cell r="U273">
            <v>171167</v>
          </cell>
          <cell r="V273">
            <v>259328</v>
          </cell>
          <cell r="W273">
            <v>290726</v>
          </cell>
          <cell r="X273">
            <v>71383</v>
          </cell>
          <cell r="Y273">
            <v>51492</v>
          </cell>
          <cell r="AD273">
            <v>358</v>
          </cell>
        </row>
        <row r="274">
          <cell r="C274">
            <v>8642</v>
          </cell>
          <cell r="D274">
            <v>357838</v>
          </cell>
          <cell r="L274">
            <v>24187</v>
          </cell>
          <cell r="N274">
            <v>3382269</v>
          </cell>
          <cell r="O274">
            <v>284653</v>
          </cell>
          <cell r="R274">
            <v>50345</v>
          </cell>
          <cell r="S274">
            <v>33119345</v>
          </cell>
          <cell r="U274">
            <v>171167</v>
          </cell>
          <cell r="V274">
            <v>259328</v>
          </cell>
          <cell r="W274">
            <v>290726</v>
          </cell>
          <cell r="X274">
            <v>71383</v>
          </cell>
          <cell r="Y274">
            <v>51492</v>
          </cell>
          <cell r="AD274">
            <v>358</v>
          </cell>
        </row>
        <row r="275">
          <cell r="C275">
            <v>8644</v>
          </cell>
          <cell r="D275">
            <v>357854</v>
          </cell>
          <cell r="L275">
            <v>24187</v>
          </cell>
          <cell r="N275">
            <v>3382269</v>
          </cell>
          <cell r="O275">
            <v>284653</v>
          </cell>
          <cell r="R275">
            <v>50351</v>
          </cell>
          <cell r="S275">
            <v>33184746</v>
          </cell>
          <cell r="U275">
            <v>171288</v>
          </cell>
          <cell r="V275">
            <v>259328</v>
          </cell>
          <cell r="W275">
            <v>290726</v>
          </cell>
          <cell r="X275">
            <v>71436</v>
          </cell>
          <cell r="Y275">
            <v>51495</v>
          </cell>
          <cell r="AD275">
            <v>358</v>
          </cell>
        </row>
        <row r="276">
          <cell r="C276">
            <v>8644</v>
          </cell>
          <cell r="D276">
            <v>357854</v>
          </cell>
          <cell r="L276">
            <v>24187</v>
          </cell>
          <cell r="N276">
            <v>3382269</v>
          </cell>
          <cell r="O276">
            <v>284653</v>
          </cell>
          <cell r="R276">
            <v>50351</v>
          </cell>
          <cell r="S276">
            <v>33184746</v>
          </cell>
          <cell r="U276">
            <v>171288</v>
          </cell>
          <cell r="V276">
            <v>259328</v>
          </cell>
          <cell r="W276">
            <v>290726</v>
          </cell>
          <cell r="X276">
            <v>71436</v>
          </cell>
          <cell r="Y276">
            <v>51495</v>
          </cell>
          <cell r="AD276">
            <v>358</v>
          </cell>
        </row>
        <row r="277">
          <cell r="C277">
            <v>8644</v>
          </cell>
          <cell r="D277">
            <v>357854</v>
          </cell>
          <cell r="L277">
            <v>24187</v>
          </cell>
          <cell r="N277">
            <v>3382269</v>
          </cell>
          <cell r="O277">
            <v>284653</v>
          </cell>
          <cell r="R277">
            <v>50351</v>
          </cell>
          <cell r="S277">
            <v>33184746</v>
          </cell>
          <cell r="U277">
            <v>171288</v>
          </cell>
          <cell r="V277">
            <v>259328</v>
          </cell>
          <cell r="W277">
            <v>290726</v>
          </cell>
          <cell r="X277">
            <v>71436</v>
          </cell>
          <cell r="Y277">
            <v>51495</v>
          </cell>
          <cell r="AD277">
            <v>358</v>
          </cell>
        </row>
        <row r="278">
          <cell r="C278">
            <v>8644</v>
          </cell>
          <cell r="D278">
            <v>357854</v>
          </cell>
          <cell r="L278">
            <v>24187</v>
          </cell>
          <cell r="N278">
            <v>3382269</v>
          </cell>
          <cell r="O278">
            <v>284653</v>
          </cell>
          <cell r="R278">
            <v>50351</v>
          </cell>
          <cell r="S278">
            <v>33184746</v>
          </cell>
          <cell r="U278">
            <v>171288</v>
          </cell>
          <cell r="V278">
            <v>259328</v>
          </cell>
          <cell r="W278">
            <v>290726</v>
          </cell>
          <cell r="X278">
            <v>71436</v>
          </cell>
          <cell r="Y278">
            <v>51495</v>
          </cell>
          <cell r="AD278">
            <v>358</v>
          </cell>
        </row>
        <row r="279">
          <cell r="C279">
            <v>8644</v>
          </cell>
          <cell r="D279">
            <v>357854</v>
          </cell>
          <cell r="L279">
            <v>24187</v>
          </cell>
          <cell r="N279">
            <v>3382269</v>
          </cell>
          <cell r="O279">
            <v>284653</v>
          </cell>
          <cell r="R279">
            <v>50351</v>
          </cell>
          <cell r="S279">
            <v>33184746</v>
          </cell>
          <cell r="U279">
            <v>171288</v>
          </cell>
          <cell r="V279">
            <v>259328</v>
          </cell>
          <cell r="W279">
            <v>290726</v>
          </cell>
          <cell r="X279">
            <v>71436</v>
          </cell>
          <cell r="Y279">
            <v>51495</v>
          </cell>
          <cell r="AD279">
            <v>358</v>
          </cell>
        </row>
        <row r="280">
          <cell r="C280">
            <v>8644</v>
          </cell>
          <cell r="D280">
            <v>357854</v>
          </cell>
          <cell r="L280">
            <v>24187</v>
          </cell>
          <cell r="N280">
            <v>3382269</v>
          </cell>
          <cell r="O280">
            <v>284653</v>
          </cell>
          <cell r="R280">
            <v>50351</v>
          </cell>
          <cell r="S280">
            <v>33184746</v>
          </cell>
          <cell r="U280">
            <v>171288</v>
          </cell>
          <cell r="V280">
            <v>259328</v>
          </cell>
          <cell r="W280">
            <v>290726</v>
          </cell>
          <cell r="X280">
            <v>71436</v>
          </cell>
          <cell r="Y280">
            <v>51495</v>
          </cell>
          <cell r="AD280">
            <v>358</v>
          </cell>
        </row>
        <row r="281">
          <cell r="C281">
            <v>8644</v>
          </cell>
          <cell r="D281">
            <v>357854</v>
          </cell>
          <cell r="L281">
            <v>24187</v>
          </cell>
          <cell r="N281">
            <v>3382269</v>
          </cell>
          <cell r="O281">
            <v>284653</v>
          </cell>
          <cell r="R281">
            <v>50351</v>
          </cell>
          <cell r="S281">
            <v>33184746</v>
          </cell>
          <cell r="U281">
            <v>171288</v>
          </cell>
          <cell r="V281">
            <v>259328</v>
          </cell>
          <cell r="W281">
            <v>290726</v>
          </cell>
          <cell r="X281">
            <v>71436</v>
          </cell>
          <cell r="Y281">
            <v>51495</v>
          </cell>
          <cell r="AD281">
            <v>358</v>
          </cell>
        </row>
        <row r="282">
          <cell r="C282">
            <v>8644</v>
          </cell>
          <cell r="D282">
            <v>357854</v>
          </cell>
          <cell r="L282">
            <v>24187</v>
          </cell>
          <cell r="N282">
            <v>3382269</v>
          </cell>
          <cell r="O282">
            <v>284653</v>
          </cell>
          <cell r="R282">
            <v>50351</v>
          </cell>
          <cell r="S282">
            <v>33184746</v>
          </cell>
          <cell r="U282">
            <v>171288</v>
          </cell>
          <cell r="V282">
            <v>259328</v>
          </cell>
          <cell r="W282">
            <v>290726</v>
          </cell>
          <cell r="X282">
            <v>71436</v>
          </cell>
          <cell r="Y282">
            <v>51495</v>
          </cell>
          <cell r="AD282">
            <v>358</v>
          </cell>
        </row>
        <row r="283">
          <cell r="C283">
            <v>8644</v>
          </cell>
          <cell r="D283">
            <v>357854</v>
          </cell>
          <cell r="L283">
            <v>24187</v>
          </cell>
          <cell r="N283">
            <v>3382269</v>
          </cell>
          <cell r="O283">
            <v>284653</v>
          </cell>
          <cell r="R283">
            <v>50351</v>
          </cell>
          <cell r="S283">
            <v>33184746</v>
          </cell>
          <cell r="U283">
            <v>171288</v>
          </cell>
          <cell r="V283">
            <v>259328</v>
          </cell>
          <cell r="W283">
            <v>290726</v>
          </cell>
          <cell r="X283">
            <v>71436</v>
          </cell>
          <cell r="Y283">
            <v>51495</v>
          </cell>
          <cell r="AD283">
            <v>358</v>
          </cell>
        </row>
        <row r="284">
          <cell r="C284">
            <v>8644</v>
          </cell>
          <cell r="D284">
            <v>357854</v>
          </cell>
          <cell r="L284">
            <v>24187</v>
          </cell>
          <cell r="N284">
            <v>3382269</v>
          </cell>
          <cell r="O284">
            <v>284653</v>
          </cell>
          <cell r="R284">
            <v>50351</v>
          </cell>
          <cell r="S284">
            <v>33184746</v>
          </cell>
          <cell r="U284">
            <v>171288</v>
          </cell>
          <cell r="V284">
            <v>259328</v>
          </cell>
          <cell r="W284">
            <v>290726</v>
          </cell>
          <cell r="X284">
            <v>71436</v>
          </cell>
          <cell r="Y284">
            <v>51495</v>
          </cell>
          <cell r="AD284">
            <v>358</v>
          </cell>
        </row>
        <row r="285">
          <cell r="C285">
            <v>8644</v>
          </cell>
          <cell r="D285">
            <v>357854</v>
          </cell>
          <cell r="L285">
            <v>24187</v>
          </cell>
          <cell r="N285">
            <v>3382269</v>
          </cell>
          <cell r="O285">
            <v>284653</v>
          </cell>
          <cell r="R285">
            <v>50351</v>
          </cell>
          <cell r="S285">
            <v>33184746</v>
          </cell>
          <cell r="U285">
            <v>171288</v>
          </cell>
          <cell r="V285">
            <v>259328</v>
          </cell>
          <cell r="W285">
            <v>290726</v>
          </cell>
          <cell r="X285">
            <v>71436</v>
          </cell>
          <cell r="Y285">
            <v>51495</v>
          </cell>
          <cell r="AD285">
            <v>358</v>
          </cell>
        </row>
        <row r="286">
          <cell r="C286">
            <v>8644</v>
          </cell>
          <cell r="D286">
            <v>357854</v>
          </cell>
          <cell r="L286">
            <v>24187</v>
          </cell>
          <cell r="N286">
            <v>3382269</v>
          </cell>
          <cell r="O286">
            <v>284653</v>
          </cell>
          <cell r="R286">
            <v>50351</v>
          </cell>
          <cell r="S286">
            <v>33184746</v>
          </cell>
          <cell r="U286">
            <v>171288</v>
          </cell>
          <cell r="V286">
            <v>259328</v>
          </cell>
          <cell r="W286">
            <v>290726</v>
          </cell>
          <cell r="X286">
            <v>71436</v>
          </cell>
          <cell r="Y286">
            <v>51495</v>
          </cell>
          <cell r="AD286">
            <v>358</v>
          </cell>
        </row>
        <row r="287">
          <cell r="C287">
            <v>8644</v>
          </cell>
          <cell r="D287">
            <v>357854</v>
          </cell>
          <cell r="L287">
            <v>24187</v>
          </cell>
          <cell r="N287">
            <v>3382269</v>
          </cell>
          <cell r="O287">
            <v>284653</v>
          </cell>
          <cell r="R287">
            <v>50351</v>
          </cell>
          <cell r="S287">
            <v>33184746</v>
          </cell>
          <cell r="U287">
            <v>171288</v>
          </cell>
          <cell r="V287">
            <v>259328</v>
          </cell>
          <cell r="W287">
            <v>290726</v>
          </cell>
          <cell r="X287">
            <v>71436</v>
          </cell>
          <cell r="Y287">
            <v>51495</v>
          </cell>
          <cell r="AD287">
            <v>358</v>
          </cell>
        </row>
        <row r="288">
          <cell r="C288">
            <v>8644</v>
          </cell>
          <cell r="D288">
            <v>357854</v>
          </cell>
          <cell r="L288">
            <v>24187</v>
          </cell>
          <cell r="N288">
            <v>3382269</v>
          </cell>
          <cell r="O288">
            <v>284653</v>
          </cell>
          <cell r="R288">
            <v>50351</v>
          </cell>
          <cell r="S288">
            <v>33184746</v>
          </cell>
          <cell r="U288">
            <v>171288</v>
          </cell>
          <cell r="V288">
            <v>259328</v>
          </cell>
          <cell r="W288">
            <v>290726</v>
          </cell>
          <cell r="X288">
            <v>71436</v>
          </cell>
          <cell r="Y288">
            <v>51495</v>
          </cell>
          <cell r="AD288">
            <v>358</v>
          </cell>
        </row>
        <row r="289">
          <cell r="C289">
            <v>8644</v>
          </cell>
          <cell r="D289">
            <v>358131</v>
          </cell>
          <cell r="L289">
            <v>24190</v>
          </cell>
          <cell r="N289">
            <v>3382269</v>
          </cell>
          <cell r="O289">
            <v>284653</v>
          </cell>
          <cell r="R289">
            <v>50364</v>
          </cell>
          <cell r="S289">
            <v>33202835</v>
          </cell>
          <cell r="U289">
            <v>171615</v>
          </cell>
          <cell r="V289">
            <v>259328</v>
          </cell>
          <cell r="W289">
            <v>290726</v>
          </cell>
          <cell r="X289">
            <v>71436</v>
          </cell>
          <cell r="Y289">
            <v>51495</v>
          </cell>
        </row>
        <row r="290">
          <cell r="C290">
            <v>8708</v>
          </cell>
          <cell r="D290">
            <v>358372</v>
          </cell>
          <cell r="L290">
            <v>24216</v>
          </cell>
          <cell r="N290">
            <v>3485205</v>
          </cell>
          <cell r="O290">
            <v>284726</v>
          </cell>
          <cell r="R290">
            <v>50401</v>
          </cell>
          <cell r="S290">
            <v>33255327</v>
          </cell>
          <cell r="U290">
            <v>172123</v>
          </cell>
          <cell r="V290">
            <v>259418</v>
          </cell>
          <cell r="W290">
            <v>290855</v>
          </cell>
          <cell r="X290">
            <v>71520</v>
          </cell>
          <cell r="Y290">
            <v>51551</v>
          </cell>
        </row>
        <row r="291">
          <cell r="C291">
            <v>8736</v>
          </cell>
          <cell r="D291">
            <v>358616</v>
          </cell>
          <cell r="L291">
            <v>24235</v>
          </cell>
          <cell r="N291">
            <v>3770843</v>
          </cell>
          <cell r="O291">
            <v>284943</v>
          </cell>
          <cell r="R291">
            <v>50420</v>
          </cell>
          <cell r="S291">
            <v>33287530</v>
          </cell>
          <cell r="U291">
            <v>172565</v>
          </cell>
          <cell r="V291">
            <v>259568</v>
          </cell>
          <cell r="W291">
            <v>291017</v>
          </cell>
          <cell r="X291">
            <v>71594</v>
          </cell>
          <cell r="Y291">
            <v>51607</v>
          </cell>
        </row>
        <row r="292">
          <cell r="C292">
            <v>8767</v>
          </cell>
          <cell r="D292">
            <v>358874</v>
          </cell>
          <cell r="L292">
            <v>24262</v>
          </cell>
          <cell r="N292">
            <v>4110316</v>
          </cell>
          <cell r="O292">
            <v>285202</v>
          </cell>
          <cell r="R292">
            <v>50443</v>
          </cell>
          <cell r="S292">
            <v>33349361</v>
          </cell>
          <cell r="U292">
            <v>173008</v>
          </cell>
          <cell r="V292">
            <v>259773</v>
          </cell>
          <cell r="W292">
            <v>291223</v>
          </cell>
          <cell r="X292">
            <v>71685</v>
          </cell>
          <cell r="Y292">
            <v>51678</v>
          </cell>
        </row>
        <row r="293">
          <cell r="C293">
            <v>8794</v>
          </cell>
          <cell r="D293">
            <v>359105</v>
          </cell>
          <cell r="L293">
            <v>24285</v>
          </cell>
          <cell r="N293">
            <v>4448952</v>
          </cell>
          <cell r="O293">
            <v>285458</v>
          </cell>
          <cell r="R293">
            <v>50474</v>
          </cell>
          <cell r="S293">
            <v>33398375</v>
          </cell>
          <cell r="U293">
            <v>173560</v>
          </cell>
          <cell r="V293">
            <v>259953</v>
          </cell>
          <cell r="W293">
            <v>291385</v>
          </cell>
          <cell r="X293">
            <v>71760</v>
          </cell>
          <cell r="Y293">
            <v>51738</v>
          </cell>
        </row>
        <row r="294">
          <cell r="C294">
            <v>8829</v>
          </cell>
          <cell r="D294">
            <v>359332</v>
          </cell>
          <cell r="L294">
            <v>24305</v>
          </cell>
          <cell r="N294">
            <v>4754441</v>
          </cell>
          <cell r="O294">
            <v>285687</v>
          </cell>
          <cell r="R294">
            <v>50497</v>
          </cell>
          <cell r="S294">
            <v>33464671</v>
          </cell>
          <cell r="U294">
            <v>173959</v>
          </cell>
          <cell r="V294">
            <v>260126</v>
          </cell>
          <cell r="W294">
            <v>291526</v>
          </cell>
          <cell r="X294">
            <v>71845</v>
          </cell>
          <cell r="Y294">
            <v>51800</v>
          </cell>
        </row>
        <row r="295">
          <cell r="C295">
            <v>8857</v>
          </cell>
          <cell r="D295">
            <v>359610</v>
          </cell>
          <cell r="L295">
            <v>24328</v>
          </cell>
          <cell r="N295">
            <v>5050535</v>
          </cell>
          <cell r="O295">
            <v>285905</v>
          </cell>
          <cell r="R295">
            <v>50524</v>
          </cell>
          <cell r="S295">
            <v>33528856</v>
          </cell>
          <cell r="U295">
            <v>174478</v>
          </cell>
          <cell r="V295">
            <v>260325</v>
          </cell>
          <cell r="W295">
            <v>291685</v>
          </cell>
          <cell r="X295">
            <v>71932</v>
          </cell>
          <cell r="Y295">
            <v>51870</v>
          </cell>
        </row>
        <row r="296">
          <cell r="C296">
            <v>8877</v>
          </cell>
          <cell r="D296">
            <v>359880</v>
          </cell>
          <cell r="L296">
            <v>24351</v>
          </cell>
          <cell r="N296">
            <v>5377340</v>
          </cell>
          <cell r="O296">
            <v>286149</v>
          </cell>
          <cell r="R296">
            <v>50551</v>
          </cell>
          <cell r="S296">
            <v>33602276</v>
          </cell>
          <cell r="U296">
            <v>175011</v>
          </cell>
          <cell r="V296">
            <v>260529</v>
          </cell>
          <cell r="W296">
            <v>291845</v>
          </cell>
          <cell r="X296">
            <v>72031</v>
          </cell>
          <cell r="Y296">
            <v>51943</v>
          </cell>
        </row>
        <row r="297">
          <cell r="C297">
            <v>8907</v>
          </cell>
          <cell r="D297">
            <v>360157</v>
          </cell>
          <cell r="L297">
            <v>24373</v>
          </cell>
          <cell r="N297">
            <v>5647284</v>
          </cell>
          <cell r="O297">
            <v>286351</v>
          </cell>
          <cell r="R297">
            <v>50560</v>
          </cell>
          <cell r="S297">
            <v>33676154</v>
          </cell>
          <cell r="U297">
            <v>175525</v>
          </cell>
          <cell r="V297">
            <v>260735</v>
          </cell>
          <cell r="W297">
            <v>292009</v>
          </cell>
          <cell r="X297">
            <v>72110</v>
          </cell>
          <cell r="Y297">
            <v>51998</v>
          </cell>
        </row>
        <row r="298">
          <cell r="C298">
            <v>8949</v>
          </cell>
          <cell r="D298">
            <v>360426</v>
          </cell>
          <cell r="L298">
            <v>24397</v>
          </cell>
          <cell r="N298">
            <v>5927258</v>
          </cell>
          <cell r="O298">
            <v>286558</v>
          </cell>
          <cell r="R298">
            <v>50573</v>
          </cell>
          <cell r="S298">
            <v>33762109</v>
          </cell>
          <cell r="U298">
            <v>176062</v>
          </cell>
          <cell r="V298">
            <v>260390</v>
          </cell>
          <cell r="W298">
            <v>292114</v>
          </cell>
          <cell r="X298">
            <v>72185</v>
          </cell>
          <cell r="Y298">
            <v>52055</v>
          </cell>
        </row>
        <row r="299">
          <cell r="C299">
            <v>8990</v>
          </cell>
          <cell r="D299">
            <v>360728</v>
          </cell>
          <cell r="L299">
            <v>24418</v>
          </cell>
          <cell r="N299">
            <v>6218841</v>
          </cell>
          <cell r="O299">
            <v>286794</v>
          </cell>
          <cell r="R299">
            <v>50607</v>
          </cell>
          <cell r="S299">
            <v>33828783</v>
          </cell>
          <cell r="U299">
            <v>176599</v>
          </cell>
          <cell r="V299">
            <v>261065</v>
          </cell>
          <cell r="W299">
            <v>292221</v>
          </cell>
          <cell r="X299">
            <v>72290</v>
          </cell>
          <cell r="Y299">
            <v>52131</v>
          </cell>
        </row>
        <row r="300">
          <cell r="C300">
            <v>9034</v>
          </cell>
          <cell r="D300">
            <v>361052</v>
          </cell>
          <cell r="L300">
            <v>24441</v>
          </cell>
          <cell r="N300">
            <v>6472350</v>
          </cell>
          <cell r="O300">
            <v>286997</v>
          </cell>
          <cell r="R300">
            <v>50622</v>
          </cell>
          <cell r="S300">
            <v>33885713</v>
          </cell>
          <cell r="U300">
            <v>177188</v>
          </cell>
          <cell r="V300">
            <v>261231</v>
          </cell>
          <cell r="W300">
            <v>292371</v>
          </cell>
          <cell r="X300">
            <v>72374</v>
          </cell>
          <cell r="Y300">
            <v>52193</v>
          </cell>
        </row>
        <row r="301">
          <cell r="C301">
            <v>9068</v>
          </cell>
          <cell r="D301">
            <v>361252</v>
          </cell>
          <cell r="L301">
            <v>24464</v>
          </cell>
          <cell r="N301">
            <v>6721574</v>
          </cell>
          <cell r="O301">
            <v>287195</v>
          </cell>
          <cell r="R301">
            <v>50639</v>
          </cell>
          <cell r="S301">
            <v>33927304</v>
          </cell>
          <cell r="U301">
            <v>177635</v>
          </cell>
          <cell r="V301">
            <v>261408</v>
          </cell>
          <cell r="W301">
            <v>292503</v>
          </cell>
          <cell r="X301">
            <v>72406</v>
          </cell>
          <cell r="Y301">
            <v>52218</v>
          </cell>
        </row>
        <row r="302">
          <cell r="C302">
            <v>9097</v>
          </cell>
          <cell r="D302">
            <v>361504</v>
          </cell>
          <cell r="L302">
            <v>24487</v>
          </cell>
          <cell r="N302">
            <v>7039829</v>
          </cell>
          <cell r="O302">
            <v>287450</v>
          </cell>
          <cell r="R302">
            <v>50675</v>
          </cell>
          <cell r="S302">
            <v>33985904</v>
          </cell>
          <cell r="U302">
            <v>178208</v>
          </cell>
          <cell r="V302">
            <v>261614</v>
          </cell>
          <cell r="W302">
            <v>292667</v>
          </cell>
          <cell r="X302">
            <v>72495</v>
          </cell>
          <cell r="Y302">
            <v>52288</v>
          </cell>
        </row>
        <row r="303">
          <cell r="C303">
            <v>9137</v>
          </cell>
          <cell r="D303">
            <v>361819</v>
          </cell>
          <cell r="L303">
            <v>24511</v>
          </cell>
          <cell r="N303">
            <v>7336270</v>
          </cell>
          <cell r="O303">
            <v>287686</v>
          </cell>
          <cell r="R303">
            <v>50690</v>
          </cell>
          <cell r="S303">
            <v>34058582</v>
          </cell>
          <cell r="U303">
            <v>178730</v>
          </cell>
          <cell r="V303">
            <v>261827</v>
          </cell>
          <cell r="W303">
            <v>292831</v>
          </cell>
          <cell r="X303">
            <v>72591</v>
          </cell>
          <cell r="Y303">
            <v>52365</v>
          </cell>
        </row>
        <row r="304">
          <cell r="C304">
            <v>9165</v>
          </cell>
          <cell r="D304">
            <v>362014</v>
          </cell>
          <cell r="L304">
            <v>24535</v>
          </cell>
          <cell r="N304">
            <v>7644063</v>
          </cell>
          <cell r="O304">
            <v>287926</v>
          </cell>
          <cell r="R304">
            <v>50707</v>
          </cell>
          <cell r="S304">
            <v>34113221</v>
          </cell>
          <cell r="U304">
            <v>179152</v>
          </cell>
          <cell r="V304">
            <v>262004</v>
          </cell>
          <cell r="W304">
            <v>292975</v>
          </cell>
          <cell r="X304">
            <v>72649</v>
          </cell>
          <cell r="Y304">
            <v>52408</v>
          </cell>
        </row>
        <row r="305">
          <cell r="C305">
            <v>9186</v>
          </cell>
          <cell r="D305">
            <v>362258</v>
          </cell>
          <cell r="L305">
            <v>24556</v>
          </cell>
          <cell r="N305">
            <v>7740603</v>
          </cell>
          <cell r="O305">
            <v>288005</v>
          </cell>
          <cell r="R305">
            <v>50754</v>
          </cell>
          <cell r="S305">
            <v>34180921</v>
          </cell>
          <cell r="U305">
            <v>179612</v>
          </cell>
          <cell r="V305">
            <v>262104</v>
          </cell>
          <cell r="W305">
            <v>293060</v>
          </cell>
          <cell r="X305">
            <v>72739</v>
          </cell>
          <cell r="Y305">
            <v>52478</v>
          </cell>
        </row>
        <row r="306">
          <cell r="C306">
            <v>9217</v>
          </cell>
          <cell r="D306">
            <v>362425</v>
          </cell>
          <cell r="L306">
            <v>24650</v>
          </cell>
          <cell r="N306">
            <v>7740603</v>
          </cell>
          <cell r="O306">
            <v>288005</v>
          </cell>
          <cell r="R306">
            <v>50773</v>
          </cell>
          <cell r="S306">
            <v>34195361</v>
          </cell>
          <cell r="U306">
            <v>179816</v>
          </cell>
          <cell r="V306">
            <v>262104</v>
          </cell>
          <cell r="W306">
            <v>293068</v>
          </cell>
          <cell r="X306">
            <v>72739</v>
          </cell>
          <cell r="Y306">
            <v>52478</v>
          </cell>
          <cell r="AD306">
            <v>0</v>
          </cell>
        </row>
        <row r="307">
          <cell r="C307">
            <v>9217</v>
          </cell>
          <cell r="D307">
            <v>362425</v>
          </cell>
          <cell r="L307">
            <v>24650</v>
          </cell>
          <cell r="N307">
            <v>7740603</v>
          </cell>
          <cell r="O307">
            <v>288005</v>
          </cell>
          <cell r="R307">
            <v>50773</v>
          </cell>
          <cell r="S307">
            <v>34195361</v>
          </cell>
          <cell r="U307">
            <v>179816</v>
          </cell>
          <cell r="V307">
            <v>262104</v>
          </cell>
          <cell r="W307">
            <v>293068</v>
          </cell>
          <cell r="X307">
            <v>72739</v>
          </cell>
          <cell r="Y307">
            <v>52478</v>
          </cell>
        </row>
        <row r="308">
          <cell r="C308">
            <v>9217</v>
          </cell>
          <cell r="D308">
            <v>362425</v>
          </cell>
          <cell r="L308">
            <v>24650</v>
          </cell>
          <cell r="N308">
            <v>7740603</v>
          </cell>
          <cell r="O308">
            <v>288005</v>
          </cell>
          <cell r="R308">
            <v>50773</v>
          </cell>
          <cell r="S308">
            <v>34195361</v>
          </cell>
          <cell r="U308">
            <v>179816</v>
          </cell>
          <cell r="V308">
            <v>262104</v>
          </cell>
          <cell r="W308">
            <v>293068</v>
          </cell>
          <cell r="X308">
            <v>72739</v>
          </cell>
          <cell r="Y308">
            <v>52478</v>
          </cell>
        </row>
        <row r="309">
          <cell r="C309">
            <v>9217</v>
          </cell>
          <cell r="D309">
            <v>362425</v>
          </cell>
          <cell r="L309">
            <v>24650</v>
          </cell>
          <cell r="N309">
            <v>7740603</v>
          </cell>
          <cell r="O309">
            <v>288005</v>
          </cell>
          <cell r="R309">
            <v>50773</v>
          </cell>
          <cell r="S309">
            <v>34195361</v>
          </cell>
          <cell r="U309">
            <v>179816</v>
          </cell>
          <cell r="V309">
            <v>262104</v>
          </cell>
          <cell r="W309">
            <v>293068</v>
          </cell>
          <cell r="X309">
            <v>72739</v>
          </cell>
          <cell r="Y309">
            <v>52478</v>
          </cell>
        </row>
        <row r="310">
          <cell r="C310">
            <v>9255</v>
          </cell>
          <cell r="D310">
            <v>362692</v>
          </cell>
          <cell r="L310">
            <v>24674</v>
          </cell>
          <cell r="N310">
            <v>7740603</v>
          </cell>
          <cell r="O310">
            <v>288005</v>
          </cell>
          <cell r="R310">
            <v>50796</v>
          </cell>
          <cell r="S310">
            <v>34243102</v>
          </cell>
          <cell r="U310">
            <v>180271</v>
          </cell>
          <cell r="V310">
            <v>262283</v>
          </cell>
          <cell r="W310">
            <v>293277</v>
          </cell>
          <cell r="X310">
            <v>72818</v>
          </cell>
          <cell r="Y310">
            <v>52534</v>
          </cell>
        </row>
        <row r="311">
          <cell r="C311">
            <v>9302</v>
          </cell>
          <cell r="D311">
            <v>362926</v>
          </cell>
          <cell r="L311">
            <v>24697</v>
          </cell>
          <cell r="N311">
            <v>7740603</v>
          </cell>
          <cell r="O311">
            <v>288005</v>
          </cell>
          <cell r="R311">
            <v>50842</v>
          </cell>
          <cell r="S311">
            <v>34329661</v>
          </cell>
          <cell r="U311">
            <v>180760</v>
          </cell>
          <cell r="V311">
            <v>262423</v>
          </cell>
          <cell r="W311">
            <v>293540</v>
          </cell>
          <cell r="Y311">
            <v>52565</v>
          </cell>
        </row>
        <row r="312">
          <cell r="C312">
            <v>9343</v>
          </cell>
          <cell r="D312">
            <v>363220</v>
          </cell>
          <cell r="L312">
            <v>24722</v>
          </cell>
          <cell r="N312">
            <v>8142766</v>
          </cell>
          <cell r="O312">
            <v>288307</v>
          </cell>
          <cell r="R312">
            <v>50863</v>
          </cell>
          <cell r="S312">
            <v>34399723</v>
          </cell>
          <cell r="U312">
            <v>181245</v>
          </cell>
          <cell r="V312">
            <v>262594</v>
          </cell>
          <cell r="W312">
            <v>293775</v>
          </cell>
          <cell r="Y312">
            <v>52610</v>
          </cell>
        </row>
        <row r="313">
          <cell r="C313">
            <v>9376</v>
          </cell>
          <cell r="D313">
            <v>363452</v>
          </cell>
          <cell r="L313">
            <v>24745</v>
          </cell>
          <cell r="N313">
            <v>8459768</v>
          </cell>
          <cell r="O313">
            <v>288544</v>
          </cell>
          <cell r="S313">
            <v>34488671</v>
          </cell>
          <cell r="U313">
            <v>181710</v>
          </cell>
          <cell r="V313">
            <v>262766</v>
          </cell>
          <cell r="W313">
            <v>293955</v>
          </cell>
          <cell r="Y313">
            <v>52653</v>
          </cell>
        </row>
        <row r="314">
          <cell r="C314">
            <v>9403</v>
          </cell>
          <cell r="D314">
            <v>363722</v>
          </cell>
          <cell r="L314">
            <v>24766</v>
          </cell>
          <cell r="N314">
            <v>8710350</v>
          </cell>
          <cell r="O314">
            <v>288730</v>
          </cell>
          <cell r="S314">
            <v>34543182</v>
          </cell>
          <cell r="U314">
            <v>182228</v>
          </cell>
          <cell r="V314">
            <v>262927</v>
          </cell>
          <cell r="W314">
            <v>294049</v>
          </cell>
          <cell r="Y314">
            <v>52695</v>
          </cell>
          <cell r="AD314">
            <v>0</v>
          </cell>
        </row>
        <row r="315">
          <cell r="C315">
            <v>9422</v>
          </cell>
          <cell r="D315">
            <v>363925</v>
          </cell>
          <cell r="L315">
            <v>24793</v>
          </cell>
          <cell r="N315">
            <v>9040687</v>
          </cell>
          <cell r="O315">
            <v>289001</v>
          </cell>
          <cell r="R315">
            <v>50942</v>
          </cell>
          <cell r="S315">
            <v>34608470</v>
          </cell>
          <cell r="U315">
            <v>182552</v>
          </cell>
          <cell r="V315">
            <v>263127</v>
          </cell>
          <cell r="W315">
            <v>294313</v>
          </cell>
          <cell r="Y315">
            <v>52729</v>
          </cell>
          <cell r="AD315">
            <v>0</v>
          </cell>
        </row>
        <row r="316">
          <cell r="C316">
            <v>9433</v>
          </cell>
          <cell r="D316">
            <v>364099</v>
          </cell>
          <cell r="L316">
            <v>24818</v>
          </cell>
          <cell r="N316">
            <v>9374572</v>
          </cell>
          <cell r="O316">
            <v>289264</v>
          </cell>
          <cell r="R316">
            <v>50966</v>
          </cell>
          <cell r="S316">
            <v>34678515</v>
          </cell>
          <cell r="U316">
            <v>182903</v>
          </cell>
          <cell r="V316">
            <v>263302</v>
          </cell>
          <cell r="W316">
            <v>294559</v>
          </cell>
          <cell r="Y316">
            <v>52765</v>
          </cell>
          <cell r="AD316">
            <v>0</v>
          </cell>
        </row>
        <row r="317">
          <cell r="C317">
            <v>9443</v>
          </cell>
          <cell r="D317">
            <v>364303</v>
          </cell>
          <cell r="L317">
            <v>24841</v>
          </cell>
          <cell r="N317">
            <v>9733656</v>
          </cell>
          <cell r="O317">
            <v>289515</v>
          </cell>
          <cell r="R317">
            <v>51014</v>
          </cell>
          <cell r="S317">
            <v>34761031</v>
          </cell>
          <cell r="U317">
            <v>183329</v>
          </cell>
          <cell r="V317">
            <v>263472</v>
          </cell>
          <cell r="W317">
            <v>294775</v>
          </cell>
          <cell r="Y317">
            <v>52789</v>
          </cell>
          <cell r="AD317">
            <v>0</v>
          </cell>
        </row>
        <row r="318">
          <cell r="C318">
            <v>9459</v>
          </cell>
          <cell r="D318">
            <v>364545</v>
          </cell>
          <cell r="L318">
            <v>24865</v>
          </cell>
          <cell r="N318">
            <v>9984894</v>
          </cell>
          <cell r="O318">
            <v>289715</v>
          </cell>
          <cell r="R318">
            <v>51036</v>
          </cell>
          <cell r="S318">
            <v>34834852</v>
          </cell>
          <cell r="U318">
            <v>183773</v>
          </cell>
          <cell r="V318">
            <v>263616</v>
          </cell>
          <cell r="W318">
            <v>294937</v>
          </cell>
          <cell r="Y318">
            <v>52813</v>
          </cell>
          <cell r="AD318">
            <v>0</v>
          </cell>
        </row>
        <row r="319">
          <cell r="C319">
            <v>9497</v>
          </cell>
          <cell r="D319">
            <v>364797</v>
          </cell>
          <cell r="L319">
            <v>24890</v>
          </cell>
          <cell r="N319">
            <v>355583</v>
          </cell>
          <cell r="O319">
            <v>289997</v>
          </cell>
          <cell r="R319">
            <v>51055</v>
          </cell>
          <cell r="S319">
            <v>34912277</v>
          </cell>
          <cell r="U319">
            <v>184264</v>
          </cell>
          <cell r="V319">
            <v>263795</v>
          </cell>
          <cell r="W319">
            <v>295170</v>
          </cell>
          <cell r="Y319">
            <v>52856</v>
          </cell>
          <cell r="AD319">
            <v>0</v>
          </cell>
        </row>
        <row r="320">
          <cell r="C320">
            <v>9523</v>
          </cell>
          <cell r="D320">
            <v>365015</v>
          </cell>
          <cell r="L320">
            <v>24911</v>
          </cell>
          <cell r="N320">
            <v>658034</v>
          </cell>
          <cell r="O320">
            <v>290255</v>
          </cell>
          <cell r="R320">
            <v>51094</v>
          </cell>
          <cell r="S320">
            <v>34975688</v>
          </cell>
          <cell r="U320">
            <v>184670</v>
          </cell>
          <cell r="V320">
            <v>263949</v>
          </cell>
          <cell r="W320">
            <v>295328</v>
          </cell>
          <cell r="Y320">
            <v>52901</v>
          </cell>
          <cell r="AD320">
            <v>0</v>
          </cell>
        </row>
        <row r="321">
          <cell r="C321">
            <v>9536</v>
          </cell>
          <cell r="D321">
            <v>365283</v>
          </cell>
          <cell r="L321">
            <v>24937</v>
          </cell>
          <cell r="N321">
            <v>973159</v>
          </cell>
          <cell r="O321">
            <v>290495</v>
          </cell>
          <cell r="R321">
            <v>51114</v>
          </cell>
          <cell r="S321">
            <v>35047020</v>
          </cell>
          <cell r="U321">
            <v>185198</v>
          </cell>
          <cell r="V321">
            <v>264141</v>
          </cell>
          <cell r="W321">
            <v>295524</v>
          </cell>
          <cell r="Y321">
            <v>52942</v>
          </cell>
          <cell r="AD321">
            <v>0</v>
          </cell>
        </row>
        <row r="322">
          <cell r="C322">
            <v>9573</v>
          </cell>
          <cell r="D322">
            <v>365580</v>
          </cell>
          <cell r="L322">
            <v>24962</v>
          </cell>
          <cell r="N322">
            <v>1240579</v>
          </cell>
          <cell r="O322">
            <v>290631</v>
          </cell>
          <cell r="R322">
            <v>51135</v>
          </cell>
          <cell r="S322">
            <v>35102243</v>
          </cell>
          <cell r="U322">
            <v>185714</v>
          </cell>
          <cell r="V322">
            <v>264317</v>
          </cell>
          <cell r="W322">
            <v>295626</v>
          </cell>
          <cell r="Y322">
            <v>52980</v>
          </cell>
          <cell r="AD322">
            <v>0</v>
          </cell>
        </row>
        <row r="323">
          <cell r="C323">
            <v>9614</v>
          </cell>
          <cell r="D323">
            <v>365864</v>
          </cell>
          <cell r="L323">
            <v>24985</v>
          </cell>
          <cell r="N323">
            <v>1417266</v>
          </cell>
          <cell r="O323">
            <v>290753</v>
          </cell>
          <cell r="R323">
            <v>51166</v>
          </cell>
          <cell r="S323">
            <v>35174682</v>
          </cell>
          <cell r="U323">
            <v>186137</v>
          </cell>
          <cell r="V323">
            <v>264489</v>
          </cell>
          <cell r="W323">
            <v>295742</v>
          </cell>
          <cell r="Y323">
            <v>53004</v>
          </cell>
          <cell r="AD323">
            <v>0</v>
          </cell>
        </row>
        <row r="324">
          <cell r="C324">
            <v>9644</v>
          </cell>
          <cell r="D324">
            <v>366103</v>
          </cell>
          <cell r="L324">
            <v>25008</v>
          </cell>
          <cell r="N324">
            <v>1728524</v>
          </cell>
          <cell r="O324">
            <v>290989</v>
          </cell>
          <cell r="R324">
            <v>51229</v>
          </cell>
          <cell r="S324">
            <v>35224979</v>
          </cell>
          <cell r="U324">
            <v>186559</v>
          </cell>
          <cell r="V324">
            <v>264671</v>
          </cell>
          <cell r="W324">
            <v>295924</v>
          </cell>
          <cell r="Y324">
            <v>53031</v>
          </cell>
          <cell r="AD324">
            <v>0</v>
          </cell>
        </row>
        <row r="325">
          <cell r="C325">
            <v>9667</v>
          </cell>
          <cell r="D325">
            <v>366331</v>
          </cell>
          <cell r="L325">
            <v>25034</v>
          </cell>
          <cell r="N325">
            <v>2031474</v>
          </cell>
          <cell r="O325">
            <v>291216</v>
          </cell>
          <cell r="S325">
            <v>35291160</v>
          </cell>
          <cell r="U325">
            <v>186996</v>
          </cell>
          <cell r="V325">
            <v>264816</v>
          </cell>
          <cell r="W325">
            <v>296072</v>
          </cell>
          <cell r="Y325">
            <v>53048</v>
          </cell>
          <cell r="AD325">
            <v>0</v>
          </cell>
        </row>
        <row r="326">
          <cell r="C326">
            <v>9696</v>
          </cell>
          <cell r="D326">
            <v>366531</v>
          </cell>
          <cell r="L326">
            <v>25054</v>
          </cell>
          <cell r="N326">
            <v>2187874</v>
          </cell>
          <cell r="O326">
            <v>291333</v>
          </cell>
          <cell r="S326">
            <v>35344114</v>
          </cell>
          <cell r="U326">
            <v>187396.5</v>
          </cell>
          <cell r="V326">
            <v>264943</v>
          </cell>
          <cell r="W326">
            <v>296200.5</v>
          </cell>
          <cell r="Y326">
            <v>53073</v>
          </cell>
          <cell r="AD326">
            <v>0</v>
          </cell>
        </row>
        <row r="327">
          <cell r="C327">
            <v>9734</v>
          </cell>
          <cell r="D327">
            <v>366675</v>
          </cell>
          <cell r="L327">
            <v>25094</v>
          </cell>
          <cell r="N327">
            <v>2416733</v>
          </cell>
          <cell r="O327">
            <v>291504</v>
          </cell>
          <cell r="S327">
            <v>35388312</v>
          </cell>
          <cell r="U327">
            <v>187797</v>
          </cell>
          <cell r="V327">
            <v>265070</v>
          </cell>
          <cell r="W327">
            <v>296329</v>
          </cell>
          <cell r="Y327">
            <v>53091</v>
          </cell>
          <cell r="AD327">
            <v>0</v>
          </cell>
        </row>
        <row r="328">
          <cell r="C328">
            <v>9734</v>
          </cell>
          <cell r="D328">
            <v>366675</v>
          </cell>
          <cell r="L328">
            <v>25094</v>
          </cell>
          <cell r="N328">
            <v>2416733</v>
          </cell>
          <cell r="O328">
            <v>291504</v>
          </cell>
          <cell r="S328">
            <v>35388312</v>
          </cell>
          <cell r="U328">
            <v>187797</v>
          </cell>
          <cell r="V328">
            <v>265070</v>
          </cell>
          <cell r="W328">
            <v>296329</v>
          </cell>
          <cell r="Y328">
            <v>53091</v>
          </cell>
        </row>
        <row r="329">
          <cell r="C329">
            <v>9734</v>
          </cell>
          <cell r="D329">
            <v>366675</v>
          </cell>
          <cell r="L329">
            <v>25094</v>
          </cell>
          <cell r="N329">
            <v>2416733</v>
          </cell>
          <cell r="O329">
            <v>291504</v>
          </cell>
          <cell r="S329">
            <v>35388312</v>
          </cell>
          <cell r="U329">
            <v>187797</v>
          </cell>
          <cell r="V329">
            <v>265070</v>
          </cell>
          <cell r="W329">
            <v>296329</v>
          </cell>
          <cell r="Y329">
            <v>53091</v>
          </cell>
        </row>
        <row r="330">
          <cell r="C330">
            <v>9734</v>
          </cell>
          <cell r="D330">
            <v>366675</v>
          </cell>
          <cell r="L330">
            <v>25094</v>
          </cell>
          <cell r="N330">
            <v>2416733</v>
          </cell>
          <cell r="O330">
            <v>291504</v>
          </cell>
          <cell r="S330">
            <v>35388312</v>
          </cell>
          <cell r="U330">
            <v>187797</v>
          </cell>
          <cell r="V330">
            <v>265070</v>
          </cell>
          <cell r="W330">
            <v>296329</v>
          </cell>
          <cell r="Y330">
            <v>53091</v>
          </cell>
          <cell r="AD330">
            <v>0</v>
          </cell>
        </row>
        <row r="331">
          <cell r="C331">
            <v>9756</v>
          </cell>
          <cell r="D331">
            <v>366931</v>
          </cell>
          <cell r="L331">
            <v>25122</v>
          </cell>
          <cell r="N331">
            <v>2629196</v>
          </cell>
          <cell r="O331">
            <v>291663</v>
          </cell>
          <cell r="S331">
            <v>35438047</v>
          </cell>
          <cell r="U331">
            <v>188195</v>
          </cell>
          <cell r="V331">
            <v>265234</v>
          </cell>
          <cell r="W331">
            <v>296520</v>
          </cell>
          <cell r="Y331">
            <v>53091</v>
          </cell>
          <cell r="AD331">
            <v>0</v>
          </cell>
        </row>
        <row r="332">
          <cell r="C332">
            <v>9785</v>
          </cell>
          <cell r="D332">
            <v>367195</v>
          </cell>
          <cell r="L332">
            <v>25144</v>
          </cell>
          <cell r="N332">
            <v>2950878</v>
          </cell>
          <cell r="O332">
            <v>291884</v>
          </cell>
          <cell r="S332">
            <v>35475434</v>
          </cell>
          <cell r="U332">
            <v>188685</v>
          </cell>
          <cell r="V332">
            <v>265370</v>
          </cell>
          <cell r="W332">
            <v>296699</v>
          </cell>
          <cell r="Y332">
            <v>53091</v>
          </cell>
          <cell r="AD332">
            <v>0</v>
          </cell>
        </row>
        <row r="333">
          <cell r="C333">
            <v>9818</v>
          </cell>
          <cell r="D333">
            <v>367495</v>
          </cell>
          <cell r="L333">
            <v>25166</v>
          </cell>
          <cell r="N333">
            <v>3246080</v>
          </cell>
          <cell r="O333">
            <v>292049</v>
          </cell>
          <cell r="R333">
            <v>51520</v>
          </cell>
          <cell r="S333">
            <v>35518763</v>
          </cell>
          <cell r="U333">
            <v>189222</v>
          </cell>
          <cell r="V333">
            <v>265461</v>
          </cell>
          <cell r="W333">
            <v>296872</v>
          </cell>
          <cell r="Y333">
            <v>53120</v>
          </cell>
          <cell r="AD333">
            <v>0</v>
          </cell>
        </row>
        <row r="334">
          <cell r="C334">
            <v>9862</v>
          </cell>
          <cell r="D334">
            <v>367713</v>
          </cell>
          <cell r="L334">
            <v>25190</v>
          </cell>
          <cell r="N334">
            <v>3541224</v>
          </cell>
          <cell r="O334">
            <v>292279</v>
          </cell>
          <cell r="R334">
            <v>51563</v>
          </cell>
          <cell r="S334">
            <v>35626790</v>
          </cell>
          <cell r="U334">
            <v>189597</v>
          </cell>
          <cell r="V334">
            <v>265675</v>
          </cell>
          <cell r="W334">
            <v>297096</v>
          </cell>
          <cell r="Y334">
            <v>53140</v>
          </cell>
          <cell r="AD334">
            <v>0</v>
          </cell>
        </row>
        <row r="335">
          <cell r="C335">
            <v>9891</v>
          </cell>
          <cell r="D335">
            <v>367958</v>
          </cell>
          <cell r="L335">
            <v>25211</v>
          </cell>
          <cell r="N335">
            <v>3855042</v>
          </cell>
          <cell r="O335">
            <v>292524</v>
          </cell>
          <cell r="R335">
            <v>51605</v>
          </cell>
          <cell r="S335">
            <v>35697640</v>
          </cell>
          <cell r="U335">
            <v>190037.5</v>
          </cell>
          <cell r="V335">
            <v>265835</v>
          </cell>
          <cell r="W335">
            <v>297285</v>
          </cell>
          <cell r="Y335">
            <v>53168</v>
          </cell>
        </row>
        <row r="336">
          <cell r="C336">
            <v>9917</v>
          </cell>
          <cell r="D336">
            <v>368218</v>
          </cell>
          <cell r="L336">
            <v>25239</v>
          </cell>
          <cell r="N336">
            <v>4155455</v>
          </cell>
          <cell r="O336">
            <v>292757</v>
          </cell>
          <cell r="R336">
            <v>51632</v>
          </cell>
          <cell r="S336">
            <v>35794984</v>
          </cell>
          <cell r="U336">
            <v>190478</v>
          </cell>
          <cell r="V336">
            <v>266054</v>
          </cell>
          <cell r="W336">
            <v>297497</v>
          </cell>
          <cell r="Y336">
            <v>53203</v>
          </cell>
          <cell r="AD336">
            <v>0</v>
          </cell>
        </row>
        <row r="337">
          <cell r="C337">
            <v>9953</v>
          </cell>
          <cell r="D337">
            <v>368480</v>
          </cell>
          <cell r="L337">
            <v>25263</v>
          </cell>
          <cell r="N337">
            <v>4416179</v>
          </cell>
          <cell r="O337">
            <v>292957</v>
          </cell>
          <cell r="R337">
            <v>51651</v>
          </cell>
          <cell r="S337">
            <v>35875060</v>
          </cell>
          <cell r="U337">
            <v>191013</v>
          </cell>
          <cell r="V337">
            <v>266282</v>
          </cell>
          <cell r="W337">
            <v>297689</v>
          </cell>
          <cell r="Y337">
            <v>53242</v>
          </cell>
          <cell r="AD337">
            <v>0</v>
          </cell>
        </row>
        <row r="338">
          <cell r="C338">
            <v>9979</v>
          </cell>
          <cell r="D338">
            <v>368696</v>
          </cell>
          <cell r="L338">
            <v>25286</v>
          </cell>
          <cell r="N338">
            <v>4721065</v>
          </cell>
          <cell r="O338">
            <v>293192</v>
          </cell>
          <cell r="R338">
            <v>51686</v>
          </cell>
          <cell r="S338">
            <v>35934617</v>
          </cell>
          <cell r="U338">
            <v>191500</v>
          </cell>
          <cell r="V338">
            <v>266437</v>
          </cell>
          <cell r="W338">
            <v>297877</v>
          </cell>
          <cell r="Y338">
            <v>53267</v>
          </cell>
          <cell r="AD338">
            <v>0</v>
          </cell>
        </row>
        <row r="339">
          <cell r="C339">
            <v>10010</v>
          </cell>
          <cell r="D339">
            <v>369009</v>
          </cell>
          <cell r="L339">
            <v>25311</v>
          </cell>
          <cell r="N339">
            <v>5028149</v>
          </cell>
          <cell r="O339">
            <v>293429</v>
          </cell>
          <cell r="R339">
            <v>51705</v>
          </cell>
          <cell r="S339">
            <v>36041137</v>
          </cell>
          <cell r="U339">
            <v>191985</v>
          </cell>
          <cell r="V339">
            <v>266592</v>
          </cell>
          <cell r="W339">
            <v>298063</v>
          </cell>
          <cell r="Y339">
            <v>53292</v>
          </cell>
          <cell r="AD339">
            <v>0</v>
          </cell>
        </row>
        <row r="340">
          <cell r="C340">
            <v>10046</v>
          </cell>
          <cell r="D340">
            <v>369294</v>
          </cell>
          <cell r="L340">
            <v>25336</v>
          </cell>
          <cell r="N340">
            <v>5281601</v>
          </cell>
          <cell r="O340">
            <v>293621</v>
          </cell>
          <cell r="R340">
            <v>51726</v>
          </cell>
          <cell r="S340">
            <v>36114983</v>
          </cell>
          <cell r="U340">
            <v>192484</v>
          </cell>
          <cell r="V340">
            <v>266799</v>
          </cell>
          <cell r="W340">
            <v>298266</v>
          </cell>
          <cell r="Y340">
            <v>53330</v>
          </cell>
          <cell r="AD340">
            <v>0</v>
          </cell>
        </row>
        <row r="341">
          <cell r="C341">
            <v>10070</v>
          </cell>
          <cell r="D341">
            <v>369537</v>
          </cell>
          <cell r="L341">
            <v>25359</v>
          </cell>
          <cell r="N341">
            <v>5577127</v>
          </cell>
          <cell r="O341">
            <v>293846</v>
          </cell>
          <cell r="R341">
            <v>51765</v>
          </cell>
          <cell r="S341">
            <v>36151900</v>
          </cell>
          <cell r="U341">
            <v>192871</v>
          </cell>
          <cell r="V341">
            <v>266975</v>
          </cell>
          <cell r="W341">
            <v>298414</v>
          </cell>
          <cell r="Y341">
            <v>53357</v>
          </cell>
          <cell r="AD341">
            <v>0</v>
          </cell>
        </row>
        <row r="342">
          <cell r="C342">
            <v>10097</v>
          </cell>
          <cell r="D342">
            <v>369760</v>
          </cell>
          <cell r="L342">
            <v>25384</v>
          </cell>
          <cell r="N342">
            <v>5867704</v>
          </cell>
          <cell r="O342">
            <v>294068</v>
          </cell>
          <cell r="R342">
            <v>51781</v>
          </cell>
          <cell r="S342">
            <v>36273334</v>
          </cell>
          <cell r="U342">
            <v>193314</v>
          </cell>
          <cell r="V342">
            <v>267153</v>
          </cell>
          <cell r="W342">
            <v>298561</v>
          </cell>
          <cell r="Y342">
            <v>53403</v>
          </cell>
          <cell r="AD342">
            <v>0</v>
          </cell>
        </row>
        <row r="343">
          <cell r="C343">
            <v>10108</v>
          </cell>
          <cell r="D343">
            <v>369992</v>
          </cell>
          <cell r="L343">
            <v>25409</v>
          </cell>
          <cell r="N343">
            <v>6148920</v>
          </cell>
          <cell r="O343">
            <v>294281</v>
          </cell>
          <cell r="R343">
            <v>51804</v>
          </cell>
          <cell r="S343">
            <v>36334786</v>
          </cell>
          <cell r="U343">
            <v>193758</v>
          </cell>
          <cell r="V343">
            <v>267327</v>
          </cell>
          <cell r="W343">
            <v>298706</v>
          </cell>
          <cell r="Y343">
            <v>53437</v>
          </cell>
          <cell r="AD343">
            <v>0</v>
          </cell>
        </row>
        <row r="344">
          <cell r="C344">
            <v>10139</v>
          </cell>
          <cell r="D344">
            <v>370198</v>
          </cell>
          <cell r="L344">
            <v>25431</v>
          </cell>
          <cell r="N344">
            <v>6434042</v>
          </cell>
          <cell r="O344">
            <v>294497</v>
          </cell>
          <cell r="R344">
            <v>51848</v>
          </cell>
          <cell r="S344">
            <v>36402460</v>
          </cell>
          <cell r="U344">
            <v>194132</v>
          </cell>
          <cell r="V344">
            <v>267485</v>
          </cell>
          <cell r="W344">
            <v>298835</v>
          </cell>
          <cell r="Y344">
            <v>53458</v>
          </cell>
          <cell r="AD344">
            <v>0</v>
          </cell>
        </row>
        <row r="345">
          <cell r="C345">
            <v>10169</v>
          </cell>
          <cell r="D345">
            <v>370428</v>
          </cell>
          <cell r="L345">
            <v>25457</v>
          </cell>
          <cell r="N345">
            <v>6693258</v>
          </cell>
          <cell r="O345">
            <v>294686</v>
          </cell>
          <cell r="R345">
            <v>51871</v>
          </cell>
          <cell r="S345">
            <v>36466069</v>
          </cell>
          <cell r="U345">
            <v>194602</v>
          </cell>
          <cell r="V345">
            <v>267640</v>
          </cell>
          <cell r="W345">
            <v>298945</v>
          </cell>
          <cell r="Y345">
            <v>53481</v>
          </cell>
          <cell r="AD345">
            <v>0</v>
          </cell>
        </row>
        <row r="346">
          <cell r="C346">
            <v>10205</v>
          </cell>
          <cell r="D346">
            <v>370687</v>
          </cell>
          <cell r="L346">
            <v>25482</v>
          </cell>
          <cell r="N346">
            <v>7088106</v>
          </cell>
          <cell r="O346">
            <v>294981</v>
          </cell>
          <cell r="R346">
            <v>51888</v>
          </cell>
          <cell r="S346">
            <v>36575130</v>
          </cell>
          <cell r="U346">
            <v>195084</v>
          </cell>
          <cell r="V346">
            <v>267758</v>
          </cell>
          <cell r="W346">
            <v>299043</v>
          </cell>
          <cell r="Y346">
            <v>53520</v>
          </cell>
        </row>
        <row r="347">
          <cell r="C347">
            <v>10231</v>
          </cell>
          <cell r="D347">
            <v>370780</v>
          </cell>
          <cell r="L347">
            <v>25493</v>
          </cell>
          <cell r="N347">
            <v>7315840</v>
          </cell>
          <cell r="O347">
            <v>295151</v>
          </cell>
          <cell r="R347">
            <v>51890</v>
          </cell>
          <cell r="S347">
            <v>36657920</v>
          </cell>
          <cell r="U347">
            <v>195220</v>
          </cell>
          <cell r="V347">
            <v>267790</v>
          </cell>
          <cell r="W347">
            <v>299225</v>
          </cell>
          <cell r="Y347">
            <v>53567</v>
          </cell>
        </row>
        <row r="348">
          <cell r="C348">
            <v>10250</v>
          </cell>
          <cell r="D348">
            <v>371170</v>
          </cell>
          <cell r="L348">
            <v>25542</v>
          </cell>
          <cell r="N348">
            <v>7315840</v>
          </cell>
          <cell r="O348">
            <v>295151</v>
          </cell>
          <cell r="R348">
            <v>51926</v>
          </cell>
          <cell r="S348">
            <v>36658490</v>
          </cell>
          <cell r="U348">
            <v>195779</v>
          </cell>
          <cell r="V348">
            <v>268002</v>
          </cell>
          <cell r="W348">
            <v>299270</v>
          </cell>
          <cell r="Y348">
            <v>53567</v>
          </cell>
        </row>
        <row r="349">
          <cell r="C349">
            <v>10250</v>
          </cell>
          <cell r="D349">
            <v>371170</v>
          </cell>
          <cell r="L349">
            <v>25542</v>
          </cell>
          <cell r="N349">
            <v>7315840</v>
          </cell>
          <cell r="O349">
            <v>295151</v>
          </cell>
          <cell r="R349">
            <v>51926</v>
          </cell>
          <cell r="S349">
            <v>36658490</v>
          </cell>
          <cell r="U349">
            <v>195779</v>
          </cell>
          <cell r="V349">
            <v>268002</v>
          </cell>
          <cell r="W349">
            <v>299270</v>
          </cell>
          <cell r="Y349">
            <v>53567</v>
          </cell>
        </row>
        <row r="350">
          <cell r="C350">
            <v>10259</v>
          </cell>
          <cell r="D350">
            <v>371422</v>
          </cell>
          <cell r="L350">
            <v>25565</v>
          </cell>
          <cell r="N350">
            <v>7315840</v>
          </cell>
          <cell r="O350">
            <v>295151</v>
          </cell>
          <cell r="S350">
            <v>36658496</v>
          </cell>
          <cell r="U350">
            <v>196004</v>
          </cell>
          <cell r="V350">
            <v>268017</v>
          </cell>
          <cell r="W350">
            <v>299284</v>
          </cell>
          <cell r="Y350">
            <v>53575</v>
          </cell>
        </row>
        <row r="351">
          <cell r="C351">
            <v>10287</v>
          </cell>
          <cell r="D351">
            <v>371745</v>
          </cell>
          <cell r="L351">
            <v>25587</v>
          </cell>
          <cell r="N351">
            <v>7441573</v>
          </cell>
          <cell r="O351">
            <v>295247</v>
          </cell>
          <cell r="S351">
            <v>36658624</v>
          </cell>
          <cell r="U351">
            <v>196360</v>
          </cell>
          <cell r="V351">
            <v>268117</v>
          </cell>
          <cell r="W351">
            <v>299370</v>
          </cell>
          <cell r="Y351">
            <v>53575</v>
          </cell>
        </row>
        <row r="352">
          <cell r="C352">
            <v>10322</v>
          </cell>
          <cell r="D352">
            <v>372095</v>
          </cell>
          <cell r="L352">
            <v>25612</v>
          </cell>
          <cell r="N352">
            <v>7758836</v>
          </cell>
          <cell r="O352">
            <v>295500</v>
          </cell>
          <cell r="S352">
            <v>36709020</v>
          </cell>
          <cell r="U352">
            <v>196813</v>
          </cell>
          <cell r="V352">
            <v>268335</v>
          </cell>
          <cell r="W352">
            <v>299549</v>
          </cell>
          <cell r="Y352">
            <v>53631</v>
          </cell>
        </row>
        <row r="353">
          <cell r="C353">
            <v>10345</v>
          </cell>
          <cell r="D353">
            <v>372377</v>
          </cell>
          <cell r="L353">
            <v>25636</v>
          </cell>
          <cell r="N353">
            <v>8077347</v>
          </cell>
          <cell r="O353">
            <v>295755</v>
          </cell>
          <cell r="S353">
            <v>36772970</v>
          </cell>
          <cell r="U353">
            <v>197325</v>
          </cell>
          <cell r="V353">
            <v>268493</v>
          </cell>
          <cell r="W353">
            <v>299716</v>
          </cell>
          <cell r="Y353">
            <v>53677</v>
          </cell>
        </row>
        <row r="354">
          <cell r="C354">
            <v>10379</v>
          </cell>
          <cell r="D354">
            <v>372711</v>
          </cell>
          <cell r="L354">
            <v>25660</v>
          </cell>
          <cell r="N354">
            <v>8382518</v>
          </cell>
          <cell r="O354">
            <v>295992</v>
          </cell>
          <cell r="R354">
            <v>52018</v>
          </cell>
          <cell r="S354">
            <v>36846904</v>
          </cell>
          <cell r="U354">
            <v>197839</v>
          </cell>
          <cell r="V354">
            <v>268671</v>
          </cell>
          <cell r="W354">
            <v>299881</v>
          </cell>
          <cell r="Y354">
            <v>53712</v>
          </cell>
        </row>
        <row r="355">
          <cell r="C355">
            <v>10415</v>
          </cell>
          <cell r="D355">
            <v>373023</v>
          </cell>
          <cell r="L355">
            <v>25685</v>
          </cell>
          <cell r="N355">
            <v>8675616</v>
          </cell>
          <cell r="O355">
            <v>296202</v>
          </cell>
          <cell r="R355">
            <v>52039</v>
          </cell>
          <cell r="S355">
            <v>36910486</v>
          </cell>
          <cell r="U355">
            <v>198392</v>
          </cell>
          <cell r="V355">
            <v>268892</v>
          </cell>
          <cell r="W355">
            <v>300050</v>
          </cell>
          <cell r="Y355">
            <v>53751</v>
          </cell>
          <cell r="AD355">
            <v>0</v>
          </cell>
        </row>
        <row r="356">
          <cell r="C356">
            <v>10450</v>
          </cell>
          <cell r="D356">
            <v>373297</v>
          </cell>
          <cell r="L356">
            <v>25708</v>
          </cell>
          <cell r="N356">
            <v>8990258</v>
          </cell>
          <cell r="O356">
            <v>296446</v>
          </cell>
          <cell r="R356">
            <v>52091</v>
          </cell>
          <cell r="S356">
            <v>36991515</v>
          </cell>
          <cell r="U356">
            <v>198889</v>
          </cell>
          <cell r="V356">
            <v>269051</v>
          </cell>
          <cell r="W356">
            <v>300209</v>
          </cell>
          <cell r="Y356">
            <v>53780</v>
          </cell>
          <cell r="AD356">
            <v>0</v>
          </cell>
        </row>
        <row r="357">
          <cell r="C357">
            <v>10477</v>
          </cell>
          <cell r="D357">
            <v>373558</v>
          </cell>
          <cell r="L357">
            <v>25730</v>
          </cell>
          <cell r="N357">
            <v>9322850</v>
          </cell>
          <cell r="O357">
            <v>296665</v>
          </cell>
          <cell r="R357">
            <v>52109</v>
          </cell>
          <cell r="S357">
            <v>37073465</v>
          </cell>
          <cell r="U357">
            <v>199328</v>
          </cell>
          <cell r="V357">
            <v>269207</v>
          </cell>
          <cell r="W357">
            <v>300357</v>
          </cell>
          <cell r="Y357">
            <v>53809</v>
          </cell>
          <cell r="AD357">
            <v>37</v>
          </cell>
        </row>
        <row r="358">
          <cell r="C358">
            <v>10515</v>
          </cell>
          <cell r="D358">
            <v>373794</v>
          </cell>
          <cell r="L358">
            <v>25754</v>
          </cell>
          <cell r="N358">
            <v>9683001</v>
          </cell>
          <cell r="O358">
            <v>296876</v>
          </cell>
          <cell r="R358">
            <v>52132</v>
          </cell>
          <cell r="S358">
            <v>37150086</v>
          </cell>
          <cell r="U358">
            <v>199774</v>
          </cell>
          <cell r="V358">
            <v>269371</v>
          </cell>
          <cell r="W358">
            <v>300514</v>
          </cell>
          <cell r="Y358">
            <v>53831</v>
          </cell>
          <cell r="AD358">
            <v>81</v>
          </cell>
        </row>
        <row r="359">
          <cell r="C359">
            <v>10552</v>
          </cell>
          <cell r="D359">
            <v>374031</v>
          </cell>
          <cell r="L359">
            <v>25779</v>
          </cell>
          <cell r="N359">
            <v>46695</v>
          </cell>
          <cell r="O359">
            <v>297120</v>
          </cell>
          <cell r="R359">
            <v>52152</v>
          </cell>
          <cell r="S359">
            <v>37226708</v>
          </cell>
          <cell r="U359">
            <v>200224</v>
          </cell>
          <cell r="V359">
            <v>269536</v>
          </cell>
          <cell r="W359">
            <v>300672</v>
          </cell>
          <cell r="Y359">
            <v>53850</v>
          </cell>
          <cell r="AD359">
            <v>122</v>
          </cell>
        </row>
        <row r="360">
          <cell r="C360">
            <v>10572</v>
          </cell>
          <cell r="D360">
            <v>374312</v>
          </cell>
          <cell r="L360">
            <v>25802</v>
          </cell>
          <cell r="N360">
            <v>368360</v>
          </cell>
          <cell r="O360">
            <v>297358</v>
          </cell>
          <cell r="R360">
            <v>52201</v>
          </cell>
          <cell r="S360">
            <v>37280440</v>
          </cell>
          <cell r="U360">
            <v>200740</v>
          </cell>
          <cell r="V360">
            <v>269756</v>
          </cell>
          <cell r="W360">
            <v>300804</v>
          </cell>
          <cell r="Y360">
            <v>53890</v>
          </cell>
          <cell r="AD360">
            <v>164</v>
          </cell>
        </row>
        <row r="361">
          <cell r="C361">
            <v>10615</v>
          </cell>
          <cell r="D361">
            <v>374558</v>
          </cell>
          <cell r="L361">
            <v>25528</v>
          </cell>
          <cell r="N361">
            <v>666028</v>
          </cell>
          <cell r="O361">
            <v>297575</v>
          </cell>
          <cell r="R361">
            <v>52224</v>
          </cell>
          <cell r="S361">
            <v>37340737</v>
          </cell>
          <cell r="U361">
            <v>201178</v>
          </cell>
          <cell r="V361">
            <v>269955</v>
          </cell>
          <cell r="W361">
            <v>300946</v>
          </cell>
          <cell r="Y361">
            <v>53922</v>
          </cell>
          <cell r="AD361">
            <v>205</v>
          </cell>
        </row>
        <row r="362">
          <cell r="C362">
            <v>10650</v>
          </cell>
          <cell r="D362">
            <v>374792</v>
          </cell>
          <cell r="L362">
            <v>25848</v>
          </cell>
          <cell r="N362">
            <v>895236</v>
          </cell>
          <cell r="O362">
            <v>297741</v>
          </cell>
          <cell r="R362">
            <v>52271</v>
          </cell>
          <cell r="S362">
            <v>37396143</v>
          </cell>
          <cell r="U362">
            <v>201640</v>
          </cell>
          <cell r="V362">
            <v>270070</v>
          </cell>
          <cell r="W362">
            <v>301024</v>
          </cell>
          <cell r="Y362">
            <v>53965</v>
          </cell>
          <cell r="AD362">
            <v>238</v>
          </cell>
        </row>
        <row r="363">
          <cell r="C363">
            <v>10675</v>
          </cell>
          <cell r="D363">
            <v>375034</v>
          </cell>
          <cell r="L363">
            <v>25876</v>
          </cell>
          <cell r="N363">
            <v>1077421</v>
          </cell>
          <cell r="O363">
            <v>297882</v>
          </cell>
          <cell r="R363">
            <v>52302</v>
          </cell>
          <cell r="S363">
            <v>37405568</v>
          </cell>
          <cell r="U363">
            <v>201950</v>
          </cell>
          <cell r="V363">
            <v>270183</v>
          </cell>
          <cell r="W363">
            <v>301128</v>
          </cell>
          <cell r="X363">
            <v>106865</v>
          </cell>
          <cell r="Y363">
            <v>53986</v>
          </cell>
          <cell r="AD363">
            <v>260</v>
          </cell>
        </row>
        <row r="364">
          <cell r="C364">
            <v>10682</v>
          </cell>
          <cell r="D364">
            <v>375215</v>
          </cell>
          <cell r="L364">
            <v>25894</v>
          </cell>
          <cell r="N364">
            <v>1250795</v>
          </cell>
          <cell r="O364">
            <v>298021</v>
          </cell>
          <cell r="R364">
            <v>52336</v>
          </cell>
          <cell r="S364" t="str">
            <v>Desconectado</v>
          </cell>
          <cell r="U364">
            <v>202149</v>
          </cell>
          <cell r="V364">
            <v>270292</v>
          </cell>
          <cell r="W364">
            <v>301228</v>
          </cell>
          <cell r="X364">
            <v>106892</v>
          </cell>
          <cell r="AD364">
            <v>295</v>
          </cell>
        </row>
        <row r="365">
          <cell r="C365">
            <v>10682</v>
          </cell>
          <cell r="D365">
            <v>375215</v>
          </cell>
          <cell r="L365">
            <v>25894</v>
          </cell>
          <cell r="N365">
            <v>1250795</v>
          </cell>
          <cell r="O365">
            <v>298021</v>
          </cell>
          <cell r="R365">
            <v>52336</v>
          </cell>
          <cell r="S365" t="str">
            <v>Desconectado</v>
          </cell>
          <cell r="U365">
            <v>202149</v>
          </cell>
          <cell r="V365">
            <v>270292</v>
          </cell>
          <cell r="W365">
            <v>301228</v>
          </cell>
          <cell r="X365">
            <v>106892</v>
          </cell>
          <cell r="AD365">
            <v>295</v>
          </cell>
        </row>
        <row r="366">
          <cell r="C366">
            <v>10682</v>
          </cell>
          <cell r="D366">
            <v>375215</v>
          </cell>
          <cell r="L366">
            <v>25894</v>
          </cell>
          <cell r="N366">
            <v>1250795</v>
          </cell>
          <cell r="O366">
            <v>298021</v>
          </cell>
          <cell r="R366">
            <v>52336</v>
          </cell>
          <cell r="S366" t="str">
            <v>Desconectado</v>
          </cell>
          <cell r="U366">
            <v>202149</v>
          </cell>
          <cell r="V366">
            <v>270292</v>
          </cell>
          <cell r="W366">
            <v>301228</v>
          </cell>
          <cell r="X366">
            <v>106892</v>
          </cell>
          <cell r="AD366">
            <v>295</v>
          </cell>
        </row>
        <row r="367">
          <cell r="C367">
            <v>10682</v>
          </cell>
          <cell r="D367">
            <v>375215</v>
          </cell>
          <cell r="L367">
            <v>25894</v>
          </cell>
          <cell r="N367">
            <v>1250795</v>
          </cell>
          <cell r="O367">
            <v>298021</v>
          </cell>
          <cell r="R367">
            <v>52336</v>
          </cell>
          <cell r="S367" t="str">
            <v>Desconectado</v>
          </cell>
          <cell r="U367">
            <v>202149</v>
          </cell>
          <cell r="V367">
            <v>270292</v>
          </cell>
          <cell r="W367">
            <v>301228</v>
          </cell>
          <cell r="X367">
            <v>106892</v>
          </cell>
          <cell r="AD367">
            <v>295</v>
          </cell>
        </row>
        <row r="368">
          <cell r="C368">
            <v>10682</v>
          </cell>
          <cell r="D368">
            <v>375215</v>
          </cell>
          <cell r="L368">
            <v>25894</v>
          </cell>
          <cell r="N368">
            <v>1250795</v>
          </cell>
          <cell r="O368">
            <v>298021</v>
          </cell>
          <cell r="R368">
            <v>52336</v>
          </cell>
          <cell r="S368" t="str">
            <v>Desconectado</v>
          </cell>
          <cell r="U368">
            <v>202149</v>
          </cell>
          <cell r="V368">
            <v>270292</v>
          </cell>
          <cell r="W368">
            <v>301228</v>
          </cell>
          <cell r="X368">
            <v>106892</v>
          </cell>
          <cell r="AD368">
            <v>295</v>
          </cell>
        </row>
        <row r="369">
          <cell r="C369">
            <v>10682</v>
          </cell>
          <cell r="D369">
            <v>375215</v>
          </cell>
          <cell r="L369">
            <v>25894</v>
          </cell>
          <cell r="N369">
            <v>1250795</v>
          </cell>
          <cell r="O369">
            <v>298021</v>
          </cell>
          <cell r="R369">
            <v>52336</v>
          </cell>
          <cell r="S369" t="str">
            <v>Desconectado</v>
          </cell>
          <cell r="U369">
            <v>202149</v>
          </cell>
          <cell r="V369">
            <v>270292</v>
          </cell>
          <cell r="W369">
            <v>301228</v>
          </cell>
          <cell r="X369">
            <v>106892</v>
          </cell>
          <cell r="AD369">
            <v>295</v>
          </cell>
        </row>
        <row r="370">
          <cell r="C370">
            <v>10682</v>
          </cell>
          <cell r="D370">
            <v>375215</v>
          </cell>
          <cell r="L370">
            <v>25894</v>
          </cell>
          <cell r="N370">
            <v>1250795</v>
          </cell>
          <cell r="O370">
            <v>298021</v>
          </cell>
          <cell r="R370">
            <v>52336</v>
          </cell>
          <cell r="S370" t="str">
            <v>Desconectado</v>
          </cell>
          <cell r="U370">
            <v>202149</v>
          </cell>
          <cell r="V370">
            <v>270292</v>
          </cell>
          <cell r="W370">
            <v>301228</v>
          </cell>
          <cell r="X370">
            <v>106892</v>
          </cell>
          <cell r="AD370">
            <v>295</v>
          </cell>
        </row>
        <row r="371">
          <cell r="C371">
            <v>10682</v>
          </cell>
          <cell r="D371">
            <v>375215</v>
          </cell>
          <cell r="L371">
            <v>25894</v>
          </cell>
          <cell r="N371">
            <v>1250795</v>
          </cell>
          <cell r="O371">
            <v>298021</v>
          </cell>
          <cell r="R371">
            <v>52336</v>
          </cell>
          <cell r="S371" t="str">
            <v>Desconectado</v>
          </cell>
          <cell r="U371">
            <v>202149</v>
          </cell>
          <cell r="V371">
            <v>270292</v>
          </cell>
          <cell r="W371">
            <v>301228</v>
          </cell>
          <cell r="X371">
            <v>106892</v>
          </cell>
          <cell r="AD371">
            <v>295</v>
          </cell>
        </row>
        <row r="372">
          <cell r="C372">
            <v>10682</v>
          </cell>
          <cell r="D372">
            <v>375215</v>
          </cell>
          <cell r="L372">
            <v>25894</v>
          </cell>
          <cell r="N372">
            <v>1250795</v>
          </cell>
          <cell r="O372">
            <v>298021</v>
          </cell>
          <cell r="S372" t="str">
            <v>Desconectado</v>
          </cell>
          <cell r="U372">
            <v>202149</v>
          </cell>
          <cell r="V372">
            <v>270292</v>
          </cell>
          <cell r="W372">
            <v>301228</v>
          </cell>
          <cell r="X372">
            <v>106892</v>
          </cell>
          <cell r="AD372">
            <v>295</v>
          </cell>
        </row>
        <row r="373">
          <cell r="C373">
            <v>10709</v>
          </cell>
          <cell r="D373">
            <v>375466</v>
          </cell>
          <cell r="L373">
            <v>25895</v>
          </cell>
          <cell r="N373">
            <v>1327059</v>
          </cell>
          <cell r="O373">
            <v>298076</v>
          </cell>
          <cell r="S373" t="str">
            <v>Desconectado</v>
          </cell>
          <cell r="U373">
            <v>202520</v>
          </cell>
          <cell r="V373">
            <v>270340</v>
          </cell>
          <cell r="W373">
            <v>301288</v>
          </cell>
          <cell r="X373">
            <v>106959</v>
          </cell>
          <cell r="AD373">
            <v>342</v>
          </cell>
        </row>
        <row r="374">
          <cell r="C374">
            <v>10742</v>
          </cell>
          <cell r="D374">
            <v>375757</v>
          </cell>
          <cell r="L374">
            <v>25913</v>
          </cell>
          <cell r="N374">
            <v>1575603</v>
          </cell>
          <cell r="O374">
            <v>298269</v>
          </cell>
          <cell r="U374">
            <v>203018</v>
          </cell>
          <cell r="V374">
            <v>270486</v>
          </cell>
          <cell r="W374">
            <v>301413</v>
          </cell>
          <cell r="X374">
            <v>107053</v>
          </cell>
        </row>
        <row r="375">
          <cell r="C375">
            <v>10774</v>
          </cell>
          <cell r="D375">
            <v>376052</v>
          </cell>
          <cell r="L375">
            <v>25940</v>
          </cell>
          <cell r="N375">
            <v>1750524</v>
          </cell>
          <cell r="O375">
            <v>298399</v>
          </cell>
          <cell r="R375">
            <v>52403</v>
          </cell>
          <cell r="S375" t="str">
            <v>Desconectado</v>
          </cell>
          <cell r="U375">
            <v>203539</v>
          </cell>
          <cell r="V375">
            <v>270622</v>
          </cell>
          <cell r="W375">
            <v>301507</v>
          </cell>
          <cell r="X375">
            <v>107149</v>
          </cell>
          <cell r="AD375">
            <v>343</v>
          </cell>
        </row>
        <row r="376">
          <cell r="C376">
            <v>10802</v>
          </cell>
          <cell r="D376">
            <v>376269</v>
          </cell>
          <cell r="L376">
            <v>25964</v>
          </cell>
          <cell r="N376">
            <v>1971393</v>
          </cell>
          <cell r="O376">
            <v>298574</v>
          </cell>
          <cell r="R376">
            <v>52424</v>
          </cell>
          <cell r="S376" t="str">
            <v>Desconectado</v>
          </cell>
          <cell r="U376">
            <v>203958</v>
          </cell>
          <cell r="V376">
            <v>270771</v>
          </cell>
          <cell r="W376">
            <v>301617</v>
          </cell>
          <cell r="X376">
            <v>107207</v>
          </cell>
        </row>
        <row r="377">
          <cell r="C377">
            <v>10839</v>
          </cell>
          <cell r="D377">
            <v>376605</v>
          </cell>
          <cell r="L377">
            <v>25989</v>
          </cell>
          <cell r="N377">
            <v>2229361</v>
          </cell>
          <cell r="O377">
            <v>298772</v>
          </cell>
          <cell r="R377">
            <v>52469</v>
          </cell>
          <cell r="S377" t="str">
            <v>Desconectado</v>
          </cell>
          <cell r="U377">
            <v>204577</v>
          </cell>
          <cell r="V377">
            <v>270928</v>
          </cell>
          <cell r="W377">
            <v>301754</v>
          </cell>
          <cell r="X377">
            <v>107268</v>
          </cell>
          <cell r="AD377">
            <v>344</v>
          </cell>
        </row>
        <row r="378">
          <cell r="C378">
            <v>10870</v>
          </cell>
          <cell r="D378">
            <v>376864</v>
          </cell>
          <cell r="L378">
            <v>26012</v>
          </cell>
          <cell r="N378">
            <v>2486055</v>
          </cell>
          <cell r="O378">
            <v>298972</v>
          </cell>
          <cell r="R378">
            <v>52491</v>
          </cell>
          <cell r="S378" t="str">
            <v>Desconectado</v>
          </cell>
          <cell r="U378">
            <v>205068</v>
          </cell>
          <cell r="V378">
            <v>271085</v>
          </cell>
          <cell r="W378">
            <v>301884</v>
          </cell>
          <cell r="X378">
            <v>107310</v>
          </cell>
          <cell r="AD378">
            <v>365</v>
          </cell>
        </row>
        <row r="379">
          <cell r="C379">
            <v>10902</v>
          </cell>
          <cell r="D379">
            <v>377133</v>
          </cell>
          <cell r="L379">
            <v>26036</v>
          </cell>
          <cell r="N379">
            <v>2788002</v>
          </cell>
          <cell r="O379">
            <v>299207</v>
          </cell>
          <cell r="R379">
            <v>52514</v>
          </cell>
          <cell r="S379" t="str">
            <v>Desconectado</v>
          </cell>
          <cell r="U379">
            <v>205574</v>
          </cell>
          <cell r="V379">
            <v>271248</v>
          </cell>
          <cell r="W379">
            <v>302039</v>
          </cell>
          <cell r="X379">
            <v>107364</v>
          </cell>
          <cell r="AD379">
            <v>378</v>
          </cell>
        </row>
        <row r="380">
          <cell r="C380">
            <v>10933</v>
          </cell>
          <cell r="D380">
            <v>377472</v>
          </cell>
          <cell r="L380">
            <v>26063</v>
          </cell>
          <cell r="N380">
            <v>3017475</v>
          </cell>
          <cell r="O380">
            <v>299368</v>
          </cell>
          <cell r="R380">
            <v>52554</v>
          </cell>
          <cell r="S380" t="str">
            <v>Desconectado</v>
          </cell>
          <cell r="U380">
            <v>206087</v>
          </cell>
          <cell r="V380">
            <v>271396</v>
          </cell>
          <cell r="W380">
            <v>302156</v>
          </cell>
          <cell r="X380">
            <v>107409</v>
          </cell>
          <cell r="AD380">
            <v>397</v>
          </cell>
        </row>
        <row r="381">
          <cell r="C381">
            <v>10959</v>
          </cell>
          <cell r="D381">
            <v>377709</v>
          </cell>
          <cell r="L381">
            <v>26084</v>
          </cell>
          <cell r="N381">
            <v>3272253</v>
          </cell>
          <cell r="O381">
            <v>299558</v>
          </cell>
          <cell r="R381">
            <v>52574</v>
          </cell>
          <cell r="S381" t="str">
            <v>Desconectado</v>
          </cell>
          <cell r="U381">
            <v>206526</v>
          </cell>
          <cell r="V381">
            <v>271522</v>
          </cell>
          <cell r="W381">
            <v>302257</v>
          </cell>
          <cell r="X381">
            <v>107448</v>
          </cell>
          <cell r="AD381">
            <v>418</v>
          </cell>
        </row>
        <row r="382">
          <cell r="C382">
            <v>10989</v>
          </cell>
          <cell r="D382">
            <v>377988</v>
          </cell>
          <cell r="L382">
            <v>26108</v>
          </cell>
          <cell r="N382">
            <v>3539211</v>
          </cell>
          <cell r="O382">
            <v>299765</v>
          </cell>
          <cell r="R382">
            <v>52591</v>
          </cell>
          <cell r="S382" t="str">
            <v>Desconectado</v>
          </cell>
          <cell r="U382">
            <v>207059</v>
          </cell>
          <cell r="V382">
            <v>271707</v>
          </cell>
          <cell r="W382">
            <v>302395</v>
          </cell>
          <cell r="X382">
            <v>107497</v>
          </cell>
          <cell r="AD382">
            <v>454</v>
          </cell>
        </row>
        <row r="383">
          <cell r="C383">
            <v>11019</v>
          </cell>
          <cell r="D383">
            <v>378259</v>
          </cell>
          <cell r="L383">
            <v>26130</v>
          </cell>
          <cell r="N383">
            <v>3808735</v>
          </cell>
          <cell r="O383">
            <v>299965</v>
          </cell>
          <cell r="R383">
            <v>52625</v>
          </cell>
          <cell r="S383" t="str">
            <v>Desconectado</v>
          </cell>
          <cell r="U383">
            <v>207696</v>
          </cell>
          <cell r="V383">
            <v>271872</v>
          </cell>
          <cell r="W383">
            <v>302511</v>
          </cell>
          <cell r="X383">
            <v>107515</v>
          </cell>
          <cell r="AD383">
            <v>455</v>
          </cell>
        </row>
        <row r="384">
          <cell r="C384">
            <v>11053</v>
          </cell>
          <cell r="D384">
            <v>378525</v>
          </cell>
          <cell r="L384">
            <v>26155</v>
          </cell>
          <cell r="N384">
            <v>4052669</v>
          </cell>
          <cell r="O384">
            <v>300134</v>
          </cell>
          <cell r="R384">
            <v>52647</v>
          </cell>
          <cell r="S384" t="str">
            <v>Desconectado</v>
          </cell>
          <cell r="U384">
            <v>208080</v>
          </cell>
          <cell r="V384">
            <v>272072</v>
          </cell>
          <cell r="W384">
            <v>302622</v>
          </cell>
          <cell r="X384">
            <v>107571.5</v>
          </cell>
          <cell r="AD384">
            <v>475</v>
          </cell>
        </row>
        <row r="385">
          <cell r="C385">
            <v>11087</v>
          </cell>
          <cell r="D385">
            <v>378736</v>
          </cell>
          <cell r="L385">
            <v>26180</v>
          </cell>
          <cell r="N385">
            <v>4357611</v>
          </cell>
          <cell r="O385">
            <v>300359</v>
          </cell>
          <cell r="R385">
            <v>52680</v>
          </cell>
          <cell r="S385" t="str">
            <v>Desconectado</v>
          </cell>
          <cell r="U385">
            <v>208550</v>
          </cell>
          <cell r="V385">
            <v>272250</v>
          </cell>
          <cell r="W385">
            <v>302720</v>
          </cell>
          <cell r="X385">
            <v>107628</v>
          </cell>
          <cell r="AD385">
            <v>548</v>
          </cell>
        </row>
        <row r="386">
          <cell r="C386">
            <v>11058</v>
          </cell>
          <cell r="D386">
            <v>379052</v>
          </cell>
          <cell r="L386">
            <v>26203</v>
          </cell>
          <cell r="N386">
            <v>4571615</v>
          </cell>
          <cell r="O386">
            <v>300520</v>
          </cell>
          <cell r="R386">
            <v>52715</v>
          </cell>
          <cell r="S386" t="str">
            <v>Desconectado</v>
          </cell>
          <cell r="U386">
            <v>209113</v>
          </cell>
          <cell r="V386">
            <v>272419</v>
          </cell>
          <cell r="W386">
            <v>302829</v>
          </cell>
          <cell r="X386">
            <v>107679</v>
          </cell>
          <cell r="AD386">
            <v>550</v>
          </cell>
        </row>
        <row r="387">
          <cell r="C387">
            <v>11060</v>
          </cell>
          <cell r="D387">
            <v>379279</v>
          </cell>
          <cell r="L387">
            <v>26226</v>
          </cell>
          <cell r="N387">
            <v>4842858</v>
          </cell>
          <cell r="O387">
            <v>300737</v>
          </cell>
          <cell r="R387">
            <v>52735</v>
          </cell>
          <cell r="S387" t="str">
            <v>Desconectado</v>
          </cell>
          <cell r="U387">
            <v>209541</v>
          </cell>
          <cell r="V387">
            <v>272607</v>
          </cell>
          <cell r="W387">
            <v>302935</v>
          </cell>
          <cell r="X387">
            <v>107734</v>
          </cell>
          <cell r="AD387">
            <v>553</v>
          </cell>
        </row>
        <row r="388">
          <cell r="C388">
            <v>11062</v>
          </cell>
          <cell r="D388">
            <v>379440</v>
          </cell>
          <cell r="L388">
            <v>26251</v>
          </cell>
          <cell r="N388">
            <v>5132418</v>
          </cell>
          <cell r="O388">
            <v>300956</v>
          </cell>
          <cell r="S388" t="str">
            <v>Desconectado</v>
          </cell>
          <cell r="U388">
            <v>209919</v>
          </cell>
          <cell r="V388">
            <v>272769</v>
          </cell>
          <cell r="W388">
            <v>303028</v>
          </cell>
          <cell r="X388">
            <v>107825</v>
          </cell>
        </row>
        <row r="389">
          <cell r="C389">
            <v>11063</v>
          </cell>
          <cell r="D389">
            <v>379668.5</v>
          </cell>
          <cell r="L389">
            <v>26275</v>
          </cell>
          <cell r="N389">
            <v>5288696</v>
          </cell>
          <cell r="O389">
            <v>301065</v>
          </cell>
          <cell r="S389" t="str">
            <v>Desconectado</v>
          </cell>
          <cell r="U389">
            <v>210275</v>
          </cell>
          <cell r="V389">
            <v>272900</v>
          </cell>
          <cell r="W389">
            <v>303112</v>
          </cell>
          <cell r="X389">
            <v>107911</v>
          </cell>
        </row>
        <row r="390">
          <cell r="C390">
            <v>11064</v>
          </cell>
          <cell r="D390">
            <v>379897</v>
          </cell>
          <cell r="L390">
            <v>26299</v>
          </cell>
          <cell r="N390">
            <v>5444974</v>
          </cell>
          <cell r="O390">
            <v>301174</v>
          </cell>
          <cell r="S390" t="str">
            <v>Desconectado</v>
          </cell>
          <cell r="U390">
            <v>210631</v>
          </cell>
          <cell r="V390">
            <v>273031</v>
          </cell>
          <cell r="W390">
            <v>303196</v>
          </cell>
          <cell r="X390">
            <v>107941</v>
          </cell>
        </row>
        <row r="391">
          <cell r="C391">
            <v>11064</v>
          </cell>
          <cell r="D391">
            <v>379897</v>
          </cell>
          <cell r="L391">
            <v>26299</v>
          </cell>
          <cell r="N391">
            <v>5444974</v>
          </cell>
          <cell r="O391">
            <v>301174</v>
          </cell>
          <cell r="R391">
            <v>52805</v>
          </cell>
          <cell r="S391" t="str">
            <v>Desconectado</v>
          </cell>
          <cell r="U391">
            <v>210631</v>
          </cell>
          <cell r="V391">
            <v>273031</v>
          </cell>
          <cell r="W391">
            <v>303196</v>
          </cell>
          <cell r="X391">
            <v>107941</v>
          </cell>
        </row>
        <row r="392">
          <cell r="C392">
            <v>11064</v>
          </cell>
          <cell r="D392">
            <v>379897</v>
          </cell>
          <cell r="L392">
            <v>26299</v>
          </cell>
          <cell r="N392">
            <v>5444974</v>
          </cell>
          <cell r="O392">
            <v>301174</v>
          </cell>
          <cell r="R392">
            <v>52805</v>
          </cell>
          <cell r="S392" t="str">
            <v>Desconectado</v>
          </cell>
          <cell r="U392">
            <v>210631</v>
          </cell>
          <cell r="V392">
            <v>273031</v>
          </cell>
          <cell r="W392">
            <v>303196</v>
          </cell>
          <cell r="X392">
            <v>107941</v>
          </cell>
        </row>
        <row r="393">
          <cell r="C393">
            <v>11064</v>
          </cell>
          <cell r="D393">
            <v>379897</v>
          </cell>
          <cell r="L393">
            <v>26299</v>
          </cell>
          <cell r="N393">
            <v>5444974</v>
          </cell>
          <cell r="O393">
            <v>301174</v>
          </cell>
          <cell r="S393" t="str">
            <v>Desconectado</v>
          </cell>
          <cell r="U393">
            <v>210631</v>
          </cell>
          <cell r="V393">
            <v>273031</v>
          </cell>
          <cell r="W393">
            <v>303196</v>
          </cell>
          <cell r="X393">
            <v>107941</v>
          </cell>
        </row>
        <row r="394">
          <cell r="C394">
            <v>11262</v>
          </cell>
          <cell r="D394">
            <v>380176</v>
          </cell>
          <cell r="L394">
            <v>26324</v>
          </cell>
          <cell r="N394">
            <v>5444974</v>
          </cell>
          <cell r="O394">
            <v>301174</v>
          </cell>
          <cell r="S394" t="str">
            <v>Desconectado</v>
          </cell>
          <cell r="U394">
            <v>211073</v>
          </cell>
          <cell r="V394">
            <v>273031</v>
          </cell>
          <cell r="W394">
            <v>303196</v>
          </cell>
          <cell r="X394">
            <v>107987</v>
          </cell>
        </row>
        <row r="395">
          <cell r="C395">
            <v>11293</v>
          </cell>
          <cell r="D395">
            <v>380420</v>
          </cell>
          <cell r="L395">
            <v>26347</v>
          </cell>
          <cell r="N395">
            <v>5757773</v>
          </cell>
          <cell r="O395">
            <v>301400</v>
          </cell>
          <cell r="S395" t="str">
            <v xml:space="preserve">Desconectado </v>
          </cell>
          <cell r="U395">
            <v>211489</v>
          </cell>
          <cell r="V395">
            <v>273191</v>
          </cell>
          <cell r="W395">
            <v>303323</v>
          </cell>
          <cell r="X395">
            <v>108065</v>
          </cell>
        </row>
        <row r="396">
          <cell r="C396">
            <v>11317</v>
          </cell>
          <cell r="D396">
            <v>380694</v>
          </cell>
          <cell r="L396">
            <v>26376</v>
          </cell>
          <cell r="N396">
            <v>6050126</v>
          </cell>
          <cell r="O396">
            <v>301610</v>
          </cell>
          <cell r="S396" t="str">
            <v>Desconectado</v>
          </cell>
          <cell r="U396">
            <v>212009</v>
          </cell>
          <cell r="V396">
            <v>273398</v>
          </cell>
          <cell r="W396">
            <v>303480</v>
          </cell>
          <cell r="X396">
            <v>108122</v>
          </cell>
        </row>
        <row r="397">
          <cell r="C397">
            <v>11337</v>
          </cell>
          <cell r="D397">
            <v>380935</v>
          </cell>
          <cell r="L397">
            <v>26403</v>
          </cell>
          <cell r="N397">
            <v>6309302</v>
          </cell>
          <cell r="O397">
            <v>301795</v>
          </cell>
          <cell r="S397" t="str">
            <v>Desconectado</v>
          </cell>
          <cell r="U397">
            <v>212520</v>
          </cell>
          <cell r="V397">
            <v>273588</v>
          </cell>
          <cell r="W397">
            <v>303623</v>
          </cell>
          <cell r="X397">
            <v>108176</v>
          </cell>
        </row>
        <row r="398">
          <cell r="C398">
            <v>11354</v>
          </cell>
          <cell r="D398">
            <v>38116</v>
          </cell>
          <cell r="L398">
            <v>26430</v>
          </cell>
          <cell r="N398">
            <v>6603406</v>
          </cell>
          <cell r="O398">
            <v>302003</v>
          </cell>
          <cell r="S398" t="str">
            <v xml:space="preserve">Desconectado </v>
          </cell>
          <cell r="U398">
            <v>212818</v>
          </cell>
          <cell r="V398">
            <v>273772</v>
          </cell>
          <cell r="W398">
            <v>303733</v>
          </cell>
          <cell r="X398">
            <v>108223</v>
          </cell>
        </row>
        <row r="399">
          <cell r="C399">
            <v>11384</v>
          </cell>
          <cell r="D399">
            <v>381407</v>
          </cell>
          <cell r="L399">
            <v>26457</v>
          </cell>
          <cell r="N399">
            <v>6857793</v>
          </cell>
          <cell r="O399">
            <v>302186</v>
          </cell>
          <cell r="S399" t="str">
            <v>Desconectado</v>
          </cell>
          <cell r="U399">
            <v>213422</v>
          </cell>
          <cell r="V399">
            <v>273937</v>
          </cell>
          <cell r="W399">
            <v>303819</v>
          </cell>
          <cell r="X399">
            <v>108259</v>
          </cell>
        </row>
        <row r="400">
          <cell r="C400">
            <v>11418</v>
          </cell>
          <cell r="D400">
            <v>381718</v>
          </cell>
          <cell r="L400">
            <v>26486</v>
          </cell>
          <cell r="N400">
            <v>7128561</v>
          </cell>
          <cell r="O400">
            <v>302385</v>
          </cell>
          <cell r="R400">
            <v>53000</v>
          </cell>
          <cell r="S400" t="str">
            <v>Desconectado</v>
          </cell>
          <cell r="U400">
            <v>214028</v>
          </cell>
          <cell r="V400">
            <v>274128</v>
          </cell>
          <cell r="W400">
            <v>303945</v>
          </cell>
          <cell r="X400">
            <v>108259</v>
          </cell>
        </row>
        <row r="401">
          <cell r="C401">
            <v>11441</v>
          </cell>
          <cell r="D401">
            <v>381930</v>
          </cell>
          <cell r="L401">
            <v>26506</v>
          </cell>
          <cell r="N401">
            <v>7375816</v>
          </cell>
          <cell r="O401">
            <v>302566</v>
          </cell>
          <cell r="R401">
            <v>53018</v>
          </cell>
          <cell r="S401" t="str">
            <v xml:space="preserve">Desconectado </v>
          </cell>
          <cell r="U401">
            <v>214406</v>
          </cell>
          <cell r="V401">
            <v>274272</v>
          </cell>
          <cell r="W401">
            <v>304026</v>
          </cell>
          <cell r="X401">
            <v>108367</v>
          </cell>
        </row>
        <row r="402">
          <cell r="C402">
            <v>11477</v>
          </cell>
          <cell r="D402">
            <v>382208</v>
          </cell>
          <cell r="L402">
            <v>26534</v>
          </cell>
          <cell r="N402">
            <v>7615845</v>
          </cell>
          <cell r="O402">
            <v>302742</v>
          </cell>
          <cell r="R402">
            <v>53040</v>
          </cell>
          <cell r="S402" t="str">
            <v>Desconectado</v>
          </cell>
          <cell r="U402">
            <v>214917</v>
          </cell>
          <cell r="V402">
            <v>274432</v>
          </cell>
          <cell r="W402">
            <v>304117</v>
          </cell>
          <cell r="X402">
            <v>108447</v>
          </cell>
        </row>
        <row r="403">
          <cell r="C403">
            <v>11510</v>
          </cell>
          <cell r="D403">
            <v>382480</v>
          </cell>
          <cell r="L403">
            <v>26559</v>
          </cell>
          <cell r="N403">
            <v>7850607</v>
          </cell>
          <cell r="O403">
            <v>302915</v>
          </cell>
          <cell r="R403">
            <v>53072</v>
          </cell>
          <cell r="S403" t="str">
            <v>Desconectado</v>
          </cell>
          <cell r="U403">
            <v>215398</v>
          </cell>
          <cell r="V403">
            <v>274606</v>
          </cell>
          <cell r="W403">
            <v>304218</v>
          </cell>
          <cell r="X403">
            <v>108525</v>
          </cell>
        </row>
        <row r="404">
          <cell r="C404">
            <v>11533</v>
          </cell>
          <cell r="D404">
            <v>382733</v>
          </cell>
          <cell r="L404">
            <v>26684</v>
          </cell>
          <cell r="N404">
            <v>8156042</v>
          </cell>
          <cell r="O404">
            <v>303139</v>
          </cell>
          <cell r="R404">
            <v>53095</v>
          </cell>
          <cell r="S404" t="str">
            <v xml:space="preserve">Desconectado </v>
          </cell>
          <cell r="U404">
            <v>215793</v>
          </cell>
          <cell r="V404">
            <v>274820</v>
          </cell>
          <cell r="W404">
            <v>304337</v>
          </cell>
          <cell r="X404">
            <v>108587</v>
          </cell>
        </row>
        <row r="405">
          <cell r="C405">
            <v>11563</v>
          </cell>
          <cell r="D405">
            <v>383010</v>
          </cell>
          <cell r="L405">
            <v>26607</v>
          </cell>
          <cell r="N405">
            <v>8456266</v>
          </cell>
          <cell r="O405">
            <v>303359</v>
          </cell>
          <cell r="R405">
            <v>53117</v>
          </cell>
          <cell r="S405" t="str">
            <v>Desconectado</v>
          </cell>
          <cell r="U405">
            <v>216292</v>
          </cell>
          <cell r="V405">
            <v>275015</v>
          </cell>
          <cell r="W405">
            <v>304448</v>
          </cell>
          <cell r="X405">
            <v>108622</v>
          </cell>
        </row>
        <row r="406">
          <cell r="C406">
            <v>11584</v>
          </cell>
          <cell r="D406">
            <v>383204</v>
          </cell>
          <cell r="L406">
            <v>26632</v>
          </cell>
          <cell r="N406">
            <v>8654630</v>
          </cell>
          <cell r="O406">
            <v>303501</v>
          </cell>
          <cell r="R406">
            <v>53147</v>
          </cell>
          <cell r="S406" t="str">
            <v>Desconectado</v>
          </cell>
          <cell r="U406">
            <v>216715</v>
          </cell>
          <cell r="V406">
            <v>275175</v>
          </cell>
          <cell r="W406">
            <v>304535</v>
          </cell>
          <cell r="X406">
            <v>108665</v>
          </cell>
        </row>
        <row r="407">
          <cell r="C407">
            <v>11604</v>
          </cell>
          <cell r="D407">
            <v>383451</v>
          </cell>
          <cell r="L407">
            <v>26656</v>
          </cell>
          <cell r="N407">
            <v>8938763</v>
          </cell>
          <cell r="O407">
            <v>303708</v>
          </cell>
          <cell r="R407">
            <v>53165</v>
          </cell>
          <cell r="S407" t="str">
            <v xml:space="preserve">Desconectado </v>
          </cell>
          <cell r="U407">
            <v>217130</v>
          </cell>
          <cell r="V407">
            <v>275372</v>
          </cell>
          <cell r="W407">
            <v>304641</v>
          </cell>
          <cell r="X407">
            <v>108705</v>
          </cell>
        </row>
        <row r="408">
          <cell r="C408">
            <v>11632</v>
          </cell>
          <cell r="D408">
            <v>383659</v>
          </cell>
          <cell r="L408">
            <v>26679</v>
          </cell>
          <cell r="N408">
            <v>9192902</v>
          </cell>
          <cell r="O408">
            <v>303889</v>
          </cell>
          <cell r="R408">
            <v>53182</v>
          </cell>
          <cell r="S408" t="str">
            <v>Desconectado</v>
          </cell>
          <cell r="U408">
            <v>217567</v>
          </cell>
          <cell r="V408">
            <v>275551</v>
          </cell>
          <cell r="W408">
            <v>304743</v>
          </cell>
          <cell r="X408">
            <v>108713</v>
          </cell>
        </row>
        <row r="409">
          <cell r="C409">
            <v>11664</v>
          </cell>
          <cell r="D409">
            <v>383888</v>
          </cell>
          <cell r="L409">
            <v>26703</v>
          </cell>
          <cell r="N409">
            <v>9476465</v>
          </cell>
          <cell r="O409">
            <v>304042</v>
          </cell>
          <cell r="R409">
            <v>53220</v>
          </cell>
          <cell r="S409" t="str">
            <v>Desconectado</v>
          </cell>
          <cell r="U409">
            <v>218107</v>
          </cell>
          <cell r="V409">
            <v>275750</v>
          </cell>
          <cell r="W409">
            <v>304842</v>
          </cell>
        </row>
        <row r="410">
          <cell r="C410">
            <v>11707</v>
          </cell>
          <cell r="D410">
            <v>384137</v>
          </cell>
          <cell r="L410">
            <v>26733</v>
          </cell>
          <cell r="N410">
            <v>9747014</v>
          </cell>
          <cell r="O410">
            <v>304240</v>
          </cell>
          <cell r="R410">
            <v>53244</v>
          </cell>
          <cell r="S410" t="str">
            <v xml:space="preserve">Desconectado </v>
          </cell>
          <cell r="U410">
            <v>218613</v>
          </cell>
          <cell r="V410">
            <v>275078</v>
          </cell>
          <cell r="W410">
            <v>304954</v>
          </cell>
        </row>
        <row r="411">
          <cell r="C411">
            <v>11709</v>
          </cell>
          <cell r="D411">
            <v>384144</v>
          </cell>
          <cell r="L411">
            <v>26746</v>
          </cell>
          <cell r="N411">
            <v>9910763</v>
          </cell>
          <cell r="O411">
            <v>304358</v>
          </cell>
          <cell r="R411">
            <v>53255</v>
          </cell>
          <cell r="S411" t="str">
            <v>Desconectado</v>
          </cell>
          <cell r="U411">
            <v>218651</v>
          </cell>
          <cell r="V411">
            <v>276054</v>
          </cell>
          <cell r="W411">
            <v>304999</v>
          </cell>
        </row>
        <row r="412">
          <cell r="C412">
            <v>11709</v>
          </cell>
          <cell r="D412">
            <v>384144</v>
          </cell>
          <cell r="L412">
            <v>26746</v>
          </cell>
          <cell r="N412">
            <v>9910763</v>
          </cell>
          <cell r="O412">
            <v>304358</v>
          </cell>
          <cell r="R412">
            <v>53255</v>
          </cell>
          <cell r="S412" t="str">
            <v>Desconectado</v>
          </cell>
          <cell r="U412">
            <v>218651</v>
          </cell>
          <cell r="V412">
            <v>276054</v>
          </cell>
          <cell r="W412">
            <v>304999</v>
          </cell>
        </row>
        <row r="413">
          <cell r="C413">
            <v>11709</v>
          </cell>
          <cell r="D413">
            <v>384144</v>
          </cell>
          <cell r="L413">
            <v>26746</v>
          </cell>
          <cell r="N413">
            <v>9910763</v>
          </cell>
          <cell r="O413">
            <v>304358</v>
          </cell>
          <cell r="R413">
            <v>53255</v>
          </cell>
          <cell r="S413" t="str">
            <v xml:space="preserve">Desconectado </v>
          </cell>
          <cell r="U413">
            <v>218651</v>
          </cell>
          <cell r="V413">
            <v>276054</v>
          </cell>
          <cell r="W413">
            <v>304999</v>
          </cell>
        </row>
        <row r="414">
          <cell r="C414">
            <v>11709</v>
          </cell>
          <cell r="D414">
            <v>384144</v>
          </cell>
          <cell r="L414">
            <v>26746</v>
          </cell>
          <cell r="N414">
            <v>9910763</v>
          </cell>
          <cell r="O414">
            <v>304358</v>
          </cell>
          <cell r="R414">
            <v>53255</v>
          </cell>
          <cell r="S414" t="str">
            <v>Desconectado</v>
          </cell>
          <cell r="U414">
            <v>218651</v>
          </cell>
          <cell r="V414">
            <v>276054</v>
          </cell>
          <cell r="W414">
            <v>304999</v>
          </cell>
          <cell r="X414">
            <v>0</v>
          </cell>
        </row>
        <row r="415">
          <cell r="C415">
            <v>11709</v>
          </cell>
          <cell r="D415">
            <v>384144</v>
          </cell>
          <cell r="L415">
            <v>26746</v>
          </cell>
          <cell r="N415">
            <v>9910763</v>
          </cell>
          <cell r="O415">
            <v>304358</v>
          </cell>
          <cell r="R415">
            <v>53255</v>
          </cell>
          <cell r="S415" t="str">
            <v>Desconectado</v>
          </cell>
          <cell r="U415">
            <v>218651</v>
          </cell>
          <cell r="V415">
            <v>276054</v>
          </cell>
          <cell r="W415">
            <v>304999</v>
          </cell>
          <cell r="X415">
            <v>0</v>
          </cell>
        </row>
        <row r="416">
          <cell r="C416">
            <v>11718</v>
          </cell>
          <cell r="D416">
            <v>384145</v>
          </cell>
          <cell r="L416">
            <v>26770</v>
          </cell>
          <cell r="N416">
            <v>35753</v>
          </cell>
          <cell r="O416">
            <v>304451</v>
          </cell>
          <cell r="R416">
            <v>53269</v>
          </cell>
          <cell r="S416" t="str">
            <v xml:space="preserve">Desconectado </v>
          </cell>
          <cell r="U416">
            <v>218857</v>
          </cell>
          <cell r="V416">
            <v>276163</v>
          </cell>
          <cell r="W416">
            <v>305057</v>
          </cell>
          <cell r="X416">
            <v>0</v>
          </cell>
        </row>
        <row r="417">
          <cell r="C417">
            <v>11731</v>
          </cell>
          <cell r="D417">
            <v>384154</v>
          </cell>
          <cell r="L417">
            <v>26794</v>
          </cell>
          <cell r="N417">
            <v>179608</v>
          </cell>
          <cell r="O417">
            <v>304560</v>
          </cell>
          <cell r="R417">
            <v>53279</v>
          </cell>
          <cell r="S417" t="str">
            <v>Desconectado</v>
          </cell>
          <cell r="U417">
            <v>219079</v>
          </cell>
          <cell r="V417">
            <v>276280</v>
          </cell>
          <cell r="W417">
            <v>305114</v>
          </cell>
          <cell r="X417">
            <v>69</v>
          </cell>
        </row>
        <row r="418">
          <cell r="C418">
            <v>11748</v>
          </cell>
          <cell r="D418">
            <v>384391</v>
          </cell>
          <cell r="L418">
            <v>26818</v>
          </cell>
          <cell r="N418">
            <v>471613</v>
          </cell>
          <cell r="O418">
            <v>304782</v>
          </cell>
          <cell r="R418">
            <v>53294</v>
          </cell>
          <cell r="S418" t="str">
            <v>Desconectado</v>
          </cell>
          <cell r="U418">
            <v>219505</v>
          </cell>
          <cell r="V418">
            <v>276535</v>
          </cell>
          <cell r="W418">
            <v>305238</v>
          </cell>
          <cell r="X418">
            <v>91</v>
          </cell>
        </row>
        <row r="419">
          <cell r="C419">
            <v>11764</v>
          </cell>
          <cell r="D419">
            <v>384577</v>
          </cell>
          <cell r="L419">
            <v>26840</v>
          </cell>
          <cell r="N419">
            <v>777967</v>
          </cell>
          <cell r="O419">
            <v>305017</v>
          </cell>
          <cell r="R419">
            <v>53321</v>
          </cell>
          <cell r="S419" t="str">
            <v xml:space="preserve">Desconectado </v>
          </cell>
          <cell r="U419">
            <v>219897</v>
          </cell>
          <cell r="V419">
            <v>276746</v>
          </cell>
          <cell r="W419">
            <v>305318</v>
          </cell>
          <cell r="X419">
            <v>156</v>
          </cell>
          <cell r="AD419">
            <v>30</v>
          </cell>
        </row>
        <row r="420">
          <cell r="C420">
            <v>11799</v>
          </cell>
          <cell r="D420">
            <v>384840</v>
          </cell>
          <cell r="L420">
            <v>26865</v>
          </cell>
          <cell r="N420">
            <v>1069049</v>
          </cell>
          <cell r="O420">
            <v>305239</v>
          </cell>
          <cell r="R420">
            <v>53331</v>
          </cell>
          <cell r="S420" t="str">
            <v>Desconectado</v>
          </cell>
          <cell r="U420">
            <v>220460</v>
          </cell>
          <cell r="V420">
            <v>276982</v>
          </cell>
          <cell r="W420">
            <v>305405</v>
          </cell>
          <cell r="X420">
            <v>204</v>
          </cell>
          <cell r="AD420">
            <v>80</v>
          </cell>
        </row>
        <row r="421">
          <cell r="C421">
            <v>11835</v>
          </cell>
          <cell r="D421">
            <v>385112</v>
          </cell>
          <cell r="L421">
            <v>26891</v>
          </cell>
          <cell r="N421">
            <v>1362087</v>
          </cell>
          <cell r="O421">
            <v>305462</v>
          </cell>
          <cell r="R421">
            <v>53344</v>
          </cell>
          <cell r="S421" t="str">
            <v>Desconectado</v>
          </cell>
          <cell r="U421">
            <v>220987</v>
          </cell>
          <cell r="V421">
            <v>277216</v>
          </cell>
          <cell r="W421">
            <v>305545</v>
          </cell>
          <cell r="X421">
            <v>270</v>
          </cell>
          <cell r="AD421">
            <v>122</v>
          </cell>
        </row>
        <row r="422">
          <cell r="N422">
            <v>1600387</v>
          </cell>
          <cell r="O422">
            <v>305641</v>
          </cell>
          <cell r="S422" t="str">
            <v>Desconectado</v>
          </cell>
          <cell r="X422">
            <v>327</v>
          </cell>
        </row>
        <row r="423">
          <cell r="C423">
            <v>11888</v>
          </cell>
          <cell r="D423">
            <v>385493</v>
          </cell>
          <cell r="L423">
            <v>26937</v>
          </cell>
          <cell r="N423">
            <v>1788021</v>
          </cell>
          <cell r="O423">
            <v>305765</v>
          </cell>
          <cell r="R423">
            <v>53377</v>
          </cell>
          <cell r="S423" t="str">
            <v>Desconectado</v>
          </cell>
          <cell r="U423">
            <v>221884</v>
          </cell>
          <cell r="V423">
            <v>277404</v>
          </cell>
          <cell r="W423">
            <v>305722</v>
          </cell>
          <cell r="X423">
            <v>384</v>
          </cell>
          <cell r="AD423">
            <v>175</v>
          </cell>
        </row>
        <row r="424">
          <cell r="C424">
            <v>11914</v>
          </cell>
          <cell r="D424">
            <v>385666</v>
          </cell>
          <cell r="L424">
            <v>26963</v>
          </cell>
          <cell r="R424">
            <v>53394</v>
          </cell>
          <cell r="S424" t="str">
            <v>Desconectado</v>
          </cell>
          <cell r="U424">
            <v>222319</v>
          </cell>
          <cell r="V424">
            <v>277533</v>
          </cell>
          <cell r="W424">
            <v>305842</v>
          </cell>
          <cell r="AD424">
            <v>210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dores Por Turno 2026"/>
      <sheetName val="Hoja1"/>
      <sheetName val="COD"/>
      <sheetName val="PRUEBA MARZO"/>
    </sheetNames>
    <sheetDataSet>
      <sheetData sheetId="0">
        <row r="3">
          <cell r="C3">
            <v>3117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1D146302-15B8-40CF-AE2F-D8091AEC87CA}" userId="S::lunaop@permoda.com.co::af63ba30-af35-4c92-aa54-7fc9b1eb4e4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3935186" createdVersion="8" refreshedVersion="8" minRefreshableVersion="3" recordCount="1096" xr:uid="{4DFD0473-E9E5-4964-A698-F2A698D70FB6}">
  <cacheSource type="worksheet">
    <worksheetSource ref="A1:BA1048576" sheet="BASE DE DATOS"/>
  </cacheSource>
  <cacheFields count="59">
    <cacheField name="FECHA" numFmtId="0">
      <sharedItems containsNonDate="0" containsDate="1" containsString="0" containsBlank="1" minDate="2024-04-01T00:00:00" maxDate="2027-01-01T00:00:00" count="100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m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</sharedItems>
      <fieldGroup par="54"/>
    </cacheField>
    <cacheField name="TURNO" numFmtId="0">
      <sharedItems containsString="0" containsBlank="1" containsNumber="1" containsInteger="1" minValue="1" maxValue="3"/>
    </cacheField>
    <cacheField name="SEMANA" numFmtId="0">
      <sharedItems containsString="0" containsBlank="1" containsNumber="1" containsInteger="1" minValue="1" maxValue="53"/>
    </cacheField>
    <cacheField name="DIA" numFmtId="0">
      <sharedItems containsString="0" containsBlank="1" containsNumber="1" containsInteger="1" minValue="0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0" u="1"/>
      </sharedItems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Blank="1" containsMixedTypes="1" containsNumber="1" minValue="-468" maxValue="84745"/>
    </cacheField>
    <cacheField name="VOLUMEN INGRESO CONTADOR  PRINCIPAL" numFmtId="0">
      <sharedItems containsString="0" containsBlank="1" containsNumber="1" containsInteger="1" minValue="-118350" maxValue="1980"/>
    </cacheField>
    <cacheField name="VOLUMEN ENVIADO A RO (m3)" numFmtId="1">
      <sharedItems containsString="0" containsBlank="1" containsNumber="1" minValue="-1362.087" maxValue="636.84799999999996"/>
    </cacheField>
    <cacheField name="VOLUMEN ENVIADO RECHAZO (m3)" numFmtId="1">
      <sharedItems containsString="0" containsBlank="1" containsNumber="1" minValue="-70.34899999999999" maxValue="304099.913"/>
    </cacheField>
    <cacheField name="VOLUMEN ENVIADO PERMEADO RO (m3)" numFmtId="1">
      <sharedItems containsString="0" containsBlank="1" containsNumber="1" minValue="-305462" maxValue="516"/>
    </cacheField>
    <cacheField name="% EFICIENCIA RO" numFmtId="9">
      <sharedItems containsBlank="1" containsMixedTypes="1" containsNumber="1" minValue="0" maxValue="224.26027118678911"/>
    </cacheField>
    <cacheField name="ENTRADA RO 1 (m3)" numFmtId="1">
      <sharedItems containsString="0" containsBlank="1" containsNumber="1" minValue="-1362.087" maxValue="636.84799999999996"/>
    </cacheField>
    <cacheField name="PERMEADO ETAPA 1  (m3)" numFmtId="1">
      <sharedItems containsString="0" containsBlank="1" containsNumber="1" minValue="-305462" maxValue="516"/>
    </cacheField>
    <cacheField name="RECHAZO ETAPA 1 (m3)" numFmtId="1">
      <sharedItems containsString="0" containsBlank="1" containsNumber="1" minValue="-70.34899999999999" maxValue="304099.913"/>
    </cacheField>
    <cacheField name="EFICIENCIA ETAPA 1  (%)" numFmtId="9">
      <sharedItems containsBlank="1" containsMixedTypes="1" containsNumber="1" minValue="0" maxValue="224.26027118678911"/>
    </cacheField>
    <cacheField name="ENTRADA ETAPA 2 (m3)" numFmtId="1">
      <sharedItems containsString="0" containsBlank="1" containsNumber="1" containsInteger="1" minValue="0" maxValue="0"/>
    </cacheField>
    <cacheField name="PERMEADO ETAPA 2 (m3)" numFmtId="1">
      <sharedItems containsBlank="1"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Blank="1" containsMixedTypes="1" containsNumber="1" minValue="0.2" maxValue="0.37"/>
    </cacheField>
    <cacheField name="CONSUMO RO (m3)" numFmtId="1">
      <sharedItems containsString="0" containsBlank="1" containsNumber="1" minValue="-305462" maxValue="516"/>
    </cacheField>
    <cacheField name="TOTAL CONSUMO AGUA PRODUCCIÓN (m3)" numFmtId="0">
      <sharedItems containsBlank="1" containsMixedTypes="1" containsNumber="1" minValue="-220919.5" maxValue="918"/>
    </cacheField>
    <cacheField name="TOTAL CONSUMO AGUA LIMPIA PRODUCCIÓN (m3)" numFmtId="0">
      <sharedItems containsBlank="1" containsMixedTypes="1" containsNumber="1" minValue="-220919.5" maxValue="918"/>
    </cacheField>
    <cacheField name="TOTAL CONSUMO AGUA RECHAZO PRODUCCIÓN (m3)" numFmtId="0">
      <sharedItems containsString="0" containsBlank="1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Blank="1" containsMixedTypes="1" containsNumber="1" minValue="-342696" maxValue="343105.25"/>
    </cacheField>
    <cacheField name="% CONSUMO AGUA TINTORERIA" numFmtId="0">
      <sharedItems containsBlank="1" containsMixedTypes="1" containsNumber="1" minValue="-575.95966386554619" maxValue="1198.6209606986899"/>
    </cacheField>
    <cacheField name="VOLUMEN CONSUMO AGUA LIMPIA TINTORERIA (m3)" numFmtId="0">
      <sharedItems containsBlank="1"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tring="0" containsBlank="1" containsNumber="1" containsInteger="1" minValue="65" maxValue="65"/>
    </cacheField>
    <cacheField name="RANGO MINIMO INDICADOR DE TINTORERIA2" numFmtId="0">
      <sharedItems containsString="0" containsBlank="1" containsNumber="1" containsInteger="1" minValue="45" maxValue="45"/>
    </cacheField>
    <cacheField name="CONSUMO TOTAL  LAVANDERIA (m3)" numFmtId="3">
      <sharedItems containsString="0" containsBlank="1" containsNumber="1" minValue="-385112" maxValue="343291"/>
    </cacheField>
    <cacheField name="% CONSUMO AGUA  LAVANDERIA" numFmtId="0">
      <sharedItems containsBlank="1" containsMixedTypes="1" containsNumber="1" minValue="-1197.6209606986899" maxValue="576.95966386554619"/>
    </cacheField>
    <cacheField name="VOLUMEN CONSUMO AGUA LIMPIA LAVANDERIA (m3)" numFmtId="3">
      <sharedItems containsString="0" containsBlank="1" containsNumber="1" minValue="-385112" maxValue="343291"/>
    </cacheField>
    <cacheField name="CONSUMO AGUA RECHAZO LAVANDERIA (m3)" numFmtId="3">
      <sharedItems containsString="0" containsBlank="1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tring="0" containsBlank="1" containsNumber="1" containsInteger="1" minValue="19" maxValue="19"/>
    </cacheField>
    <cacheField name="RANGO MINIMO INDICADOR DE LAVANDERIA" numFmtId="3">
      <sharedItems containsString="0" containsBlank="1" containsNumber="1" containsInteger="1" minValue="0" maxValue="0"/>
    </cacheField>
    <cacheField name="CONSUMO TOTAL  ROTATIVA (m3)" numFmtId="0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0">
      <sharedItems containsString="0" containsBlank="1" containsNumber="1" containsInteger="1" minValue="0" maxValue="12889"/>
    </cacheField>
    <cacheField name="MINIMO RANGO DE INDICADOR ROTATIVA" numFmtId="0">
      <sharedItems containsString="0" containsBlank="1" containsNumber="1" containsInteger="1" minValue="8" maxValue="8"/>
    </cacheField>
    <cacheField name="CONTADOR ACUEDUCTO" numFmtId="3">
      <sharedItems containsString="0" containsBlank="1" containsNumber="1" containsInteger="1" minValue="-26891" maxValue="320"/>
    </cacheField>
    <cacheField name="MAXIMO RANGO DE INDICADOR ROTATIVA" numFmtId="0">
      <sharedItems containsBlank="1" containsMixedTypes="1" containsNumber="1" containsInteger="1" minValue="-4" maxValue="15"/>
    </cacheField>
    <cacheField name="ENVIO A TH" numFmtId="0">
      <sharedItems containsString="0" containsBlank="1" containsNumber="1" minValue="-220987" maxValue="948"/>
    </cacheField>
    <cacheField name="PERMEADO MBR1" numFmtId="0">
      <sharedItems containsString="0" containsBlank="1" containsNumber="1" containsInteger="1" minValue="-277216" maxValue="976"/>
    </cacheField>
    <cacheField name="PERMEADO MBR2" numFmtId="0">
      <sharedItems containsString="0" containsBlank="1" containsNumber="1" minValue="-305545" maxValue="10112"/>
    </cacheField>
    <cacheField name="MULAS DE FUNZA" numFmtId="0">
      <sharedItems containsString="0" containsBlank="1" containsNumber="1" containsInteger="1" minValue="0" maxValue="15"/>
    </cacheField>
    <cacheField name="AGUA CALIENTE" numFmtId="0">
      <sharedItems containsString="0" containsBlank="1" containsNumber="1" minValue="-343" maxValue="381"/>
    </cacheField>
    <cacheField name="AGUA RETORNO" numFmtId="0">
      <sharedItems containsBlank="1" containsMixedTypes="1" containsNumber="1" minValue="-109.959" maxValue="161.84700000000001"/>
    </cacheField>
    <cacheField name="Actual T3 PROMEDIO" numFmtId="0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Kg tela 1" numFmtId="0" formula="0" databaseField="0"/>
    <cacheField name="C EFICIENCIA RO" numFmtId="0" formula="('VOLUMEN ENVIADO PERMEADO RO (m3)'/'VOLUMEN ENVIADO A RO (m3)')" databaseField="0"/>
    <cacheField name="C EFICIENCIA ETAPA 1" numFmtId="0" formula="('PERMEADO ETAPA 1  (m3)'/'ENTRADA RO 1 (m3)')" databaseField="0"/>
    <cacheField name="C EFICIENCIA RO 2" numFmtId="0" formula=" ('PERMEADO ETAPA 2 (m3)'/'ENTRADA ETAPA 2 (m3)')" databaseField="0"/>
  </cacheFields>
  <extLst>
    <ext xmlns:x14="http://schemas.microsoft.com/office/spreadsheetml/2009/9/main" uri="{725AE2AE-9491-48be-B2B4-4EB974FC3084}">
      <x14:pivotCacheDefinition pivotCacheId="2523921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4513887" createdVersion="8" refreshedVersion="8" minRefreshableVersion="3" recordCount="1095" xr:uid="{CE158937-8105-4980-BD2D-6A0CEA316A97}">
  <cacheSource type="worksheet">
    <worksheetSource ref="A1:BA1096" sheet="BASE DE DATOS"/>
  </cacheSource>
  <cacheFields count="55">
    <cacheField name="FECHA" numFmtId="0">
      <sharedItems containsSemiMixedTypes="0" containsNonDate="0" containsDate="1" containsString="0" minDate="2025-01-01T00:00:00" maxDate="2027-01-01T00:00:00" count="73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54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1" maxValue="31"/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84745"/>
    </cacheField>
    <cacheField name="VOLUMEN INGRESO CONTADOR  PRINCIPAL" numFmtId="0">
      <sharedItems containsSemiMixedTypes="0" containsString="0" containsNumber="1" containsInteger="1" minValue="-118350" maxValue="1980"/>
    </cacheField>
    <cacheField name="VOLUMEN ENVIADO A RO (m3)" numFmtId="1">
      <sharedItems containsSemiMixedTypes="0" containsString="0" containsNumber="1" minValue="-1362.087" maxValue="636.84799999999996"/>
    </cacheField>
    <cacheField name="VOLUMEN ENVIADO RECHAZO (m3)" numFmtId="1">
      <sharedItems containsSemiMixedTypes="0" containsString="0" containsNumber="1" minValue="-70.34899999999999" maxValue="304099.913"/>
    </cacheField>
    <cacheField name="VOLUMEN ENVIADO PERMEADO RO (m3)" numFmtId="1">
      <sharedItems containsSemiMixedTypes="0" containsString="0" containsNumber="1" minValue="-305462" maxValue="516"/>
    </cacheField>
    <cacheField name="% EFICIENCIA RO" numFmtId="9">
      <sharedItems containsMixedTypes="1" containsNumber="1" minValue="0" maxValue="224.26027118678911"/>
    </cacheField>
    <cacheField name="ENTRADA RO 1 (m3)" numFmtId="1">
      <sharedItems containsSemiMixedTypes="0" containsString="0" containsNumber="1" minValue="-1362.087" maxValue="636.84799999999996"/>
    </cacheField>
    <cacheField name="PERMEADO ETAPA 1  (m3)" numFmtId="1">
      <sharedItems containsSemiMixedTypes="0" containsString="0" containsNumber="1" minValue="-305462" maxValue="516"/>
    </cacheField>
    <cacheField name="RECHAZO ETAPA 1 (m3)" numFmtId="1">
      <sharedItems containsSemiMixedTypes="0" containsString="0" containsNumber="1" minValue="-70.34899999999999" maxValue="304099.913"/>
    </cacheField>
    <cacheField name="EFICIENCIA ETAPA 1  (%)" numFmtId="9">
      <sharedItems containsMixedTypes="1" containsNumber="1" minValue="0" maxValue="224.26027118678911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MixedTypes="1" containsNumber="1" minValue="0.2" maxValue="0.37"/>
    </cacheField>
    <cacheField name="CONSUMO RO (m3)" numFmtId="1">
      <sharedItems containsSemiMixedTypes="0" containsString="0" containsNumber="1" minValue="-305462" maxValue="516"/>
    </cacheField>
    <cacheField name="TOTAL CONSUMO AGUA PRODUCCIÓN (m3)" numFmtId="1">
      <sharedItems containsMixedTypes="1" containsNumber="1" minValue="-220919.5" maxValue="918"/>
    </cacheField>
    <cacheField name="TOTAL CONSUMO AGUA LIMPIA PRODUCCIÓN (m3)" numFmtId="1">
      <sharedItems containsMixedTypes="1" containsNumber="1" minValue="-220919.5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342696" maxValue="343105.25"/>
    </cacheField>
    <cacheField name="% CONSUMO AGUA TINTORERIA" numFmtId="0">
      <sharedItems containsMixedTypes="1" containsNumber="1" minValue="-575.95966386554619" maxValue="1198.6209606986899"/>
    </cacheField>
    <cacheField name="VOLUMEN CONSUMO AGUA LIMPIA TINTORERIA (m3)" numFmtId="0">
      <sharedItems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emiMixedTypes="0" containsString="0" containsNumber="1" containsInteger="1" minValue="65" maxValue="65"/>
    </cacheField>
    <cacheField name="RANGO MINIMO INDICADOR DE TINTORERIA2" numFmtId="0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85112" maxValue="343291"/>
    </cacheField>
    <cacheField name="% CONSUMO AGUA  LAVANDERIA" numFmtId="0">
      <sharedItems containsMixedTypes="1" containsNumber="1" minValue="-1197.6209606986899" maxValue="576.95966386554619"/>
    </cacheField>
    <cacheField name="VOLUMEN CONSUMO AGUA LIMPIA LAVANDERIA (m3)" numFmtId="3">
      <sharedItems containsSemiMixedTypes="0" containsString="0" containsNumber="1" minValue="-385112" maxValue="343291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12889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6891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20987" maxValue="948"/>
    </cacheField>
    <cacheField name="PERMEADO MBR1" numFmtId="1">
      <sharedItems containsSemiMixedTypes="0" containsString="0" containsNumber="1" containsInteger="1" minValue="-277216" maxValue="976"/>
    </cacheField>
    <cacheField name="PERMEADO MBR2" numFmtId="1">
      <sharedItems containsSemiMixedTypes="0" containsString="0" containsNumber="1" minValue="-305545" maxValue="10112"/>
    </cacheField>
    <cacheField name="MULAS DE FUNZA" numFmtId="1">
      <sharedItems containsString="0" containsBlank="1" containsNumber="1" containsInteger="1" minValue="0" maxValue="15"/>
    </cacheField>
    <cacheField name="AGUA CALIENTE" numFmtId="1">
      <sharedItems containsSemiMixedTypes="0" containsString="0" containsNumber="1" minValue="-343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</cacheFields>
  <extLst>
    <ext xmlns:x14="http://schemas.microsoft.com/office/spreadsheetml/2009/9/main" uri="{725AE2AE-9491-48be-B2B4-4EB974FC3084}">
      <x14:pivotCacheDefinition pivotCacheId="128063206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486111" createdVersion="8" refreshedVersion="8" minRefreshableVersion="3" recordCount="1095" xr:uid="{B94C859C-BDEA-4C29-B8C3-9B24D5F67E23}">
  <cacheSource type="worksheet">
    <worksheetSource name="Tabla1"/>
  </cacheSource>
  <cacheFields count="115">
    <cacheField name="FECHA" numFmtId="0">
      <sharedItems containsSemiMixedTypes="0" containsNonDate="0" containsDate="1" containsString="0" minDate="1899-12-30T00:00:00" maxDate="2027-01-01T00:00:00" count="100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1899-12-30T00:00:00" u="1"/>
      </sharedItems>
      <fieldGroup par="107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 u="1"/>
      </sharedItems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84745"/>
    </cacheField>
    <cacheField name="VOLUMEN INGRESO CONTADOR  PRINCIPAL" numFmtId="0">
      <sharedItems containsSemiMixedTypes="0" containsString="0" containsNumber="1" containsInteger="1" minValue="-118350" maxValue="1980"/>
    </cacheField>
    <cacheField name="VOLUMEN ENVIADO A RO (m3)" numFmtId="1">
      <sharedItems containsSemiMixedTypes="0" containsString="0" containsNumber="1" minValue="-1362.087" maxValue="636.84799999999996"/>
    </cacheField>
    <cacheField name="VOLUMEN ENVIADO RECHAZO (m3)" numFmtId="1">
      <sharedItems containsSemiMixedTypes="0" containsString="0" containsNumber="1" minValue="-70.34899999999999" maxValue="304099.913"/>
    </cacheField>
    <cacheField name="VOLUMEN ENVIADO PERMEADO RO (m3)" numFmtId="1">
      <sharedItems containsSemiMixedTypes="0" containsString="0" containsNumber="1" minValue="-305462" maxValue="516"/>
    </cacheField>
    <cacheField name="% EFICIENCIA RO" numFmtId="9">
      <sharedItems containsMixedTypes="1" containsNumber="1" minValue="0" maxValue="224.26027118678911"/>
    </cacheField>
    <cacheField name="ENTRADA RO 1 (m3)" numFmtId="1">
      <sharedItems containsSemiMixedTypes="0" containsString="0" containsNumber="1" minValue="-1362.087" maxValue="636.84799999999996"/>
    </cacheField>
    <cacheField name="PERMEADO ETAPA 1  (m3)" numFmtId="1">
      <sharedItems containsSemiMixedTypes="0" containsString="0" containsNumber="1" minValue="-305462" maxValue="516"/>
    </cacheField>
    <cacheField name="RECHAZO ETAPA 1 (m3)" numFmtId="1">
      <sharedItems containsSemiMixedTypes="0" containsString="0" containsNumber="1" minValue="-70.34899999999999" maxValue="304099.913"/>
    </cacheField>
    <cacheField name="EFICIENCIA ETAPA 1  (%)" numFmtId="9">
      <sharedItems containsMixedTypes="1" containsNumber="1" minValue="0" maxValue="224.26027118678911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MixedTypes="1" containsNumber="1" minValue="0.2" maxValue="0.37"/>
    </cacheField>
    <cacheField name="CONSUMO RO (m3)" numFmtId="1">
      <sharedItems containsSemiMixedTypes="0" containsString="0" containsNumber="1" minValue="-305462" maxValue="516"/>
    </cacheField>
    <cacheField name="TOTAL CONSUMO AGUA PRODUCCIÓN (m3)" numFmtId="1">
      <sharedItems containsMixedTypes="1" containsNumber="1" minValue="-220919.5" maxValue="918"/>
    </cacheField>
    <cacheField name="TOTAL CONSUMO AGUA LIMPIA PRODUCCIÓN (m3)" numFmtId="1">
      <sharedItems containsMixedTypes="1" containsNumber="1" minValue="-220919.5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342696" maxValue="343105.25"/>
    </cacheField>
    <cacheField name="% CONSUMO AGUA TINTORERIA" numFmtId="0">
      <sharedItems containsMixedTypes="1" containsNumber="1" minValue="-575.95966386554619" maxValue="1198.6209606986899"/>
    </cacheField>
    <cacheField name="VOLUMEN CONSUMO AGUA LIMPIA TINTORERIA (m3)" numFmtId="0">
      <sharedItems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emiMixedTypes="0" containsString="0" containsNumber="1" containsInteger="1" minValue="65" maxValue="65"/>
    </cacheField>
    <cacheField name="RANGO MINIMO INDICADOR DE TINTORERIA2" numFmtId="0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85112" maxValue="343291"/>
    </cacheField>
    <cacheField name="% CONSUMO AGUA  LAVANDERIA" numFmtId="0">
      <sharedItems containsMixedTypes="1" containsNumber="1" minValue="-1197.6209606986899" maxValue="576.95966386554619"/>
    </cacheField>
    <cacheField name="VOLUMEN CONSUMO AGUA LIMPIA LAVANDERIA (m3)" numFmtId="3">
      <sharedItems containsSemiMixedTypes="0" containsString="0" containsNumber="1" minValue="-385112" maxValue="343291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12889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6891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20987" maxValue="948"/>
    </cacheField>
    <cacheField name="PERMEADO MBR1" numFmtId="1">
      <sharedItems containsSemiMixedTypes="0" containsString="0" containsNumber="1" containsInteger="1" minValue="-277216" maxValue="976"/>
    </cacheField>
    <cacheField name="PERMEADO MBR2" numFmtId="1">
      <sharedItems containsSemiMixedTypes="0" containsString="0" containsNumber="1" minValue="-305545" maxValue="10112"/>
    </cacheField>
    <cacheField name="MULAS DE FUNZA" numFmtId="1">
      <sharedItems containsString="0" containsBlank="1" containsNumber="1" containsInteger="1" minValue="0" maxValue="15"/>
    </cacheField>
    <cacheField name="AGUA CALIENTE" numFmtId="1">
      <sharedItems containsSemiMixedTypes="0" containsString="0" containsNumber="1" minValue="-343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Columna1" numFmtId="1">
      <sharedItems containsNonDate="0" containsString="0" containsBlank="1"/>
    </cacheField>
    <cacheField name="   INDICADOR DE CONSUMO TINTORERIA" numFmtId="0" formula="('CONSUMO TOTAL TINTORERIA (m3)'/'Kg Tela')*1000" databaseField="0"/>
    <cacheField name="Campo1" numFmtId="0" formula="#NAME?+#NAME?" databaseField="0"/>
    <cacheField name="Campo2" numFmtId="0" formula=" 0+#NAME?+'VOLUMEN ENVIADO A RO (m3)'" databaseField="0"/>
    <cacheField name="Campo3" numFmtId="0" formula="#NAME?/#NAME?" databaseField="0"/>
    <cacheField name="Campo4" numFmtId="0" formula="'CONSUMO TOTAL TINTORERIA (m3)'/'Kg Tela'" databaseField="0"/>
    <cacheField name="Campo5" numFmtId="0" formula="#NAME?/#NAME?" databaseField="0"/>
    <cacheField name="Campo6" numFmtId="0" formula="('CONSUMO TOTAL  LAVANDERIA (m3)'/'Und efectivas')*1000" databaseField="0"/>
    <cacheField name="Campo7" numFmtId="0" formula="('CONSUMO TOTAL  ROTATIVA (m3)'/'m Tela')*1000" databaseField="0"/>
    <cacheField name="Campo8" numFmtId="0" formula="'% CONSUMO AGUA TINTORERIA'+'% CONSUMO AGUA  LAVANDERIA'" databaseField="0"/>
    <cacheField name="Porcentaje de Agua Suplida Acueducto " numFmtId="0" formula="#NAME?/'TOTAL CONSUMO AGUA PRODUCCIÓN (m3)'" databaseField="0"/>
    <cacheField name="Porcentaje de Agua Suplida por Carro Tanques " numFmtId="0" formula="#NAME?/'TOTAL CONSUMO AGUA PRODUCCIÓN (m3)'" databaseField="0"/>
    <cacheField name="Porcentaje de Agua Suplida por Osmosis Inversa" numFmtId="0" formula="'VOLUMEN ENVIADO A RO (m3)'/'TOTAL CONSUMO AGUA LIMPIA PRODUCCIÓN (m3)'" databaseField="0"/>
    <cacheField name="Agua recuperada - Eficiencia global RO" numFmtId="0" formula="'VOLUMEN ENVIADO PERMEADO RO (m3)'/'VOLUMEN ENVIADO A RO (m3)'" databaseField="0"/>
    <cacheField name="% AGUA RECHAZO" numFmtId="0" formula="'VOLUMEN ENVIADO RECHAZO (m3)'/'VOLUMEN ENVIADO A RO (m3)'" databaseField="0"/>
    <cacheField name="Consumo Agua Rechazo " numFmtId="0" formula="'TOTAL CONSUMO AGUA RECHAZO PRODUCCIÓN (m3)'/'TOTAL CONSUMO AGUA PRODUCCIÓN (m3)'" databaseField="0"/>
    <cacheField name="CONSUMO AGUA RECHAZO" numFmtId="0" formula="'TOTAL CONSUMO AGUA RECHAZO PRODUCCIÓN (m3)'/'VOLUMEN ENVIADO RECHAZO (m3)'" databaseField="0"/>
    <cacheField name="Volumen Pérdida Agua (Baños, Tela, Prendas)" numFmtId="0" formula="'TOTAL CONSUMO AGUA LIMPIA PRODUCCIÓN (m3)'-'CONSUMO TOTAL TRATADO GEM (m3)'" databaseField="0"/>
    <cacheField name="PERDIDA DE AGUA" numFmtId="0" formula="'Volumen Pérdida Agua (Baños, Tela, Prendas)'/'TOTAL CONSUMO AGUA LIMPIA PRODUCCIÓN (m3)'" databaseField="0"/>
    <cacheField name="Campo9" numFmtId="0" formula=" 0" databaseField="0"/>
    <cacheField name="%CONSUMO TINTORERIA" numFmtId="0" formula="'CONSUMO TOTAL TINTORERIA (m3)'/'TOTAL CONSUMO AGUA PRODUCCIÓN (m3)'" databaseField="0"/>
    <cacheField name="KG Producidos/Día Efectivo " numFmtId="0" formula="'Kg Tela'/#NAME?" databaseField="0"/>
    <cacheField name="INDICADOR" numFmtId="0" formula="('CONSUMO TOTAL TINTORERIA (m3)'/'Kg Tela')*1000" databaseField="0"/>
    <cacheField name="TINTORERIA INDICADOR" numFmtId="0" formula="('CONSUMO TOTAL TINTORERIA (m3)')*1000/'Kg Tela'" databaseField="0"/>
    <cacheField name="% CONSUMO LAVANDERIA" numFmtId="0" formula="'CONSUMO TOTAL  LAVANDERIA (m3)'/'TOTAL CONSUMO AGUA LIMPIA PRODUCCIÓN (m3)'" databaseField="0"/>
    <cacheField name="UND EFECTIVA/ DIA EFECTIVO" numFmtId="0" formula="'Und efectivas'/#NAME?" databaseField="0"/>
    <cacheField name="LAVANDERIA INDICADOR" numFmtId="0" formula="('CONSUMO TOTAL  LAVANDERIA (m3)'*1000)/'Und efectivas'" databaseField="0"/>
    <cacheField name="% CONSUMO ROTATIVA" numFmtId="0" formula="'CONSUMO TOTAL  ROTATIVA (m3)'/'TOTAL CONSUMO AGUA LIMPIA PRODUCCIÓN (m3)'" databaseField="0"/>
    <cacheField name="ROTATIVA INDICADOR" numFmtId="0" formula="('CONSUMO TOTAL  ROTATIVA (m3)'*1000)/'m Tela'" databaseField="0"/>
    <cacheField name="% ACUEDUCTO" numFmtId="0" formula="'VOLUMEN CONSUMO ACUEDUCTO (m3)'/'TOTAL CONSUMO AGUA LIMPIA PRODUCCIÓN (m3)'" databaseField="0"/>
    <cacheField name="%CARROTANQUES" numFmtId="0" formula="'VOLUMEN CONSUMO CARROTANQUES (m3)'/'TOTAL CONSUMO AGUA LIMPIA PRODUCCIÓN (m3)'" databaseField="0"/>
    <cacheField name="%PERMEADO RO" numFmtId="0" formula="'VOLUMEN ENVIADO PERMEADO RO (m3)'/'VOLUMEN ENVIADO A RO (m3)'" databaseField="0"/>
    <cacheField name="%PTAP" numFmtId="0" formula="'VOLUMEN  PTAP POTABLE (m3)2'/'TOTAL CONSUMO AGUA LIMPIA PRODUCCIÓN (m3)'" databaseField="0"/>
    <cacheField name="%RECHAZO" numFmtId="0" formula="'VOLUMEN ENVIADO RECHAZO (m3)'/'VOLUMEN ENVIADO A RO (m3)'" databaseField="0"/>
    <cacheField name="% CONSUMO AGUA RECHAZO" numFmtId="0" formula="'TOTAL CONSUMO AGUA RECHAZO PRODUCCIÓN (m3)'/'VOLUMEN ENVIADO RECHAZO (m3)'" databaseField="0"/>
    <cacheField name="GEM 100% " numFmtId="0" formula="'CONSUMO TOTAL TRATADO GEM (m3)'" databaseField="0"/>
    <cacheField name="AGUA INGRESO RO - GEM" numFmtId="0" formula="'VOLUMEN ENVIADO A RO (m3)'" databaseField="0"/>
    <cacheField name="% AGUA INGRESO A RO - GEM" numFmtId="0" formula="'VOLUMEN ENVIADO A RO (m3)'/'CONSUMO TOTAL TRATADO GEM (m3)'" databaseField="0"/>
    <cacheField name="AGUA PERMEADA RO - GEM" numFmtId="0" formula="'VOLUMEN ENVIADO PERMEADO RO (m3)'" databaseField="0"/>
    <cacheField name="% AGUA RECUPERADA EFICIENCIA GLOBAL RO - GEM" numFmtId="0" formula="'VOLUMEN ENVIADO PERMEADO RO (m3)'/'VOLUMEN ENVIADO A RO (m3)'" databaseField="0"/>
    <cacheField name="AGUA RECHAZO RO - GEM" numFmtId="0" formula="'VOLUMEN ENVIADO RECHAZO (m3)'" databaseField="0"/>
    <cacheField name="% AGUA RECHAZO RO - GEM" numFmtId="0" formula="'VOLUMEN ENVIADO RECHAZO (m3)'/'VOLUMEN ENVIADO A RO (m3)'" databaseField="0"/>
    <cacheField name="CONSUMO TOTAL AGUA RECHAZO PRODUCCIÓN - GEM " numFmtId="0" formula="'TOTAL CONSUMO AGUA RECHAZO PRODUCCIÓN (m3)'" databaseField="0"/>
    <cacheField name="% CONSUMO AGUA RECHAZO - GEM" numFmtId="0" formula="'TOTAL CONSUMO AGUA RECHAZO PRODUCCIÓN (m3)'/'VOLUMEN ENVIADO RECHAZO (m3)'" databaseField="0"/>
    <cacheField name="% AGUA POTABLE TINTORERIA" numFmtId="0" formula="'VOLUMEN CONSUMO AGUA LIMPIA TINTORERIA (m3)'/'TOTAL CONSUMO AGUA LIMPIA PRODUCCIÓN (m3)'" databaseField="0"/>
    <cacheField name="2024 TINTORERIA" numFmtId="0" formula=" ('RANGO MAXIMO INDICADOR DE TINTORERIA'-'RANGO MAXIMO INDICADOR DE TINTORERIA')+69" databaseField="0"/>
    <cacheField name="2024 LAVANDERIA" numFmtId="0" formula=" ('RANGO MAXIMO INDICADOR DE LAVANDERIA'-'RANGO MAXIMO INDICADOR DE LAVANDERIA')+23" databaseField="0"/>
    <cacheField name="2024 ROTATIVA" numFmtId="0" formula=" ('MAXIMO RANGO DE INDICADOR ROTATIVA'-'MAXIMO RANGO DE INDICADOR ROTATIVA')+14" databaseField="0"/>
    <cacheField name="PERMEADO MBRS" numFmtId="0" formula="'PERMEADO MBR1'+'PERMEADO MBR2'" databaseField="0"/>
    <cacheField name="TOTAL VOLUMEN A TRATAR " numFmtId="0" formula="'TOTAL CONSUMO AGUA LIMPIA PRODUCCIÓN (m3)'+'MULAS DE FUNZA'" databaseField="0"/>
    <cacheField name="Meta Kg procesados / dia" numFmtId="0" formula="('Kg Tela'-'Kg Tela')+7250" databaseField="0"/>
    <cacheField name="Meta Und efectivas/ dia " numFmtId="0" formula=" ('Und efectivas'-'Und efectivas')+18600" databaseField="0"/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Trimestres (FECHA)" numFmtId="0" databaseField="0">
      <fieldGroup base="0">
        <rangePr groupBy="quarters" startDate="2026-01-01T00:00:00" endDate="2027-01-01T00:00:00"/>
        <groupItems count="6">
          <s v="&lt;1/01/2026"/>
          <s v="Trim.1"/>
          <s v="Trim.2"/>
          <s v="Trim.3"/>
          <s v="Trim.4"/>
          <s v="&gt;1/01/2027"/>
        </groupItems>
      </fieldGroup>
    </cacheField>
    <cacheField name="Años (FECHA)" numFmtId="0" databaseField="0">
      <fieldGroup base="0">
        <rangePr groupBy="years" startDate="2026-01-01T00:00:00" endDate="2027-01-01T00:00:00"/>
        <groupItems count="4">
          <s v="&lt;1/01/2026"/>
          <s v="2026"/>
          <s v="2027"/>
          <s v="&gt;1/01/2027"/>
        </groupItems>
      </fieldGroup>
    </cacheField>
    <cacheField name="RETRATADO MBRS" numFmtId="0" formula="'VOLUMEN ENVIADO RECHAZO (m3)'" databaseField="0"/>
    <cacheField name="AGUA FRIA TINTORERIA" numFmtId="0" formula="('VOLUMEN CONSUMO AGUA LIMPIA TINTORERIA (m3)'-'AGUA CALIENTE')" databaseField="0"/>
    <cacheField name="2025 TINTORERIA" numFmtId="0" formula=" ('RANGO MAXIMO INDICADOR DE TINTORERIA'-'RANGO MAXIMO INDICADOR DE TINTORERIA')+69" databaseField="0"/>
    <cacheField name="2025 LAVANDERIA" numFmtId="0" formula=" ('RANGO MAXIMO INDICADOR DE LAVANDERIA'-'RANGO MAXIMO INDICADOR DE LAVANDERIA')+29.9" databaseField="0"/>
    <cacheField name="VOLUMEN VERTIMIENTO GEM (M3)" numFmtId="0" formula="'CONSUMO TOTAL TRATADO GEM (m3)'-'PERMEADO MBRS'" databaseField="0"/>
    <cacheField name="VOLUMEN VERTIMIENTO MBRS (M3)" numFmtId="0" formula="'PERMEADO MBRS'-'VOLUMEN ENVIADO A RO (m3)'" databaseField="0"/>
    <cacheField name="VOLUMEN VERTIMIENTO TOTAL" numFmtId="0" formula="'CONSUMO TOTAL TRATADO GEM (m3)'-'VOLUMEN ENVIADO PERMEADO RO (m3)'" databaseField="0"/>
  </cacheFields>
  <extLst>
    <ext xmlns:x14="http://schemas.microsoft.com/office/spreadsheetml/2009/9/main" uri="{725AE2AE-9491-48be-B2B4-4EB974FC3084}">
      <x14:pivotCacheDefinition pivotCacheId="875677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x v="0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</r>
  <r>
    <x v="123"/>
    <n v="1"/>
    <n v="18"/>
    <x v="3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</r>
  <r>
    <x v="123"/>
    <n v="2"/>
    <n v="18"/>
    <x v="3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</r>
  <r>
    <x v="123"/>
    <n v="3"/>
    <n v="18"/>
    <x v="3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</r>
  <r>
    <x v="124"/>
    <n v="1"/>
    <n v="19"/>
    <x v="4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</r>
  <r>
    <x v="124"/>
    <n v="2"/>
    <n v="19"/>
    <x v="4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</r>
  <r>
    <x v="124"/>
    <n v="3"/>
    <n v="19"/>
    <x v="4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</r>
  <r>
    <x v="125"/>
    <n v="1"/>
    <n v="19"/>
    <x v="5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</r>
  <r>
    <x v="125"/>
    <n v="2"/>
    <n v="19"/>
    <x v="5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</r>
  <r>
    <x v="125"/>
    <n v="3"/>
    <n v="19"/>
    <x v="5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</r>
  <r>
    <x v="126"/>
    <n v="1"/>
    <n v="19"/>
    <x v="6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</r>
  <r>
    <x v="126"/>
    <n v="2"/>
    <n v="19"/>
    <x v="6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</r>
  <r>
    <x v="126"/>
    <n v="3"/>
    <n v="19"/>
    <x v="6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</r>
  <r>
    <x v="127"/>
    <n v="1"/>
    <n v="19"/>
    <x v="7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</r>
  <r>
    <x v="127"/>
    <n v="2"/>
    <n v="19"/>
    <x v="7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</r>
  <r>
    <x v="127"/>
    <n v="3"/>
    <n v="19"/>
    <x v="7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</r>
  <r>
    <x v="128"/>
    <n v="1"/>
    <n v="19"/>
    <x v="8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</r>
  <r>
    <x v="128"/>
    <n v="2"/>
    <n v="19"/>
    <x v="8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</r>
  <r>
    <x v="128"/>
    <n v="3"/>
    <n v="19"/>
    <x v="8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</r>
  <r>
    <x v="130"/>
    <n v="1"/>
    <n v="19"/>
    <x v="10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</r>
  <r>
    <x v="130"/>
    <n v="2"/>
    <n v="19"/>
    <x v="10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</r>
  <r>
    <x v="130"/>
    <n v="3"/>
    <n v="19"/>
    <x v="10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</r>
  <r>
    <x v="131"/>
    <n v="1"/>
    <n v="20"/>
    <x v="11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</r>
  <r>
    <x v="131"/>
    <n v="2"/>
    <n v="20"/>
    <x v="11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</r>
  <r>
    <x v="131"/>
    <n v="3"/>
    <n v="20"/>
    <x v="11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</r>
  <r>
    <x v="132"/>
    <n v="2"/>
    <n v="20"/>
    <x v="12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</r>
  <r>
    <x v="132"/>
    <n v="3"/>
    <n v="20"/>
    <x v="12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</r>
  <r>
    <x v="133"/>
    <n v="1"/>
    <n v="20"/>
    <x v="13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</r>
  <r>
    <x v="133"/>
    <n v="2"/>
    <n v="20"/>
    <x v="13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</r>
  <r>
    <x v="133"/>
    <n v="3"/>
    <n v="20"/>
    <x v="13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</r>
  <r>
    <x v="134"/>
    <n v="1"/>
    <n v="20"/>
    <x v="14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</r>
  <r>
    <x v="134"/>
    <n v="2"/>
    <n v="20"/>
    <x v="14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</r>
  <r>
    <x v="134"/>
    <n v="3"/>
    <n v="20"/>
    <x v="14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</r>
  <r>
    <x v="137"/>
    <n v="3"/>
    <n v="20"/>
    <x v="17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</r>
  <r>
    <x v="138"/>
    <n v="3"/>
    <n v="21"/>
    <x v="18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</r>
  <r>
    <x v="138"/>
    <n v="3"/>
    <n v="21"/>
    <x v="18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</r>
  <r>
    <x v="138"/>
    <n v="3"/>
    <n v="21"/>
    <x v="18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</r>
  <r>
    <x v="139"/>
    <n v="3"/>
    <n v="21"/>
    <x v="19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</r>
  <r>
    <x v="139"/>
    <n v="3"/>
    <n v="21"/>
    <x v="19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</r>
  <r>
    <x v="139"/>
    <n v="3"/>
    <n v="21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</r>
  <r>
    <x v="151"/>
    <n v="1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2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3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2"/>
    <n v="1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2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3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1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2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3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1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2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3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1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2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3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1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</r>
  <r>
    <x v="156"/>
    <n v="2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3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1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</r>
  <r>
    <x v="157"/>
    <n v="2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3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1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8"/>
    <n v="2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3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1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9"/>
    <n v="2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3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1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</r>
  <r>
    <x v="160"/>
    <n v="2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3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</r>
  <r>
    <x v="161"/>
    <n v="2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</r>
  <r>
    <x v="162"/>
    <n v="2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x v="12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</r>
  <r>
    <x v="163"/>
    <n v="2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</r>
  <r>
    <x v="164"/>
    <n v="2"/>
    <n v="24"/>
    <x v="13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65"/>
    <n v="2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</r>
  <r>
    <x v="166"/>
    <n v="2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</r>
  <r>
    <x v="167"/>
    <n v="2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</r>
  <r>
    <x v="169"/>
    <n v="3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0"/>
    <n v="3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</r>
  <r>
    <x v="170"/>
    <n v="2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1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2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</r>
  <r>
    <x v="175"/>
    <n v="3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</r>
  <r>
    <x v="176"/>
    <n v="3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</r>
  <r>
    <x v="177"/>
    <n v="3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</r>
  <r>
    <x v="178"/>
    <n v="3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</r>
  <r>
    <x v="181"/>
    <n v="2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</r>
  <r>
    <x v="182"/>
    <n v="2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</r>
  <r>
    <x v="183"/>
    <n v="2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4"/>
    <n v="2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5"/>
    <n v="2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6"/>
    <n v="2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187"/>
    <n v="2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188"/>
    <n v="2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9"/>
    <n v="2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</r>
  <r>
    <x v="190"/>
    <n v="2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</r>
  <r>
    <x v="191"/>
    <n v="2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2"/>
    <n v="2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3"/>
    <n v="3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4"/>
    <n v="3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</r>
  <r>
    <x v="195"/>
    <n v="3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</r>
  <r>
    <x v="196"/>
    <n v="3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</r>
  <r>
    <x v="197"/>
    <n v="3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</r>
  <r>
    <x v="198"/>
    <n v="3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9"/>
    <n v="3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0"/>
    <n v="3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</r>
  <r>
    <x v="201"/>
    <n v="3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</r>
  <r>
    <x v="202"/>
    <n v="3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5"/>
    <m/>
    <m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n v="2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n v="2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n v="3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n v="3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n v="5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n v="5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n v="5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n v="6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n v="6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n v="6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n v="7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n v="7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n v="7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n v="8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n v="8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n v="8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n v="9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n v="9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n v="9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n v="10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n v="10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n v="13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n v="13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n v="13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n v="14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n v="14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n v="14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n v="15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n v="15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n v="15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n v="16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n v="16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n v="16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n v="17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n v="17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n v="17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n v="19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n v="19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n v="19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n v="20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n v="20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n v="20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n v="21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n v="21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n v="21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n v="22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n v="22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n v="22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n v="23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n v="23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n v="23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n v="24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n v="24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n v="26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n v="26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n v="26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n v="27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n v="27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n v="27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n v="28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n v="28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n v="28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n v="29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n v="29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n v="29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n v="30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n v="30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n v="30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n v="31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n v="31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n v="31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n v="2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n v="2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n v="2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n v="3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n v="3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n v="3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n v="4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n v="4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n v="4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n v="5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n v="5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n v="5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n v="6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n v="6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n v="6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n v="7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n v="7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n v="9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n v="9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n v="9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n v="10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n v="10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n v="10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n v="11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n v="11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n v="11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n v="12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n v="12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n v="12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n v="13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n v="13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n v="13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n v="14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n v="14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n v="14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n v="16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n v="16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n v="16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n v="17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n v="17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n v="17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n v="18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n v="18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n v="18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n v="19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n v="19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n v="19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n v="20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n v="20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n v="20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n v="21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n v="21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n v="21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n v="23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n v="23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n v="23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n v="24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n v="24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n v="24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n v="25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n v="25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n v="25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n v="26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n v="26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n v="26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n v="27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n v="27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n v="27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n v="28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n v="28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n v="28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n v="2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n v="2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n v="2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n v="3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n v="3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n v="3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n v="4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n v="4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n v="4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n v="5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n v="5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n v="5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n v="6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n v="6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n v="6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n v="7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n v="7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n v="7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n v="9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n v="9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n v="9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n v="10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n v="10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n v="10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n v="11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n v="11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n v="11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n v="12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n v="12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n v="12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n v="13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n v="13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n v="13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n v="14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n v="14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n v="16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n v="16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n v="16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n v="17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n v="17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n v="17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n v="18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n v="18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n v="18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n v="19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n v="19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n v="19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n v="20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n v="20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n v="20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n v="21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n v="21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n v="21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n v="23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n v="23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n v="24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n v="24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n v="24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n v="25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n v="25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n v="25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n v="26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n v="26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n v="26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n v="27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n v="27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n v="27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n v="28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n v="28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n v="28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n v="29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n v="30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n v="30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n v="31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n v="31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n v="1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n v="6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n v="6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n v="6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n v="7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n v="7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n v="7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n v="8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n v="8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n v="8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n v="9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n v="9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n v="9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n v="10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n v="10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n v="10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n v="11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n v="11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n v="11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n v="13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n v="13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n v="13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n v="14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n v="14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n v="14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n v="15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n v="15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n v="15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n v="16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n v="16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n v="16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n v="17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n v="17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n v="17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n v="18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n v="18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n v="18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n v="20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n v="20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n v="20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n v="21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n v="21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n v="21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n v="22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n v="22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n v="22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n v="23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n v="23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n v="23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n v="24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n v="24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n v="24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n v="25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n v="25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n v="25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n v="26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n v="26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n v="27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n v="27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n v="27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n v="28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n v="28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n v="28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n v="29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n v="29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n v="29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n v="30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n v="30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n v="30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n v="1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</r>
  <r>
    <x v="120"/>
    <n v="2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</r>
  <r>
    <x v="120"/>
    <n v="3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21"/>
    <n v="1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</r>
  <r>
    <x v="121"/>
    <n v="2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</r>
  <r>
    <x v="121"/>
    <n v="3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</r>
  <r>
    <x v="122"/>
    <n v="1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</r>
  <r>
    <x v="122"/>
    <n v="2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</r>
  <r>
    <x v="122"/>
    <n v="3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</r>
  <r>
    <x v="123"/>
    <n v="1"/>
    <n v="18"/>
    <n v="4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</r>
  <r>
    <x v="123"/>
    <n v="2"/>
    <n v="18"/>
    <n v="4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</r>
  <r>
    <x v="123"/>
    <n v="3"/>
    <n v="18"/>
    <n v="4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</r>
  <r>
    <x v="124"/>
    <n v="1"/>
    <n v="19"/>
    <n v="5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</r>
  <r>
    <x v="124"/>
    <n v="2"/>
    <n v="19"/>
    <n v="5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</r>
  <r>
    <x v="124"/>
    <n v="3"/>
    <n v="19"/>
    <n v="5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</r>
  <r>
    <x v="125"/>
    <n v="1"/>
    <n v="19"/>
    <n v="6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</r>
  <r>
    <x v="125"/>
    <n v="2"/>
    <n v="19"/>
    <n v="6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</r>
  <r>
    <x v="125"/>
    <n v="3"/>
    <n v="19"/>
    <n v="6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</r>
  <r>
    <x v="126"/>
    <n v="1"/>
    <n v="19"/>
    <n v="7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</r>
  <r>
    <x v="126"/>
    <n v="2"/>
    <n v="19"/>
    <n v="7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</r>
  <r>
    <x v="126"/>
    <n v="3"/>
    <n v="19"/>
    <n v="7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</r>
  <r>
    <x v="127"/>
    <n v="1"/>
    <n v="19"/>
    <n v="8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</r>
  <r>
    <x v="127"/>
    <n v="2"/>
    <n v="19"/>
    <n v="8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</r>
  <r>
    <x v="127"/>
    <n v="3"/>
    <n v="19"/>
    <n v="8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</r>
  <r>
    <x v="128"/>
    <n v="1"/>
    <n v="19"/>
    <n v="9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</r>
  <r>
    <x v="128"/>
    <n v="2"/>
    <n v="19"/>
    <n v="9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</r>
  <r>
    <x v="128"/>
    <n v="3"/>
    <n v="19"/>
    <n v="9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</r>
  <r>
    <x v="129"/>
    <n v="1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</r>
  <r>
    <x v="129"/>
    <n v="2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</r>
  <r>
    <x v="129"/>
    <n v="3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</r>
  <r>
    <x v="130"/>
    <n v="1"/>
    <n v="19"/>
    <n v="11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</r>
  <r>
    <x v="130"/>
    <n v="2"/>
    <n v="19"/>
    <n v="11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</r>
  <r>
    <x v="130"/>
    <n v="3"/>
    <n v="19"/>
    <n v="11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</r>
  <r>
    <x v="131"/>
    <n v="1"/>
    <n v="20"/>
    <n v="12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</r>
  <r>
    <x v="131"/>
    <n v="2"/>
    <n v="20"/>
    <n v="12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</r>
  <r>
    <x v="131"/>
    <n v="3"/>
    <n v="20"/>
    <n v="12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</r>
  <r>
    <x v="132"/>
    <n v="1"/>
    <n v="20"/>
    <n v="13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</r>
  <r>
    <x v="132"/>
    <n v="2"/>
    <n v="20"/>
    <n v="13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</r>
  <r>
    <x v="132"/>
    <n v="3"/>
    <n v="20"/>
    <n v="13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</r>
  <r>
    <x v="133"/>
    <n v="1"/>
    <n v="20"/>
    <n v="14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</r>
  <r>
    <x v="133"/>
    <n v="2"/>
    <n v="20"/>
    <n v="14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</r>
  <r>
    <x v="133"/>
    <n v="3"/>
    <n v="20"/>
    <n v="14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</r>
  <r>
    <x v="134"/>
    <n v="1"/>
    <n v="20"/>
    <n v="15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</r>
  <r>
    <x v="134"/>
    <n v="2"/>
    <n v="20"/>
    <n v="15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</r>
  <r>
    <x v="134"/>
    <n v="3"/>
    <n v="20"/>
    <n v="15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</r>
  <r>
    <x v="135"/>
    <n v="1"/>
    <n v="20"/>
    <n v="16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</r>
  <r>
    <x v="135"/>
    <n v="2"/>
    <n v="20"/>
    <n v="16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</r>
  <r>
    <x v="135"/>
    <n v="3"/>
    <n v="20"/>
    <n v="16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</r>
  <r>
    <x v="136"/>
    <n v="1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</r>
  <r>
    <x v="136"/>
    <n v="2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</r>
  <r>
    <x v="136"/>
    <n v="3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</r>
  <r>
    <x v="137"/>
    <n v="1"/>
    <n v="20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37"/>
    <n v="2"/>
    <n v="20"/>
    <n v="18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</r>
  <r>
    <x v="137"/>
    <n v="3"/>
    <n v="20"/>
    <n v="18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</r>
  <r>
    <x v="138"/>
    <n v="3"/>
    <n v="21"/>
    <n v="19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</r>
  <r>
    <x v="138"/>
    <n v="3"/>
    <n v="21"/>
    <n v="19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</r>
  <r>
    <x v="138"/>
    <n v="3"/>
    <n v="21"/>
    <n v="19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</r>
  <r>
    <x v="139"/>
    <n v="3"/>
    <n v="21"/>
    <n v="20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</r>
  <r>
    <x v="139"/>
    <n v="3"/>
    <n v="21"/>
    <n v="20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</r>
  <r>
    <x v="139"/>
    <n v="3"/>
    <n v="21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</r>
  <r>
    <x v="151"/>
    <n v="1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2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3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2"/>
    <n v="1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2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3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1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2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3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1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2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3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1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2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3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1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</r>
  <r>
    <x v="156"/>
    <n v="2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3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1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</r>
  <r>
    <x v="157"/>
    <n v="2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3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1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8"/>
    <n v="2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3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1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9"/>
    <n v="2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3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1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</r>
  <r>
    <x v="160"/>
    <n v="2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3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</r>
  <r>
    <x v="161"/>
    <n v="2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</r>
  <r>
    <x v="162"/>
    <n v="2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n v="13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</r>
  <r>
    <x v="163"/>
    <n v="2"/>
    <n v="24"/>
    <n v="13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n v="13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</r>
  <r>
    <x v="164"/>
    <n v="2"/>
    <n v="24"/>
    <n v="14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65"/>
    <n v="2"/>
    <n v="25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</r>
  <r>
    <x v="166"/>
    <n v="2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</r>
  <r>
    <x v="167"/>
    <n v="2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</r>
  <r>
    <x v="169"/>
    <n v="3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0"/>
    <n v="3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</r>
  <r>
    <x v="170"/>
    <n v="2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1"/>
    <n v="3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1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2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</r>
  <r>
    <x v="175"/>
    <n v="3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</r>
  <r>
    <x v="176"/>
    <n v="3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</r>
  <r>
    <x v="177"/>
    <n v="3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</r>
  <r>
    <x v="178"/>
    <n v="3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</r>
  <r>
    <x v="181"/>
    <n v="2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</r>
  <r>
    <x v="182"/>
    <n v="2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</r>
  <r>
    <x v="183"/>
    <n v="2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4"/>
    <n v="2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5"/>
    <n v="2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6"/>
    <n v="2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187"/>
    <n v="2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188"/>
    <n v="2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9"/>
    <n v="2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</r>
  <r>
    <x v="190"/>
    <n v="2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</r>
  <r>
    <x v="191"/>
    <n v="2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2"/>
    <n v="2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3"/>
    <n v="3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4"/>
    <n v="3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</r>
  <r>
    <x v="195"/>
    <n v="3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</r>
  <r>
    <x v="196"/>
    <n v="3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</r>
  <r>
    <x v="197"/>
    <n v="3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</r>
  <r>
    <x v="198"/>
    <n v="3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9"/>
    <n v="3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0"/>
    <n v="3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</r>
  <r>
    <x v="201"/>
    <n v="3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</r>
  <r>
    <x v="202"/>
    <n v="3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n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n v="23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</r>
  <r>
    <x v="203"/>
    <n v="3"/>
    <n v="30"/>
    <n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n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n v="24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</r>
  <r>
    <x v="204"/>
    <n v="3"/>
    <n v="30"/>
    <n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n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n v="25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</r>
  <r>
    <x v="205"/>
    <n v="3"/>
    <n v="30"/>
    <n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n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n v="26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n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n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n v="27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n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n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2"/>
    <n v="31"/>
    <n v="28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3"/>
    <n v="31"/>
    <n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1"/>
    <n v="31"/>
    <n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2"/>
    <n v="31"/>
    <n v="29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3"/>
    <n v="31"/>
    <n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n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210"/>
    <n v="2"/>
    <n v="31"/>
    <n v="30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210"/>
    <n v="3"/>
    <n v="31"/>
    <n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1"/>
    <n v="31"/>
    <n v="31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2"/>
    <n v="31"/>
    <n v="31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3"/>
    <n v="31"/>
    <n v="31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2"/>
    <n v="1"/>
    <n v="31"/>
    <n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</r>
  <r>
    <x v="212"/>
    <n v="2"/>
    <n v="31"/>
    <n v="1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2"/>
    <n v="3"/>
    <n v="31"/>
    <n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1"/>
    <n v="31"/>
    <n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2"/>
    <n v="31"/>
    <n v="2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3"/>
    <n v="3"/>
    <n v="31"/>
    <n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1"/>
    <n v="32"/>
    <n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n v="3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3"/>
    <n v="32"/>
    <n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5"/>
    <n v="1"/>
    <n v="32"/>
    <n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</r>
  <r>
    <x v="215"/>
    <n v="2"/>
    <n v="32"/>
    <n v="4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5"/>
    <n v="3"/>
    <n v="32"/>
    <n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6"/>
    <n v="1"/>
    <n v="32"/>
    <n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</r>
  <r>
    <x v="216"/>
    <n v="2"/>
    <n v="32"/>
    <n v="5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6"/>
    <n v="3"/>
    <n v="32"/>
    <n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7"/>
    <n v="1"/>
    <n v="32"/>
    <n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</r>
  <r>
    <x v="217"/>
    <n v="2"/>
    <n v="32"/>
    <n v="6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7"/>
    <n v="3"/>
    <n v="32"/>
    <n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8"/>
    <n v="1"/>
    <n v="32"/>
    <n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n v="7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8"/>
    <n v="3"/>
    <n v="32"/>
    <n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9"/>
    <n v="1"/>
    <n v="32"/>
    <n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</r>
  <r>
    <x v="219"/>
    <n v="2"/>
    <n v="32"/>
    <n v="8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9"/>
    <n v="3"/>
    <n v="32"/>
    <n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1"/>
    <n v="32"/>
    <n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2"/>
    <n v="32"/>
    <n v="9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0"/>
    <n v="3"/>
    <n v="32"/>
    <n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1"/>
    <n v="33"/>
    <n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n v="10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3"/>
    <n v="33"/>
    <n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2"/>
    <n v="1"/>
    <n v="33"/>
    <n v="1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</r>
  <r>
    <x v="222"/>
    <n v="2"/>
    <n v="33"/>
    <n v="11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2"/>
    <n v="3"/>
    <n v="33"/>
    <n v="1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1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</r>
  <r>
    <x v="223"/>
    <n v="2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3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1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</r>
  <r>
    <x v="224"/>
    <n v="2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3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1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</r>
  <r>
    <x v="225"/>
    <n v="2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3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1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</r>
  <r>
    <x v="226"/>
    <n v="2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3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1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2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3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1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2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3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1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2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3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1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</r>
  <r>
    <x v="230"/>
    <n v="2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3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1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2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3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1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</r>
  <r>
    <x v="232"/>
    <n v="2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3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1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</r>
  <r>
    <x v="233"/>
    <n v="2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3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1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2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3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1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2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3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1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</r>
  <r>
    <x v="236"/>
    <n v="2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3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1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2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</r>
  <r>
    <x v="237"/>
    <n v="3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1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2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3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1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2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</r>
  <r>
    <x v="239"/>
    <n v="3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1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2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</r>
  <r>
    <x v="240"/>
    <n v="3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1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2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3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1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2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3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1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2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</r>
  <r>
    <x v="243"/>
    <n v="3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1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2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</r>
  <r>
    <x v="244"/>
    <n v="3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1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2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</r>
  <r>
    <x v="245"/>
    <n v="3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1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2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</r>
  <r>
    <x v="246"/>
    <n v="3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1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2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</r>
  <r>
    <x v="247"/>
    <n v="3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1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2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3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1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2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3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1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2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</r>
  <r>
    <x v="250"/>
    <n v="3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1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2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</r>
  <r>
    <x v="251"/>
    <n v="3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1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2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</r>
  <r>
    <x v="252"/>
    <n v="3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1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2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</r>
  <r>
    <x v="253"/>
    <n v="3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1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2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3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1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2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3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1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2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3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1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2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3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1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2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3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1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2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</r>
  <r>
    <x v="259"/>
    <n v="3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1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2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3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1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2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3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1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2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3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1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2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3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1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2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</r>
  <r>
    <x v="264"/>
    <n v="3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1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2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3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1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2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3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1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2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3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1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2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3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1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2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3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1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2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3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1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2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3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1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2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3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1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2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3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1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2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3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1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2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3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1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2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3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1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2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3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1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2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3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1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2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</r>
  <r>
    <x v="279"/>
    <n v="3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1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2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3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1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2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3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1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2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3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1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2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</r>
  <r>
    <x v="283"/>
    <n v="3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1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2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3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1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2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3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1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2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3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1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2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3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1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2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3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1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2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3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1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2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3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1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2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3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1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2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</r>
  <r>
    <x v="292"/>
    <n v="3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1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2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3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1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2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3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1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2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3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1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2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</r>
  <r>
    <x v="296"/>
    <n v="3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1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2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3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1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2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3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1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2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</r>
  <r>
    <x v="299"/>
    <n v="3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1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2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</r>
  <r>
    <x v="300"/>
    <n v="3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1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2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</r>
  <r>
    <x v="301"/>
    <n v="3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1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2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</r>
  <r>
    <x v="302"/>
    <n v="3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1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2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</r>
  <r>
    <x v="303"/>
    <n v="3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1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2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3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1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2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3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1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2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3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1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2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</r>
  <r>
    <x v="307"/>
    <n v="3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1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2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</r>
  <r>
    <x v="308"/>
    <n v="3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1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2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</r>
  <r>
    <x v="309"/>
    <n v="3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1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2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3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1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2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3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1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2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3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1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2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</r>
  <r>
    <x v="313"/>
    <n v="3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1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2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</r>
  <r>
    <x v="314"/>
    <n v="3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1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2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</r>
  <r>
    <x v="315"/>
    <n v="3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1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2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3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1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2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3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1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2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3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1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2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3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1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2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3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1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2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3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1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2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</r>
  <r>
    <x v="322"/>
    <n v="3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1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2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3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1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2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</r>
  <r>
    <x v="324"/>
    <n v="3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1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2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3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1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2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3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1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2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</r>
  <r>
    <x v="327"/>
    <n v="3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1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2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</r>
  <r>
    <x v="328"/>
    <n v="3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1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2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</r>
  <r>
    <x v="329"/>
    <n v="3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1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2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</r>
  <r>
    <x v="330"/>
    <n v="3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1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2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</r>
  <r>
    <x v="331"/>
    <n v="3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1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2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3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1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2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3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4"/>
    <n v="1"/>
    <n v="49"/>
    <n v="1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</r>
  <r>
    <x v="334"/>
    <n v="2"/>
    <n v="49"/>
    <n v="1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</r>
  <r>
    <x v="334"/>
    <n v="3"/>
    <n v="49"/>
    <n v="1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</r>
  <r>
    <x v="335"/>
    <n v="1"/>
    <n v="49"/>
    <n v="2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</r>
  <r>
    <x v="335"/>
    <n v="2"/>
    <n v="49"/>
    <n v="2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</r>
  <r>
    <x v="335"/>
    <n v="3"/>
    <n v="49"/>
    <n v="2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</r>
  <r>
    <x v="336"/>
    <n v="1"/>
    <n v="49"/>
    <n v="3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</r>
  <r>
    <x v="336"/>
    <n v="2"/>
    <n v="49"/>
    <n v="3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</r>
  <r>
    <x v="336"/>
    <n v="3"/>
    <n v="49"/>
    <n v="3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</r>
  <r>
    <x v="337"/>
    <n v="1"/>
    <n v="49"/>
    <n v="4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</r>
  <r>
    <x v="337"/>
    <n v="2"/>
    <n v="49"/>
    <n v="4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</r>
  <r>
    <x v="337"/>
    <n v="3"/>
    <n v="49"/>
    <n v="4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</r>
  <r>
    <x v="338"/>
    <n v="1"/>
    <n v="49"/>
    <n v="5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</r>
  <r>
    <x v="338"/>
    <n v="2"/>
    <n v="49"/>
    <n v="5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</r>
  <r>
    <x v="338"/>
    <n v="3"/>
    <n v="49"/>
    <n v="5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</r>
  <r>
    <x v="339"/>
    <n v="1"/>
    <n v="49"/>
    <n v="6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</r>
  <r>
    <x v="339"/>
    <n v="2"/>
    <n v="49"/>
    <n v="6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</r>
  <r>
    <x v="339"/>
    <n v="3"/>
    <n v="49"/>
    <n v="6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</r>
  <r>
    <x v="340"/>
    <n v="1"/>
    <n v="49"/>
    <n v="7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0"/>
    <n v="2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</r>
  <r>
    <x v="340"/>
    <n v="3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1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2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3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2"/>
    <n v="1"/>
    <n v="50"/>
    <n v="9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</r>
  <r>
    <x v="342"/>
    <n v="2"/>
    <n v="50"/>
    <n v="9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</r>
  <r>
    <x v="342"/>
    <n v="3"/>
    <n v="50"/>
    <n v="9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</r>
  <r>
    <x v="343"/>
    <n v="1"/>
    <n v="50"/>
    <n v="10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</r>
  <r>
    <x v="343"/>
    <n v="2"/>
    <n v="50"/>
    <n v="10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</r>
  <r>
    <x v="343"/>
    <n v="3"/>
    <n v="50"/>
    <n v="10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</r>
  <r>
    <x v="344"/>
    <n v="1"/>
    <n v="50"/>
    <n v="11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</r>
  <r>
    <x v="344"/>
    <n v="2"/>
    <n v="50"/>
    <n v="11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</r>
  <r>
    <x v="344"/>
    <n v="3"/>
    <n v="50"/>
    <n v="11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</r>
  <r>
    <x v="345"/>
    <n v="1"/>
    <n v="50"/>
    <n v="12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</r>
  <r>
    <x v="345"/>
    <n v="2"/>
    <n v="50"/>
    <n v="12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</r>
  <r>
    <x v="345"/>
    <n v="3"/>
    <n v="50"/>
    <n v="12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</r>
  <r>
    <x v="346"/>
    <n v="1"/>
    <n v="50"/>
    <n v="13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</r>
  <r>
    <x v="346"/>
    <n v="2"/>
    <n v="50"/>
    <n v="13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</r>
  <r>
    <x v="346"/>
    <n v="3"/>
    <n v="50"/>
    <n v="13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</r>
  <r>
    <x v="347"/>
    <n v="1"/>
    <n v="50"/>
    <n v="14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</r>
  <r>
    <x v="347"/>
    <n v="2"/>
    <n v="50"/>
    <n v="14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</r>
  <r>
    <x v="347"/>
    <n v="3"/>
    <n v="50"/>
    <n v="14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</r>
  <r>
    <x v="348"/>
    <n v="1"/>
    <n v="51"/>
    <n v="15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</r>
  <r>
    <x v="348"/>
    <n v="2"/>
    <n v="51"/>
    <n v="15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</r>
  <r>
    <x v="348"/>
    <n v="3"/>
    <n v="5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</r>
  <r>
    <x v="349"/>
    <n v="1"/>
    <n v="51"/>
    <n v="16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</r>
  <r>
    <x v="349"/>
    <n v="2"/>
    <n v="51"/>
    <n v="16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</r>
  <r>
    <x v="349"/>
    <n v="3"/>
    <n v="51"/>
    <n v="16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</r>
  <r>
    <x v="350"/>
    <n v="1"/>
    <n v="51"/>
    <n v="17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</r>
  <r>
    <x v="350"/>
    <n v="2"/>
    <n v="51"/>
    <n v="17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</r>
  <r>
    <x v="350"/>
    <n v="3"/>
    <n v="51"/>
    <n v="17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</r>
  <r>
    <x v="351"/>
    <n v="1"/>
    <n v="51"/>
    <n v="18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</r>
  <r>
    <x v="351"/>
    <n v="2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</r>
  <r>
    <x v="351"/>
    <n v="3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</r>
  <r>
    <x v="352"/>
    <n v="1"/>
    <n v="51"/>
    <n v="19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</r>
  <r>
    <x v="352"/>
    <n v="2"/>
    <n v="51"/>
    <n v="19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</r>
  <r>
    <x v="352"/>
    <n v="3"/>
    <n v="51"/>
    <n v="19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</r>
  <r>
    <x v="353"/>
    <n v="1"/>
    <n v="51"/>
    <n v="20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</r>
  <r>
    <x v="353"/>
    <n v="2"/>
    <n v="51"/>
    <n v="20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</r>
  <r>
    <x v="353"/>
    <n v="3"/>
    <n v="51"/>
    <n v="20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</r>
  <r>
    <x v="354"/>
    <n v="1"/>
    <n v="51"/>
    <n v="21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2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3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5"/>
    <n v="1"/>
    <n v="5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</r>
  <r>
    <x v="355"/>
    <n v="2"/>
    <n v="52"/>
    <n v="22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</r>
  <r>
    <x v="355"/>
    <n v="3"/>
    <n v="52"/>
    <n v="22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</r>
  <r>
    <x v="356"/>
    <n v="1"/>
    <n v="52"/>
    <n v="23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</r>
  <r>
    <x v="356"/>
    <n v="2"/>
    <n v="52"/>
    <n v="23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</r>
  <r>
    <x v="356"/>
    <n v="3"/>
    <n v="52"/>
    <n v="23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</r>
  <r>
    <x v="357"/>
    <n v="1"/>
    <n v="52"/>
    <n v="24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</r>
  <r>
    <x v="357"/>
    <n v="2"/>
    <n v="52"/>
    <n v="24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</r>
  <r>
    <x v="357"/>
    <n v="3"/>
    <n v="52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1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2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3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1"/>
    <n v="5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2"/>
    <n v="52"/>
    <n v="26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</r>
  <r>
    <x v="359"/>
    <n v="3"/>
    <n v="52"/>
    <n v="26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</r>
  <r>
    <x v="360"/>
    <n v="1"/>
    <n v="52"/>
    <n v="27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</r>
  <r>
    <x v="360"/>
    <n v="2"/>
    <n v="52"/>
    <n v="27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</r>
  <r>
    <x v="360"/>
    <n v="3"/>
    <n v="52"/>
    <n v="27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</r>
  <r>
    <x v="361"/>
    <n v="1"/>
    <n v="52"/>
    <n v="28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</r>
  <r>
    <x v="361"/>
    <n v="2"/>
    <n v="52"/>
    <n v="28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1"/>
    <n v="3"/>
    <n v="5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2"/>
    <n v="1"/>
    <n v="5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</r>
  <r>
    <x v="362"/>
    <n v="2"/>
    <n v="53"/>
    <n v="29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</r>
  <r>
    <x v="362"/>
    <n v="3"/>
    <n v="53"/>
    <n v="29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</r>
  <r>
    <x v="363"/>
    <n v="1"/>
    <n v="53"/>
    <n v="30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</r>
  <r>
    <x v="363"/>
    <n v="2"/>
    <n v="53"/>
    <n v="30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</r>
  <r>
    <x v="363"/>
    <n v="3"/>
    <n v="53"/>
    <n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</r>
  <r>
    <x v="364"/>
    <n v="1"/>
    <n v="53"/>
    <n v="31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</r>
  <r>
    <x v="364"/>
    <n v="2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</r>
  <r>
    <x v="364"/>
    <n v="3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  <m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  <m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  <m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  <m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  <m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  <m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  <m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  <m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  <m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  <m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  <m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  <m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  <m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  <m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  <m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  <m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  <m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  <m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  <m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  <m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  <m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  <m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  <m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  <m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  <m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  <m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  <m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  <m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  <m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  <m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  <m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  <m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  <m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  <m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  <m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  <m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  <m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  <m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  <m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  <m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  <m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  <m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  <m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  <m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  <m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  <m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  <m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  <m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  <m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  <m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  <m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  <m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  <m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  <m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  <m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  <m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  <m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  <m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  <m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  <m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  <m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  <m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  <m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  <m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  <m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  <m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  <m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  <m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  <m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  <m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  <m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  <m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  <m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  <m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  <m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  <m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  <m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  <m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  <m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  <m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  <m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  <m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  <m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  <m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  <m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  <m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  <m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  <m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  <m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  <m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  <m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  <m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  <m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  <m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  <m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  <m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  <m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  <m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  <m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  <m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  <m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  <m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  <m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  <m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  <m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  <m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  <m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  <m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  <m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  <m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  <m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  <m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  <m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  <m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  <m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  <m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  <m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  <m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  <m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  <m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  <m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  <m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  <m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  <m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  <m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  <m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  <m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  <m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  <m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  <m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  <m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  <m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  <m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  <m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  <m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  <m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  <m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  <m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  <m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  <m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  <m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  <m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  <m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  <m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  <m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  <m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  <m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  <m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  <m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  <m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  <m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  <m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  <m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  <m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  <m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  <m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  <m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  <m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  <m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  <m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  <m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  <m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  <m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  <m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  <m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  <m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  <m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  <m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  <m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  <m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  <m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  <m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  <m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  <m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  <m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  <m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  <m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  <m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  <m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  <m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  <m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  <m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  <m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  <m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  <m/>
  </r>
  <r>
    <x v="120"/>
    <n v="1"/>
    <n v="18"/>
    <x v="0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  <m/>
  </r>
  <r>
    <x v="123"/>
    <n v="1"/>
    <n v="18"/>
    <x v="3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  <m/>
  </r>
  <r>
    <x v="123"/>
    <n v="2"/>
    <n v="18"/>
    <x v="3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  <m/>
  </r>
  <r>
    <x v="123"/>
    <n v="3"/>
    <n v="18"/>
    <x v="3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  <m/>
  </r>
  <r>
    <x v="124"/>
    <n v="1"/>
    <n v="19"/>
    <x v="4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  <m/>
  </r>
  <r>
    <x v="124"/>
    <n v="2"/>
    <n v="19"/>
    <x v="4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  <m/>
  </r>
  <r>
    <x v="124"/>
    <n v="3"/>
    <n v="19"/>
    <x v="4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  <m/>
  </r>
  <r>
    <x v="125"/>
    <n v="1"/>
    <n v="19"/>
    <x v="5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  <m/>
  </r>
  <r>
    <x v="125"/>
    <n v="2"/>
    <n v="19"/>
    <x v="5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  <m/>
  </r>
  <r>
    <x v="125"/>
    <n v="3"/>
    <n v="19"/>
    <x v="5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  <m/>
  </r>
  <r>
    <x v="126"/>
    <n v="1"/>
    <n v="19"/>
    <x v="6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  <m/>
  </r>
  <r>
    <x v="126"/>
    <n v="2"/>
    <n v="19"/>
    <x v="6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  <m/>
  </r>
  <r>
    <x v="126"/>
    <n v="3"/>
    <n v="19"/>
    <x v="6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  <m/>
  </r>
  <r>
    <x v="127"/>
    <n v="1"/>
    <n v="19"/>
    <x v="7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  <m/>
  </r>
  <r>
    <x v="127"/>
    <n v="2"/>
    <n v="19"/>
    <x v="7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  <m/>
  </r>
  <r>
    <x v="127"/>
    <n v="3"/>
    <n v="19"/>
    <x v="7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  <m/>
  </r>
  <r>
    <x v="128"/>
    <n v="1"/>
    <n v="19"/>
    <x v="8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  <m/>
  </r>
  <r>
    <x v="128"/>
    <n v="2"/>
    <n v="19"/>
    <x v="8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  <m/>
  </r>
  <r>
    <x v="128"/>
    <n v="3"/>
    <n v="19"/>
    <x v="8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  <m/>
  </r>
  <r>
    <x v="130"/>
    <n v="1"/>
    <n v="19"/>
    <x v="10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  <m/>
  </r>
  <r>
    <x v="130"/>
    <n v="2"/>
    <n v="19"/>
    <x v="10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  <m/>
  </r>
  <r>
    <x v="130"/>
    <n v="3"/>
    <n v="19"/>
    <x v="10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  <m/>
  </r>
  <r>
    <x v="131"/>
    <n v="1"/>
    <n v="20"/>
    <x v="11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  <m/>
  </r>
  <r>
    <x v="131"/>
    <n v="2"/>
    <n v="20"/>
    <x v="11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  <m/>
  </r>
  <r>
    <x v="131"/>
    <n v="3"/>
    <n v="20"/>
    <x v="11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  <m/>
  </r>
  <r>
    <x v="132"/>
    <n v="2"/>
    <n v="20"/>
    <x v="12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  <m/>
  </r>
  <r>
    <x v="132"/>
    <n v="3"/>
    <n v="20"/>
    <x v="12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  <m/>
  </r>
  <r>
    <x v="133"/>
    <n v="1"/>
    <n v="20"/>
    <x v="13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  <m/>
  </r>
  <r>
    <x v="133"/>
    <n v="2"/>
    <n v="20"/>
    <x v="13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  <m/>
  </r>
  <r>
    <x v="133"/>
    <n v="3"/>
    <n v="20"/>
    <x v="13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  <m/>
  </r>
  <r>
    <x v="134"/>
    <n v="1"/>
    <n v="20"/>
    <x v="14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  <m/>
  </r>
  <r>
    <x v="134"/>
    <n v="2"/>
    <n v="20"/>
    <x v="14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  <m/>
  </r>
  <r>
    <x v="134"/>
    <n v="3"/>
    <n v="20"/>
    <x v="14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  <m/>
  </r>
  <r>
    <x v="137"/>
    <n v="3"/>
    <n v="20"/>
    <x v="17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  <m/>
  </r>
  <r>
    <x v="138"/>
    <n v="3"/>
    <n v="21"/>
    <x v="18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  <m/>
  </r>
  <r>
    <x v="138"/>
    <n v="3"/>
    <n v="21"/>
    <x v="18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  <m/>
  </r>
  <r>
    <x v="138"/>
    <n v="3"/>
    <n v="21"/>
    <x v="18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  <m/>
  </r>
  <r>
    <x v="139"/>
    <n v="3"/>
    <n v="21"/>
    <x v="19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  <m/>
  </r>
  <r>
    <x v="139"/>
    <n v="3"/>
    <n v="21"/>
    <x v="19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  <m/>
  </r>
  <r>
    <x v="139"/>
    <n v="3"/>
    <n v="21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  <m/>
  </r>
  <r>
    <x v="151"/>
    <n v="1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1"/>
    <n v="2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1"/>
    <n v="3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2"/>
    <n v="1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2"/>
    <n v="2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2"/>
    <n v="3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1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2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3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1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2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3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1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2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3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6"/>
    <n v="1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  <m/>
  </r>
  <r>
    <x v="156"/>
    <n v="2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6"/>
    <n v="3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7"/>
    <n v="1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  <m/>
  </r>
  <r>
    <x v="157"/>
    <n v="2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7"/>
    <n v="3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8"/>
    <n v="1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58"/>
    <n v="2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8"/>
    <n v="3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9"/>
    <n v="1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59"/>
    <n v="2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9"/>
    <n v="3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0"/>
    <n v="1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  <m/>
  </r>
  <r>
    <x v="160"/>
    <n v="2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0"/>
    <n v="3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1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  <m/>
  </r>
  <r>
    <x v="161"/>
    <n v="2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3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1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  <m/>
  </r>
  <r>
    <x v="162"/>
    <n v="2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3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1"/>
    <n v="24"/>
    <x v="12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  <m/>
  </r>
  <r>
    <x v="163"/>
    <n v="2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3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1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  <m/>
  </r>
  <r>
    <x v="164"/>
    <n v="2"/>
    <n v="24"/>
    <x v="13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3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1"/>
    <n v="25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65"/>
    <n v="2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3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1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  <m/>
  </r>
  <r>
    <x v="166"/>
    <n v="2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3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1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  <m/>
  </r>
  <r>
    <x v="167"/>
    <n v="2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3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2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  <m/>
  </r>
  <r>
    <x v="169"/>
    <n v="3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1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2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0"/>
    <n v="3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0"/>
    <n v="1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  <m/>
  </r>
  <r>
    <x v="170"/>
    <n v="2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2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2"/>
    <n v="1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2"/>
    <n v="2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2"/>
    <n v="3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1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2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3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1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2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3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1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2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  <m/>
  </r>
  <r>
    <x v="175"/>
    <n v="3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1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2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  <m/>
  </r>
  <r>
    <x v="176"/>
    <n v="3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1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2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  <m/>
  </r>
  <r>
    <x v="177"/>
    <n v="3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1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2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  <m/>
  </r>
  <r>
    <x v="178"/>
    <n v="3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1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2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3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1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2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3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1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  <m/>
  </r>
  <r>
    <x v="181"/>
    <n v="2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3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1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  <m/>
  </r>
  <r>
    <x v="182"/>
    <n v="2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3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1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  <m/>
  </r>
  <r>
    <x v="183"/>
    <n v="2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3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1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4"/>
    <n v="2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3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1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5"/>
    <n v="2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3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1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6"/>
    <n v="2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3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1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  <m/>
  </r>
  <r>
    <x v="187"/>
    <n v="2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3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1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  <m/>
  </r>
  <r>
    <x v="188"/>
    <n v="2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3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1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9"/>
    <n v="2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3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1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  <m/>
  </r>
  <r>
    <x v="190"/>
    <n v="2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3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1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  <m/>
  </r>
  <r>
    <x v="191"/>
    <n v="2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3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1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2"/>
    <n v="2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3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1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2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3"/>
    <n v="3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1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2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4"/>
    <n v="3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1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2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  <m/>
  </r>
  <r>
    <x v="195"/>
    <n v="3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1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2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  <m/>
  </r>
  <r>
    <x v="196"/>
    <n v="3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1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2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  <m/>
  </r>
  <r>
    <x v="197"/>
    <n v="3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1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2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  <m/>
  </r>
  <r>
    <x v="198"/>
    <n v="3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1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2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9"/>
    <n v="3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1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2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0"/>
    <n v="3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1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2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  <m/>
  </r>
  <r>
    <x v="201"/>
    <n v="3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1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2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  <m/>
  </r>
  <r>
    <x v="202"/>
    <n v="3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FCB23-BE24-42CA-88B7-9B0D318682FD}" name="ROT IND VOL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6" rowHeaderCaption="FECHA">
  <location ref="DK4:DO6" firstHeaderRow="0" firstDataRow="1" firstDataCol="1" rowPageCount="1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3">
    <format dxfId="323">
      <pivotArea type="all" dataOnly="0" outline="0" fieldPosition="0"/>
    </format>
    <format dxfId="322">
      <pivotArea outline="0" collapsedLevelsAreSubtotals="1" fieldPosition="0"/>
    </format>
    <format dxfId="321">
      <pivotArea dataOnly="0" labelOnly="1" grandRow="1" outline="0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dataOnly="0" labelOnly="1" grandRow="1" outline="0" fieldPosition="0"/>
    </format>
    <format dxfId="317">
      <pivotArea outline="0" collapsedLevelsAreSubtotals="1" fieldPosition="0"/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outline="0" collapsedLevelsAreSubtotals="1" fieldPosition="0"/>
    </format>
    <format dxfId="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05">
      <pivotArea field="0" type="button" dataOnly="0" labelOnly="1" outline="0" axis="axisPage" fieldPosition="0"/>
    </format>
    <format dxfId="304">
      <pivotArea dataOnly="0" labelOnly="1" grandRow="1" outline="0" fieldPosition="0"/>
    </format>
    <format dxfId="303">
      <pivotArea dataOnly="0" labelOnly="1" fieldPosition="0">
        <references count="1">
          <reference field="0" count="1">
            <x v="519"/>
          </reference>
        </references>
      </pivotArea>
    </format>
    <format dxfId="302">
      <pivotArea field="0" type="button" dataOnly="0" labelOnly="1" outline="0" axis="axisPage" fieldPosition="0"/>
    </format>
    <format dxfId="30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26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367">
      <pivotArea type="data" outline="0" fieldPosition="0">
        <references count="2">
          <reference field="4294967294" count="1" selected="0">
            <x v="2"/>
          </reference>
          <reference field="0" count="1" selected="0">
            <x v="488"/>
          </reference>
        </references>
      </pivotArea>
    </chartFormat>
    <chartFormat chart="68" format="368">
      <pivotArea type="data" outline="0" fieldPosition="0">
        <references count="2">
          <reference field="4294967294" count="1" selected="0">
            <x v="2"/>
          </reference>
          <reference field="0" count="1" selected="0">
            <x v="489"/>
          </reference>
        </references>
      </pivotArea>
    </chartFormat>
    <chartFormat chart="68" format="369">
      <pivotArea type="data" outline="0" fieldPosition="0">
        <references count="2">
          <reference field="4294967294" count="1" selected="0">
            <x v="2"/>
          </reference>
          <reference field="0" count="1" selected="0">
            <x v="490"/>
          </reference>
        </references>
      </pivotArea>
    </chartFormat>
    <chartFormat chart="68" format="370">
      <pivotArea type="data" outline="0" fieldPosition="0">
        <references count="2">
          <reference field="4294967294" count="1" selected="0">
            <x v="2"/>
          </reference>
          <reference field="0" count="1" selected="0">
            <x v="491"/>
          </reference>
        </references>
      </pivotArea>
    </chartFormat>
    <chartFormat chart="68" format="371">
      <pivotArea type="data" outline="0" fieldPosition="0">
        <references count="2">
          <reference field="4294967294" count="1" selected="0">
            <x v="2"/>
          </reference>
          <reference field="0" count="1" selected="0">
            <x v="492"/>
          </reference>
        </references>
      </pivotArea>
    </chartFormat>
    <chartFormat chart="68" format="372">
      <pivotArea type="data" outline="0" fieldPosition="0">
        <references count="2">
          <reference field="4294967294" count="1" selected="0">
            <x v="2"/>
          </reference>
          <reference field="0" count="1" selected="0">
            <x v="493"/>
          </reference>
        </references>
      </pivotArea>
    </chartFormat>
    <chartFormat chart="68" format="37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4"/>
          </reference>
        </references>
      </pivotArea>
    </chartFormat>
    <chartFormat chart="68" format="374">
      <pivotArea type="data" outline="0" fieldPosition="0">
        <references count="2">
          <reference field="4294967294" count="1" selected="0">
            <x v="2"/>
          </reference>
          <reference field="0" count="1" selected="0">
            <x v="495"/>
          </reference>
        </references>
      </pivotArea>
    </chartFormat>
    <chartFormat chart="68" format="375">
      <pivotArea type="data" outline="0" fieldPosition="0">
        <references count="2">
          <reference field="4294967294" count="1" selected="0">
            <x v="2"/>
          </reference>
          <reference field="0" count="1" selected="0">
            <x v="496"/>
          </reference>
        </references>
      </pivotArea>
    </chartFormat>
    <chartFormat chart="68" format="376">
      <pivotArea type="data" outline="0" fieldPosition="0">
        <references count="2">
          <reference field="4294967294" count="1" selected="0">
            <x v="2"/>
          </reference>
          <reference field="0" count="1" selected="0">
            <x v="497"/>
          </reference>
        </references>
      </pivotArea>
    </chartFormat>
    <chartFormat chart="68" format="377">
      <pivotArea type="data" outline="0" fieldPosition="0">
        <references count="2">
          <reference field="4294967294" count="1" selected="0">
            <x v="2"/>
          </reference>
          <reference field="0" count="1" selected="0">
            <x v="498"/>
          </reference>
        </references>
      </pivotArea>
    </chartFormat>
    <chartFormat chart="68" format="378">
      <pivotArea type="data" outline="0" fieldPosition="0">
        <references count="2">
          <reference field="4294967294" count="1" selected="0">
            <x v="2"/>
          </reference>
          <reference field="0" count="1" selected="0">
            <x v="499"/>
          </reference>
        </references>
      </pivotArea>
    </chartFormat>
    <chartFormat chart="68" format="3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00"/>
          </reference>
        </references>
      </pivotArea>
    </chartFormat>
    <chartFormat chart="68" format="3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01"/>
          </reference>
        </references>
      </pivotArea>
    </chartFormat>
    <chartFormat chart="68" format="3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02"/>
          </reference>
        </references>
      </pivotArea>
    </chartFormat>
    <chartFormat chart="68" format="3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03"/>
          </reference>
        </references>
      </pivotArea>
    </chartFormat>
    <chartFormat chart="68" format="3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04"/>
          </reference>
        </references>
      </pivotArea>
    </chartFormat>
    <chartFormat chart="68" format="3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5"/>
          </reference>
        </references>
      </pivotArea>
    </chartFormat>
    <chartFormat chart="68" format="3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06"/>
          </reference>
        </references>
      </pivotArea>
    </chartFormat>
    <chartFormat chart="68" format="3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07"/>
          </reference>
        </references>
      </pivotArea>
    </chartFormat>
    <chartFormat chart="68" format="3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08"/>
          </reference>
        </references>
      </pivotArea>
    </chartFormat>
    <chartFormat chart="68" format="3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09"/>
          </reference>
        </references>
      </pivotArea>
    </chartFormat>
    <chartFormat chart="68" format="3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10"/>
          </reference>
        </references>
      </pivotArea>
    </chartFormat>
    <chartFormat chart="68" format="3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11"/>
          </reference>
        </references>
      </pivotArea>
    </chartFormat>
    <chartFormat chart="68" format="3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12"/>
          </reference>
        </references>
      </pivotArea>
    </chartFormat>
    <chartFormat chart="68" format="3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13"/>
          </reference>
        </references>
      </pivotArea>
    </chartFormat>
    <chartFormat chart="68" format="393">
      <pivotArea type="data" outline="0" fieldPosition="0">
        <references count="2">
          <reference field="4294967294" count="1" selected="0">
            <x v="2"/>
          </reference>
          <reference field="0" count="1" selected="0">
            <x v="427"/>
          </reference>
        </references>
      </pivotArea>
    </chartFormat>
    <chartFormat chart="68" format="3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28"/>
          </reference>
        </references>
      </pivotArea>
    </chartFormat>
    <chartFormat chart="68" format="3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29"/>
          </reference>
        </references>
      </pivotArea>
    </chartFormat>
    <chartFormat chart="68" format="3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30"/>
          </reference>
        </references>
      </pivotArea>
    </chartFormat>
    <chartFormat chart="68" format="3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1"/>
          </reference>
        </references>
      </pivotArea>
    </chartFormat>
    <chartFormat chart="68" format="3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32"/>
          </reference>
        </references>
      </pivotArea>
    </chartFormat>
    <chartFormat chart="68" format="3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33"/>
          </reference>
        </references>
      </pivotArea>
    </chartFormat>
    <chartFormat chart="68" format="4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34"/>
          </reference>
        </references>
      </pivotArea>
    </chartFormat>
    <chartFormat chart="68" format="4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35"/>
          </reference>
        </references>
      </pivotArea>
    </chartFormat>
    <chartFormat chart="68" format="4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36"/>
          </reference>
        </references>
      </pivotArea>
    </chartFormat>
    <chartFormat chart="68" format="4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37"/>
          </reference>
        </references>
      </pivotArea>
    </chartFormat>
    <chartFormat chart="68" format="404">
      <pivotArea type="data" outline="0" fieldPosition="0">
        <references count="2">
          <reference field="4294967294" count="1" selected="0">
            <x v="2"/>
          </reference>
          <reference field="0" count="1" selected="0">
            <x v="438"/>
          </reference>
        </references>
      </pivotArea>
    </chartFormat>
    <chartFormat chart="68" format="405">
      <pivotArea type="data" outline="0" fieldPosition="0">
        <references count="2">
          <reference field="4294967294" count="1" selected="0">
            <x v="2"/>
          </reference>
          <reference field="0" count="1" selected="0">
            <x v="439"/>
          </reference>
        </references>
      </pivotArea>
    </chartFormat>
    <chartFormat chart="68" format="406">
      <pivotArea type="data" outline="0" fieldPosition="0">
        <references count="2">
          <reference field="4294967294" count="1" selected="0">
            <x v="2"/>
          </reference>
          <reference field="0" count="1" selected="0">
            <x v="440"/>
          </reference>
        </references>
      </pivotArea>
    </chartFormat>
    <chartFormat chart="68" format="407">
      <pivotArea type="data" outline="0" fieldPosition="0">
        <references count="2">
          <reference field="4294967294" count="1" selected="0">
            <x v="2"/>
          </reference>
          <reference field="0" count="1" selected="0">
            <x v="441"/>
          </reference>
        </references>
      </pivotArea>
    </chartFormat>
    <chartFormat chart="68" format="40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2"/>
          </reference>
        </references>
      </pivotArea>
    </chartFormat>
    <chartFormat chart="68" format="409">
      <pivotArea type="data" outline="0" fieldPosition="0">
        <references count="2">
          <reference field="4294967294" count="1" selected="0">
            <x v="2"/>
          </reference>
          <reference field="0" count="1" selected="0">
            <x v="443"/>
          </reference>
        </references>
      </pivotArea>
    </chartFormat>
    <chartFormat chart="68" format="410">
      <pivotArea type="data" outline="0" fieldPosition="0">
        <references count="2">
          <reference field="4294967294" count="1" selected="0">
            <x v="2"/>
          </reference>
          <reference field="0" count="1" selected="0">
            <x v="444"/>
          </reference>
        </references>
      </pivotArea>
    </chartFormat>
    <chartFormat chart="68" format="411">
      <pivotArea type="data" outline="0" fieldPosition="0">
        <references count="2">
          <reference field="4294967294" count="1" selected="0">
            <x v="2"/>
          </reference>
          <reference field="0" count="1" selected="0">
            <x v="445"/>
          </reference>
        </references>
      </pivotArea>
    </chartFormat>
    <chartFormat chart="68" format="412">
      <pivotArea type="data" outline="0" fieldPosition="0">
        <references count="2">
          <reference field="4294967294" count="1" selected="0">
            <x v="2"/>
          </reference>
          <reference field="0" count="1" selected="0">
            <x v="446"/>
          </reference>
        </references>
      </pivotArea>
    </chartFormat>
    <chartFormat chart="68" format="4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47"/>
          </reference>
        </references>
      </pivotArea>
    </chartFormat>
    <chartFormat chart="68" format="414">
      <pivotArea type="data" outline="0" fieldPosition="0">
        <references count="2">
          <reference field="4294967294" count="1" selected="0">
            <x v="2"/>
          </reference>
          <reference field="0" count="1" selected="0">
            <x v="448"/>
          </reference>
        </references>
      </pivotArea>
    </chartFormat>
    <chartFormat chart="68" format="415">
      <pivotArea type="data" outline="0" fieldPosition="0">
        <references count="2">
          <reference field="4294967294" count="1" selected="0">
            <x v="2"/>
          </reference>
          <reference field="0" count="1" selected="0">
            <x v="449"/>
          </reference>
        </references>
      </pivotArea>
    </chartFormat>
    <chartFormat chart="68" format="416">
      <pivotArea type="data" outline="0" fieldPosition="0">
        <references count="2">
          <reference field="4294967294" count="1" selected="0">
            <x v="2"/>
          </reference>
          <reference field="0" count="1" selected="0">
            <x v="450"/>
          </reference>
        </references>
      </pivotArea>
    </chartFormat>
    <chartFormat chart="68" format="4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51"/>
          </reference>
        </references>
      </pivotArea>
    </chartFormat>
    <chartFormat chart="68" format="418">
      <pivotArea type="data" outline="0" fieldPosition="0">
        <references count="2">
          <reference field="4294967294" count="1" selected="0">
            <x v="2"/>
          </reference>
          <reference field="0" count="1" selected="0">
            <x v="452"/>
          </reference>
        </references>
      </pivotArea>
    </chartFormat>
    <chartFormat chart="68" format="41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3"/>
          </reference>
        </references>
      </pivotArea>
    </chartFormat>
    <chartFormat chart="68" format="420">
      <pivotArea type="data" outline="0" fieldPosition="0">
        <references count="2">
          <reference field="4294967294" count="1" selected="0">
            <x v="2"/>
          </reference>
          <reference field="0" count="1" selected="0">
            <x v="454"/>
          </reference>
        </references>
      </pivotArea>
    </chartFormat>
    <chartFormat chart="68" format="421">
      <pivotArea type="data" outline="0" fieldPosition="0">
        <references count="2">
          <reference field="4294967294" count="1" selected="0">
            <x v="2"/>
          </reference>
          <reference field="0" count="1" selected="0">
            <x v="455"/>
          </reference>
        </references>
      </pivotArea>
    </chartFormat>
    <chartFormat chart="68" format="422">
      <pivotArea type="data" outline="0" fieldPosition="0">
        <references count="2">
          <reference field="4294967294" count="1" selected="0">
            <x v="2"/>
          </reference>
          <reference field="0" count="1" selected="0">
            <x v="456"/>
          </reference>
        </references>
      </pivotArea>
    </chartFormat>
    <chartFormat chart="68" format="423">
      <pivotArea type="data" outline="0" fieldPosition="0">
        <references count="2">
          <reference field="4294967294" count="1" selected="0">
            <x v="2"/>
          </reference>
          <reference field="0" count="1" selected="0">
            <x v="514"/>
          </reference>
        </references>
      </pivotArea>
    </chartFormat>
    <chartFormat chart="68" format="424">
      <pivotArea type="data" outline="0" fieldPosition="0">
        <references count="2">
          <reference field="4294967294" count="1" selected="0">
            <x v="2"/>
          </reference>
          <reference field="0" count="1" selected="0">
            <x v="515"/>
          </reference>
        </references>
      </pivotArea>
    </chartFormat>
    <chartFormat chart="68" format="42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6"/>
          </reference>
        </references>
      </pivotArea>
    </chartFormat>
    <chartFormat chart="68" format="426">
      <pivotArea type="data" outline="0" fieldPosition="0">
        <references count="2">
          <reference field="4294967294" count="1" selected="0">
            <x v="2"/>
          </reference>
          <reference field="0" count="1" selected="0">
            <x v="517"/>
          </reference>
        </references>
      </pivotArea>
    </chartFormat>
    <chartFormat chart="68" format="427">
      <pivotArea type="data" outline="0" fieldPosition="0">
        <references count="2">
          <reference field="4294967294" count="1" selected="0">
            <x v="2"/>
          </reference>
          <reference field="0" count="1" selected="0">
            <x v="518"/>
          </reference>
        </references>
      </pivotArea>
    </chartFormat>
    <chartFormat chart="68" format="428">
      <pivotArea type="data" outline="0" fieldPosition="0">
        <references count="2">
          <reference field="4294967294" count="1" selected="0">
            <x v="2"/>
          </reference>
          <reference field="0" count="1" selected="0">
            <x v="519"/>
          </reference>
        </references>
      </pivotArea>
    </chartFormat>
    <chartFormat chart="68" format="429">
      <pivotArea type="data" outline="0" fieldPosition="0">
        <references count="2">
          <reference field="4294967294" count="1" selected="0">
            <x v="2"/>
          </reference>
          <reference field="0" count="1" selected="0">
            <x v="520"/>
          </reference>
        </references>
      </pivotArea>
    </chartFormat>
    <chartFormat chart="68" format="430">
      <pivotArea type="data" outline="0" fieldPosition="0">
        <references count="2">
          <reference field="4294967294" count="1" selected="0">
            <x v="2"/>
          </reference>
          <reference field="0" count="1" selected="0">
            <x v="521"/>
          </reference>
        </references>
      </pivotArea>
    </chartFormat>
    <chartFormat chart="68" format="431">
      <pivotArea type="data" outline="0" fieldPosition="0">
        <references count="2">
          <reference field="4294967294" count="1" selected="0">
            <x v="2"/>
          </reference>
          <reference field="0" count="1" selected="0">
            <x v="522"/>
          </reference>
        </references>
      </pivotArea>
    </chartFormat>
    <chartFormat chart="68" format="4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23"/>
          </reference>
        </references>
      </pivotArea>
    </chartFormat>
    <chartFormat chart="68" format="433">
      <pivotArea type="data" outline="0" fieldPosition="0">
        <references count="2">
          <reference field="4294967294" count="1" selected="0">
            <x v="2"/>
          </reference>
          <reference field="0" count="1" selected="0">
            <x v="524"/>
          </reference>
        </references>
      </pivotArea>
    </chartFormat>
    <chartFormat chart="68" format="434">
      <pivotArea type="data" outline="0" fieldPosition="0">
        <references count="2">
          <reference field="4294967294" count="1" selected="0">
            <x v="2"/>
          </reference>
          <reference field="0" count="1" selected="0">
            <x v="525"/>
          </reference>
        </references>
      </pivotArea>
    </chartFormat>
    <chartFormat chart="68" format="4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26"/>
          </reference>
        </references>
      </pivotArea>
    </chartFormat>
    <chartFormat chart="68" format="43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7"/>
          </reference>
        </references>
      </pivotArea>
    </chartFormat>
    <chartFormat chart="68" format="437">
      <pivotArea type="data" outline="0" fieldPosition="0">
        <references count="2">
          <reference field="4294967294" count="1" selected="0">
            <x v="2"/>
          </reference>
          <reference field="0" count="1" selected="0">
            <x v="528"/>
          </reference>
        </references>
      </pivotArea>
    </chartFormat>
    <chartFormat chart="68" format="438">
      <pivotArea type="data" outline="0" fieldPosition="0">
        <references count="2">
          <reference field="4294967294" count="1" selected="0">
            <x v="2"/>
          </reference>
          <reference field="0" count="1" selected="0">
            <x v="529"/>
          </reference>
        </references>
      </pivotArea>
    </chartFormat>
    <chartFormat chart="68" format="439">
      <pivotArea type="data" outline="0" fieldPosition="0">
        <references count="2">
          <reference field="4294967294" count="1" selected="0">
            <x v="2"/>
          </reference>
          <reference field="0" count="1" selected="0">
            <x v="530"/>
          </reference>
        </references>
      </pivotArea>
    </chartFormat>
    <chartFormat chart="68" format="440">
      <pivotArea type="data" outline="0" fieldPosition="0">
        <references count="2">
          <reference field="4294967294" count="1" selected="0">
            <x v="2"/>
          </reference>
          <reference field="0" count="1" selected="0">
            <x v="531"/>
          </reference>
        </references>
      </pivotArea>
    </chartFormat>
    <chartFormat chart="68" format="441">
      <pivotArea type="data" outline="0" fieldPosition="0">
        <references count="2">
          <reference field="4294967294" count="1" selected="0">
            <x v="2"/>
          </reference>
          <reference field="0" count="1" selected="0">
            <x v="532"/>
          </reference>
        </references>
      </pivotArea>
    </chartFormat>
    <chartFormat chart="68" format="442">
      <pivotArea type="data" outline="0" fieldPosition="0">
        <references count="2">
          <reference field="4294967294" count="1" selected="0">
            <x v="2"/>
          </reference>
          <reference field="0" count="1" selected="0">
            <x v="533"/>
          </reference>
        </references>
      </pivotArea>
    </chartFormat>
    <chartFormat chart="68" format="443">
      <pivotArea type="data" outline="0" fieldPosition="0">
        <references count="2">
          <reference field="4294967294" count="1" selected="0">
            <x v="2"/>
          </reference>
          <reference field="0" count="1" selected="0">
            <x v="534"/>
          </reference>
        </references>
      </pivotArea>
    </chartFormat>
    <chartFormat chart="68" format="444">
      <pivotArea type="data" outline="0" fieldPosition="0">
        <references count="2">
          <reference field="4294967294" count="1" selected="0">
            <x v="2"/>
          </reference>
          <reference field="0" count="1" selected="0">
            <x v="535"/>
          </reference>
        </references>
      </pivotArea>
    </chartFormat>
    <chartFormat chart="68" format="445">
      <pivotArea type="data" outline="0" fieldPosition="0">
        <references count="2">
          <reference field="4294967294" count="1" selected="0">
            <x v="2"/>
          </reference>
          <reference field="0" count="1" selected="0">
            <x v="536"/>
          </reference>
        </references>
      </pivotArea>
    </chartFormat>
    <chartFormat chart="68" format="446">
      <pivotArea type="data" outline="0" fieldPosition="0">
        <references count="2">
          <reference field="4294967294" count="1" selected="0">
            <x v="2"/>
          </reference>
          <reference field="0" count="1" selected="0">
            <x v="537"/>
          </reference>
        </references>
      </pivotArea>
    </chartFormat>
    <chartFormat chart="68" format="44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8"/>
          </reference>
        </references>
      </pivotArea>
    </chartFormat>
    <chartFormat chart="68" format="448">
      <pivotArea type="data" outline="0" fieldPosition="0">
        <references count="2">
          <reference field="4294967294" count="1" selected="0">
            <x v="2"/>
          </reference>
          <reference field="0" count="1" selected="0">
            <x v="539"/>
          </reference>
        </references>
      </pivotArea>
    </chartFormat>
    <chartFormat chart="68" format="449">
      <pivotArea type="data" outline="0" fieldPosition="0">
        <references count="2">
          <reference field="4294967294" count="1" selected="0">
            <x v="2"/>
          </reference>
          <reference field="0" count="1" selected="0">
            <x v="540"/>
          </reference>
        </references>
      </pivotArea>
    </chartFormat>
    <chartFormat chart="68" format="450">
      <pivotArea type="data" outline="0" fieldPosition="0">
        <references count="2">
          <reference field="4294967294" count="1" selected="0">
            <x v="2"/>
          </reference>
          <reference field="0" count="1" selected="0">
            <x v="541"/>
          </reference>
        </references>
      </pivotArea>
    </chartFormat>
    <chartFormat chart="68" format="4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42"/>
          </reference>
        </references>
      </pivotArea>
    </chartFormat>
    <chartFormat chart="68" format="4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43"/>
          </reference>
        </references>
      </pivotArea>
    </chartFormat>
    <chartFormat chart="68" format="453">
      <pivotArea type="data" outline="0" fieldPosition="0">
        <references count="2">
          <reference field="4294967294" count="1" selected="0">
            <x v="2"/>
          </reference>
          <reference field="0" count="1" selected="0">
            <x v="544"/>
          </reference>
        </references>
      </pivotArea>
    </chartFormat>
    <chartFormat chart="68" format="454">
      <pivotArea type="data" outline="0" fieldPosition="0">
        <references count="2">
          <reference field="4294967294" count="1" selected="0">
            <x v="2"/>
          </reference>
          <reference field="0" count="1" selected="0">
            <x v="545"/>
          </reference>
        </references>
      </pivotArea>
    </chartFormat>
    <chartFormat chart="68" format="455">
      <pivotArea type="data" outline="0" fieldPosition="0">
        <references count="2">
          <reference field="4294967294" count="1" selected="0">
            <x v="2"/>
          </reference>
          <reference field="0" count="1" selected="0">
            <x v="546"/>
          </reference>
        </references>
      </pivotArea>
    </chartFormat>
    <chartFormat chart="68" format="456">
      <pivotArea type="data" outline="0" fieldPosition="0">
        <references count="2">
          <reference field="4294967294" count="1" selected="0">
            <x v="2"/>
          </reference>
          <reference field="0" count="1" selected="0">
            <x v="547"/>
          </reference>
        </references>
      </pivotArea>
    </chartFormat>
    <chartFormat chart="68" format="457">
      <pivotArea type="data" outline="0" fieldPosition="0">
        <references count="2">
          <reference field="4294967294" count="1" selected="0">
            <x v="2"/>
          </reference>
          <reference field="0" count="1" selected="0">
            <x v="548"/>
          </reference>
        </references>
      </pivotArea>
    </chartFormat>
    <chartFormat chart="68" format="45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9"/>
          </reference>
        </references>
      </pivotArea>
    </chartFormat>
    <chartFormat chart="68" format="4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0"/>
          </reference>
        </references>
      </pivotArea>
    </chartFormat>
    <chartFormat chart="68" format="460">
      <pivotArea type="data" outline="0" fieldPosition="0">
        <references count="2">
          <reference field="4294967294" count="1" selected="0">
            <x v="2"/>
          </reference>
          <reference field="0" count="1" selected="0">
            <x v="551"/>
          </reference>
        </references>
      </pivotArea>
    </chartFormat>
    <chartFormat chart="68" format="461">
      <pivotArea type="data" outline="0" fieldPosition="0">
        <references count="2">
          <reference field="4294967294" count="1" selected="0">
            <x v="2"/>
          </reference>
          <reference field="0" count="1" selected="0">
            <x v="552"/>
          </reference>
        </references>
      </pivotArea>
    </chartFormat>
    <chartFormat chart="68" format="462">
      <pivotArea type="data" outline="0" fieldPosition="0">
        <references count="2">
          <reference field="4294967294" count="1" selected="0">
            <x v="2"/>
          </reference>
          <reference field="0" count="1" selected="0">
            <x v="553"/>
          </reference>
        </references>
      </pivotArea>
    </chartFormat>
    <chartFormat chart="68" format="463">
      <pivotArea type="data" outline="0" fieldPosition="0">
        <references count="2">
          <reference field="4294967294" count="1" selected="0">
            <x v="2"/>
          </reference>
          <reference field="0" count="1" selected="0">
            <x v="554"/>
          </reference>
        </references>
      </pivotArea>
    </chartFormat>
    <chartFormat chart="68" format="464">
      <pivotArea type="data" outline="0" fieldPosition="0">
        <references count="2">
          <reference field="4294967294" count="1" selected="0">
            <x v="2"/>
          </reference>
          <reference field="0" count="1" selected="0">
            <x v="555"/>
          </reference>
        </references>
      </pivotArea>
    </chartFormat>
    <chartFormat chart="68" format="465">
      <pivotArea type="data" outline="0" fieldPosition="0">
        <references count="2">
          <reference field="4294967294" count="1" selected="0">
            <x v="2"/>
          </reference>
          <reference field="0" count="1" selected="0">
            <x v="556"/>
          </reference>
        </references>
      </pivotArea>
    </chartFormat>
    <chartFormat chart="68" format="466">
      <pivotArea type="data" outline="0" fieldPosition="0">
        <references count="2">
          <reference field="4294967294" count="1" selected="0">
            <x v="2"/>
          </reference>
          <reference field="0" count="1" selected="0">
            <x v="557"/>
          </reference>
        </references>
      </pivotArea>
    </chartFormat>
    <chartFormat chart="68" format="467">
      <pivotArea type="data" outline="0" fieldPosition="0">
        <references count="2">
          <reference field="4294967294" count="1" selected="0">
            <x v="2"/>
          </reference>
          <reference field="0" count="1" selected="0">
            <x v="558"/>
          </reference>
        </references>
      </pivotArea>
    </chartFormat>
    <chartFormat chart="68" format="468">
      <pivotArea type="data" outline="0" fieldPosition="0">
        <references count="2">
          <reference field="4294967294" count="1" selected="0">
            <x v="2"/>
          </reference>
          <reference field="0" count="1" selected="0">
            <x v="559"/>
          </reference>
        </references>
      </pivotArea>
    </chartFormat>
    <chartFormat chart="68" format="469">
      <pivotArea type="data" outline="0" fieldPosition="0">
        <references count="2">
          <reference field="4294967294" count="1" selected="0">
            <x v="2"/>
          </reference>
          <reference field="0" count="1" selected="0">
            <x v="560"/>
          </reference>
        </references>
      </pivotArea>
    </chartFormat>
    <chartFormat chart="68" format="47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1"/>
          </reference>
        </references>
      </pivotArea>
    </chartFormat>
    <chartFormat chart="68" format="471">
      <pivotArea type="data" outline="0" fieldPosition="0">
        <references count="2">
          <reference field="4294967294" count="1" selected="0">
            <x v="2"/>
          </reference>
          <reference field="0" count="1" selected="0">
            <x v="562"/>
          </reference>
        </references>
      </pivotArea>
    </chartFormat>
    <chartFormat chart="68" format="472">
      <pivotArea type="data" outline="0" fieldPosition="0">
        <references count="2">
          <reference field="4294967294" count="1" selected="0">
            <x v="2"/>
          </reference>
          <reference field="0" count="1" selected="0">
            <x v="563"/>
          </reference>
        </references>
      </pivotArea>
    </chartFormat>
    <chartFormat chart="68" format="473">
      <pivotArea type="data" outline="0" fieldPosition="0">
        <references count="2">
          <reference field="4294967294" count="1" selected="0">
            <x v="2"/>
          </reference>
          <reference field="0" count="1" selected="0">
            <x v="564"/>
          </reference>
        </references>
      </pivotArea>
    </chartFormat>
    <chartFormat chart="68" format="474">
      <pivotArea type="data" outline="0" fieldPosition="0">
        <references count="2">
          <reference field="4294967294" count="1" selected="0">
            <x v="2"/>
          </reference>
          <reference field="0" count="1" selected="0">
            <x v="565"/>
          </reference>
        </references>
      </pivotArea>
    </chartFormat>
    <chartFormat chart="68" format="475">
      <pivotArea type="data" outline="0" fieldPosition="0">
        <references count="2">
          <reference field="4294967294" count="1" selected="0">
            <x v="2"/>
          </reference>
          <reference field="0" count="1" selected="0">
            <x v="566"/>
          </reference>
        </references>
      </pivotArea>
    </chartFormat>
    <chartFormat chart="68" format="476">
      <pivotArea type="data" outline="0" fieldPosition="0">
        <references count="2">
          <reference field="4294967294" count="1" selected="0">
            <x v="2"/>
          </reference>
          <reference field="0" count="1" selected="0">
            <x v="567"/>
          </reference>
        </references>
      </pivotArea>
    </chartFormat>
    <chartFormat chart="68" format="477">
      <pivotArea type="data" outline="0" fieldPosition="0">
        <references count="2">
          <reference field="4294967294" count="1" selected="0">
            <x v="2"/>
          </reference>
          <reference field="0" count="1" selected="0">
            <x v="568"/>
          </reference>
        </references>
      </pivotArea>
    </chartFormat>
    <chartFormat chart="68" format="478">
      <pivotArea type="data" outline="0" fieldPosition="0">
        <references count="2">
          <reference field="4294967294" count="1" selected="0">
            <x v="2"/>
          </reference>
          <reference field="0" count="1" selected="0">
            <x v="569"/>
          </reference>
        </references>
      </pivotArea>
    </chartFormat>
    <chartFormat chart="68" format="4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70"/>
          </reference>
        </references>
      </pivotArea>
    </chartFormat>
    <chartFormat chart="68" format="4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71"/>
          </reference>
        </references>
      </pivotArea>
    </chartFormat>
    <chartFormat chart="68" format="4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2"/>
          </reference>
        </references>
      </pivotArea>
    </chartFormat>
    <chartFormat chart="68" format="4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73"/>
          </reference>
        </references>
      </pivotArea>
    </chartFormat>
    <chartFormat chart="68" format="4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74"/>
          </reference>
        </references>
      </pivotArea>
    </chartFormat>
    <chartFormat chart="68" format="4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75"/>
          </reference>
        </references>
      </pivotArea>
    </chartFormat>
    <chartFormat chart="68" format="4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76"/>
          </reference>
        </references>
      </pivotArea>
    </chartFormat>
    <chartFormat chart="68" format="4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77"/>
          </reference>
        </references>
      </pivotArea>
    </chartFormat>
    <chartFormat chart="68" format="4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78"/>
          </reference>
        </references>
      </pivotArea>
    </chartFormat>
    <chartFormat chart="68" format="4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79"/>
          </reference>
        </references>
      </pivotArea>
    </chartFormat>
    <chartFormat chart="68" format="4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80"/>
          </reference>
        </references>
      </pivotArea>
    </chartFormat>
    <chartFormat chart="68" format="4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81"/>
          </reference>
        </references>
      </pivotArea>
    </chartFormat>
    <chartFormat chart="68" format="4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82"/>
          </reference>
        </references>
      </pivotArea>
    </chartFormat>
    <chartFormat chart="68" format="4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3"/>
          </reference>
        </references>
      </pivotArea>
    </chartFormat>
    <chartFormat chart="68" format="493">
      <pivotArea type="data" outline="0" fieldPosition="0">
        <references count="2">
          <reference field="4294967294" count="1" selected="0">
            <x v="2"/>
          </reference>
          <reference field="0" count="1" selected="0">
            <x v="584"/>
          </reference>
        </references>
      </pivotArea>
    </chartFormat>
    <chartFormat chart="68" format="494">
      <pivotArea type="data" outline="0" fieldPosition="0">
        <references count="2">
          <reference field="4294967294" count="1" selected="0">
            <x v="2"/>
          </reference>
          <reference field="0" count="1" selected="0">
            <x v="585"/>
          </reference>
        </references>
      </pivotArea>
    </chartFormat>
    <chartFormat chart="68" format="495">
      <pivotArea type="data" outline="0" fieldPosition="0">
        <references count="2">
          <reference field="4294967294" count="1" selected="0">
            <x v="2"/>
          </reference>
          <reference field="0" count="1" selected="0">
            <x v="586"/>
          </reference>
        </references>
      </pivotArea>
    </chartFormat>
    <chartFormat chart="68" format="496">
      <pivotArea type="data" outline="0" fieldPosition="0">
        <references count="2">
          <reference field="4294967294" count="1" selected="0">
            <x v="2"/>
          </reference>
          <reference field="0" count="1" selected="0">
            <x v="587"/>
          </reference>
        </references>
      </pivotArea>
    </chartFormat>
    <chartFormat chart="68" format="497">
      <pivotArea type="data" outline="0" fieldPosition="0">
        <references count="2">
          <reference field="4294967294" count="1" selected="0">
            <x v="2"/>
          </reference>
          <reference field="0" count="1" selected="0">
            <x v="588"/>
          </reference>
        </references>
      </pivotArea>
    </chartFormat>
    <chartFormat chart="68" format="498">
      <pivotArea type="data" outline="0" fieldPosition="0">
        <references count="2">
          <reference field="4294967294" count="1" selected="0">
            <x v="2"/>
          </reference>
          <reference field="0" count="1" selected="0">
            <x v="589"/>
          </reference>
        </references>
      </pivotArea>
    </chartFormat>
    <chartFormat chart="68" format="503">
      <pivotArea type="data" outline="0" fieldPosition="0">
        <references count="2">
          <reference field="4294967294" count="1" selected="0">
            <x v="2"/>
          </reference>
          <reference field="0" count="1" selected="0">
            <x v="590"/>
          </reference>
        </references>
      </pivotArea>
    </chartFormat>
    <chartFormat chart="68" format="5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91"/>
          </reference>
        </references>
      </pivotArea>
    </chartFormat>
    <chartFormat chart="68" format="5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2"/>
          </reference>
        </references>
      </pivotArea>
    </chartFormat>
    <chartFormat chart="68" format="5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93"/>
          </reference>
        </references>
      </pivotArea>
    </chartFormat>
    <chartFormat chart="68" format="5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94"/>
          </reference>
        </references>
      </pivotArea>
    </chartFormat>
    <chartFormat chart="68" format="5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95"/>
          </reference>
        </references>
      </pivotArea>
    </chartFormat>
    <chartFormat chart="68" format="5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96"/>
          </reference>
        </references>
      </pivotArea>
    </chartFormat>
    <chartFormat chart="68" format="5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97"/>
          </reference>
        </references>
      </pivotArea>
    </chartFormat>
    <chartFormat chart="68" format="5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98"/>
          </reference>
        </references>
      </pivotArea>
    </chartFormat>
    <chartFormat chart="68" format="5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99"/>
          </reference>
        </references>
      </pivotArea>
    </chartFormat>
    <chartFormat chart="68" format="513">
      <pivotArea type="data" outline="0" fieldPosition="0">
        <references count="2">
          <reference field="4294967294" count="1" selected="0">
            <x v="2"/>
          </reference>
          <reference field="0" count="1" selected="0">
            <x v="600"/>
          </reference>
        </references>
      </pivotArea>
    </chartFormat>
    <chartFormat chart="68" format="514">
      <pivotArea type="data" outline="0" fieldPosition="0">
        <references count="2">
          <reference field="4294967294" count="1" selected="0">
            <x v="2"/>
          </reference>
          <reference field="0" count="1" selected="0">
            <x v="601"/>
          </reference>
        </references>
      </pivotArea>
    </chartFormat>
    <chartFormat chart="68" format="515">
      <pivotArea type="data" outline="0" fieldPosition="0">
        <references count="2">
          <reference field="4294967294" count="1" selected="0">
            <x v="2"/>
          </reference>
          <reference field="0" count="1" selected="0">
            <x v="602"/>
          </reference>
        </references>
      </pivotArea>
    </chartFormat>
    <chartFormat chart="68" format="51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3"/>
          </reference>
        </references>
      </pivotArea>
    </chartFormat>
    <chartFormat chart="68" format="517">
      <pivotArea type="data" outline="0" fieldPosition="0">
        <references count="2">
          <reference field="4294967294" count="1" selected="0">
            <x v="2"/>
          </reference>
          <reference field="0" count="1" selected="0">
            <x v="604"/>
          </reference>
        </references>
      </pivotArea>
    </chartFormat>
    <chartFormat chart="68" format="518">
      <pivotArea type="data" outline="0" fieldPosition="0">
        <references count="2">
          <reference field="4294967294" count="1" selected="0">
            <x v="2"/>
          </reference>
          <reference field="0" count="1" selected="0">
            <x v="605"/>
          </reference>
        </references>
      </pivotArea>
    </chartFormat>
    <chartFormat chart="68" format="519">
      <pivotArea type="data" outline="0" fieldPosition="0">
        <references count="2">
          <reference field="4294967294" count="1" selected="0">
            <x v="2"/>
          </reference>
          <reference field="0" count="1" selected="0">
            <x v="606"/>
          </reference>
        </references>
      </pivotArea>
    </chartFormat>
    <chartFormat chart="68" format="520">
      <pivotArea type="data" outline="0" fieldPosition="0">
        <references count="2">
          <reference field="4294967294" count="1" selected="0">
            <x v="2"/>
          </reference>
          <reference field="0" count="1" selected="0">
            <x v="607"/>
          </reference>
        </references>
      </pivotArea>
    </chartFormat>
    <chartFormat chart="68" format="521">
      <pivotArea type="data" outline="0" fieldPosition="0">
        <references count="2">
          <reference field="4294967294" count="1" selected="0">
            <x v="2"/>
          </reference>
          <reference field="0" count="1" selected="0">
            <x v="608"/>
          </reference>
        </references>
      </pivotArea>
    </chartFormat>
    <chartFormat chart="68" format="522">
      <pivotArea type="data" outline="0" fieldPosition="0">
        <references count="2">
          <reference field="4294967294" count="1" selected="0">
            <x v="2"/>
          </reference>
          <reference field="0" count="1" selected="0">
            <x v="609"/>
          </reference>
        </references>
      </pivotArea>
    </chartFormat>
    <chartFormat chart="68" format="523">
      <pivotArea type="data" outline="0" fieldPosition="0">
        <references count="2">
          <reference field="4294967294" count="1" selected="0">
            <x v="2"/>
          </reference>
          <reference field="0" count="1" selected="0">
            <x v="610"/>
          </reference>
        </references>
      </pivotArea>
    </chartFormat>
    <chartFormat chart="68" format="524">
      <pivotArea type="data" outline="0" fieldPosition="0">
        <references count="2">
          <reference field="4294967294" count="1" selected="0">
            <x v="2"/>
          </reference>
          <reference field="0" count="1" selected="0">
            <x v="611"/>
          </reference>
        </references>
      </pivotArea>
    </chartFormat>
    <chartFormat chart="68" format="525">
      <pivotArea type="data" outline="0" fieldPosition="0">
        <references count="2">
          <reference field="4294967294" count="1" selected="0">
            <x v="2"/>
          </reference>
          <reference field="0" count="1" selected="0">
            <x v="612"/>
          </reference>
        </references>
      </pivotArea>
    </chartFormat>
    <chartFormat chart="68" format="526">
      <pivotArea type="data" outline="0" fieldPosition="0">
        <references count="2">
          <reference field="4294967294" count="1" selected="0">
            <x v="2"/>
          </reference>
          <reference field="0" count="1" selected="0">
            <x v="613"/>
          </reference>
        </references>
      </pivotArea>
    </chartFormat>
    <chartFormat chart="68" format="52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4"/>
          </reference>
        </references>
      </pivotArea>
    </chartFormat>
    <chartFormat chart="68" format="528">
      <pivotArea type="data" outline="0" fieldPosition="0">
        <references count="2">
          <reference field="4294967294" count="1" selected="0">
            <x v="2"/>
          </reference>
          <reference field="0" count="1" selected="0">
            <x v="615"/>
          </reference>
        </references>
      </pivotArea>
    </chartFormat>
    <chartFormat chart="68" format="529">
      <pivotArea type="data" outline="0" fieldPosition="0">
        <references count="2">
          <reference field="4294967294" count="1" selected="0">
            <x v="2"/>
          </reference>
          <reference field="0" count="1" selected="0">
            <x v="616"/>
          </reference>
        </references>
      </pivotArea>
    </chartFormat>
    <chartFormat chart="68" format="530">
      <pivotArea type="data" outline="0" fieldPosition="0">
        <references count="2">
          <reference field="4294967294" count="1" selected="0">
            <x v="2"/>
          </reference>
          <reference field="0" count="1" selected="0">
            <x v="617"/>
          </reference>
        </references>
      </pivotArea>
    </chartFormat>
    <chartFormat chart="68" format="531">
      <pivotArea type="data" outline="0" fieldPosition="0">
        <references count="2">
          <reference field="4294967294" count="1" selected="0">
            <x v="2"/>
          </reference>
          <reference field="0" count="1" selected="0">
            <x v="618"/>
          </reference>
        </references>
      </pivotArea>
    </chartFormat>
    <chartFormat chart="68" format="532">
      <pivotArea type="data" outline="0" fieldPosition="0">
        <references count="2">
          <reference field="4294967294" count="1" selected="0">
            <x v="2"/>
          </reference>
          <reference field="0" count="1" selected="0">
            <x v="619"/>
          </reference>
        </references>
      </pivotArea>
    </chartFormat>
    <chartFormat chart="68" format="5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20"/>
          </reference>
        </references>
      </pivotArea>
    </chartFormat>
    <chartFormat chart="68" format="534">
      <pivotArea type="data" outline="0" fieldPosition="0">
        <references count="2">
          <reference field="4294967294" count="1" selected="0">
            <x v="2"/>
          </reference>
          <reference field="0" count="1" selected="0">
            <x v="621"/>
          </reference>
        </references>
      </pivotArea>
    </chartFormat>
    <chartFormat chart="68" format="535">
      <pivotArea type="data" outline="0" fieldPosition="0">
        <references count="2">
          <reference field="4294967294" count="1" selected="0">
            <x v="2"/>
          </reference>
          <reference field="0" count="1" selected="0">
            <x v="622"/>
          </reference>
        </references>
      </pivotArea>
    </chartFormat>
    <chartFormat chart="68" format="5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23"/>
          </reference>
        </references>
      </pivotArea>
    </chartFormat>
    <chartFormat chart="68" format="5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24"/>
          </reference>
        </references>
      </pivotArea>
    </chartFormat>
    <chartFormat chart="68" format="5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5"/>
          </reference>
        </references>
      </pivotArea>
    </chartFormat>
    <chartFormat chart="68" format="5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26"/>
          </reference>
        </references>
      </pivotArea>
    </chartFormat>
    <chartFormat chart="68" format="5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27"/>
          </reference>
        </references>
      </pivotArea>
    </chartFormat>
    <chartFormat chart="68" format="5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28"/>
          </reference>
        </references>
      </pivotArea>
    </chartFormat>
    <chartFormat chart="68" format="5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29"/>
          </reference>
        </references>
      </pivotArea>
    </chartFormat>
    <chartFormat chart="68" format="5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30"/>
          </reference>
        </references>
      </pivotArea>
    </chartFormat>
    <chartFormat chart="68" format="5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31"/>
          </reference>
        </references>
      </pivotArea>
    </chartFormat>
    <chartFormat chart="68" format="5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32"/>
          </reference>
        </references>
      </pivotArea>
    </chartFormat>
    <chartFormat chart="68" format="546">
      <pivotArea type="data" outline="0" fieldPosition="0">
        <references count="2">
          <reference field="4294967294" count="1" selected="0">
            <x v="2"/>
          </reference>
          <reference field="0" count="1" selected="0">
            <x v="633"/>
          </reference>
        </references>
      </pivotArea>
    </chartFormat>
    <chartFormat chart="68" format="547">
      <pivotArea type="data" outline="0" fieldPosition="0">
        <references count="2">
          <reference field="4294967294" count="1" selected="0">
            <x v="2"/>
          </reference>
          <reference field="0" count="1" selected="0">
            <x v="634"/>
          </reference>
        </references>
      </pivotArea>
    </chartFormat>
    <chartFormat chart="68" format="548">
      <pivotArea type="data" outline="0" fieldPosition="0">
        <references count="2">
          <reference field="4294967294" count="1" selected="0">
            <x v="2"/>
          </reference>
          <reference field="0" count="1" selected="0">
            <x v="635"/>
          </reference>
        </references>
      </pivotArea>
    </chartFormat>
    <chartFormat chart="68" format="54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6"/>
          </reference>
        </references>
      </pivotArea>
    </chartFormat>
    <chartFormat chart="68" format="550">
      <pivotArea type="data" outline="0" fieldPosition="0">
        <references count="2">
          <reference field="4294967294" count="1" selected="0">
            <x v="2"/>
          </reference>
          <reference field="0" count="1" selected="0">
            <x v="637"/>
          </reference>
        </references>
      </pivotArea>
    </chartFormat>
    <chartFormat chart="68" format="551">
      <pivotArea type="data" outline="0" fieldPosition="0">
        <references count="2">
          <reference field="4294967294" count="1" selected="0">
            <x v="2"/>
          </reference>
          <reference field="0" count="1" selected="0">
            <x v="638"/>
          </reference>
        </references>
      </pivotArea>
    </chartFormat>
    <chartFormat chart="68" format="552">
      <pivotArea type="data" outline="0" fieldPosition="0">
        <references count="2">
          <reference field="4294967294" count="1" selected="0">
            <x v="2"/>
          </reference>
          <reference field="0" count="1" selected="0">
            <x v="639"/>
          </reference>
        </references>
      </pivotArea>
    </chartFormat>
    <chartFormat chart="68" format="5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40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641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642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643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644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645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646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7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648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649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650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651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652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653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654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655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656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657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8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659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660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661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662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663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664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665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666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667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668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9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0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671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672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3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675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676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677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678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679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680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1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682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683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684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685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686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687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688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689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690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691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2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693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694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695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696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697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698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699"/>
          </reference>
        </references>
      </pivotArea>
    </chartFormat>
    <chartFormat chart="68" format="61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5"/>
          </reference>
        </references>
      </pivotArea>
    </chartFormat>
    <chartFormat chart="68" format="61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6"/>
          </reference>
        </references>
      </pivotArea>
    </chartFormat>
    <chartFormat chart="68" format="615">
      <pivotArea type="data" outline="0" fieldPosition="0">
        <references count="2">
          <reference field="4294967294" count="1" selected="0">
            <x v="2"/>
          </reference>
          <reference field="0" count="1" selected="0">
            <x v="337"/>
          </reference>
        </references>
      </pivotArea>
    </chartFormat>
    <chartFormat chart="68" format="62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8"/>
          </reference>
        </references>
      </pivotArea>
    </chartFormat>
    <chartFormat chart="68" format="62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9"/>
          </reference>
        </references>
      </pivotArea>
    </chartFormat>
    <chartFormat chart="68" format="6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40"/>
          </reference>
        </references>
      </pivotArea>
    </chartFormat>
    <chartFormat chart="68" format="626">
      <pivotArea type="data" outline="0" fieldPosition="0">
        <references count="2">
          <reference field="4294967294" count="1" selected="0">
            <x v="2"/>
          </reference>
          <reference field="0" count="1" selected="0">
            <x v="341"/>
          </reference>
        </references>
      </pivotArea>
    </chartFormat>
    <chartFormat chart="68" format="627">
      <pivotArea type="data" outline="0" fieldPosition="0">
        <references count="2">
          <reference field="4294967294" count="1" selected="0">
            <x v="2"/>
          </reference>
          <reference field="0" count="1" selected="0">
            <x v="342"/>
          </reference>
        </references>
      </pivotArea>
    </chartFormat>
    <chartFormat chart="68" format="62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3"/>
          </reference>
        </references>
      </pivotArea>
    </chartFormat>
    <chartFormat chart="68" format="629">
      <pivotArea type="data" outline="0" fieldPosition="0">
        <references count="2">
          <reference field="4294967294" count="1" selected="0">
            <x v="2"/>
          </reference>
          <reference field="0" count="1" selected="0">
            <x v="344"/>
          </reference>
        </references>
      </pivotArea>
    </chartFormat>
    <chartFormat chart="68" format="6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45"/>
          </reference>
        </references>
      </pivotArea>
    </chartFormat>
    <chartFormat chart="68" format="6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46"/>
          </reference>
        </references>
      </pivotArea>
    </chartFormat>
    <chartFormat chart="68" format="6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47"/>
          </reference>
        </references>
      </pivotArea>
    </chartFormat>
    <chartFormat chart="68" format="633">
      <pivotArea type="data" outline="0" fieldPosition="0">
        <references count="2">
          <reference field="4294967294" count="1" selected="0">
            <x v="2"/>
          </reference>
          <reference field="0" count="1" selected="0">
            <x v="348"/>
          </reference>
        </references>
      </pivotArea>
    </chartFormat>
    <chartFormat chart="68" format="634">
      <pivotArea type="data" outline="0" fieldPosition="0">
        <references count="2">
          <reference field="4294967294" count="1" selected="0">
            <x v="2"/>
          </reference>
          <reference field="0" count="1" selected="0">
            <x v="349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700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1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702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703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704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705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706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707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708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709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710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11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2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13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14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15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16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17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18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19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20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721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722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3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724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725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26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727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728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729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0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275" format="6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5" format="6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5" format="68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5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275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275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275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275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275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275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275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275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275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275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275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275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275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4"/>
          </reference>
        </references>
      </pivotArea>
    </chartFormat>
    <chartFormat chart="275" format="69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5" format="701">
      <pivotArea type="data" outline="0" fieldPosition="0">
        <references count="2">
          <reference field="4294967294" count="1" selected="0">
            <x v="2"/>
          </reference>
          <reference field="105" count="1" selected="0">
            <x v="4"/>
          </reference>
        </references>
      </pivotArea>
    </chartFormat>
    <chartFormat chart="275" format="702">
      <pivotArea type="data" outline="0" fieldPosition="0">
        <references count="2">
          <reference field="4294967294" count="1" selected="0">
            <x v="2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60AA-DD41-4F07-88C9-9A236A0811D7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L484:AN516" firstHeaderRow="0" firstDataRow="1" firstDataCol="1" rowPageCount="2" colPageCount="1"/>
  <pivotFields count="115">
    <pivotField axis="axisRow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0" type="button" dataOnly="0" labelOnly="1" outline="0" axis="axisRow" fieldPosition="0"/>
    </format>
    <format dxfId="325">
      <pivotArea dataOnly="0" labelOnly="1" grandRow="1" outline="0" fieldPosition="0"/>
    </format>
    <format dxfId="3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4D2FE-7449-42F3-928B-E1BEED9E2C32}" name="TINT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55" rowHeaderCaption="FECHA">
  <location ref="CG5:CL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0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grandRow="1" outline="0" fieldPosition="0"/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dataOnly="0" labelOnly="1" grandRow="1" outline="0" fieldPosition="0"/>
    </format>
    <format dxfId="343">
      <pivotArea outline="0" collapsedLevelsAreSubtotals="1" fieldPosition="0"/>
    </format>
    <format dxfId="3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2">
      <pivotArea dataOnly="0" labelOnly="1" grandRow="1" outline="0" fieldPosition="0"/>
    </format>
    <format dxfId="3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3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29">
      <pivotArea dataOnly="0" labelOnly="1" fieldPosition="0">
        <references count="1">
          <reference field="0" count="0"/>
        </references>
      </pivotArea>
    </format>
  </formats>
  <chartFormats count="32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64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64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64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64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64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64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64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64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64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64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64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64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64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64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64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64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64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64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64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64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64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64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64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64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64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64" format="2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64" format="2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64" format="2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64" format="2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64" format="2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64" format="2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64" format="2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64" format="2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64" format="2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64" format="2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64" format="2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64" format="2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64" format="2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64" format="2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64" format="2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64" format="2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64" format="2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64" format="2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64" format="2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64" format="2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64" format="2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64" format="2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64" format="2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227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227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227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227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227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227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227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227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227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227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227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227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227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227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227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64" format="2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64" format="2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64" format="2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64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64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64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64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3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3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3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3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3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3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3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3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3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3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3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3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3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3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3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64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64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64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64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64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64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64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64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64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64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64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64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64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64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64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64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64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64" format="2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6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6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6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6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6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6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6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6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6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6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6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6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6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6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6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6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6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64" format="2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64" format="2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64" format="2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64" format="2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64" format="2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64" format="2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64" format="2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64" format="2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64" format="2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64" format="2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64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64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64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64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64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64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64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4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4" format="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64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4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4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4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8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8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8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8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8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8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4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64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64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64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350" format="3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0" format="39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50" format="3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0" format="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350" format="4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0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350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350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350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350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350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350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350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350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350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350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350" format="4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0" format="41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350" format="418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8B46-46A2-44A9-A951-8BE074049BD5}" name="T CONS INDICADOR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68" rowHeaderCaption="FECHA">
  <location ref="Y5:AE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0" hier="-1"/>
    <pageField fld="106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4">
    <format dxfId="383">
      <pivotArea type="all" dataOnly="0" outline="0" fieldPosition="0"/>
    </format>
    <format dxfId="382">
      <pivotArea outline="0" collapsedLevelsAreSubtotals="1" fieldPosition="0"/>
    </format>
    <format dxfId="381">
      <pivotArea dataOnly="0" labelOnly="1" grandRow="1" outline="0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dataOnly="0" labelOnly="1" grandRow="1" outline="0" fieldPosition="0"/>
    </format>
    <format dxfId="377">
      <pivotArea outline="0" collapsedLevelsAreSubtotals="1" fieldPosition="0"/>
    </format>
    <format dxfId="37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8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67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36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6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dataOnly="0" labelOnly="1" grandRow="1" outline="0" fieldPosition="0"/>
    </format>
    <format dxfId="3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dataOnly="0" labelOnly="1" grandRow="1" outline="0" fieldPosition="0"/>
    </format>
    <format dxfId="3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16C5F-2075-4377-8531-B769D07D8B7E}" name="LAV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4" rowHeaderCaption="FECHA">
  <location ref="CX5:DA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0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6">
    <format dxfId="399">
      <pivotArea type="all" dataOnly="0" outline="0" fieldPosition="0"/>
    </format>
    <format dxfId="398">
      <pivotArea outline="0" collapsedLevelsAreSubtotals="1" fieldPosition="0"/>
    </format>
    <format dxfId="397">
      <pivotArea dataOnly="0" labelOnly="1" grandRow="1" outline="0" fieldPosition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dataOnly="0" labelOnly="1" grandRow="1" outline="0" fieldPosition="0"/>
    </format>
    <format dxfId="393">
      <pivotArea outline="0" collapsedLevelsAreSubtotals="1" fieldPosition="0"/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outline="0" collapsedLevelsAreSubtotals="1" fieldPosition="0"/>
    </format>
    <format dxfId="3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7">
      <pivotArea field="0" type="button" dataOnly="0" labelOnly="1" outline="0" axis="axisPage" fieldPosition="2"/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0" count="1">
            <x v="519"/>
          </reference>
        </references>
      </pivotArea>
    </format>
    <format dxfId="384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7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7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7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67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7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67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67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7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7" format="3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7" format="3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89" format="3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28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28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28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28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28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28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289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289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289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89" format="38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88064-0D4F-45CC-9D3A-FDF086CEB002}" name="T BALANCE RO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418" rowHeaderCaption="FECHA">
  <location ref="AG5:AL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0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423">
      <pivotArea type="all" dataOnly="0" outline="0" fieldPosition="0"/>
    </format>
    <format dxfId="422">
      <pivotArea outline="0" collapsedLevelsAreSubtotals="1" fieldPosition="0"/>
    </format>
    <format dxfId="421">
      <pivotArea dataOnly="0" labelOnly="1" grandRow="1" outline="0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dataOnly="0" labelOnly="1" grandRow="1" outline="0" fieldPosition="0"/>
    </format>
    <format dxfId="417">
      <pivotArea outline="0" collapsedLevelsAreSubtotals="1" fieldPosition="0"/>
    </format>
    <format dxfId="416">
      <pivotArea dataOnly="0" labelOnly="1" grandRow="1" outline="0" fieldPosition="0"/>
    </format>
    <format dxfId="415">
      <pivotArea dataOnly="0" labelOnly="1" grandRow="1" outline="0" fieldPosition="0"/>
    </format>
    <format dxfId="414">
      <pivotArea outline="0" collapsedLevelsAreSubtotals="1" fieldPosition="0"/>
    </format>
    <format dxfId="413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412">
      <pivotArea field="0" type="button" dataOnly="0" labelOnly="1" outline="0" axis="axisPage" fieldPosition="1"/>
    </format>
    <format dxfId="411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dataOnly="0" labelOnly="1" grandRow="1" outline="0" fieldPosition="0"/>
    </format>
    <format dxfId="407">
      <pivotArea field="0" type="button" dataOnly="0" labelOnly="1" outline="0" axis="axisPage" fieldPosition="1"/>
    </format>
    <format dxfId="406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405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404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40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0">
      <pivotArea dataOnly="0" labelOnly="1" fieldPosition="0">
        <references count="1">
          <reference field="0" count="24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</formats>
  <chartFormats count="384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88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88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88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88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88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88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88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88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88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88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88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8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8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88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88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8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88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88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88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88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88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88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88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88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88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88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88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88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88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88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88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88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88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88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88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88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88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88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88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88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88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88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88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88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88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88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88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88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88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88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88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88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88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88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88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88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88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88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88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88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88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88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88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88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88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88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88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88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88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88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88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88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88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88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88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88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88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88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88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88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88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88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88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88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88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88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88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88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88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88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88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88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88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88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88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88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88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88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88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88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88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88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88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88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88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88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88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88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88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88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88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88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88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88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88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88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88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88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88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88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88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88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88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88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88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88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88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88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88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8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8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8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8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8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8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8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8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8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8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8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0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0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0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0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0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0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0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0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0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0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0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0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0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0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0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0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0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0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0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0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0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0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0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1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1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1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1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1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1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1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1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1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1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1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1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1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1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1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1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1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1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1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1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1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1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1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88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88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88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88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88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88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88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88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88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88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88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88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88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88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415" format="3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5" format="3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5" format="34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5" format="3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15" format="3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5" format="35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415" format="35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415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415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415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415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415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415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415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415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415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415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415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415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415" format="370">
      <pivotArea type="data" outline="0" fieldPosition="0">
        <references count="2">
          <reference field="4294967294" count="1" selected="0">
            <x v="0"/>
          </reference>
          <reference field="105" count="1" selected="0">
            <x v="4"/>
          </reference>
        </references>
      </pivotArea>
    </chartFormat>
    <chartFormat chart="415" format="371">
      <pivotArea type="data" outline="0" fieldPosition="0">
        <references count="2">
          <reference field="4294967294" count="1" selected="0">
            <x v="0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F2DA-02C5-42E9-BD82-84E71024DB2D}" name="ROT M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4" rowHeaderCaption="FECHA">
  <location ref="DQ4:DU6" firstHeaderRow="0" firstDataRow="1" firstDataCol="1" rowPageCount="1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3"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grandRow="1" outline="0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grandRow="1" outline="0" fieldPosition="0"/>
    </format>
    <format dxfId="440">
      <pivotArea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outline="0" collapsedLevelsAreSubtotals="1" fieldPosition="0"/>
    </format>
    <format dxfId="4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8">
      <pivotArea field="0" type="button" dataOnly="0" labelOnly="1" outline="0" axis="axisPage" fieldPosition="0"/>
    </format>
    <format dxfId="427">
      <pivotArea dataOnly="0" labelOnly="1" grandRow="1" outline="0" fieldPosition="0"/>
    </format>
    <format dxfId="426">
      <pivotArea dataOnly="0" labelOnly="1" fieldPosition="0">
        <references count="1">
          <reference field="0" count="1">
            <x v="519"/>
          </reference>
        </references>
      </pivotArea>
    </format>
    <format dxfId="425">
      <pivotArea field="0" type="button" dataOnly="0" labelOnly="1" outline="0" axis="axisPage" fieldPosition="0"/>
    </format>
    <format dxfId="4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42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488"/>
          </reference>
        </references>
      </pivotArea>
    </chartFormat>
    <chartFormat chart="75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489"/>
          </reference>
        </references>
      </pivotArea>
    </chartFormat>
    <chartFormat chart="75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0"/>
          </reference>
        </references>
      </pivotArea>
    </chartFormat>
    <chartFormat chart="75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1"/>
          </reference>
        </references>
      </pivotArea>
    </chartFormat>
    <chartFormat chart="75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2"/>
          </reference>
        </references>
      </pivotArea>
    </chartFormat>
    <chartFormat chart="75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3"/>
          </reference>
        </references>
      </pivotArea>
    </chartFormat>
    <chartFormat chart="75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4"/>
          </reference>
        </references>
      </pivotArea>
    </chartFormat>
    <chartFormat chart="75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75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75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75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75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75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75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75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75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75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75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75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75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75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75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75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75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11"/>
          </reference>
        </references>
      </pivotArea>
    </chartFormat>
    <chartFormat chart="75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75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13"/>
          </reference>
        </references>
      </pivotArea>
    </chartFormat>
    <chartFormat chart="75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27"/>
          </reference>
        </references>
      </pivotArea>
    </chartFormat>
    <chartFormat chart="75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28"/>
          </reference>
        </references>
      </pivotArea>
    </chartFormat>
    <chartFormat chart="75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29"/>
          </reference>
        </references>
      </pivotArea>
    </chartFormat>
    <chartFormat chart="75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0"/>
          </reference>
        </references>
      </pivotArea>
    </chartFormat>
    <chartFormat chart="75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1"/>
          </reference>
        </references>
      </pivotArea>
    </chartFormat>
    <chartFormat chart="75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2"/>
          </reference>
        </references>
      </pivotArea>
    </chartFormat>
    <chartFormat chart="75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3"/>
          </reference>
        </references>
      </pivotArea>
    </chartFormat>
    <chartFormat chart="75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75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75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75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75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75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75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75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75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75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75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75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75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75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75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75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75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50"/>
          </reference>
        </references>
      </pivotArea>
    </chartFormat>
    <chartFormat chart="75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75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52"/>
          </reference>
        </references>
      </pivotArea>
    </chartFormat>
    <chartFormat chart="75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53"/>
          </reference>
        </references>
      </pivotArea>
    </chartFormat>
    <chartFormat chart="75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4"/>
          </reference>
        </references>
      </pivotArea>
    </chartFormat>
    <chartFormat chart="75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55"/>
          </reference>
        </references>
      </pivotArea>
    </chartFormat>
    <chartFormat chart="75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75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4"/>
          </reference>
        </references>
      </pivotArea>
    </chartFormat>
    <chartFormat chart="75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5"/>
          </reference>
        </references>
      </pivotArea>
    </chartFormat>
    <chartFormat chart="75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6"/>
          </reference>
        </references>
      </pivotArea>
    </chartFormat>
    <chartFormat chart="75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75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75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19"/>
          </reference>
        </references>
      </pivotArea>
    </chartFormat>
    <chartFormat chart="75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0"/>
          </reference>
        </references>
      </pivotArea>
    </chartFormat>
    <chartFormat chart="75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1"/>
          </reference>
        </references>
      </pivotArea>
    </chartFormat>
    <chartFormat chart="75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22"/>
          </reference>
        </references>
      </pivotArea>
    </chartFormat>
    <chartFormat chart="75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23"/>
          </reference>
        </references>
      </pivotArea>
    </chartFormat>
    <chartFormat chart="75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24"/>
          </reference>
        </references>
      </pivotArea>
    </chartFormat>
    <chartFormat chart="75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5"/>
          </reference>
        </references>
      </pivotArea>
    </chartFormat>
    <chartFormat chart="75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75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75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75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75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75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75" format="4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75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75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75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75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75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75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75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75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75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75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42"/>
          </reference>
        </references>
      </pivotArea>
    </chartFormat>
    <chartFormat chart="75" format="4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75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4"/>
          </reference>
        </references>
      </pivotArea>
    </chartFormat>
    <chartFormat chart="75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5"/>
          </reference>
        </references>
      </pivotArea>
    </chartFormat>
    <chartFormat chart="75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6"/>
          </reference>
        </references>
      </pivotArea>
    </chartFormat>
    <chartFormat chart="75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7"/>
          </reference>
        </references>
      </pivotArea>
    </chartFormat>
    <chartFormat chart="75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75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9"/>
          </reference>
        </references>
      </pivotArea>
    </chartFormat>
    <chartFormat chart="75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0"/>
          </reference>
        </references>
      </pivotArea>
    </chartFormat>
    <chartFormat chart="75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1"/>
          </reference>
        </references>
      </pivotArea>
    </chartFormat>
    <chartFormat chart="75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2"/>
          </reference>
        </references>
      </pivotArea>
    </chartFormat>
    <chartFormat chart="75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3"/>
          </reference>
        </references>
      </pivotArea>
    </chartFormat>
    <chartFormat chart="75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4"/>
          </reference>
        </references>
      </pivotArea>
    </chartFormat>
    <chartFormat chart="75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5"/>
          </reference>
        </references>
      </pivotArea>
    </chartFormat>
    <chartFormat chart="75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75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75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75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75" format="4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75" format="4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75" format="4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75" format="4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75" format="4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75" format="4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75" format="4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75" format="4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75" format="4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75" format="4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75" format="4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75" format="4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75" format="4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2"/>
          </reference>
        </references>
      </pivotArea>
    </chartFormat>
    <chartFormat chart="75" format="4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75" format="4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4"/>
          </reference>
        </references>
      </pivotArea>
    </chartFormat>
    <chartFormat chart="75" format="4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5"/>
          </reference>
        </references>
      </pivotArea>
    </chartFormat>
    <chartFormat chart="75" format="4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6"/>
          </reference>
        </references>
      </pivotArea>
    </chartFormat>
    <chartFormat chart="75" format="4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7"/>
          </reference>
        </references>
      </pivotArea>
    </chartFormat>
    <chartFormat chart="75" format="4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75" format="4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75" format="4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80"/>
          </reference>
        </references>
      </pivotArea>
    </chartFormat>
    <chartFormat chart="75" format="4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1"/>
          </reference>
        </references>
      </pivotArea>
    </chartFormat>
    <chartFormat chart="75" format="4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2"/>
          </reference>
        </references>
      </pivotArea>
    </chartFormat>
    <chartFormat chart="75" format="4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83"/>
          </reference>
        </references>
      </pivotArea>
    </chartFormat>
    <chartFormat chart="75" format="48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4"/>
          </reference>
        </references>
      </pivotArea>
    </chartFormat>
    <chartFormat chart="75" format="4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85"/>
          </reference>
        </references>
      </pivotArea>
    </chartFormat>
    <chartFormat chart="75" format="4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6"/>
          </reference>
        </references>
      </pivotArea>
    </chartFormat>
    <chartFormat chart="75" format="4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75" format="4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75" format="4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75" format="4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75" format="4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75" format="4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75" format="49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75" format="49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75" format="49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75" format="49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75" format="49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75" format="49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75" format="4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75" format="5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75" format="5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75" format="5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75" format="5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3"/>
          </reference>
        </references>
      </pivotArea>
    </chartFormat>
    <chartFormat chart="75" format="5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75" format="5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05"/>
          </reference>
        </references>
      </pivotArea>
    </chartFormat>
    <chartFormat chart="75" format="5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6"/>
          </reference>
        </references>
      </pivotArea>
    </chartFormat>
    <chartFormat chart="75" format="5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07"/>
          </reference>
        </references>
      </pivotArea>
    </chartFormat>
    <chartFormat chart="75" format="5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8"/>
          </reference>
        </references>
      </pivotArea>
    </chartFormat>
    <chartFormat chart="75" format="5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75" format="5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10"/>
          </reference>
        </references>
      </pivotArea>
    </chartFormat>
    <chartFormat chart="75" format="5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11"/>
          </reference>
        </references>
      </pivotArea>
    </chartFormat>
    <chartFormat chart="75" format="5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2"/>
          </reference>
        </references>
      </pivotArea>
    </chartFormat>
    <chartFormat chart="75" format="5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3"/>
          </reference>
        </references>
      </pivotArea>
    </chartFormat>
    <chartFormat chart="75" format="5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4"/>
          </reference>
        </references>
      </pivotArea>
    </chartFormat>
    <chartFormat chart="75" format="5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5"/>
          </reference>
        </references>
      </pivotArea>
    </chartFormat>
    <chartFormat chart="75" format="5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6"/>
          </reference>
        </references>
      </pivotArea>
    </chartFormat>
    <chartFormat chart="75" format="5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75" format="5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75" format="5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75" format="5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75" format="5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75" format="5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75" format="5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75" format="5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75" format="5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75" format="5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75" format="5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75" format="5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75" format="5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75" format="53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75" format="5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75" format="5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75" format="5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33"/>
          </reference>
        </references>
      </pivotArea>
    </chartFormat>
    <chartFormat chart="75" format="5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75" format="5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5"/>
          </reference>
        </references>
      </pivotArea>
    </chartFormat>
    <chartFormat chart="75" format="5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36"/>
          </reference>
        </references>
      </pivotArea>
    </chartFormat>
    <chartFormat chart="75" format="5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7"/>
          </reference>
        </references>
      </pivotArea>
    </chartFormat>
    <chartFormat chart="75" format="5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8"/>
          </reference>
        </references>
      </pivotArea>
    </chartFormat>
    <chartFormat chart="75" format="5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75" format="5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75" format="60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75" format="60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75" format="6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75" format="6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75" format="6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75" format="62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75" format="62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75" format="6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75" format="6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75" format="6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75" format="6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75" format="6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75" format="6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75" format="6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75" format="6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273" format="6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3" format="6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6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3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273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273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273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273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273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273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273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273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273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273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73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273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273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273" format="69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3" format="696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273" format="69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F98C7-0E78-476B-B096-429B93BA6A85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7" rowHeaderCaption="FECHA">
  <location ref="DW4:ED6" firstHeaderRow="0" firstDataRow="1" firstDataCol="1" rowPageCount="2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0" hier="-1"/>
    <pageField fld="3" hier="-1"/>
  </pageFields>
  <dataFields count="7">
    <dataField name="TOTAL CONSUMO LAVANDERIA (m3)" fld="33" baseField="0" baseItem="0"/>
    <dataField name="TOTAL CONSUMO ROTATIVA (m3)" fld="40" baseField="0" baseItem="0"/>
    <dataField name="TOTAL CONSUMO TINTORERIA (m3)" fld="26" baseField="0" baseItem="0"/>
    <dataField name="TOTAL TRATADO GEM (m3)" fld="25" baseField="0" baseItem="0"/>
    <dataField name=" MULAS DE FUNZA " fld="49" baseField="0" baseItem="0"/>
    <dataField name=" TOTAL CONSUMO AGUA LIMPIA PRODUCCIÓN (m3) " fld="23" baseField="0" baseItem="0"/>
    <dataField name="TOTAL VOLUMEN A TRATAR  " fld="102" baseField="0" baseItem="0"/>
  </dataFields>
  <formats count="9">
    <format dxfId="4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54">
      <pivotArea outline="0" collapsedLevelsAreSubtotals="1" fieldPosition="0"/>
    </format>
    <format dxfId="453">
      <pivotArea outline="0" collapsedLevelsAreSubtotals="1" fieldPosition="0"/>
    </format>
    <format dxfId="452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451">
      <pivotArea dataOnly="0" labelOnly="1" grandRow="1" outline="0" fieldPosition="0"/>
    </format>
    <format dxfId="450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44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48">
      <pivotArea field="3" type="button" dataOnly="0" labelOnly="1" outline="0" axis="axisPage" fieldPosition="1"/>
    </format>
    <format dxfId="44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30"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3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3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3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6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6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6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70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0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0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0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70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7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7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7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7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7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7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7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7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7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7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70" format="147">
      <pivotArea type="data" outline="0" fieldPosition="0">
        <references count="2">
          <reference field="4294967294" count="1" selected="0">
            <x v="3"/>
          </reference>
          <reference field="105" count="1" selected="0">
            <x v="4"/>
          </reference>
        </references>
      </pivotArea>
    </chartFormat>
    <chartFormat chart="270" format="148">
      <pivotArea type="data" outline="0" fieldPosition="0">
        <references count="2">
          <reference field="4294967294" count="1" selected="0">
            <x v="3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0BB3B-3F94-4FFC-8EA8-666E0C302F95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P485:AR504" firstHeaderRow="0" firstDataRow="1" firstDataCol="1" rowPageCount="2" colPageCount="1"/>
  <pivotFields count="115">
    <pivotField axis="axisRow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4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989ED-C5D1-4954-9C02-D184EE1A0B1A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EM5:ES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0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8">
    <format dxfId="4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1">
      <pivotArea collapsedLevelsAreSubtotals="1" fieldPosition="0">
        <references count="1">
          <reference field="0" count="10"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460">
      <pivotArea grandRow="1" outline="0" collapsedLevelsAreSubtotals="1" fieldPosition="0"/>
    </format>
    <format dxfId="459">
      <pivotArea collapsedLevelsAreSubtotals="1" fieldPosition="0">
        <references count="2">
          <reference field="4294967294" count="1" selected="0">
            <x v="0"/>
          </reference>
          <reference field="0" count="23"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458">
      <pivotArea outline="0" fieldPosition="0">
        <references count="1">
          <reference field="4294967294" count="1">
            <x v="1"/>
          </reference>
        </references>
      </pivotArea>
    </format>
    <format dxfId="457">
      <pivotArea outline="0" collapsedLevelsAreSubtotals="1" fieldPosition="0"/>
    </format>
  </formats>
  <chartFormats count="36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4A1FD-6E1D-4D25-B79D-E10E783915C8}" name="T BALANCE P + 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 rowHeaderCaption="FECHA">
  <location ref="AN5:AU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0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494">
      <pivotArea type="all" dataOnly="0" outline="0" fieldPosition="0"/>
    </format>
    <format dxfId="493">
      <pivotArea outline="0" collapsedLevelsAreSubtotals="1" fieldPosition="0"/>
    </format>
    <format dxfId="492">
      <pivotArea dataOnly="0" labelOnly="1" grandRow="1" outline="0" fieldPosition="0"/>
    </format>
    <format dxfId="491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490">
      <pivotArea type="all" dataOnly="0" outline="0" fieldPosition="0"/>
    </format>
    <format dxfId="489">
      <pivotArea outline="0" collapsedLevelsAreSubtotals="1" fieldPosition="0"/>
    </format>
    <format dxfId="488">
      <pivotArea dataOnly="0" labelOnly="1" grandRow="1" outline="0" fieldPosition="0"/>
    </format>
    <format dxfId="487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486">
      <pivotArea outline="0" collapsedLevelsAreSubtotals="1" fieldPosition="0"/>
    </format>
    <format dxfId="485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4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8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0">
      <pivotArea dataOnly="0" labelOnly="1" grandRow="1" outline="0" fieldPosition="0"/>
    </format>
    <format dxfId="479">
      <pivotArea dataOnly="0" labelOnly="1" grandRow="1" outline="0" fieldPosition="0"/>
    </format>
    <format dxfId="478">
      <pivotArea outline="0" collapsedLevelsAreSubtotals="1" fieldPosition="0"/>
    </format>
    <format dxfId="477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field="0" type="button" dataOnly="0" labelOnly="1" outline="0" axis="axisPage" fieldPosition="2"/>
    </format>
    <format dxfId="473">
      <pivotArea dataOnly="0" labelOnly="1" grandRow="1" outline="0" fieldPosition="0"/>
    </format>
    <format dxfId="47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71">
      <pivotArea field="0" type="button" dataOnly="0" labelOnly="1" outline="0" axis="axisPage" fieldPosition="2"/>
    </format>
    <format dxfId="4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0" type="button" dataOnly="0" labelOnly="1" outline="0" axis="axisPage" fieldPosition="2"/>
    </format>
    <format dxfId="466">
      <pivotArea dataOnly="0" labelOnly="1" grandRow="1" outline="0" fieldPosition="0"/>
    </format>
    <format dxfId="46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A7B08-C51B-4098-BE7E-0FD60A38EE9D}" name="TablaDinámica2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190" rowHeaderCaption="FECHA">
  <location ref="EW5:FC7" firstHeaderRow="0" firstDataRow="1" firstDataCol="1" rowPageCount="1" colPageCount="1"/>
  <pivotFields count="115">
    <pivotField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showAll="0">
      <items count="33"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504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50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1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500">
      <pivotArea dataOnly="0" labelOnly="1" fieldPosition="0">
        <references count="1">
          <reference field="3" count="1">
            <x v="16"/>
          </reference>
        </references>
      </pivotArea>
    </format>
    <format dxfId="499">
      <pivotArea dataOnly="0" labelOnly="1" fieldPosition="0">
        <references count="1">
          <reference field="3" count="1">
            <x v="18"/>
          </reference>
        </references>
      </pivotArea>
    </format>
    <format dxfId="498">
      <pivotArea dataOnly="0" labelOnly="1" fieldPosition="0">
        <references count="1">
          <reference field="3" count="1">
            <x v="21"/>
          </reference>
        </references>
      </pivotArea>
    </format>
    <format dxfId="497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496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495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44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9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9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9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36454-9C21-4BE0-AE7D-30D799E05CD4}" name="TINT IND KG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25" rowHeaderCaption="FECHA">
  <location ref="CP5:CT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8">
    <format dxfId="532">
      <pivotArea type="all" dataOnly="0" outline="0" fieldPosition="0"/>
    </format>
    <format dxfId="531">
      <pivotArea outline="0" collapsedLevelsAreSubtotals="1" fieldPosition="0"/>
    </format>
    <format dxfId="530">
      <pivotArea dataOnly="0" labelOnly="1" grandRow="1" outline="0" fieldPosition="0"/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dataOnly="0" labelOnly="1" grandRow="1" outline="0" fieldPosition="0"/>
    </format>
    <format dxfId="526">
      <pivotArea outline="0" collapsedLevelsAreSubtotals="1" fieldPosition="0"/>
    </format>
    <format dxfId="5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0">
      <pivotArea type="all" dataOnly="0" outline="0" fieldPosition="0"/>
    </format>
    <format dxfId="519">
      <pivotArea outline="0" collapsedLevelsAreSubtotals="1" fieldPosition="0"/>
    </format>
    <format dxfId="518">
      <pivotArea dataOnly="0" labelOnly="1" grandRow="1" outline="0" fieldPosition="0"/>
    </format>
    <format dxfId="5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3">
      <pivotArea dataOnly="0" labelOnly="1" fieldPosition="0">
        <references count="1">
          <reference field="0" count="50"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512">
      <pivotArea dataOnly="0" labelOnly="1" fieldPosition="0">
        <references count="1">
          <reference field="0" count="50"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</reference>
        </references>
      </pivotArea>
    </format>
    <format dxfId="511">
      <pivotArea dataOnly="0" labelOnly="1" fieldPosition="0">
        <references count="1">
          <reference field="0" count="50"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</reference>
        </references>
      </pivotArea>
    </format>
    <format dxfId="510">
      <pivotArea dataOnly="0" labelOnly="1" fieldPosition="0">
        <references count="1">
          <reference field="0" count="50"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</reference>
        </references>
      </pivotArea>
    </format>
    <format dxfId="509">
      <pivotArea dataOnly="0" labelOnly="1" fieldPosition="0">
        <references count="1">
          <reference field="0" count="50"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</reference>
        </references>
      </pivotArea>
    </format>
    <format dxfId="508">
      <pivotArea dataOnly="0" labelOnly="1" fieldPosition="0">
        <references count="1">
          <reference field="0" count="50"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</reference>
        </references>
      </pivotArea>
    </format>
    <format dxfId="507">
      <pivotArea dataOnly="0" labelOnly="1" fieldPosition="0">
        <references count="1">
          <reference field="0" count="50"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</reference>
        </references>
      </pivotArea>
    </format>
    <format dxfId="506">
      <pivotArea dataOnly="0" labelOnly="1" fieldPosition="0">
        <references count="1">
          <reference field="0" count="15"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</reference>
        </references>
      </pivotArea>
    </format>
    <format dxfId="505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3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681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0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20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FDF9D-E46C-4F24-A837-41AEB77FB423}" name="TablaDinámica1" cacheId="1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Z486:AA518" firstHeaderRow="1" firstDataRow="1" firstDataCol="1" rowPageCount="2" colPageCount="1"/>
  <pivotFields count="55">
    <pivotField axis="axisPage" showAll="0">
      <items count="731"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2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54" item="3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3E3E-2A2A-4B46-BF0E-5F34F94A0476}" name="LAV UND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2" rowHeaderCaption="FECHA">
  <location ref="DD5:DH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8">
    <format dxfId="550">
      <pivotArea type="all" dataOnly="0" outline="0" fieldPosition="0"/>
    </format>
    <format dxfId="549">
      <pivotArea outline="0" collapsedLevelsAreSubtotals="1" fieldPosition="0"/>
    </format>
    <format dxfId="548">
      <pivotArea dataOnly="0" labelOnly="1" grandRow="1" outline="0" fieldPosition="0"/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dataOnly="0" labelOnly="1" grandRow="1" outline="0" fieldPosition="0"/>
    </format>
    <format dxfId="544">
      <pivotArea outline="0" collapsedLevelsAreSubtotals="1" fieldPosition="0"/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outline="0" collapsedLevelsAreSubtotals="1" fieldPosition="0"/>
    </format>
    <format dxfId="5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7">
      <pivotArea field="0" type="button" dataOnly="0" labelOnly="1" outline="0" axis="axisPage" fieldPosition="2"/>
    </format>
    <format dxfId="536">
      <pivotArea dataOnly="0" labelOnly="1" grandRow="1" outline="0" fieldPosition="0"/>
    </format>
    <format dxfId="5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4">
      <pivotArea dataOnly="0" labelOnly="1" fieldPosition="0">
        <references count="1">
          <reference field="0" count="1">
            <x v="519"/>
          </reference>
        </references>
      </pivotArea>
    </format>
    <format dxfId="533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9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7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A3159-3E82-4921-BDEB-2CCA53D6D1E4}" name="AGUA CALIENT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4">
    <format dxfId="554">
      <pivotArea collapsedLevelsAreSubtotals="1" fieldPosition="0">
        <references count="2">
          <reference field="4294967294" count="1" selected="0">
            <x v="2"/>
          </reference>
          <reference field="0" count="3">
            <x v="336"/>
            <x v="337"/>
            <x v="338"/>
          </reference>
        </references>
      </pivotArea>
    </format>
    <format dxfId="553">
      <pivotArea collapsedLevelsAreSubtotals="1" fieldPosition="0">
        <references count="2">
          <reference field="4294967294" count="1" selected="0">
            <x v="2"/>
          </reference>
          <reference field="0" count="2">
            <x v="343"/>
            <x v="344"/>
          </reference>
        </references>
      </pivotArea>
    </format>
    <format dxfId="552">
      <pivotArea collapsedLevelsAreSubtotals="1" fieldPosition="0">
        <references count="2">
          <reference field="4294967294" count="1" selected="0">
            <x v="0"/>
          </reference>
          <reference field="0" count="2">
            <x v="343"/>
            <x v="344"/>
          </reference>
        </references>
      </pivotArea>
    </format>
    <format dxfId="5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A7747-1AD0-40C4-A265-584C3F84FDD2}" name="TINT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67" rowHeaderCaption="FECHA">
  <location ref="CG5:CL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105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648">
      <pivotArea type="all" dataOnly="0" outline="0" fieldPosition="0"/>
    </format>
    <format dxfId="647">
      <pivotArea outline="0" collapsedLevelsAreSubtotals="1" fieldPosition="0"/>
    </format>
    <format dxfId="646">
      <pivotArea dataOnly="0" labelOnly="1" grandRow="1" outline="0" fieldPosition="0"/>
    </format>
    <format dxfId="645">
      <pivotArea type="all" dataOnly="0" outline="0" fieldPosition="0"/>
    </format>
    <format dxfId="644">
      <pivotArea outline="0" collapsedLevelsAreSubtotals="1" fieldPosition="0"/>
    </format>
    <format dxfId="643">
      <pivotArea dataOnly="0" labelOnly="1" grandRow="1" outline="0" fieldPosition="0"/>
    </format>
    <format dxfId="642">
      <pivotArea outline="0" collapsedLevelsAreSubtotals="1" fieldPosition="0"/>
    </format>
    <format dxfId="6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4">
      <pivotArea type="all" dataOnly="0" outline="0" fieldPosition="0"/>
    </format>
    <format dxfId="633">
      <pivotArea outline="0" collapsedLevelsAreSubtotals="1" fieldPosition="0"/>
    </format>
    <format dxfId="6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1">
      <pivotArea dataOnly="0" labelOnly="1" grandRow="1" outline="0" fieldPosition="0"/>
    </format>
    <format dxfId="6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9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28">
      <pivotArea dataOnly="0" labelOnly="1" fieldPosition="0">
        <references count="1">
          <reference field="0" count="0"/>
        </references>
      </pivotArea>
    </format>
  </formats>
  <chartFormats count="35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64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64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64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64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64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64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64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64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64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64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64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64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64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64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64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64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64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64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64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64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64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64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64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64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64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64" format="2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64" format="2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64" format="2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64" format="2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64" format="2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64" format="2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64" format="2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64" format="2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64" format="2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64" format="2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64" format="2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64" format="2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64" format="2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64" format="2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64" format="2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64" format="2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64" format="2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64" format="2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64" format="2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64" format="2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64" format="2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64" format="2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64" format="2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227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227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227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227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227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227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227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227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227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227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227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227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227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227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227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64" format="2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64" format="2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64" format="2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64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64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64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64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3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3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3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3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3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3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3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3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3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3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3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3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3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3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3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64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64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64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64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64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64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64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64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64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64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64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64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64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64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64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64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64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64" format="2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6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6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6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6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6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6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6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6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6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6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6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6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6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6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6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6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6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64" format="2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64" format="2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64" format="2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64" format="2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64" format="2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64" format="2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64" format="2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64" format="2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64" format="2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64" format="2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64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64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64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64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64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64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64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4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4" format="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64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4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4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4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8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8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8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8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8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8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4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64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64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64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64" format="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64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64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64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64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64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4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4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4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4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4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4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4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64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5"/>
          </reference>
        </references>
      </pivotArea>
    </chartFormat>
    <chartFormat chart="64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64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64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64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64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64" format="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64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64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64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64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64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64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64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64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64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64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64" format="4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64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1"/>
          </reference>
        </references>
      </pivotArea>
    </chartFormat>
    <chartFormat chart="64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64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64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64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64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64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64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64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64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2"/>
          </reference>
        </references>
      </pivotArea>
    </chartFormat>
    <chartFormat chart="64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73"/>
          </reference>
        </references>
      </pivotArea>
    </chartFormat>
    <chartFormat chart="64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74"/>
          </reference>
        </references>
      </pivotArea>
    </chartFormat>
    <chartFormat chart="64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75"/>
          </reference>
        </references>
      </pivotArea>
    </chartFormat>
    <chartFormat chart="64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64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64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6DD6F-CF20-4035-83D3-B2FCB5AA3BF3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3" rowHeaderCaption="FECHA">
  <location ref="DW4:ED23" firstHeaderRow="0" firstDataRow="1" firstDataCol="1" rowPageCount="2" colPageCount="1"/>
  <pivotFields count="115">
    <pivotField axis="axisPage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5" hier="-1"/>
    <pageField fld="0" hier="-1"/>
  </pageFields>
  <dataFields count="7">
    <dataField name="TOTAL CONSUMO LAVANDERIA (m3)" fld="33" baseField="0" baseItem="0"/>
    <dataField name="TOTAL CONSUMO ROTATIVA (m3)" fld="40" baseField="0" baseItem="0"/>
    <dataField name="TOTAL CONSUMO TINTORERIA (m3)" fld="26" baseField="0" baseItem="0"/>
    <dataField name="TOTAL TRATADO GEM (m3)" fld="25" baseField="0" baseItem="0"/>
    <dataField name=" MULAS DE FUNZA " fld="49" baseField="0" baseItem="0"/>
    <dataField name=" TOTAL CONSUMO AGUA LIMPIA PRODUCCIÓN (m3) " fld="23" baseField="0" baseItem="0"/>
    <dataField name="TOTAL VOLUMEN A TRATAR  " fld="102" baseField="0" baseItem="0"/>
  </dataFields>
  <formats count="9">
    <format dxfId="6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6">
      <pivotArea outline="0" collapsedLevelsAreSubtotals="1" fieldPosition="0"/>
    </format>
    <format dxfId="655">
      <pivotArea outline="0" collapsedLevelsAreSubtotals="1" fieldPosition="0"/>
    </format>
    <format dxfId="654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653">
      <pivotArea dataOnly="0" labelOnly="1" grandRow="1" outline="0" fieldPosition="0"/>
    </format>
    <format dxfId="652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65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50">
      <pivotArea field="3" type="button" dataOnly="0" labelOnly="1" outline="0" axis="axisRow" fieldPosition="0"/>
    </format>
    <format dxfId="64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11"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3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3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3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6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6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6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3873F-0B4A-4274-BD27-D9BCE7217338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N74:AP93" firstHeaderRow="0" firstDataRow="1" firstDataCol="1" rowPageCount="2" colPageCount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6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BCB69-31B8-4B21-B00B-C4BEF49D4652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6">
  <location ref="EM5:ES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8">
    <format dxfId="6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3">
      <pivotArea collapsedLevelsAreSubtotals="1" fieldPosition="0">
        <references count="1">
          <reference field="0" count="10"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662">
      <pivotArea grandRow="1" outline="0" collapsedLevelsAreSubtotals="1" fieldPosition="0"/>
    </format>
    <format dxfId="661">
      <pivotArea collapsedLevelsAreSubtotals="1" fieldPosition="0">
        <references count="2">
          <reference field="4294967294" count="1" selected="0">
            <x v="0"/>
          </reference>
          <reference field="0" count="23"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660">
      <pivotArea outline="0" fieldPosition="0">
        <references count="1">
          <reference field="4294967294" count="1">
            <x v="1"/>
          </reference>
        </references>
      </pivotArea>
    </format>
    <format dxfId="659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1">
            <reference field="0" count="24">
              <x v="700"/>
              <x v="701"/>
              <x v="702"/>
              <x v="703"/>
              <x v="704"/>
              <x v="705"/>
              <x v="706"/>
              <x v="707"/>
              <x v="708"/>
              <x v="709"/>
              <x v="710"/>
              <x v="711"/>
              <x v="712"/>
              <x v="713"/>
              <x v="714"/>
              <x v="715"/>
              <x v="716"/>
              <x v="717"/>
              <x v="718"/>
              <x v="719"/>
              <x v="720"/>
              <x v="721"/>
              <x v="722"/>
              <x v="723"/>
            </reference>
          </references>
        </pivotArea>
      </pivotAreas>
    </conditionalFormat>
  </conditionalFormats>
  <chartFormats count="30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31066-A546-4241-A096-4A98B2CE41DB}" name="LAV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3" rowHeaderCaption="FECHA">
  <location ref="CX5:DA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105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6">
    <format dxfId="682">
      <pivotArea type="all" dataOnly="0" outline="0" fieldPosition="0"/>
    </format>
    <format dxfId="681">
      <pivotArea outline="0" collapsedLevelsAreSubtotals="1" fieldPosition="0"/>
    </format>
    <format dxfId="680">
      <pivotArea dataOnly="0" labelOnly="1" grandRow="1" outline="0" fieldPosition="0"/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dataOnly="0" labelOnly="1" grandRow="1" outline="0" fieldPosition="0"/>
    </format>
    <format dxfId="676">
      <pivotArea outline="0" collapsedLevelsAreSubtotals="1" fieldPosition="0"/>
    </format>
    <format dxfId="675">
      <pivotArea type="all" dataOnly="0" outline="0" fieldPosition="0"/>
    </format>
    <format dxfId="674">
      <pivotArea outline="0" collapsedLevelsAreSubtotals="1" fieldPosition="0"/>
    </format>
    <format dxfId="673">
      <pivotArea outline="0" collapsedLevelsAreSubtotals="1" fieldPosition="0"/>
    </format>
    <format dxfId="6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0">
      <pivotArea field="0" type="button" dataOnly="0" labelOnly="1" outline="0" axis="axisRow" fieldPosition="0"/>
    </format>
    <format dxfId="669">
      <pivotArea dataOnly="0" labelOnly="1" grandRow="1" outline="0" fieldPosition="0"/>
    </format>
    <format dxfId="668">
      <pivotArea dataOnly="0" labelOnly="1" fieldPosition="0">
        <references count="1">
          <reference field="0" count="1">
            <x v="519"/>
          </reference>
        </references>
      </pivotArea>
    </format>
    <format dxfId="667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5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7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7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7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67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7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67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67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7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7" format="3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7" format="3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7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67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67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67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67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67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67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7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7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7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7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7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7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7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7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67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67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67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67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67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67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67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67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67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67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67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67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67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67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67" format="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67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67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67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67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67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766"/>
          </reference>
        </references>
      </pivotArea>
    </chartFormat>
    <chartFormat chart="67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7"/>
          </reference>
        </references>
      </pivotArea>
    </chartFormat>
    <chartFormat chart="67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67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67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67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67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67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67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63785-468A-4D49-8E5E-D9ED56D1D188}" name="AGUA CALIENT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4">
    <format dxfId="686">
      <pivotArea collapsedLevelsAreSubtotals="1" fieldPosition="0">
        <references count="2">
          <reference field="4294967294" count="1" selected="0">
            <x v="2"/>
          </reference>
          <reference field="0" count="3">
            <x v="336"/>
            <x v="337"/>
            <x v="338"/>
          </reference>
        </references>
      </pivotArea>
    </format>
    <format dxfId="685">
      <pivotArea collapsedLevelsAreSubtotals="1" fieldPosition="0">
        <references count="2">
          <reference field="4294967294" count="1" selected="0">
            <x v="2"/>
          </reference>
          <reference field="0" count="2">
            <x v="343"/>
            <x v="344"/>
          </reference>
        </references>
      </pivotArea>
    </format>
    <format dxfId="684">
      <pivotArea collapsedLevelsAreSubtotals="1" fieldPosition="0">
        <references count="2">
          <reference field="4294967294" count="1" selected="0">
            <x v="0"/>
          </reference>
          <reference field="0" count="2">
            <x v="343"/>
            <x v="344"/>
          </reference>
        </references>
      </pivotArea>
    </format>
    <format dxfId="6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D5980-4997-4FD7-A1F7-D3ABC80D9792}" name="TablaDinámica1" cacheId="1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AD76:AE108" firstHeaderRow="1" firstDataRow="1" firstDataCol="1" rowPageCount="2" colPageCount="1"/>
  <pivotFields count="55">
    <pivotField axis="axisPage" showAll="0">
      <items count="731"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2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54" item="3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7348F-B7BB-4229-82E6-336A2DFC6BEE}" name="ROT IND VOL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88" rowHeaderCaption="FECHA">
  <location ref="DK4:DO23" firstHeaderRow="0" firstDataRow="1" firstDataCol="1" rowPageCount="1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3">
    <format dxfId="709">
      <pivotArea type="all" dataOnly="0" outline="0" fieldPosition="0"/>
    </format>
    <format dxfId="708">
      <pivotArea outline="0" collapsedLevelsAreSubtotals="1" fieldPosition="0"/>
    </format>
    <format dxfId="707">
      <pivotArea dataOnly="0" labelOnly="1" grandRow="1" outline="0" fieldPosition="0"/>
    </format>
    <format dxfId="706">
      <pivotArea type="all" dataOnly="0" outline="0" fieldPosition="0"/>
    </format>
    <format dxfId="705">
      <pivotArea outline="0" collapsedLevelsAreSubtotals="1" fieldPosition="0"/>
    </format>
    <format dxfId="704">
      <pivotArea dataOnly="0" labelOnly="1" grandRow="1" outline="0" fieldPosition="0"/>
    </format>
    <format dxfId="703">
      <pivotArea outline="0" collapsedLevelsAreSubtotals="1" fieldPosition="0"/>
    </format>
    <format dxfId="702">
      <pivotArea type="all" dataOnly="0" outline="0" fieldPosition="0"/>
    </format>
    <format dxfId="701">
      <pivotArea outline="0" collapsedLevelsAreSubtotals="1" fieldPosition="0"/>
    </format>
    <format dxfId="700">
      <pivotArea outline="0" collapsedLevelsAreSubtotals="1" fieldPosition="0"/>
    </format>
    <format dxfId="6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91">
      <pivotArea field="0" type="button" dataOnly="0" labelOnly="1" outline="0" axis="axisRow" fieldPosition="0"/>
    </format>
    <format dxfId="690">
      <pivotArea dataOnly="0" labelOnly="1" grandRow="1" outline="0" fieldPosition="0"/>
    </format>
    <format dxfId="689">
      <pivotArea dataOnly="0" labelOnly="1" fieldPosition="0">
        <references count="1">
          <reference field="0" count="1">
            <x v="519"/>
          </reference>
        </references>
      </pivotArea>
    </format>
    <format dxfId="688">
      <pivotArea field="0" type="button" dataOnly="0" labelOnly="1" outline="0" axis="axisRow" fieldPosition="0"/>
    </format>
    <format dxfId="6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41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367">
      <pivotArea type="data" outline="0" fieldPosition="0">
        <references count="2">
          <reference field="4294967294" count="1" selected="0">
            <x v="2"/>
          </reference>
          <reference field="0" count="1" selected="0">
            <x v="488"/>
          </reference>
        </references>
      </pivotArea>
    </chartFormat>
    <chartFormat chart="68" format="368">
      <pivotArea type="data" outline="0" fieldPosition="0">
        <references count="2">
          <reference field="4294967294" count="1" selected="0">
            <x v="2"/>
          </reference>
          <reference field="0" count="1" selected="0">
            <x v="489"/>
          </reference>
        </references>
      </pivotArea>
    </chartFormat>
    <chartFormat chart="68" format="369">
      <pivotArea type="data" outline="0" fieldPosition="0">
        <references count="2">
          <reference field="4294967294" count="1" selected="0">
            <x v="2"/>
          </reference>
          <reference field="0" count="1" selected="0">
            <x v="490"/>
          </reference>
        </references>
      </pivotArea>
    </chartFormat>
    <chartFormat chart="68" format="370">
      <pivotArea type="data" outline="0" fieldPosition="0">
        <references count="2">
          <reference field="4294967294" count="1" selected="0">
            <x v="2"/>
          </reference>
          <reference field="0" count="1" selected="0">
            <x v="491"/>
          </reference>
        </references>
      </pivotArea>
    </chartFormat>
    <chartFormat chart="68" format="371">
      <pivotArea type="data" outline="0" fieldPosition="0">
        <references count="2">
          <reference field="4294967294" count="1" selected="0">
            <x v="2"/>
          </reference>
          <reference field="0" count="1" selected="0">
            <x v="492"/>
          </reference>
        </references>
      </pivotArea>
    </chartFormat>
    <chartFormat chart="68" format="372">
      <pivotArea type="data" outline="0" fieldPosition="0">
        <references count="2">
          <reference field="4294967294" count="1" selected="0">
            <x v="2"/>
          </reference>
          <reference field="0" count="1" selected="0">
            <x v="493"/>
          </reference>
        </references>
      </pivotArea>
    </chartFormat>
    <chartFormat chart="68" format="37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4"/>
          </reference>
        </references>
      </pivotArea>
    </chartFormat>
    <chartFormat chart="68" format="374">
      <pivotArea type="data" outline="0" fieldPosition="0">
        <references count="2">
          <reference field="4294967294" count="1" selected="0">
            <x v="2"/>
          </reference>
          <reference field="0" count="1" selected="0">
            <x v="495"/>
          </reference>
        </references>
      </pivotArea>
    </chartFormat>
    <chartFormat chart="68" format="375">
      <pivotArea type="data" outline="0" fieldPosition="0">
        <references count="2">
          <reference field="4294967294" count="1" selected="0">
            <x v="2"/>
          </reference>
          <reference field="0" count="1" selected="0">
            <x v="496"/>
          </reference>
        </references>
      </pivotArea>
    </chartFormat>
    <chartFormat chart="68" format="376">
      <pivotArea type="data" outline="0" fieldPosition="0">
        <references count="2">
          <reference field="4294967294" count="1" selected="0">
            <x v="2"/>
          </reference>
          <reference field="0" count="1" selected="0">
            <x v="497"/>
          </reference>
        </references>
      </pivotArea>
    </chartFormat>
    <chartFormat chart="68" format="377">
      <pivotArea type="data" outline="0" fieldPosition="0">
        <references count="2">
          <reference field="4294967294" count="1" selected="0">
            <x v="2"/>
          </reference>
          <reference field="0" count="1" selected="0">
            <x v="498"/>
          </reference>
        </references>
      </pivotArea>
    </chartFormat>
    <chartFormat chart="68" format="378">
      <pivotArea type="data" outline="0" fieldPosition="0">
        <references count="2">
          <reference field="4294967294" count="1" selected="0">
            <x v="2"/>
          </reference>
          <reference field="0" count="1" selected="0">
            <x v="499"/>
          </reference>
        </references>
      </pivotArea>
    </chartFormat>
    <chartFormat chart="68" format="3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00"/>
          </reference>
        </references>
      </pivotArea>
    </chartFormat>
    <chartFormat chart="68" format="3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01"/>
          </reference>
        </references>
      </pivotArea>
    </chartFormat>
    <chartFormat chart="68" format="3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02"/>
          </reference>
        </references>
      </pivotArea>
    </chartFormat>
    <chartFormat chart="68" format="3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03"/>
          </reference>
        </references>
      </pivotArea>
    </chartFormat>
    <chartFormat chart="68" format="3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04"/>
          </reference>
        </references>
      </pivotArea>
    </chartFormat>
    <chartFormat chart="68" format="3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5"/>
          </reference>
        </references>
      </pivotArea>
    </chartFormat>
    <chartFormat chart="68" format="3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06"/>
          </reference>
        </references>
      </pivotArea>
    </chartFormat>
    <chartFormat chart="68" format="3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07"/>
          </reference>
        </references>
      </pivotArea>
    </chartFormat>
    <chartFormat chart="68" format="3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08"/>
          </reference>
        </references>
      </pivotArea>
    </chartFormat>
    <chartFormat chart="68" format="3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09"/>
          </reference>
        </references>
      </pivotArea>
    </chartFormat>
    <chartFormat chart="68" format="3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10"/>
          </reference>
        </references>
      </pivotArea>
    </chartFormat>
    <chartFormat chart="68" format="3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11"/>
          </reference>
        </references>
      </pivotArea>
    </chartFormat>
    <chartFormat chart="68" format="3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12"/>
          </reference>
        </references>
      </pivotArea>
    </chartFormat>
    <chartFormat chart="68" format="3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13"/>
          </reference>
        </references>
      </pivotArea>
    </chartFormat>
    <chartFormat chart="68" format="393">
      <pivotArea type="data" outline="0" fieldPosition="0">
        <references count="2">
          <reference field="4294967294" count="1" selected="0">
            <x v="2"/>
          </reference>
          <reference field="0" count="1" selected="0">
            <x v="427"/>
          </reference>
        </references>
      </pivotArea>
    </chartFormat>
    <chartFormat chart="68" format="3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28"/>
          </reference>
        </references>
      </pivotArea>
    </chartFormat>
    <chartFormat chart="68" format="3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29"/>
          </reference>
        </references>
      </pivotArea>
    </chartFormat>
    <chartFormat chart="68" format="3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30"/>
          </reference>
        </references>
      </pivotArea>
    </chartFormat>
    <chartFormat chart="68" format="3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1"/>
          </reference>
        </references>
      </pivotArea>
    </chartFormat>
    <chartFormat chart="68" format="3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32"/>
          </reference>
        </references>
      </pivotArea>
    </chartFormat>
    <chartFormat chart="68" format="3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33"/>
          </reference>
        </references>
      </pivotArea>
    </chartFormat>
    <chartFormat chart="68" format="4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34"/>
          </reference>
        </references>
      </pivotArea>
    </chartFormat>
    <chartFormat chart="68" format="4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35"/>
          </reference>
        </references>
      </pivotArea>
    </chartFormat>
    <chartFormat chart="68" format="4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36"/>
          </reference>
        </references>
      </pivotArea>
    </chartFormat>
    <chartFormat chart="68" format="4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37"/>
          </reference>
        </references>
      </pivotArea>
    </chartFormat>
    <chartFormat chart="68" format="404">
      <pivotArea type="data" outline="0" fieldPosition="0">
        <references count="2">
          <reference field="4294967294" count="1" selected="0">
            <x v="2"/>
          </reference>
          <reference field="0" count="1" selected="0">
            <x v="438"/>
          </reference>
        </references>
      </pivotArea>
    </chartFormat>
    <chartFormat chart="68" format="405">
      <pivotArea type="data" outline="0" fieldPosition="0">
        <references count="2">
          <reference field="4294967294" count="1" selected="0">
            <x v="2"/>
          </reference>
          <reference field="0" count="1" selected="0">
            <x v="439"/>
          </reference>
        </references>
      </pivotArea>
    </chartFormat>
    <chartFormat chart="68" format="406">
      <pivotArea type="data" outline="0" fieldPosition="0">
        <references count="2">
          <reference field="4294967294" count="1" selected="0">
            <x v="2"/>
          </reference>
          <reference field="0" count="1" selected="0">
            <x v="440"/>
          </reference>
        </references>
      </pivotArea>
    </chartFormat>
    <chartFormat chart="68" format="407">
      <pivotArea type="data" outline="0" fieldPosition="0">
        <references count="2">
          <reference field="4294967294" count="1" selected="0">
            <x v="2"/>
          </reference>
          <reference field="0" count="1" selected="0">
            <x v="441"/>
          </reference>
        </references>
      </pivotArea>
    </chartFormat>
    <chartFormat chart="68" format="40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2"/>
          </reference>
        </references>
      </pivotArea>
    </chartFormat>
    <chartFormat chart="68" format="409">
      <pivotArea type="data" outline="0" fieldPosition="0">
        <references count="2">
          <reference field="4294967294" count="1" selected="0">
            <x v="2"/>
          </reference>
          <reference field="0" count="1" selected="0">
            <x v="443"/>
          </reference>
        </references>
      </pivotArea>
    </chartFormat>
    <chartFormat chart="68" format="410">
      <pivotArea type="data" outline="0" fieldPosition="0">
        <references count="2">
          <reference field="4294967294" count="1" selected="0">
            <x v="2"/>
          </reference>
          <reference field="0" count="1" selected="0">
            <x v="444"/>
          </reference>
        </references>
      </pivotArea>
    </chartFormat>
    <chartFormat chart="68" format="411">
      <pivotArea type="data" outline="0" fieldPosition="0">
        <references count="2">
          <reference field="4294967294" count="1" selected="0">
            <x v="2"/>
          </reference>
          <reference field="0" count="1" selected="0">
            <x v="445"/>
          </reference>
        </references>
      </pivotArea>
    </chartFormat>
    <chartFormat chart="68" format="412">
      <pivotArea type="data" outline="0" fieldPosition="0">
        <references count="2">
          <reference field="4294967294" count="1" selected="0">
            <x v="2"/>
          </reference>
          <reference field="0" count="1" selected="0">
            <x v="446"/>
          </reference>
        </references>
      </pivotArea>
    </chartFormat>
    <chartFormat chart="68" format="4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47"/>
          </reference>
        </references>
      </pivotArea>
    </chartFormat>
    <chartFormat chart="68" format="414">
      <pivotArea type="data" outline="0" fieldPosition="0">
        <references count="2">
          <reference field="4294967294" count="1" selected="0">
            <x v="2"/>
          </reference>
          <reference field="0" count="1" selected="0">
            <x v="448"/>
          </reference>
        </references>
      </pivotArea>
    </chartFormat>
    <chartFormat chart="68" format="415">
      <pivotArea type="data" outline="0" fieldPosition="0">
        <references count="2">
          <reference field="4294967294" count="1" selected="0">
            <x v="2"/>
          </reference>
          <reference field="0" count="1" selected="0">
            <x v="449"/>
          </reference>
        </references>
      </pivotArea>
    </chartFormat>
    <chartFormat chart="68" format="416">
      <pivotArea type="data" outline="0" fieldPosition="0">
        <references count="2">
          <reference field="4294967294" count="1" selected="0">
            <x v="2"/>
          </reference>
          <reference field="0" count="1" selected="0">
            <x v="450"/>
          </reference>
        </references>
      </pivotArea>
    </chartFormat>
    <chartFormat chart="68" format="4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51"/>
          </reference>
        </references>
      </pivotArea>
    </chartFormat>
    <chartFormat chart="68" format="418">
      <pivotArea type="data" outline="0" fieldPosition="0">
        <references count="2">
          <reference field="4294967294" count="1" selected="0">
            <x v="2"/>
          </reference>
          <reference field="0" count="1" selected="0">
            <x v="452"/>
          </reference>
        </references>
      </pivotArea>
    </chartFormat>
    <chartFormat chart="68" format="41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3"/>
          </reference>
        </references>
      </pivotArea>
    </chartFormat>
    <chartFormat chart="68" format="420">
      <pivotArea type="data" outline="0" fieldPosition="0">
        <references count="2">
          <reference field="4294967294" count="1" selected="0">
            <x v="2"/>
          </reference>
          <reference field="0" count="1" selected="0">
            <x v="454"/>
          </reference>
        </references>
      </pivotArea>
    </chartFormat>
    <chartFormat chart="68" format="421">
      <pivotArea type="data" outline="0" fieldPosition="0">
        <references count="2">
          <reference field="4294967294" count="1" selected="0">
            <x v="2"/>
          </reference>
          <reference field="0" count="1" selected="0">
            <x v="455"/>
          </reference>
        </references>
      </pivotArea>
    </chartFormat>
    <chartFormat chart="68" format="422">
      <pivotArea type="data" outline="0" fieldPosition="0">
        <references count="2">
          <reference field="4294967294" count="1" selected="0">
            <x v="2"/>
          </reference>
          <reference field="0" count="1" selected="0">
            <x v="456"/>
          </reference>
        </references>
      </pivotArea>
    </chartFormat>
    <chartFormat chart="68" format="423">
      <pivotArea type="data" outline="0" fieldPosition="0">
        <references count="2">
          <reference field="4294967294" count="1" selected="0">
            <x v="2"/>
          </reference>
          <reference field="0" count="1" selected="0">
            <x v="514"/>
          </reference>
        </references>
      </pivotArea>
    </chartFormat>
    <chartFormat chart="68" format="424">
      <pivotArea type="data" outline="0" fieldPosition="0">
        <references count="2">
          <reference field="4294967294" count="1" selected="0">
            <x v="2"/>
          </reference>
          <reference field="0" count="1" selected="0">
            <x v="515"/>
          </reference>
        </references>
      </pivotArea>
    </chartFormat>
    <chartFormat chart="68" format="42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6"/>
          </reference>
        </references>
      </pivotArea>
    </chartFormat>
    <chartFormat chart="68" format="426">
      <pivotArea type="data" outline="0" fieldPosition="0">
        <references count="2">
          <reference field="4294967294" count="1" selected="0">
            <x v="2"/>
          </reference>
          <reference field="0" count="1" selected="0">
            <x v="517"/>
          </reference>
        </references>
      </pivotArea>
    </chartFormat>
    <chartFormat chart="68" format="427">
      <pivotArea type="data" outline="0" fieldPosition="0">
        <references count="2">
          <reference field="4294967294" count="1" selected="0">
            <x v="2"/>
          </reference>
          <reference field="0" count="1" selected="0">
            <x v="518"/>
          </reference>
        </references>
      </pivotArea>
    </chartFormat>
    <chartFormat chart="68" format="428">
      <pivotArea type="data" outline="0" fieldPosition="0">
        <references count="2">
          <reference field="4294967294" count="1" selected="0">
            <x v="2"/>
          </reference>
          <reference field="0" count="1" selected="0">
            <x v="519"/>
          </reference>
        </references>
      </pivotArea>
    </chartFormat>
    <chartFormat chart="68" format="429">
      <pivotArea type="data" outline="0" fieldPosition="0">
        <references count="2">
          <reference field="4294967294" count="1" selected="0">
            <x v="2"/>
          </reference>
          <reference field="0" count="1" selected="0">
            <x v="520"/>
          </reference>
        </references>
      </pivotArea>
    </chartFormat>
    <chartFormat chart="68" format="430">
      <pivotArea type="data" outline="0" fieldPosition="0">
        <references count="2">
          <reference field="4294967294" count="1" selected="0">
            <x v="2"/>
          </reference>
          <reference field="0" count="1" selected="0">
            <x v="521"/>
          </reference>
        </references>
      </pivotArea>
    </chartFormat>
    <chartFormat chart="68" format="431">
      <pivotArea type="data" outline="0" fieldPosition="0">
        <references count="2">
          <reference field="4294967294" count="1" selected="0">
            <x v="2"/>
          </reference>
          <reference field="0" count="1" selected="0">
            <x v="522"/>
          </reference>
        </references>
      </pivotArea>
    </chartFormat>
    <chartFormat chart="68" format="4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23"/>
          </reference>
        </references>
      </pivotArea>
    </chartFormat>
    <chartFormat chart="68" format="433">
      <pivotArea type="data" outline="0" fieldPosition="0">
        <references count="2">
          <reference field="4294967294" count="1" selected="0">
            <x v="2"/>
          </reference>
          <reference field="0" count="1" selected="0">
            <x v="524"/>
          </reference>
        </references>
      </pivotArea>
    </chartFormat>
    <chartFormat chart="68" format="434">
      <pivotArea type="data" outline="0" fieldPosition="0">
        <references count="2">
          <reference field="4294967294" count="1" selected="0">
            <x v="2"/>
          </reference>
          <reference field="0" count="1" selected="0">
            <x v="525"/>
          </reference>
        </references>
      </pivotArea>
    </chartFormat>
    <chartFormat chart="68" format="4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26"/>
          </reference>
        </references>
      </pivotArea>
    </chartFormat>
    <chartFormat chart="68" format="43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7"/>
          </reference>
        </references>
      </pivotArea>
    </chartFormat>
    <chartFormat chart="68" format="437">
      <pivotArea type="data" outline="0" fieldPosition="0">
        <references count="2">
          <reference field="4294967294" count="1" selected="0">
            <x v="2"/>
          </reference>
          <reference field="0" count="1" selected="0">
            <x v="528"/>
          </reference>
        </references>
      </pivotArea>
    </chartFormat>
    <chartFormat chart="68" format="438">
      <pivotArea type="data" outline="0" fieldPosition="0">
        <references count="2">
          <reference field="4294967294" count="1" selected="0">
            <x v="2"/>
          </reference>
          <reference field="0" count="1" selected="0">
            <x v="529"/>
          </reference>
        </references>
      </pivotArea>
    </chartFormat>
    <chartFormat chart="68" format="439">
      <pivotArea type="data" outline="0" fieldPosition="0">
        <references count="2">
          <reference field="4294967294" count="1" selected="0">
            <x v="2"/>
          </reference>
          <reference field="0" count="1" selected="0">
            <x v="530"/>
          </reference>
        </references>
      </pivotArea>
    </chartFormat>
    <chartFormat chart="68" format="440">
      <pivotArea type="data" outline="0" fieldPosition="0">
        <references count="2">
          <reference field="4294967294" count="1" selected="0">
            <x v="2"/>
          </reference>
          <reference field="0" count="1" selected="0">
            <x v="531"/>
          </reference>
        </references>
      </pivotArea>
    </chartFormat>
    <chartFormat chart="68" format="441">
      <pivotArea type="data" outline="0" fieldPosition="0">
        <references count="2">
          <reference field="4294967294" count="1" selected="0">
            <x v="2"/>
          </reference>
          <reference field="0" count="1" selected="0">
            <x v="532"/>
          </reference>
        </references>
      </pivotArea>
    </chartFormat>
    <chartFormat chart="68" format="442">
      <pivotArea type="data" outline="0" fieldPosition="0">
        <references count="2">
          <reference field="4294967294" count="1" selected="0">
            <x v="2"/>
          </reference>
          <reference field="0" count="1" selected="0">
            <x v="533"/>
          </reference>
        </references>
      </pivotArea>
    </chartFormat>
    <chartFormat chart="68" format="443">
      <pivotArea type="data" outline="0" fieldPosition="0">
        <references count="2">
          <reference field="4294967294" count="1" selected="0">
            <x v="2"/>
          </reference>
          <reference field="0" count="1" selected="0">
            <x v="534"/>
          </reference>
        </references>
      </pivotArea>
    </chartFormat>
    <chartFormat chart="68" format="444">
      <pivotArea type="data" outline="0" fieldPosition="0">
        <references count="2">
          <reference field="4294967294" count="1" selected="0">
            <x v="2"/>
          </reference>
          <reference field="0" count="1" selected="0">
            <x v="535"/>
          </reference>
        </references>
      </pivotArea>
    </chartFormat>
    <chartFormat chart="68" format="445">
      <pivotArea type="data" outline="0" fieldPosition="0">
        <references count="2">
          <reference field="4294967294" count="1" selected="0">
            <x v="2"/>
          </reference>
          <reference field="0" count="1" selected="0">
            <x v="536"/>
          </reference>
        </references>
      </pivotArea>
    </chartFormat>
    <chartFormat chart="68" format="446">
      <pivotArea type="data" outline="0" fieldPosition="0">
        <references count="2">
          <reference field="4294967294" count="1" selected="0">
            <x v="2"/>
          </reference>
          <reference field="0" count="1" selected="0">
            <x v="537"/>
          </reference>
        </references>
      </pivotArea>
    </chartFormat>
    <chartFormat chart="68" format="44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8"/>
          </reference>
        </references>
      </pivotArea>
    </chartFormat>
    <chartFormat chart="68" format="448">
      <pivotArea type="data" outline="0" fieldPosition="0">
        <references count="2">
          <reference field="4294967294" count="1" selected="0">
            <x v="2"/>
          </reference>
          <reference field="0" count="1" selected="0">
            <x v="539"/>
          </reference>
        </references>
      </pivotArea>
    </chartFormat>
    <chartFormat chart="68" format="449">
      <pivotArea type="data" outline="0" fieldPosition="0">
        <references count="2">
          <reference field="4294967294" count="1" selected="0">
            <x v="2"/>
          </reference>
          <reference field="0" count="1" selected="0">
            <x v="540"/>
          </reference>
        </references>
      </pivotArea>
    </chartFormat>
    <chartFormat chart="68" format="450">
      <pivotArea type="data" outline="0" fieldPosition="0">
        <references count="2">
          <reference field="4294967294" count="1" selected="0">
            <x v="2"/>
          </reference>
          <reference field="0" count="1" selected="0">
            <x v="541"/>
          </reference>
        </references>
      </pivotArea>
    </chartFormat>
    <chartFormat chart="68" format="4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42"/>
          </reference>
        </references>
      </pivotArea>
    </chartFormat>
    <chartFormat chart="68" format="4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43"/>
          </reference>
        </references>
      </pivotArea>
    </chartFormat>
    <chartFormat chart="68" format="453">
      <pivotArea type="data" outline="0" fieldPosition="0">
        <references count="2">
          <reference field="4294967294" count="1" selected="0">
            <x v="2"/>
          </reference>
          <reference field="0" count="1" selected="0">
            <x v="544"/>
          </reference>
        </references>
      </pivotArea>
    </chartFormat>
    <chartFormat chart="68" format="454">
      <pivotArea type="data" outline="0" fieldPosition="0">
        <references count="2">
          <reference field="4294967294" count="1" selected="0">
            <x v="2"/>
          </reference>
          <reference field="0" count="1" selected="0">
            <x v="545"/>
          </reference>
        </references>
      </pivotArea>
    </chartFormat>
    <chartFormat chart="68" format="455">
      <pivotArea type="data" outline="0" fieldPosition="0">
        <references count="2">
          <reference field="4294967294" count="1" selected="0">
            <x v="2"/>
          </reference>
          <reference field="0" count="1" selected="0">
            <x v="546"/>
          </reference>
        </references>
      </pivotArea>
    </chartFormat>
    <chartFormat chart="68" format="456">
      <pivotArea type="data" outline="0" fieldPosition="0">
        <references count="2">
          <reference field="4294967294" count="1" selected="0">
            <x v="2"/>
          </reference>
          <reference field="0" count="1" selected="0">
            <x v="547"/>
          </reference>
        </references>
      </pivotArea>
    </chartFormat>
    <chartFormat chart="68" format="457">
      <pivotArea type="data" outline="0" fieldPosition="0">
        <references count="2">
          <reference field="4294967294" count="1" selected="0">
            <x v="2"/>
          </reference>
          <reference field="0" count="1" selected="0">
            <x v="548"/>
          </reference>
        </references>
      </pivotArea>
    </chartFormat>
    <chartFormat chart="68" format="45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9"/>
          </reference>
        </references>
      </pivotArea>
    </chartFormat>
    <chartFormat chart="68" format="4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0"/>
          </reference>
        </references>
      </pivotArea>
    </chartFormat>
    <chartFormat chart="68" format="460">
      <pivotArea type="data" outline="0" fieldPosition="0">
        <references count="2">
          <reference field="4294967294" count="1" selected="0">
            <x v="2"/>
          </reference>
          <reference field="0" count="1" selected="0">
            <x v="551"/>
          </reference>
        </references>
      </pivotArea>
    </chartFormat>
    <chartFormat chart="68" format="461">
      <pivotArea type="data" outline="0" fieldPosition="0">
        <references count="2">
          <reference field="4294967294" count="1" selected="0">
            <x v="2"/>
          </reference>
          <reference field="0" count="1" selected="0">
            <x v="552"/>
          </reference>
        </references>
      </pivotArea>
    </chartFormat>
    <chartFormat chart="68" format="462">
      <pivotArea type="data" outline="0" fieldPosition="0">
        <references count="2">
          <reference field="4294967294" count="1" selected="0">
            <x v="2"/>
          </reference>
          <reference field="0" count="1" selected="0">
            <x v="553"/>
          </reference>
        </references>
      </pivotArea>
    </chartFormat>
    <chartFormat chart="68" format="463">
      <pivotArea type="data" outline="0" fieldPosition="0">
        <references count="2">
          <reference field="4294967294" count="1" selected="0">
            <x v="2"/>
          </reference>
          <reference field="0" count="1" selected="0">
            <x v="554"/>
          </reference>
        </references>
      </pivotArea>
    </chartFormat>
    <chartFormat chart="68" format="464">
      <pivotArea type="data" outline="0" fieldPosition="0">
        <references count="2">
          <reference field="4294967294" count="1" selected="0">
            <x v="2"/>
          </reference>
          <reference field="0" count="1" selected="0">
            <x v="555"/>
          </reference>
        </references>
      </pivotArea>
    </chartFormat>
    <chartFormat chart="68" format="465">
      <pivotArea type="data" outline="0" fieldPosition="0">
        <references count="2">
          <reference field="4294967294" count="1" selected="0">
            <x v="2"/>
          </reference>
          <reference field="0" count="1" selected="0">
            <x v="556"/>
          </reference>
        </references>
      </pivotArea>
    </chartFormat>
    <chartFormat chart="68" format="466">
      <pivotArea type="data" outline="0" fieldPosition="0">
        <references count="2">
          <reference field="4294967294" count="1" selected="0">
            <x v="2"/>
          </reference>
          <reference field="0" count="1" selected="0">
            <x v="557"/>
          </reference>
        </references>
      </pivotArea>
    </chartFormat>
    <chartFormat chart="68" format="467">
      <pivotArea type="data" outline="0" fieldPosition="0">
        <references count="2">
          <reference field="4294967294" count="1" selected="0">
            <x v="2"/>
          </reference>
          <reference field="0" count="1" selected="0">
            <x v="558"/>
          </reference>
        </references>
      </pivotArea>
    </chartFormat>
    <chartFormat chart="68" format="468">
      <pivotArea type="data" outline="0" fieldPosition="0">
        <references count="2">
          <reference field="4294967294" count="1" selected="0">
            <x v="2"/>
          </reference>
          <reference field="0" count="1" selected="0">
            <x v="559"/>
          </reference>
        </references>
      </pivotArea>
    </chartFormat>
    <chartFormat chart="68" format="469">
      <pivotArea type="data" outline="0" fieldPosition="0">
        <references count="2">
          <reference field="4294967294" count="1" selected="0">
            <x v="2"/>
          </reference>
          <reference field="0" count="1" selected="0">
            <x v="560"/>
          </reference>
        </references>
      </pivotArea>
    </chartFormat>
    <chartFormat chart="68" format="47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1"/>
          </reference>
        </references>
      </pivotArea>
    </chartFormat>
    <chartFormat chart="68" format="471">
      <pivotArea type="data" outline="0" fieldPosition="0">
        <references count="2">
          <reference field="4294967294" count="1" selected="0">
            <x v="2"/>
          </reference>
          <reference field="0" count="1" selected="0">
            <x v="562"/>
          </reference>
        </references>
      </pivotArea>
    </chartFormat>
    <chartFormat chart="68" format="472">
      <pivotArea type="data" outline="0" fieldPosition="0">
        <references count="2">
          <reference field="4294967294" count="1" selected="0">
            <x v="2"/>
          </reference>
          <reference field="0" count="1" selected="0">
            <x v="563"/>
          </reference>
        </references>
      </pivotArea>
    </chartFormat>
    <chartFormat chart="68" format="473">
      <pivotArea type="data" outline="0" fieldPosition="0">
        <references count="2">
          <reference field="4294967294" count="1" selected="0">
            <x v="2"/>
          </reference>
          <reference field="0" count="1" selected="0">
            <x v="564"/>
          </reference>
        </references>
      </pivotArea>
    </chartFormat>
    <chartFormat chart="68" format="474">
      <pivotArea type="data" outline="0" fieldPosition="0">
        <references count="2">
          <reference field="4294967294" count="1" selected="0">
            <x v="2"/>
          </reference>
          <reference field="0" count="1" selected="0">
            <x v="565"/>
          </reference>
        </references>
      </pivotArea>
    </chartFormat>
    <chartFormat chart="68" format="475">
      <pivotArea type="data" outline="0" fieldPosition="0">
        <references count="2">
          <reference field="4294967294" count="1" selected="0">
            <x v="2"/>
          </reference>
          <reference field="0" count="1" selected="0">
            <x v="566"/>
          </reference>
        </references>
      </pivotArea>
    </chartFormat>
    <chartFormat chart="68" format="476">
      <pivotArea type="data" outline="0" fieldPosition="0">
        <references count="2">
          <reference field="4294967294" count="1" selected="0">
            <x v="2"/>
          </reference>
          <reference field="0" count="1" selected="0">
            <x v="567"/>
          </reference>
        </references>
      </pivotArea>
    </chartFormat>
    <chartFormat chart="68" format="477">
      <pivotArea type="data" outline="0" fieldPosition="0">
        <references count="2">
          <reference field="4294967294" count="1" selected="0">
            <x v="2"/>
          </reference>
          <reference field="0" count="1" selected="0">
            <x v="568"/>
          </reference>
        </references>
      </pivotArea>
    </chartFormat>
    <chartFormat chart="68" format="478">
      <pivotArea type="data" outline="0" fieldPosition="0">
        <references count="2">
          <reference field="4294967294" count="1" selected="0">
            <x v="2"/>
          </reference>
          <reference field="0" count="1" selected="0">
            <x v="569"/>
          </reference>
        </references>
      </pivotArea>
    </chartFormat>
    <chartFormat chart="68" format="4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70"/>
          </reference>
        </references>
      </pivotArea>
    </chartFormat>
    <chartFormat chart="68" format="4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71"/>
          </reference>
        </references>
      </pivotArea>
    </chartFormat>
    <chartFormat chart="68" format="4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2"/>
          </reference>
        </references>
      </pivotArea>
    </chartFormat>
    <chartFormat chart="68" format="4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73"/>
          </reference>
        </references>
      </pivotArea>
    </chartFormat>
    <chartFormat chart="68" format="4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74"/>
          </reference>
        </references>
      </pivotArea>
    </chartFormat>
    <chartFormat chart="68" format="4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75"/>
          </reference>
        </references>
      </pivotArea>
    </chartFormat>
    <chartFormat chart="68" format="4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76"/>
          </reference>
        </references>
      </pivotArea>
    </chartFormat>
    <chartFormat chart="68" format="4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77"/>
          </reference>
        </references>
      </pivotArea>
    </chartFormat>
    <chartFormat chart="68" format="4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78"/>
          </reference>
        </references>
      </pivotArea>
    </chartFormat>
    <chartFormat chart="68" format="4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79"/>
          </reference>
        </references>
      </pivotArea>
    </chartFormat>
    <chartFormat chart="68" format="4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80"/>
          </reference>
        </references>
      </pivotArea>
    </chartFormat>
    <chartFormat chart="68" format="4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81"/>
          </reference>
        </references>
      </pivotArea>
    </chartFormat>
    <chartFormat chart="68" format="4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82"/>
          </reference>
        </references>
      </pivotArea>
    </chartFormat>
    <chartFormat chart="68" format="4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3"/>
          </reference>
        </references>
      </pivotArea>
    </chartFormat>
    <chartFormat chart="68" format="493">
      <pivotArea type="data" outline="0" fieldPosition="0">
        <references count="2">
          <reference field="4294967294" count="1" selected="0">
            <x v="2"/>
          </reference>
          <reference field="0" count="1" selected="0">
            <x v="584"/>
          </reference>
        </references>
      </pivotArea>
    </chartFormat>
    <chartFormat chart="68" format="494">
      <pivotArea type="data" outline="0" fieldPosition="0">
        <references count="2">
          <reference field="4294967294" count="1" selected="0">
            <x v="2"/>
          </reference>
          <reference field="0" count="1" selected="0">
            <x v="585"/>
          </reference>
        </references>
      </pivotArea>
    </chartFormat>
    <chartFormat chart="68" format="495">
      <pivotArea type="data" outline="0" fieldPosition="0">
        <references count="2">
          <reference field="4294967294" count="1" selected="0">
            <x v="2"/>
          </reference>
          <reference field="0" count="1" selected="0">
            <x v="586"/>
          </reference>
        </references>
      </pivotArea>
    </chartFormat>
    <chartFormat chart="68" format="496">
      <pivotArea type="data" outline="0" fieldPosition="0">
        <references count="2">
          <reference field="4294967294" count="1" selected="0">
            <x v="2"/>
          </reference>
          <reference field="0" count="1" selected="0">
            <x v="587"/>
          </reference>
        </references>
      </pivotArea>
    </chartFormat>
    <chartFormat chart="68" format="497">
      <pivotArea type="data" outline="0" fieldPosition="0">
        <references count="2">
          <reference field="4294967294" count="1" selected="0">
            <x v="2"/>
          </reference>
          <reference field="0" count="1" selected="0">
            <x v="588"/>
          </reference>
        </references>
      </pivotArea>
    </chartFormat>
    <chartFormat chart="68" format="498">
      <pivotArea type="data" outline="0" fieldPosition="0">
        <references count="2">
          <reference field="4294967294" count="1" selected="0">
            <x v="2"/>
          </reference>
          <reference field="0" count="1" selected="0">
            <x v="589"/>
          </reference>
        </references>
      </pivotArea>
    </chartFormat>
    <chartFormat chart="68" format="503">
      <pivotArea type="data" outline="0" fieldPosition="0">
        <references count="2">
          <reference field="4294967294" count="1" selected="0">
            <x v="2"/>
          </reference>
          <reference field="0" count="1" selected="0">
            <x v="590"/>
          </reference>
        </references>
      </pivotArea>
    </chartFormat>
    <chartFormat chart="68" format="5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91"/>
          </reference>
        </references>
      </pivotArea>
    </chartFormat>
    <chartFormat chart="68" format="5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2"/>
          </reference>
        </references>
      </pivotArea>
    </chartFormat>
    <chartFormat chart="68" format="5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93"/>
          </reference>
        </references>
      </pivotArea>
    </chartFormat>
    <chartFormat chart="68" format="5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94"/>
          </reference>
        </references>
      </pivotArea>
    </chartFormat>
    <chartFormat chart="68" format="5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95"/>
          </reference>
        </references>
      </pivotArea>
    </chartFormat>
    <chartFormat chart="68" format="5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96"/>
          </reference>
        </references>
      </pivotArea>
    </chartFormat>
    <chartFormat chart="68" format="5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97"/>
          </reference>
        </references>
      </pivotArea>
    </chartFormat>
    <chartFormat chart="68" format="5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98"/>
          </reference>
        </references>
      </pivotArea>
    </chartFormat>
    <chartFormat chart="68" format="5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99"/>
          </reference>
        </references>
      </pivotArea>
    </chartFormat>
    <chartFormat chart="68" format="513">
      <pivotArea type="data" outline="0" fieldPosition="0">
        <references count="2">
          <reference field="4294967294" count="1" selected="0">
            <x v="2"/>
          </reference>
          <reference field="0" count="1" selected="0">
            <x v="600"/>
          </reference>
        </references>
      </pivotArea>
    </chartFormat>
    <chartFormat chart="68" format="514">
      <pivotArea type="data" outline="0" fieldPosition="0">
        <references count="2">
          <reference field="4294967294" count="1" selected="0">
            <x v="2"/>
          </reference>
          <reference field="0" count="1" selected="0">
            <x v="601"/>
          </reference>
        </references>
      </pivotArea>
    </chartFormat>
    <chartFormat chart="68" format="515">
      <pivotArea type="data" outline="0" fieldPosition="0">
        <references count="2">
          <reference field="4294967294" count="1" selected="0">
            <x v="2"/>
          </reference>
          <reference field="0" count="1" selected="0">
            <x v="602"/>
          </reference>
        </references>
      </pivotArea>
    </chartFormat>
    <chartFormat chart="68" format="51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3"/>
          </reference>
        </references>
      </pivotArea>
    </chartFormat>
    <chartFormat chart="68" format="517">
      <pivotArea type="data" outline="0" fieldPosition="0">
        <references count="2">
          <reference field="4294967294" count="1" selected="0">
            <x v="2"/>
          </reference>
          <reference field="0" count="1" selected="0">
            <x v="604"/>
          </reference>
        </references>
      </pivotArea>
    </chartFormat>
    <chartFormat chart="68" format="518">
      <pivotArea type="data" outline="0" fieldPosition="0">
        <references count="2">
          <reference field="4294967294" count="1" selected="0">
            <x v="2"/>
          </reference>
          <reference field="0" count="1" selected="0">
            <x v="605"/>
          </reference>
        </references>
      </pivotArea>
    </chartFormat>
    <chartFormat chart="68" format="519">
      <pivotArea type="data" outline="0" fieldPosition="0">
        <references count="2">
          <reference field="4294967294" count="1" selected="0">
            <x v="2"/>
          </reference>
          <reference field="0" count="1" selected="0">
            <x v="606"/>
          </reference>
        </references>
      </pivotArea>
    </chartFormat>
    <chartFormat chart="68" format="520">
      <pivotArea type="data" outline="0" fieldPosition="0">
        <references count="2">
          <reference field="4294967294" count="1" selected="0">
            <x v="2"/>
          </reference>
          <reference field="0" count="1" selected="0">
            <x v="607"/>
          </reference>
        </references>
      </pivotArea>
    </chartFormat>
    <chartFormat chart="68" format="521">
      <pivotArea type="data" outline="0" fieldPosition="0">
        <references count="2">
          <reference field="4294967294" count="1" selected="0">
            <x v="2"/>
          </reference>
          <reference field="0" count="1" selected="0">
            <x v="608"/>
          </reference>
        </references>
      </pivotArea>
    </chartFormat>
    <chartFormat chart="68" format="522">
      <pivotArea type="data" outline="0" fieldPosition="0">
        <references count="2">
          <reference field="4294967294" count="1" selected="0">
            <x v="2"/>
          </reference>
          <reference field="0" count="1" selected="0">
            <x v="609"/>
          </reference>
        </references>
      </pivotArea>
    </chartFormat>
    <chartFormat chart="68" format="523">
      <pivotArea type="data" outline="0" fieldPosition="0">
        <references count="2">
          <reference field="4294967294" count="1" selected="0">
            <x v="2"/>
          </reference>
          <reference field="0" count="1" selected="0">
            <x v="610"/>
          </reference>
        </references>
      </pivotArea>
    </chartFormat>
    <chartFormat chart="68" format="524">
      <pivotArea type="data" outline="0" fieldPosition="0">
        <references count="2">
          <reference field="4294967294" count="1" selected="0">
            <x v="2"/>
          </reference>
          <reference field="0" count="1" selected="0">
            <x v="611"/>
          </reference>
        </references>
      </pivotArea>
    </chartFormat>
    <chartFormat chart="68" format="525">
      <pivotArea type="data" outline="0" fieldPosition="0">
        <references count="2">
          <reference field="4294967294" count="1" selected="0">
            <x v="2"/>
          </reference>
          <reference field="0" count="1" selected="0">
            <x v="612"/>
          </reference>
        </references>
      </pivotArea>
    </chartFormat>
    <chartFormat chart="68" format="526">
      <pivotArea type="data" outline="0" fieldPosition="0">
        <references count="2">
          <reference field="4294967294" count="1" selected="0">
            <x v="2"/>
          </reference>
          <reference field="0" count="1" selected="0">
            <x v="613"/>
          </reference>
        </references>
      </pivotArea>
    </chartFormat>
    <chartFormat chart="68" format="52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4"/>
          </reference>
        </references>
      </pivotArea>
    </chartFormat>
    <chartFormat chart="68" format="528">
      <pivotArea type="data" outline="0" fieldPosition="0">
        <references count="2">
          <reference field="4294967294" count="1" selected="0">
            <x v="2"/>
          </reference>
          <reference field="0" count="1" selected="0">
            <x v="615"/>
          </reference>
        </references>
      </pivotArea>
    </chartFormat>
    <chartFormat chart="68" format="529">
      <pivotArea type="data" outline="0" fieldPosition="0">
        <references count="2">
          <reference field="4294967294" count="1" selected="0">
            <x v="2"/>
          </reference>
          <reference field="0" count="1" selected="0">
            <x v="616"/>
          </reference>
        </references>
      </pivotArea>
    </chartFormat>
    <chartFormat chart="68" format="530">
      <pivotArea type="data" outline="0" fieldPosition="0">
        <references count="2">
          <reference field="4294967294" count="1" selected="0">
            <x v="2"/>
          </reference>
          <reference field="0" count="1" selected="0">
            <x v="617"/>
          </reference>
        </references>
      </pivotArea>
    </chartFormat>
    <chartFormat chart="68" format="531">
      <pivotArea type="data" outline="0" fieldPosition="0">
        <references count="2">
          <reference field="4294967294" count="1" selected="0">
            <x v="2"/>
          </reference>
          <reference field="0" count="1" selected="0">
            <x v="618"/>
          </reference>
        </references>
      </pivotArea>
    </chartFormat>
    <chartFormat chart="68" format="532">
      <pivotArea type="data" outline="0" fieldPosition="0">
        <references count="2">
          <reference field="4294967294" count="1" selected="0">
            <x v="2"/>
          </reference>
          <reference field="0" count="1" selected="0">
            <x v="619"/>
          </reference>
        </references>
      </pivotArea>
    </chartFormat>
    <chartFormat chart="68" format="5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20"/>
          </reference>
        </references>
      </pivotArea>
    </chartFormat>
    <chartFormat chart="68" format="534">
      <pivotArea type="data" outline="0" fieldPosition="0">
        <references count="2">
          <reference field="4294967294" count="1" selected="0">
            <x v="2"/>
          </reference>
          <reference field="0" count="1" selected="0">
            <x v="621"/>
          </reference>
        </references>
      </pivotArea>
    </chartFormat>
    <chartFormat chart="68" format="535">
      <pivotArea type="data" outline="0" fieldPosition="0">
        <references count="2">
          <reference field="4294967294" count="1" selected="0">
            <x v="2"/>
          </reference>
          <reference field="0" count="1" selected="0">
            <x v="622"/>
          </reference>
        </references>
      </pivotArea>
    </chartFormat>
    <chartFormat chart="68" format="5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23"/>
          </reference>
        </references>
      </pivotArea>
    </chartFormat>
    <chartFormat chart="68" format="5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24"/>
          </reference>
        </references>
      </pivotArea>
    </chartFormat>
    <chartFormat chart="68" format="5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5"/>
          </reference>
        </references>
      </pivotArea>
    </chartFormat>
    <chartFormat chart="68" format="5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26"/>
          </reference>
        </references>
      </pivotArea>
    </chartFormat>
    <chartFormat chart="68" format="5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27"/>
          </reference>
        </references>
      </pivotArea>
    </chartFormat>
    <chartFormat chart="68" format="5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28"/>
          </reference>
        </references>
      </pivotArea>
    </chartFormat>
    <chartFormat chart="68" format="5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29"/>
          </reference>
        </references>
      </pivotArea>
    </chartFormat>
    <chartFormat chart="68" format="5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30"/>
          </reference>
        </references>
      </pivotArea>
    </chartFormat>
    <chartFormat chart="68" format="5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31"/>
          </reference>
        </references>
      </pivotArea>
    </chartFormat>
    <chartFormat chart="68" format="5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32"/>
          </reference>
        </references>
      </pivotArea>
    </chartFormat>
    <chartFormat chart="68" format="546">
      <pivotArea type="data" outline="0" fieldPosition="0">
        <references count="2">
          <reference field="4294967294" count="1" selected="0">
            <x v="2"/>
          </reference>
          <reference field="0" count="1" selected="0">
            <x v="633"/>
          </reference>
        </references>
      </pivotArea>
    </chartFormat>
    <chartFormat chart="68" format="547">
      <pivotArea type="data" outline="0" fieldPosition="0">
        <references count="2">
          <reference field="4294967294" count="1" selected="0">
            <x v="2"/>
          </reference>
          <reference field="0" count="1" selected="0">
            <x v="634"/>
          </reference>
        </references>
      </pivotArea>
    </chartFormat>
    <chartFormat chart="68" format="548">
      <pivotArea type="data" outline="0" fieldPosition="0">
        <references count="2">
          <reference field="4294967294" count="1" selected="0">
            <x v="2"/>
          </reference>
          <reference field="0" count="1" selected="0">
            <x v="635"/>
          </reference>
        </references>
      </pivotArea>
    </chartFormat>
    <chartFormat chart="68" format="54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6"/>
          </reference>
        </references>
      </pivotArea>
    </chartFormat>
    <chartFormat chart="68" format="550">
      <pivotArea type="data" outline="0" fieldPosition="0">
        <references count="2">
          <reference field="4294967294" count="1" selected="0">
            <x v="2"/>
          </reference>
          <reference field="0" count="1" selected="0">
            <x v="637"/>
          </reference>
        </references>
      </pivotArea>
    </chartFormat>
    <chartFormat chart="68" format="551">
      <pivotArea type="data" outline="0" fieldPosition="0">
        <references count="2">
          <reference field="4294967294" count="1" selected="0">
            <x v="2"/>
          </reference>
          <reference field="0" count="1" selected="0">
            <x v="638"/>
          </reference>
        </references>
      </pivotArea>
    </chartFormat>
    <chartFormat chart="68" format="552">
      <pivotArea type="data" outline="0" fieldPosition="0">
        <references count="2">
          <reference field="4294967294" count="1" selected="0">
            <x v="2"/>
          </reference>
          <reference field="0" count="1" selected="0">
            <x v="639"/>
          </reference>
        </references>
      </pivotArea>
    </chartFormat>
    <chartFormat chart="68" format="5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40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641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642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643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644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645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646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7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648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649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650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651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652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653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654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655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656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657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8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659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660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661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662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663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664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665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666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667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668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9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0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671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672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3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675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676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677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678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679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680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1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682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683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684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685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686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687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688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689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690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691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2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693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694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695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696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697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698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699"/>
          </reference>
        </references>
      </pivotArea>
    </chartFormat>
    <chartFormat chart="68" format="61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5"/>
          </reference>
        </references>
      </pivotArea>
    </chartFormat>
    <chartFormat chart="68" format="61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6"/>
          </reference>
        </references>
      </pivotArea>
    </chartFormat>
    <chartFormat chart="68" format="615">
      <pivotArea type="data" outline="0" fieldPosition="0">
        <references count="2">
          <reference field="4294967294" count="1" selected="0">
            <x v="2"/>
          </reference>
          <reference field="0" count="1" selected="0">
            <x v="337"/>
          </reference>
        </references>
      </pivotArea>
    </chartFormat>
    <chartFormat chart="68" format="62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8"/>
          </reference>
        </references>
      </pivotArea>
    </chartFormat>
    <chartFormat chart="68" format="62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9"/>
          </reference>
        </references>
      </pivotArea>
    </chartFormat>
    <chartFormat chart="68" format="6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40"/>
          </reference>
        </references>
      </pivotArea>
    </chartFormat>
    <chartFormat chart="68" format="626">
      <pivotArea type="data" outline="0" fieldPosition="0">
        <references count="2">
          <reference field="4294967294" count="1" selected="0">
            <x v="2"/>
          </reference>
          <reference field="0" count="1" selected="0">
            <x v="341"/>
          </reference>
        </references>
      </pivotArea>
    </chartFormat>
    <chartFormat chart="68" format="627">
      <pivotArea type="data" outline="0" fieldPosition="0">
        <references count="2">
          <reference field="4294967294" count="1" selected="0">
            <x v="2"/>
          </reference>
          <reference field="0" count="1" selected="0">
            <x v="342"/>
          </reference>
        </references>
      </pivotArea>
    </chartFormat>
    <chartFormat chart="68" format="62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3"/>
          </reference>
        </references>
      </pivotArea>
    </chartFormat>
    <chartFormat chart="68" format="629">
      <pivotArea type="data" outline="0" fieldPosition="0">
        <references count="2">
          <reference field="4294967294" count="1" selected="0">
            <x v="2"/>
          </reference>
          <reference field="0" count="1" selected="0">
            <x v="344"/>
          </reference>
        </references>
      </pivotArea>
    </chartFormat>
    <chartFormat chart="68" format="6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45"/>
          </reference>
        </references>
      </pivotArea>
    </chartFormat>
    <chartFormat chart="68" format="6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46"/>
          </reference>
        </references>
      </pivotArea>
    </chartFormat>
    <chartFormat chart="68" format="6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47"/>
          </reference>
        </references>
      </pivotArea>
    </chartFormat>
    <chartFormat chart="68" format="633">
      <pivotArea type="data" outline="0" fieldPosition="0">
        <references count="2">
          <reference field="4294967294" count="1" selected="0">
            <x v="2"/>
          </reference>
          <reference field="0" count="1" selected="0">
            <x v="348"/>
          </reference>
        </references>
      </pivotArea>
    </chartFormat>
    <chartFormat chart="68" format="634">
      <pivotArea type="data" outline="0" fieldPosition="0">
        <references count="2">
          <reference field="4294967294" count="1" selected="0">
            <x v="2"/>
          </reference>
          <reference field="0" count="1" selected="0">
            <x v="349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700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1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702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703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704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705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706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707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708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709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710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11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2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13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14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15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16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17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18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19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20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721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722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3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724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725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26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727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728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729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0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68" format="680">
      <pivotArea type="data" outline="0" fieldPosition="0">
        <references count="2">
          <reference field="4294967294" count="1" selected="0">
            <x v="2"/>
          </reference>
          <reference field="0" count="1" selected="0">
            <x v="744"/>
          </reference>
        </references>
      </pivotArea>
    </chartFormat>
    <chartFormat chart="68" format="681">
      <pivotArea type="data" outline="0" fieldPosition="0">
        <references count="2">
          <reference field="4294967294" count="1" selected="0">
            <x v="2"/>
          </reference>
          <reference field="0" count="1" selected="0">
            <x v="745"/>
          </reference>
        </references>
      </pivotArea>
    </chartFormat>
    <chartFormat chart="68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746"/>
          </reference>
        </references>
      </pivotArea>
    </chartFormat>
    <chartFormat chart="68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747"/>
          </reference>
        </references>
      </pivotArea>
    </chartFormat>
    <chartFormat chart="68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748"/>
          </reference>
        </references>
      </pivotArea>
    </chartFormat>
    <chartFormat chart="68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9"/>
          </reference>
        </references>
      </pivotArea>
    </chartFormat>
    <chartFormat chart="68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750"/>
          </reference>
        </references>
      </pivotArea>
    </chartFormat>
    <chartFormat chart="68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751"/>
          </reference>
        </references>
      </pivotArea>
    </chartFormat>
    <chartFormat chart="68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752"/>
          </reference>
        </references>
      </pivotArea>
    </chartFormat>
    <chartFormat chart="68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753"/>
          </reference>
        </references>
      </pivotArea>
    </chartFormat>
    <chartFormat chart="68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754"/>
          </reference>
        </references>
      </pivotArea>
    </chartFormat>
    <chartFormat chart="68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755"/>
          </reference>
        </references>
      </pivotArea>
    </chartFormat>
    <chartFormat chart="68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756"/>
          </reference>
        </references>
      </pivotArea>
    </chartFormat>
    <chartFormat chart="68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757"/>
          </reference>
        </references>
      </pivotArea>
    </chartFormat>
    <chartFormat chart="68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758"/>
          </reference>
        </references>
      </pivotArea>
    </chartFormat>
    <chartFormat chart="68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759"/>
          </reference>
        </references>
      </pivotArea>
    </chartFormat>
    <chartFormat chart="68" format="696">
      <pivotArea type="data" outline="0" fieldPosition="0">
        <references count="2">
          <reference field="4294967294" count="1" selected="0">
            <x v="2"/>
          </reference>
          <reference field="0" count="1" selected="0">
            <x v="760"/>
          </reference>
        </references>
      </pivotArea>
    </chartFormat>
    <chartFormat chart="68" format="697">
      <pivotArea type="data" outline="0" fieldPosition="0">
        <references count="2">
          <reference field="4294967294" count="1" selected="0">
            <x v="2"/>
          </reference>
          <reference field="0" count="1" selected="0">
            <x v="761"/>
          </reference>
        </references>
      </pivotArea>
    </chartFormat>
    <chartFormat chart="68" format="698">
      <pivotArea type="data" outline="0" fieldPosition="0">
        <references count="2">
          <reference field="4294967294" count="1" selected="0">
            <x v="2"/>
          </reference>
          <reference field="0" count="1" selected="0">
            <x v="762"/>
          </reference>
        </references>
      </pivotArea>
    </chartFormat>
    <chartFormat chart="68" format="699">
      <pivotArea type="data" outline="0" fieldPosition="0">
        <references count="2">
          <reference field="4294967294" count="1" selected="0">
            <x v="2"/>
          </reference>
          <reference field="0" count="1" selected="0">
            <x v="763"/>
          </reference>
        </references>
      </pivotArea>
    </chartFormat>
    <chartFormat chart="68" format="700">
      <pivotArea type="data" outline="0" fieldPosition="0">
        <references count="2">
          <reference field="4294967294" count="1" selected="0">
            <x v="2"/>
          </reference>
          <reference field="0" count="1" selected="0">
            <x v="764"/>
          </reference>
        </references>
      </pivotArea>
    </chartFormat>
    <chartFormat chart="68" format="701">
      <pivotArea type="data" outline="0" fieldPosition="0">
        <references count="2">
          <reference field="4294967294" count="1" selected="0">
            <x v="2"/>
          </reference>
          <reference field="0" count="1" selected="0">
            <x v="765"/>
          </reference>
        </references>
      </pivotArea>
    </chartFormat>
    <chartFormat chart="68" format="702">
      <pivotArea type="data" outline="0" fieldPosition="0">
        <references count="2">
          <reference field="4294967294" count="1" selected="0">
            <x v="2"/>
          </reference>
          <reference field="0" count="1" selected="0">
            <x v="766"/>
          </reference>
        </references>
      </pivotArea>
    </chartFormat>
    <chartFormat chart="68" format="703">
      <pivotArea type="data" outline="0" fieldPosition="0">
        <references count="2">
          <reference field="4294967294" count="1" selected="0">
            <x v="2"/>
          </reference>
          <reference field="0" count="1" selected="0">
            <x v="767"/>
          </reference>
        </references>
      </pivotArea>
    </chartFormat>
    <chartFormat chart="68" format="704">
      <pivotArea type="data" outline="0" fieldPosition="0">
        <references count="2">
          <reference field="4294967294" count="1" selected="0">
            <x v="2"/>
          </reference>
          <reference field="0" count="1" selected="0">
            <x v="768"/>
          </reference>
        </references>
      </pivotArea>
    </chartFormat>
    <chartFormat chart="68" format="705">
      <pivotArea type="data" outline="0" fieldPosition="0">
        <references count="2">
          <reference field="4294967294" count="1" selected="0">
            <x v="2"/>
          </reference>
          <reference field="0" count="1" selected="0">
            <x v="769"/>
          </reference>
        </references>
      </pivotArea>
    </chartFormat>
    <chartFormat chart="68" format="706">
      <pivotArea type="data" outline="0" fieldPosition="0">
        <references count="2">
          <reference field="4294967294" count="1" selected="0">
            <x v="2"/>
          </reference>
          <reference field="0" count="1" selected="0">
            <x v="770"/>
          </reference>
        </references>
      </pivotArea>
    </chartFormat>
    <chartFormat chart="68" format="707">
      <pivotArea type="data" outline="0" fieldPosition="0">
        <references count="2">
          <reference field="4294967294" count="1" selected="0">
            <x v="2"/>
          </reference>
          <reference field="0" count="1" selected="0">
            <x v="771"/>
          </reference>
        </references>
      </pivotArea>
    </chartFormat>
    <chartFormat chart="68" format="708">
      <pivotArea type="data" outline="0" fieldPosition="0">
        <references count="2">
          <reference field="4294967294" count="1" selected="0">
            <x v="2"/>
          </reference>
          <reference field="0" count="1" selected="0">
            <x v="772"/>
          </reference>
        </references>
      </pivotArea>
    </chartFormat>
    <chartFormat chart="68" format="709">
      <pivotArea type="data" outline="0" fieldPosition="0">
        <references count="2">
          <reference field="4294967294" count="1" selected="0">
            <x v="2"/>
          </reference>
          <reference field="0" count="1" selected="0">
            <x v="773"/>
          </reference>
        </references>
      </pivotArea>
    </chartFormat>
    <chartFormat chart="68" format="710">
      <pivotArea type="data" outline="0" fieldPosition="0">
        <references count="2">
          <reference field="4294967294" count="1" selected="0">
            <x v="2"/>
          </reference>
          <reference field="0" count="1" selected="0">
            <x v="774"/>
          </reference>
        </references>
      </pivotArea>
    </chartFormat>
    <chartFormat chart="68" format="711">
      <pivotArea type="data" outline="0" fieldPosition="0">
        <references count="2">
          <reference field="4294967294" count="1" selected="0">
            <x v="2"/>
          </reference>
          <reference field="0" count="1" selected="0">
            <x v="775"/>
          </reference>
        </references>
      </pivotArea>
    </chartFormat>
    <chartFormat chart="68" format="712">
      <pivotArea type="data" outline="0" fieldPosition="0">
        <references count="2">
          <reference field="4294967294" count="1" selected="0">
            <x v="2"/>
          </reference>
          <reference field="0" count="1" selected="0">
            <x v="776"/>
          </reference>
        </references>
      </pivotArea>
    </chartFormat>
    <chartFormat chart="68" format="713">
      <pivotArea type="data" outline="0" fieldPosition="0">
        <references count="2">
          <reference field="4294967294" count="1" selected="0">
            <x v="2"/>
          </reference>
          <reference field="0" count="1" selected="0">
            <x v="777"/>
          </reference>
        </references>
      </pivotArea>
    </chartFormat>
    <chartFormat chart="68" format="714">
      <pivotArea type="data" outline="0" fieldPosition="0">
        <references count="2">
          <reference field="4294967294" count="1" selected="0">
            <x v="2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EA8B1-AA30-43AE-B7A4-0590B2560A69}" name="T BALANCE P + 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 rowHeaderCaption="FECHA">
  <location ref="AN5:AU24" firstHeaderRow="0" firstDataRow="1" firstDataCol="1" rowPageCount="3" colPageCount="1"/>
  <pivotFields count="115">
    <pivotField axis="axisRow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105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739">
      <pivotArea type="all" dataOnly="0" outline="0" fieldPosition="0"/>
    </format>
    <format dxfId="738">
      <pivotArea outline="0" collapsedLevelsAreSubtotals="1" fieldPosition="0"/>
    </format>
    <format dxfId="737">
      <pivotArea dataOnly="0" labelOnly="1" grandRow="1" outline="0" fieldPosition="0"/>
    </format>
    <format dxfId="736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35">
      <pivotArea type="all" dataOnly="0" outline="0" fieldPosition="0"/>
    </format>
    <format dxfId="734">
      <pivotArea outline="0" collapsedLevelsAreSubtotals="1" fieldPosition="0"/>
    </format>
    <format dxfId="733">
      <pivotArea dataOnly="0" labelOnly="1" grandRow="1" outline="0" fieldPosition="0"/>
    </format>
    <format dxfId="732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31">
      <pivotArea outline="0" collapsedLevelsAreSubtotals="1" fieldPosition="0"/>
    </format>
    <format dxfId="730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25">
      <pivotArea dataOnly="0" labelOnly="1" grandRow="1" outline="0" fieldPosition="0"/>
    </format>
    <format dxfId="724">
      <pivotArea dataOnly="0" labelOnly="1" grandRow="1" outline="0" fieldPosition="0"/>
    </format>
    <format dxfId="723">
      <pivotArea outline="0" collapsedLevelsAreSubtotals="1" fieldPosition="0"/>
    </format>
    <format dxfId="722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721">
      <pivotArea type="all" dataOnly="0" outline="0" fieldPosition="0"/>
    </format>
    <format dxfId="720">
      <pivotArea outline="0" collapsedLevelsAreSubtotals="1" fieldPosition="0"/>
    </format>
    <format dxfId="719">
      <pivotArea field="0" type="button" dataOnly="0" labelOnly="1" outline="0" axis="axisRow" fieldPosition="0"/>
    </format>
    <format dxfId="718">
      <pivotArea dataOnly="0" labelOnly="1" grandRow="1" outline="0" fieldPosition="0"/>
    </format>
    <format dxfId="71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16">
      <pivotArea field="0" type="button" dataOnly="0" labelOnly="1" outline="0" axis="axisRow" fieldPosition="0"/>
    </format>
    <format dxfId="71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field="0" type="button" dataOnly="0" labelOnly="1" outline="0" axis="axisRow" fieldPosition="0"/>
    </format>
    <format dxfId="711">
      <pivotArea dataOnly="0" labelOnly="1" grandRow="1" outline="0" fieldPosition="0"/>
    </format>
    <format dxfId="7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8ECB0-A2F2-4476-A4FA-7D4077B51782}" name="LAV UND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1" rowHeaderCaption="FECHA">
  <location ref="DD5:DH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8">
    <format dxfId="757">
      <pivotArea type="all" dataOnly="0" outline="0" fieldPosition="0"/>
    </format>
    <format dxfId="756">
      <pivotArea outline="0" collapsedLevelsAreSubtotals="1" fieldPosition="0"/>
    </format>
    <format dxfId="755">
      <pivotArea dataOnly="0" labelOnly="1" grandRow="1" outline="0" fieldPosition="0"/>
    </format>
    <format dxfId="754">
      <pivotArea type="all" dataOnly="0" outline="0" fieldPosition="0"/>
    </format>
    <format dxfId="753">
      <pivotArea outline="0" collapsedLevelsAreSubtotals="1" fieldPosition="0"/>
    </format>
    <format dxfId="752">
      <pivotArea dataOnly="0" labelOnly="1" grandRow="1" outline="0" fieldPosition="0"/>
    </format>
    <format dxfId="751">
      <pivotArea outline="0" collapsedLevelsAreSubtotals="1" fieldPosition="0"/>
    </format>
    <format dxfId="750">
      <pivotArea type="all" dataOnly="0" outline="0" fieldPosition="0"/>
    </format>
    <format dxfId="749">
      <pivotArea outline="0" collapsedLevelsAreSubtotals="1" fieldPosition="0"/>
    </format>
    <format dxfId="748">
      <pivotArea outline="0" collapsedLevelsAreSubtotals="1" fieldPosition="0"/>
    </format>
    <format dxfId="7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44">
      <pivotArea field="0" type="button" dataOnly="0" labelOnly="1" outline="0" axis="axisRow" fieldPosition="0"/>
    </format>
    <format dxfId="743">
      <pivotArea dataOnly="0" labelOnly="1" grandRow="1" outline="0" fieldPosition="0"/>
    </format>
    <format dxfId="74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1">
      <pivotArea dataOnly="0" labelOnly="1" fieldPosition="0">
        <references count="1">
          <reference field="0" count="1">
            <x v="519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5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4960B-28DD-44B5-897E-05B79CAAEA52}" name="T BALANCE R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9" rowHeaderCaption="FECHA">
  <location ref="AG5:AL24" firstHeaderRow="0" firstDataRow="1" firstDataCol="1" rowPageCount="3" colPageCount="1"/>
  <pivotFields count="115">
    <pivotField axis="axisRow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5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781">
      <pivotArea type="all" dataOnly="0" outline="0" fieldPosition="0"/>
    </format>
    <format dxfId="780">
      <pivotArea outline="0" collapsedLevelsAreSubtotals="1" fieldPosition="0"/>
    </format>
    <format dxfId="779">
      <pivotArea dataOnly="0" labelOnly="1" grandRow="1" outline="0" fieldPosition="0"/>
    </format>
    <format dxfId="778">
      <pivotArea type="all" dataOnly="0" outline="0" fieldPosition="0"/>
    </format>
    <format dxfId="777">
      <pivotArea outline="0" collapsedLevelsAreSubtotals="1" fieldPosition="0"/>
    </format>
    <format dxfId="776">
      <pivotArea dataOnly="0" labelOnly="1" grandRow="1" outline="0" fieldPosition="0"/>
    </format>
    <format dxfId="775">
      <pivotArea outline="0" collapsedLevelsAreSubtotals="1" fieldPosition="0"/>
    </format>
    <format dxfId="774">
      <pivotArea dataOnly="0" labelOnly="1" grandRow="1" outline="0" fieldPosition="0"/>
    </format>
    <format dxfId="773">
      <pivotArea dataOnly="0" labelOnly="1" grandRow="1" outline="0" fieldPosition="0"/>
    </format>
    <format dxfId="772">
      <pivotArea outline="0" collapsedLevelsAreSubtotals="1" fieldPosition="0"/>
    </format>
    <format dxfId="771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770">
      <pivotArea field="0" type="button" dataOnly="0" labelOnly="1" outline="0" axis="axisRow" fieldPosition="0"/>
    </format>
    <format dxfId="769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768">
      <pivotArea type="all" dataOnly="0" outline="0" fieldPosition="0"/>
    </format>
    <format dxfId="767">
      <pivotArea outline="0" collapsedLevelsAreSubtotals="1" fieldPosition="0"/>
    </format>
    <format dxfId="766">
      <pivotArea dataOnly="0" labelOnly="1" grandRow="1" outline="0" fieldPosition="0"/>
    </format>
    <format dxfId="765">
      <pivotArea field="0" type="button" dataOnly="0" labelOnly="1" outline="0" axis="axisRow" fieldPosition="0"/>
    </format>
    <format dxfId="764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763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762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76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6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8">
      <pivotArea dataOnly="0" labelOnly="1" fieldPosition="0">
        <references count="1">
          <reference field="0" count="24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</formats>
  <chartFormats count="405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88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88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88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88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88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88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88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88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88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88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88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8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8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88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88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8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88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88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88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88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88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88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88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88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88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88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88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88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88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88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88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88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88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88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88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88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88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88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88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88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88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88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88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88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88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88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88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88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88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88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88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88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88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88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88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88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88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88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88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88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88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88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88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88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88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88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88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88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88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88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88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88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88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88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88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88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88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88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88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88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88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88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88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88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88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88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88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88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88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88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88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88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88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88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88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88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88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88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88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88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88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88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88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88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88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88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88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88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88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88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88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88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88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88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88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88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88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88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88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88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88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88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88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88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88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88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88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88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88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8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8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8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8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8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8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8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8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8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8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8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0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0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0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0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0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0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0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0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0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0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0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0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0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0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0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0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0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0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0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0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0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0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0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1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1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1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1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1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1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1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1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1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1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1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1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1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1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1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1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1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1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1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1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1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1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1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88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88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88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88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88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88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88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88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88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88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88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88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88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88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88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42"/>
          </reference>
        </references>
      </pivotArea>
    </chartFormat>
    <chartFormat chart="88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3"/>
          </reference>
        </references>
      </pivotArea>
    </chartFormat>
    <chartFormat chart="88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4"/>
          </reference>
        </references>
      </pivotArea>
    </chartFormat>
    <chartFormat chart="88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5"/>
          </reference>
        </references>
      </pivotArea>
    </chartFormat>
    <chartFormat chart="8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6"/>
          </reference>
        </references>
      </pivotArea>
    </chartFormat>
    <chartFormat chart="88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7"/>
          </reference>
        </references>
      </pivotArea>
    </chartFormat>
    <chartFormat chart="88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8"/>
          </reference>
        </references>
      </pivotArea>
    </chartFormat>
    <chartFormat chart="88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88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5"/>
          </reference>
        </references>
      </pivotArea>
    </chartFormat>
    <chartFormat chart="88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6"/>
          </reference>
        </references>
      </pivotArea>
    </chartFormat>
    <chartFormat chart="88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7"/>
          </reference>
        </references>
      </pivotArea>
    </chartFormat>
    <chartFormat chart="88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8"/>
          </reference>
        </references>
      </pivotArea>
    </chartFormat>
    <chartFormat chart="88" format="36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9"/>
          </reference>
        </references>
      </pivotArea>
    </chartFormat>
    <chartFormat chart="88" format="3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0"/>
          </reference>
        </references>
      </pivotArea>
    </chartFormat>
    <chartFormat chart="88" format="3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1"/>
          </reference>
        </references>
      </pivotArea>
    </chartFormat>
    <chartFormat chart="88" format="3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2"/>
          </reference>
        </references>
      </pivotArea>
    </chartFormat>
    <chartFormat chart="88" format="3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3"/>
          </reference>
        </references>
      </pivotArea>
    </chartFormat>
    <chartFormat chart="88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88" format="3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5"/>
          </reference>
        </references>
      </pivotArea>
    </chartFormat>
    <chartFormat chart="88" format="3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88" format="3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88" format="3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58"/>
          </reference>
        </references>
      </pivotArea>
    </chartFormat>
    <chartFormat chart="88" format="3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9"/>
          </reference>
        </references>
      </pivotArea>
    </chartFormat>
    <chartFormat chart="88" format="3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0"/>
          </reference>
        </references>
      </pivotArea>
    </chartFormat>
    <chartFormat chart="88" format="3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1"/>
          </reference>
        </references>
      </pivotArea>
    </chartFormat>
    <chartFormat chart="88" format="3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62"/>
          </reference>
        </references>
      </pivotArea>
    </chartFormat>
    <chartFormat chart="88" format="3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3"/>
          </reference>
        </references>
      </pivotArea>
    </chartFormat>
    <chartFormat chart="88" format="3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4"/>
          </reference>
        </references>
      </pivotArea>
    </chartFormat>
    <chartFormat chart="88" format="38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5"/>
          </reference>
        </references>
      </pivotArea>
    </chartFormat>
    <chartFormat chart="88" format="383">
      <pivotArea type="data" outline="0" fieldPosition="0">
        <references count="2">
          <reference field="4294967294" count="1" selected="0">
            <x v="0"/>
          </reference>
          <reference field="0" count="1" selected="0">
            <x v="766"/>
          </reference>
        </references>
      </pivotArea>
    </chartFormat>
    <chartFormat chart="88" format="384">
      <pivotArea type="data" outline="0" fieldPosition="0">
        <references count="2">
          <reference field="4294967294" count="1" selected="0">
            <x v="0"/>
          </reference>
          <reference field="0" count="1" selected="0">
            <x v="767"/>
          </reference>
        </references>
      </pivotArea>
    </chartFormat>
    <chartFormat chart="88" format="385">
      <pivotArea type="data" outline="0" fieldPosition="0">
        <references count="2">
          <reference field="4294967294" count="1" selected="0">
            <x v="0"/>
          </reference>
          <reference field="0" count="1" selected="0">
            <x v="768"/>
          </reference>
        </references>
      </pivotArea>
    </chartFormat>
    <chartFormat chart="88" format="386">
      <pivotArea type="data" outline="0" fieldPosition="0">
        <references count="2">
          <reference field="4294967294" count="1" selected="0">
            <x v="0"/>
          </reference>
          <reference field="0" count="1" selected="0">
            <x v="769"/>
          </reference>
        </references>
      </pivotArea>
    </chartFormat>
    <chartFormat chart="88" format="387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88" format="38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1"/>
          </reference>
        </references>
      </pivotArea>
    </chartFormat>
    <chartFormat chart="88" format="38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2"/>
          </reference>
        </references>
      </pivotArea>
    </chartFormat>
    <chartFormat chart="88" format="39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3"/>
          </reference>
        </references>
      </pivotArea>
    </chartFormat>
    <chartFormat chart="88" format="39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4"/>
          </reference>
        </references>
      </pivotArea>
    </chartFormat>
    <chartFormat chart="88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75"/>
          </reference>
        </references>
      </pivotArea>
    </chartFormat>
    <chartFormat chart="88" format="39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6"/>
          </reference>
        </references>
      </pivotArea>
    </chartFormat>
    <chartFormat chart="88" format="39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7"/>
          </reference>
        </references>
      </pivotArea>
    </chartFormat>
    <chartFormat chart="88" format="395">
      <pivotArea type="data" outline="0" fieldPosition="0">
        <references count="2">
          <reference field="4294967294" count="1" selected="0">
            <x v="0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F3574-15AE-4186-8BE5-65B6EC7D2696}" name="ROT M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86" rowHeaderCaption="FECHA">
  <location ref="DQ4:DU23" firstHeaderRow="0" firstDataRow="1" firstDataCol="1" rowPageCount="1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3">
    <format dxfId="804">
      <pivotArea type="all" dataOnly="0" outline="0" fieldPosition="0"/>
    </format>
    <format dxfId="803">
      <pivotArea outline="0" collapsedLevelsAreSubtotals="1" fieldPosition="0"/>
    </format>
    <format dxfId="802">
      <pivotArea dataOnly="0" labelOnly="1" grandRow="1" outline="0" fieldPosition="0"/>
    </format>
    <format dxfId="801">
      <pivotArea type="all" dataOnly="0" outline="0" fieldPosition="0"/>
    </format>
    <format dxfId="800">
      <pivotArea outline="0" collapsedLevelsAreSubtotals="1" fieldPosition="0"/>
    </format>
    <format dxfId="799">
      <pivotArea dataOnly="0" labelOnly="1" grandRow="1" outline="0" fieldPosition="0"/>
    </format>
    <format dxfId="798">
      <pivotArea outline="0" collapsedLevelsAreSubtotals="1" fieldPosition="0"/>
    </format>
    <format dxfId="797">
      <pivotArea type="all" dataOnly="0" outline="0" fieldPosition="0"/>
    </format>
    <format dxfId="796">
      <pivotArea outline="0" collapsedLevelsAreSubtotals="1" fieldPosition="0"/>
    </format>
    <format dxfId="795">
      <pivotArea outline="0" collapsedLevelsAreSubtotals="1" fieldPosition="0"/>
    </format>
    <format dxfId="7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86">
      <pivotArea field="0" type="button" dataOnly="0" labelOnly="1" outline="0" axis="axisRow" fieldPosition="0"/>
    </format>
    <format dxfId="785">
      <pivotArea dataOnly="0" labelOnly="1" grandRow="1" outline="0" fieldPosition="0"/>
    </format>
    <format dxfId="784">
      <pivotArea dataOnly="0" labelOnly="1" fieldPosition="0">
        <references count="1">
          <reference field="0" count="1">
            <x v="519"/>
          </reference>
        </references>
      </pivotArea>
    </format>
    <format dxfId="783">
      <pivotArea field="0" type="button" dataOnly="0" labelOnly="1" outline="0" axis="axisRow" fieldPosition="0"/>
    </format>
    <format dxfId="78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57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488"/>
          </reference>
        </references>
      </pivotArea>
    </chartFormat>
    <chartFormat chart="75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489"/>
          </reference>
        </references>
      </pivotArea>
    </chartFormat>
    <chartFormat chart="75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0"/>
          </reference>
        </references>
      </pivotArea>
    </chartFormat>
    <chartFormat chart="75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1"/>
          </reference>
        </references>
      </pivotArea>
    </chartFormat>
    <chartFormat chart="75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2"/>
          </reference>
        </references>
      </pivotArea>
    </chartFormat>
    <chartFormat chart="75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3"/>
          </reference>
        </references>
      </pivotArea>
    </chartFormat>
    <chartFormat chart="75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4"/>
          </reference>
        </references>
      </pivotArea>
    </chartFormat>
    <chartFormat chart="75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75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75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75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75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75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75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75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75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75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75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75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75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75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75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75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75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11"/>
          </reference>
        </references>
      </pivotArea>
    </chartFormat>
    <chartFormat chart="75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75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13"/>
          </reference>
        </references>
      </pivotArea>
    </chartFormat>
    <chartFormat chart="75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27"/>
          </reference>
        </references>
      </pivotArea>
    </chartFormat>
    <chartFormat chart="75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28"/>
          </reference>
        </references>
      </pivotArea>
    </chartFormat>
    <chartFormat chart="75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29"/>
          </reference>
        </references>
      </pivotArea>
    </chartFormat>
    <chartFormat chart="75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0"/>
          </reference>
        </references>
      </pivotArea>
    </chartFormat>
    <chartFormat chart="75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1"/>
          </reference>
        </references>
      </pivotArea>
    </chartFormat>
    <chartFormat chart="75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2"/>
          </reference>
        </references>
      </pivotArea>
    </chartFormat>
    <chartFormat chart="75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3"/>
          </reference>
        </references>
      </pivotArea>
    </chartFormat>
    <chartFormat chart="75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75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75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75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75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75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75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75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75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75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75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75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75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75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75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75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75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50"/>
          </reference>
        </references>
      </pivotArea>
    </chartFormat>
    <chartFormat chart="75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75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52"/>
          </reference>
        </references>
      </pivotArea>
    </chartFormat>
    <chartFormat chart="75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53"/>
          </reference>
        </references>
      </pivotArea>
    </chartFormat>
    <chartFormat chart="75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4"/>
          </reference>
        </references>
      </pivotArea>
    </chartFormat>
    <chartFormat chart="75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55"/>
          </reference>
        </references>
      </pivotArea>
    </chartFormat>
    <chartFormat chart="75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75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4"/>
          </reference>
        </references>
      </pivotArea>
    </chartFormat>
    <chartFormat chart="75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5"/>
          </reference>
        </references>
      </pivotArea>
    </chartFormat>
    <chartFormat chart="75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6"/>
          </reference>
        </references>
      </pivotArea>
    </chartFormat>
    <chartFormat chart="75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75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75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19"/>
          </reference>
        </references>
      </pivotArea>
    </chartFormat>
    <chartFormat chart="75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0"/>
          </reference>
        </references>
      </pivotArea>
    </chartFormat>
    <chartFormat chart="75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1"/>
          </reference>
        </references>
      </pivotArea>
    </chartFormat>
    <chartFormat chart="75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22"/>
          </reference>
        </references>
      </pivotArea>
    </chartFormat>
    <chartFormat chart="75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23"/>
          </reference>
        </references>
      </pivotArea>
    </chartFormat>
    <chartFormat chart="75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24"/>
          </reference>
        </references>
      </pivotArea>
    </chartFormat>
    <chartFormat chart="75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5"/>
          </reference>
        </references>
      </pivotArea>
    </chartFormat>
    <chartFormat chart="75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75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75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75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75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75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75" format="4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75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75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75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75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75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75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75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75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75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75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42"/>
          </reference>
        </references>
      </pivotArea>
    </chartFormat>
    <chartFormat chart="75" format="4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75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4"/>
          </reference>
        </references>
      </pivotArea>
    </chartFormat>
    <chartFormat chart="75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5"/>
          </reference>
        </references>
      </pivotArea>
    </chartFormat>
    <chartFormat chart="75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6"/>
          </reference>
        </references>
      </pivotArea>
    </chartFormat>
    <chartFormat chart="75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7"/>
          </reference>
        </references>
      </pivotArea>
    </chartFormat>
    <chartFormat chart="75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75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9"/>
          </reference>
        </references>
      </pivotArea>
    </chartFormat>
    <chartFormat chart="75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0"/>
          </reference>
        </references>
      </pivotArea>
    </chartFormat>
    <chartFormat chart="75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1"/>
          </reference>
        </references>
      </pivotArea>
    </chartFormat>
    <chartFormat chart="75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2"/>
          </reference>
        </references>
      </pivotArea>
    </chartFormat>
    <chartFormat chart="75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3"/>
          </reference>
        </references>
      </pivotArea>
    </chartFormat>
    <chartFormat chart="75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4"/>
          </reference>
        </references>
      </pivotArea>
    </chartFormat>
    <chartFormat chart="75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5"/>
          </reference>
        </references>
      </pivotArea>
    </chartFormat>
    <chartFormat chart="75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75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75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75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75" format="4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75" format="4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75" format="4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75" format="4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75" format="4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75" format="4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75" format="4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75" format="4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75" format="4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75" format="4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75" format="4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75" format="4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75" format="4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2"/>
          </reference>
        </references>
      </pivotArea>
    </chartFormat>
    <chartFormat chart="75" format="4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75" format="4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4"/>
          </reference>
        </references>
      </pivotArea>
    </chartFormat>
    <chartFormat chart="75" format="4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5"/>
          </reference>
        </references>
      </pivotArea>
    </chartFormat>
    <chartFormat chart="75" format="4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6"/>
          </reference>
        </references>
      </pivotArea>
    </chartFormat>
    <chartFormat chart="75" format="4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7"/>
          </reference>
        </references>
      </pivotArea>
    </chartFormat>
    <chartFormat chart="75" format="4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75" format="4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75" format="4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80"/>
          </reference>
        </references>
      </pivotArea>
    </chartFormat>
    <chartFormat chart="75" format="4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1"/>
          </reference>
        </references>
      </pivotArea>
    </chartFormat>
    <chartFormat chart="75" format="4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2"/>
          </reference>
        </references>
      </pivotArea>
    </chartFormat>
    <chartFormat chart="75" format="4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83"/>
          </reference>
        </references>
      </pivotArea>
    </chartFormat>
    <chartFormat chart="75" format="48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4"/>
          </reference>
        </references>
      </pivotArea>
    </chartFormat>
    <chartFormat chart="75" format="4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85"/>
          </reference>
        </references>
      </pivotArea>
    </chartFormat>
    <chartFormat chart="75" format="4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6"/>
          </reference>
        </references>
      </pivotArea>
    </chartFormat>
    <chartFormat chart="75" format="4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75" format="4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75" format="4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75" format="4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75" format="4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75" format="4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75" format="49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75" format="49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75" format="49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75" format="49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75" format="49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75" format="49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75" format="4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75" format="5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75" format="5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75" format="5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75" format="5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3"/>
          </reference>
        </references>
      </pivotArea>
    </chartFormat>
    <chartFormat chart="75" format="5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75" format="5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05"/>
          </reference>
        </references>
      </pivotArea>
    </chartFormat>
    <chartFormat chart="75" format="5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6"/>
          </reference>
        </references>
      </pivotArea>
    </chartFormat>
    <chartFormat chart="75" format="5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07"/>
          </reference>
        </references>
      </pivotArea>
    </chartFormat>
    <chartFormat chart="75" format="5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8"/>
          </reference>
        </references>
      </pivotArea>
    </chartFormat>
    <chartFormat chart="75" format="5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75" format="5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10"/>
          </reference>
        </references>
      </pivotArea>
    </chartFormat>
    <chartFormat chart="75" format="5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11"/>
          </reference>
        </references>
      </pivotArea>
    </chartFormat>
    <chartFormat chart="75" format="5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2"/>
          </reference>
        </references>
      </pivotArea>
    </chartFormat>
    <chartFormat chart="75" format="5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3"/>
          </reference>
        </references>
      </pivotArea>
    </chartFormat>
    <chartFormat chart="75" format="5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4"/>
          </reference>
        </references>
      </pivotArea>
    </chartFormat>
    <chartFormat chart="75" format="5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5"/>
          </reference>
        </references>
      </pivotArea>
    </chartFormat>
    <chartFormat chart="75" format="5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6"/>
          </reference>
        </references>
      </pivotArea>
    </chartFormat>
    <chartFormat chart="75" format="5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75" format="5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75" format="5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75" format="5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75" format="5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75" format="5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75" format="5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75" format="5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75" format="5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75" format="5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75" format="5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75" format="5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75" format="5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75" format="53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75" format="5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75" format="5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75" format="5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33"/>
          </reference>
        </references>
      </pivotArea>
    </chartFormat>
    <chartFormat chart="75" format="5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75" format="5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5"/>
          </reference>
        </references>
      </pivotArea>
    </chartFormat>
    <chartFormat chart="75" format="5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36"/>
          </reference>
        </references>
      </pivotArea>
    </chartFormat>
    <chartFormat chart="75" format="5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7"/>
          </reference>
        </references>
      </pivotArea>
    </chartFormat>
    <chartFormat chart="75" format="5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8"/>
          </reference>
        </references>
      </pivotArea>
    </chartFormat>
    <chartFormat chart="75" format="5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75" format="5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75" format="60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75" format="60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75" format="6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75" format="6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75" format="6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75" format="62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75" format="62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75" format="6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75" format="6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75" format="6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75" format="6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75" format="6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75" format="6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75" format="6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75" format="6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75" format="6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75" format="6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5"/>
          </reference>
        </references>
      </pivotArea>
    </chartFormat>
    <chartFormat chart="75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75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75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75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75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75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75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75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75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75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75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75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75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75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75" format="6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75" format="69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1"/>
          </reference>
        </references>
      </pivotArea>
    </chartFormat>
    <chartFormat chart="75" format="6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75" format="6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75" format="6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75" format="6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75" format="69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6"/>
          </reference>
        </references>
      </pivotArea>
    </chartFormat>
    <chartFormat chart="75" format="69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7"/>
          </reference>
        </references>
      </pivotArea>
    </chartFormat>
    <chartFormat chart="75" format="699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75" format="70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75" format="701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75" format="7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75" format="7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2"/>
          </reference>
        </references>
      </pivotArea>
    </chartFormat>
    <chartFormat chart="75" format="7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3"/>
          </reference>
        </references>
      </pivotArea>
    </chartFormat>
    <chartFormat chart="75" format="7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4"/>
          </reference>
        </references>
      </pivotArea>
    </chartFormat>
    <chartFormat chart="75" format="7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5"/>
          </reference>
        </references>
      </pivotArea>
    </chartFormat>
    <chartFormat chart="75" format="7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75" format="7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75" format="7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C6D4F-709A-44EE-A7C7-F3C2E246C062}" name="TablaDinámica2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201" rowHeaderCaption="FECHA">
  <location ref="EW5:FC24" firstHeaderRow="0" firstDataRow="1" firstDataCol="1" rowPageCount="1" colPageCount="1"/>
  <pivotFields count="115">
    <pivotField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05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814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81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11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810">
      <pivotArea dataOnly="0" labelOnly="1" fieldPosition="0">
        <references count="1">
          <reference field="3" count="1">
            <x v="16"/>
          </reference>
        </references>
      </pivotArea>
    </format>
    <format dxfId="809">
      <pivotArea dataOnly="0" labelOnly="1" fieldPosition="0">
        <references count="1">
          <reference field="3" count="1">
            <x v="18"/>
          </reference>
        </references>
      </pivotArea>
    </format>
    <format dxfId="808">
      <pivotArea dataOnly="0" labelOnly="1" fieldPosition="0">
        <references count="1">
          <reference field="3" count="1">
            <x v="21"/>
          </reference>
        </references>
      </pivotArea>
    </format>
    <format dxfId="807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806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805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38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55A1C-B06E-4511-8252-EB23228FD2FF}" name="T CONS INDICADOR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68" rowHeaderCaption="FECHA">
  <location ref="Y5:AE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6">
    <format dxfId="850">
      <pivotArea type="all" dataOnly="0" outline="0" fieldPosition="0"/>
    </format>
    <format dxfId="849">
      <pivotArea outline="0" collapsedLevelsAreSubtotals="1" fieldPosition="0"/>
    </format>
    <format dxfId="848">
      <pivotArea dataOnly="0" labelOnly="1" grandRow="1" outline="0" fieldPosition="0"/>
    </format>
    <format dxfId="847">
      <pivotArea type="all" dataOnly="0" outline="0" fieldPosition="0"/>
    </format>
    <format dxfId="846">
      <pivotArea outline="0" collapsedLevelsAreSubtotals="1" fieldPosition="0"/>
    </format>
    <format dxfId="845">
      <pivotArea dataOnly="0" labelOnly="1" grandRow="1" outline="0" fieldPosition="0"/>
    </format>
    <format dxfId="844">
      <pivotArea outline="0" collapsedLevelsAreSubtotals="1" fieldPosition="0"/>
    </format>
    <format dxfId="84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3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35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34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83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2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2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26">
      <pivotArea type="all" dataOnly="0" outline="0" fieldPosition="0"/>
    </format>
    <format dxfId="825">
      <pivotArea outline="0" collapsedLevelsAreSubtotals="1" fieldPosition="0"/>
    </format>
    <format dxfId="824">
      <pivotArea dataOnly="0" labelOnly="1" grandRow="1" outline="0" fieldPosition="0"/>
    </format>
    <format dxfId="8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22">
      <pivotArea type="all" dataOnly="0" outline="0" fieldPosition="0"/>
    </format>
    <format dxfId="821">
      <pivotArea outline="0" collapsedLevelsAreSubtotals="1" fieldPosition="0"/>
    </format>
    <format dxfId="820">
      <pivotArea dataOnly="0" labelOnly="1" grandRow="1" outline="0" fieldPosition="0"/>
    </format>
    <format dxfId="8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16">
      <pivotArea dataOnly="0" labelOnly="1" fieldPosition="0">
        <references count="1">
          <reference field="0" count="30"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</reference>
        </references>
      </pivotArea>
    </format>
    <format dxfId="815">
      <pivotArea dataOnly="0" labelOnly="1" fieldPosition="0">
        <references count="1">
          <reference field="0" count="11"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31AE0-D69F-41DC-B990-FDB2C64DDEEB}" name="TINT IND KG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35" rowHeaderCaption="FECHA">
  <location ref="CP5:CT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8">
    <format dxfId="878">
      <pivotArea type="all" dataOnly="0" outline="0" fieldPosition="0"/>
    </format>
    <format dxfId="877">
      <pivotArea outline="0" collapsedLevelsAreSubtotals="1" fieldPosition="0"/>
    </format>
    <format dxfId="876">
      <pivotArea dataOnly="0" labelOnly="1" grandRow="1" outline="0" fieldPosition="0"/>
    </format>
    <format dxfId="875">
      <pivotArea type="all" dataOnly="0" outline="0" fieldPosition="0"/>
    </format>
    <format dxfId="874">
      <pivotArea outline="0" collapsedLevelsAreSubtotals="1" fieldPosition="0"/>
    </format>
    <format dxfId="873">
      <pivotArea dataOnly="0" labelOnly="1" grandRow="1" outline="0" fieldPosition="0"/>
    </format>
    <format dxfId="872">
      <pivotArea outline="0" collapsedLevelsAreSubtotals="1" fieldPosition="0"/>
    </format>
    <format dxfId="8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6">
      <pivotArea type="all" dataOnly="0" outline="0" fieldPosition="0"/>
    </format>
    <format dxfId="865">
      <pivotArea outline="0" collapsedLevelsAreSubtotals="1" fieldPosition="0"/>
    </format>
    <format dxfId="864">
      <pivotArea dataOnly="0" labelOnly="1" grandRow="1" outline="0" fieldPosition="0"/>
    </format>
    <format dxfId="8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59">
      <pivotArea dataOnly="0" labelOnly="1" fieldPosition="0">
        <references count="1">
          <reference field="0" count="50"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858">
      <pivotArea dataOnly="0" labelOnly="1" fieldPosition="0">
        <references count="1">
          <reference field="0" count="50"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</reference>
        </references>
      </pivotArea>
    </format>
    <format dxfId="857">
      <pivotArea dataOnly="0" labelOnly="1" fieldPosition="0">
        <references count="1">
          <reference field="0" count="50"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</reference>
        </references>
      </pivotArea>
    </format>
    <format dxfId="856">
      <pivotArea dataOnly="0" labelOnly="1" fieldPosition="0">
        <references count="1">
          <reference field="0" count="50"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</reference>
        </references>
      </pivotArea>
    </format>
    <format dxfId="855">
      <pivotArea dataOnly="0" labelOnly="1" fieldPosition="0">
        <references count="1">
          <reference field="0" count="50"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</reference>
        </references>
      </pivotArea>
    </format>
    <format dxfId="854">
      <pivotArea dataOnly="0" labelOnly="1" fieldPosition="0">
        <references count="1">
          <reference field="0" count="50"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</reference>
        </references>
      </pivotArea>
    </format>
    <format dxfId="853">
      <pivotArea dataOnly="0" labelOnly="1" fieldPosition="0">
        <references count="1">
          <reference field="0" count="50"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</reference>
        </references>
      </pivotArea>
    </format>
    <format dxfId="852">
      <pivotArea dataOnly="0" labelOnly="1" fieldPosition="0">
        <references count="1">
          <reference field="0" count="15"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</reference>
        </references>
      </pivotArea>
    </format>
    <format dxfId="851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2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681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E7D2-6E4E-474F-A142-386BA9C3FC22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I75:AK94" firstHeaderRow="0" firstDataRow="1" firstDataCol="1" rowPageCount="2" colPageCount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883">
      <pivotArea type="all" dataOnly="0" outline="0" fieldPosition="0"/>
    </format>
    <format dxfId="882">
      <pivotArea outline="0" collapsedLevelsAreSubtotals="1" fieldPosition="0"/>
    </format>
    <format dxfId="881">
      <pivotArea field="0" type="button" dataOnly="0" labelOnly="1" outline="0" axis="axisRow" fieldPosition="0"/>
    </format>
    <format dxfId="880">
      <pivotArea dataOnly="0" labelOnly="1" grandRow="1" outline="0" fieldPosition="0"/>
    </format>
    <format dxfId="8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E7BAE-C338-4834-8060-EC554760AD1C}" name="BALANCE RO" cacheId="0" dataOnRows="1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rowHeaderCaption="FECHA" colHeaderCaption="DIA">
  <location ref="A4:T17" firstHeaderRow="1" firstDataRow="2" firstDataCol="1" rowPageCount="1" colPageCount="1"/>
  <pivotFields count="59">
    <pivotField axis="axisCol" showAll="0">
      <items count="1007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x="365"/>
        <item m="1" x="700"/>
        <item m="1" x="366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multipleItemSelectionAllowed="1" showAll="0">
      <items count="34">
        <item h="1" m="1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69"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0"/>
        <item h="1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colItems>
  <pageFields count="1">
    <pageField fld="54" hier="-1"/>
  </pageFields>
  <dataFields count="12">
    <dataField name="   VOLUMEN ENVIADO A RO (m3)" fld="9" baseField="0" baseItem="0"/>
    <dataField name="  VOLUMEN ENVIADO PERMEADO RO (m3)" fld="11" baseField="0" baseItem="0"/>
    <dataField name="  VOLUMEN ENVIADO RECHAZO (m3)" fld="10" baseField="0" baseItem="0"/>
    <dataField name=" % EFICIENCIA RO" fld="56" baseField="0" baseItem="0"/>
    <dataField name="Suma de ENTRADA RO 1 (m3)" fld="13" baseField="0" baseItem="0"/>
    <dataField name=" PERMEADO ETAPA 1  (m3)" fld="14" baseField="0" baseItem="0"/>
    <dataField name=" RECHAZO ETAPA 1 (m3)" fld="15" baseField="0" baseItem="0"/>
    <dataField name=" % EFICIENCIA ETAPA 1" fld="57" baseField="0" baseItem="0"/>
    <dataField name=" ENTRADA ETAPA 2 (m3)" fld="17" baseField="0" baseItem="0"/>
    <dataField name=" PERMEADO ETAPA 2 (m3)" fld="18" baseField="0" baseItem="0"/>
    <dataField name=" RECHAZO ETAPA 2 (m3)" fld="19" baseField="0" baseItem="0"/>
    <dataField name="%    EFICIENCIA RO 2" fld="58" baseField="0" baseItem="0"/>
  </dataFields>
  <formats count="17">
    <format dxfId="167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5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3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2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1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60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9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8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7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5">
      <pivotArea outline="0" collapsedLevelsAreSubtotals="1" fieldPosition="0"/>
    </format>
    <format dxfId="154">
      <pivotArea collapsedLevelsAreSubtotals="1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3">
      <pivotArea collapsedLevelsAreSubtotals="1" fieldPosition="0">
        <references count="1">
          <reference field="4294967294" count="1">
            <x v="3"/>
          </reference>
        </references>
      </pivotArea>
    </format>
    <format dxfId="152">
      <pivotArea collapsedLevelsAreSubtotals="1" fieldPosition="0">
        <references count="1">
          <reference field="4294967294" count="1">
            <x v="7"/>
          </reference>
        </references>
      </pivotArea>
    </format>
    <format dxfId="151">
      <pivotArea collapsedLevelsAreSubtotals="1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A220B-8F2A-4D6F-94AE-12D3AD654AF3}" name="TablaDinámica3" cacheId="0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chartFormat="218" rowHeaderCaption="FECHA" colHeaderCaption="DIA">
  <location ref="AL5:AR24" firstHeaderRow="0" firstDataRow="1" firstDataCol="1" rowPageCount="1" colPageCount="1"/>
  <pivotFields count="59">
    <pivotField showAll="0">
      <items count="1007"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x="365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t="default"/>
      </items>
    </pivotField>
    <pivotField showAll="0"/>
    <pivotField showAll="0"/>
    <pivotField axis="axisRow" multipleItemSelectionAllowed="1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m="1" x="3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3" hier="-1"/>
  </pageFields>
  <dataFields count="6">
    <dataField name="VOLUMEN INGRESO TOTAL RO (m3)" fld="9" baseField="0" baseItem="0" numFmtId="168"/>
    <dataField name="VOLUMEN PERMEADO RO (m3)" fld="11" baseField="0" baseItem="0" numFmtId="168"/>
    <dataField name="VOLUMEN RECHAZO RO (m3)" fld="10" baseField="0" baseItem="0" numFmtId="168"/>
    <dataField name="%   EFICIENCIA GLOBAL RO " fld="56" baseField="0" baseItem="0" numFmtId="9"/>
    <dataField name="%   EFICIENCIA RO 1 " fld="57" baseField="0" baseItem="0" numFmtId="9"/>
    <dataField name="%  EFICIENCIA RO 2 " fld="58" baseField="0" baseItem="0" numFmtId="9"/>
  </dataFields>
  <formats count="4">
    <format dxfId="171">
      <pivotArea collapsedLevelsAreSubtotals="1" fieldPosition="0">
        <references count="2">
          <reference field="4294967294" count="1" selected="0">
            <x v="0"/>
          </reference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170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3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</formats>
  <chartFormats count="203">
    <chartFormat chart="23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23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3" format="29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3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4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9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49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49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49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49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49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49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49" format="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9" format="9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49" format="97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49" format="98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49" format="9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100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49" format="101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49" format="102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49" format="103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49" format="104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0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0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10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0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0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0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0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0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0" format="114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50" format="115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50" format="1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0" format="1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0" format="118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50" format="119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50" format="120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50" format="121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50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5" format="9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97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5" format="98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5" format="99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5" format="100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5" format="10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5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5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5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5" format="10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5" format="10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5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5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5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5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5" format="1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5" format="1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6" format="1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11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6" format="1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6" format="118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6" format="119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6" format="1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6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6" format="1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6" format="1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6" format="1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6" format="1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6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6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6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6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6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6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6" format="1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5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7" format="136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7" format="137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38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7" format="1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4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1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14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5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6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6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6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6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7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7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7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7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9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9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9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9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0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0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0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0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4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4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4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4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5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5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5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5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5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5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5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5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6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7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7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8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8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4">
      <pivotArea type="data" outline="0" fieldPosition="0">
        <references count="2">
          <reference field="4294967294" count="1" selected="0">
            <x v="5"/>
          </reference>
          <reference field="3" count="1" selected="0">
            <x v="6"/>
          </reference>
        </references>
      </pivotArea>
    </chartFormat>
    <chartFormat chart="145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5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5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5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5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6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3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3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4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4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4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4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4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4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0F847-473E-4A5D-9F59-62856AEF7704}" name="TablaDinámica6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rowHeaderCaption="FECHA">
  <location ref="A5:AQ7" firstHeaderRow="0" firstDataRow="1" firstDataCol="1" rowPageCount="3" colPageCount="1"/>
  <pivotFields count="115">
    <pivotField axis="axisPage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dataField="1" numFmtId="1" showAll="0"/>
    <pivotField dataField="1" numFmtId="1" showAll="0"/>
    <pivotField dataField="1" showAll="0"/>
    <pivotField dataField="1" numFmtId="1" showAll="0"/>
    <pivotField showAll="0"/>
    <pivotField dataField="1" numFmtId="1" showAll="0"/>
    <pivotField numFmtId="1" showAll="0"/>
    <pivotField dataField="1" showAll="0"/>
    <pivotField numFmtId="1" showAll="0"/>
    <pivotField numFmtId="1" showAll="0"/>
    <pivotField dataField="1" numFmtId="1" showAll="0"/>
    <pivotField showAll="0"/>
    <pivotField dataField="1" showAll="0"/>
    <pivotField numFmtId="1" showAll="0"/>
    <pivotField dataField="1" showAll="0"/>
    <pivotField showAll="0"/>
    <pivotField showAll="0"/>
    <pivotField dataField="1" numFmtId="1" showAll="0"/>
    <pivotField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107" hier="-1"/>
    <pageField fld="106" hier="-1"/>
    <pageField fld="0" hier="-1"/>
  </pageFields>
  <dataFields count="42">
    <dataField name=" TOTAL CONSUMO AGUA PRODUCCIÓN (m3) (POTABLE MAS RECHAZO)" fld="22" baseField="0" baseItem="0"/>
    <dataField name="  TOTAL CONSUMO AGUA LIMPIA PRODUCCIÓN (m3) (ACUEDUCTO + CARROTANQUES + RO + PTAP)" fld="23" baseField="0" baseItem="0"/>
    <dataField name="VOLUMEN CONSUMO AGUA POTABLE ACUEDUCTO (m3) " fld="7" baseField="0" baseItem="0" numFmtId="1"/>
    <dataField name="PORCENTAJE DE AGUA SUPLIDA ACUEDUCTO  (%)" fld="82" baseField="0" baseItem="0" numFmtId="164"/>
    <dataField name="Volumen Consumido Carro Tanques de Agua Potable  " fld="6" baseField="0" baseItem="0" numFmtId="1"/>
    <dataField name="Porcentaje de Agua Suplida por Carro Tanques  " fld="83" baseField="0" baseItem="0" numFmtId="164"/>
    <dataField name=" Volumen Consumido PTAP Agua Potable (m3)" fld="5" baseField="0" baseItem="0"/>
    <dataField name="Porcentaje de Agua suplida por Pozo  %PTAP" fld="85" baseField="0" baseItem="0" numFmtId="164"/>
    <dataField name=" VOLUMEN ENVIADO A RO (m3)" fld="9" baseField="0" baseItem="0"/>
    <dataField name=" Porcentaje de Agua Suplida por Osmosis Inversa" fld="65" baseField="0" baseItem="0" numFmtId="164"/>
    <dataField name="VOLUMEN ENVIADO PERMEADO RO (m3)  " fld="11" baseField="0" baseItem="0"/>
    <dataField name="Agua recuperada  % Eficiencia global RO" fld="84" baseField="0" baseItem="0" numFmtId="164"/>
    <dataField name="  VOLUMEN ENVIADO RECHAZO (m3)" fld="10" baseField="0" baseItem="0"/>
    <dataField name="%RECHAZO ENVIADO " fld="86" baseField="0" baseItem="0" numFmtId="164"/>
    <dataField name="  TOTAL RETORNO AGUA RECHAZO PRODUCCIÓN (m3)" fld="24" baseField="0" baseItem="0"/>
    <dataField name="  % RETORNO AGUA RECHAZO" fld="87" baseField="0" baseItem="0" numFmtId="164"/>
    <dataField name="  CONSUMO TOTAL TRATADO GEM (m3)" fld="25" baseField="0" baseItem="0"/>
    <dataField name="  Volumen Pérdida Agua (Baños, Tela, Prendas)" fld="70" baseField="0" baseItem="0"/>
    <dataField name="% PERDIDA DE AGUA" fld="71" baseField="0" baseItem="0" numFmtId="164"/>
    <dataField name=" GEM 100% " fld="88" baseField="0" baseItem="0"/>
    <dataField name=" AGUA INGRESO RO - GEM" fld="89" baseField="0" baseItem="0"/>
    <dataField name=" % AGUA INGRESO A RO - GEM" fld="90" baseField="0" baseItem="0" numFmtId="164"/>
    <dataField name="  AGUA PERMEADA RO - GEM" fld="91" baseField="0" baseItem="0"/>
    <dataField name=" % AGUA RECUPERADA EFICIENCIA GLOBAL RO - GEM" fld="92" baseField="0" baseItem="0" numFmtId="164"/>
    <dataField name=" AGUA RECHAZO RO - GEM" fld="93" baseField="0" baseItem="0"/>
    <dataField name=" % AGUA RECHAZO RO - GEM" fld="94" baseField="0" baseItem="0" numFmtId="164"/>
    <dataField name=" CONSUMO TOTAL AGUA RECHAZO PRODUCCIÓN - GEM " fld="95" baseField="0" baseItem="0" numFmtId="1"/>
    <dataField name=" % CONSUMO AGUA RECHAZO - GEM" fld="96" baseField="0" baseItem="0" numFmtId="164"/>
    <dataField name=" VOLUMEN CONSUMO AGUA LIMPIA TINTORERIA (m3)" fld="28" baseField="0" baseItem="0"/>
    <dataField name=" % AGUA POTABLE TINTORERIA" fld="97" baseField="0" baseItem="0" numFmtId="164"/>
    <dataField name="  Kg Tela (Teñido de hilo + Teñido de tela + Teñido Baby)" fld="30" baseField="0" baseItem="0"/>
    <dataField name="INDICADOR DE CONSUMO TINTORERIA (L/Kg)" fld="54" baseField="76" baseItem="4" numFmtId="166"/>
    <dataField name=" CONSUMO TOTAL TINTORERIA (m3) " fld="26" baseField="97" baseItem="1"/>
    <dataField name=" CONSUMO TOTAL  ROTATIVA (m3)" fld="40" baseField="0" baseItem="0"/>
    <dataField name=" % CONSUMO ROTATIVA" fld="80" baseField="0" baseItem="0" numFmtId="164"/>
    <dataField name=" m Tela PROCESADOS" fld="42" baseField="0" baseItem="0"/>
    <dataField name=" ROTATIVA INDICADOR (L/m)" fld="81" baseField="0" baseItem="0" numFmtId="167"/>
    <dataField name=" VOLUMEN CONSUMO AGUA LIMPIA LAVANDERIA (m3)" fld="35" baseField="0" baseItem="0"/>
    <dataField name=" % CONSUMO LAVANDERIA" fld="77" baseField="0" baseItem="0" numFmtId="164"/>
    <dataField name=" Und efectivas" fld="37" baseField="0" baseItem="0"/>
    <dataField name=" LAVANDERIA INDICADOR" fld="79" baseField="0" baseItem="0"/>
    <dataField name=" CONSUMO TOTAL  LAVANDERIA (m3) (POTABLE + RECHAZO)" fld="33" baseField="0" baseItem="0"/>
  </dataFields>
  <formats count="103"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grandRow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grandRow="1" outline="0" fieldPosition="0"/>
    </format>
    <format dxfId="144">
      <pivotArea outline="0" collapsedLevelsAreSubtotals="1" fieldPosition="0"/>
    </format>
    <format dxfId="1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">
      <pivotArea field="0" type="button" dataOnly="0" labelOnly="1" outline="0" axis="axisPage" fieldPosition="2"/>
    </format>
    <format dxfId="139">
      <pivotArea field="0" type="button" dataOnly="0" labelOnly="1" outline="0" axis="axisPage" fieldPosition="2"/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3">
      <pivotArea field="0" type="button" dataOnly="0" labelOnly="1" outline="0" axis="axisPage" fieldPosition="2"/>
    </format>
    <format dxfId="1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14"/>
            <x v="16"/>
          </reference>
        </references>
      </pivotArea>
    </format>
    <format dxfId="100">
      <pivotArea dataOnly="0" labelOnly="1" outline="0" fieldPosition="0">
        <references count="1">
          <reference field="4294967294" count="10">
            <x v="6"/>
            <x v="7"/>
            <x v="8"/>
            <x v="9"/>
            <x v="10"/>
            <x v="11"/>
            <x v="12"/>
            <x v="13"/>
            <x v="14"/>
            <x v="16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4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90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1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87">
      <pivotArea outline="0" collapsedLevelsAreSubtotals="1" fieldPosition="0">
        <references count="1">
          <reference field="4294967294" count="3" selected="0">
            <x v="19"/>
            <x v="20"/>
            <x v="21"/>
          </reference>
        </references>
      </pivotArea>
    </format>
    <format dxfId="86">
      <pivotArea dataOnly="0" labelOnly="1" outline="0" fieldPosition="0">
        <references count="1">
          <reference field="4294967294" count="3">
            <x v="19"/>
            <x v="20"/>
            <x v="2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23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25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27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9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3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34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57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6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36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38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38"/>
          </reference>
        </references>
      </pivotArea>
    </format>
    <format dxfId="51">
      <pivotArea outline="0" collapsedLevelsAreSubtotals="1" fieldPosition="0">
        <references count="1">
          <reference field="4294967294" count="5" selected="0">
            <x v="37"/>
            <x v="38"/>
            <x v="39"/>
            <x v="40"/>
            <x v="41"/>
          </reference>
        </references>
      </pivotArea>
    </format>
    <format dxfId="50">
      <pivotArea dataOnly="0" labelOnly="1" outline="0" fieldPosition="0">
        <references count="1">
          <reference field="4294967294" count="5">
            <x v="37"/>
            <x v="38"/>
            <x v="39"/>
            <x v="40"/>
            <x v="41"/>
          </reference>
        </references>
      </pivotArea>
    </format>
    <format dxfId="49">
      <pivotArea outline="0" collapsedLevelsAreSubtotals="1" fieldPosition="0"/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4AABA-9513-46D8-A4A7-ABD794176638}" name="TablaDinámica1" cacheId="2" applyNumberFormats="0" applyBorderFormats="0" applyFontFormats="0" applyPatternFormats="0" applyAlignmentFormats="0" applyWidthHeightFormats="1" dataCaption="Valores" errorCaption="-" showError="1" updatedVersion="8" minRefreshableVersion="3" useAutoFormatting="1" itemPrintTitles="1" createdVersion="8" indent="0" outline="1" outlineData="1" multipleFieldFilters="0" rowHeaderCaption="FECHA">
  <location ref="A4:Q26" firstHeaderRow="0" firstDataRow="1" firstDataCol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dataField="1" numFmtId="1" showAll="0"/>
    <pivotField dataField="1" showAll="0"/>
    <pivotField dataField="1" showAll="0"/>
    <pivotField dataField="1" showAll="0"/>
    <pivotField dataField="1" showAll="0"/>
    <pivotField numFmtId="1" showAll="0"/>
    <pivotField numFmtI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7">
        <item sd="0" x="1"/>
        <item x="2"/>
        <item x="3"/>
        <item x="4"/>
        <item x="0"/>
        <item x="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4">
    <field x="107"/>
    <field x="106"/>
    <field x="105"/>
    <field x="0"/>
  </rowFields>
  <rowItems count="22">
    <i>
      <x/>
    </i>
    <i r="1">
      <x v="1"/>
    </i>
    <i r="2">
      <x v="5"/>
    </i>
    <i r="3">
      <x v="761"/>
    </i>
    <i r="3">
      <x v="762"/>
    </i>
    <i r="3">
      <x v="763"/>
    </i>
    <i r="3">
      <x v="764"/>
    </i>
    <i r="3">
      <x v="765"/>
    </i>
    <i r="3">
      <x v="766"/>
    </i>
    <i r="3">
      <x v="767"/>
    </i>
    <i r="3">
      <x v="768"/>
    </i>
    <i r="3">
      <x v="769"/>
    </i>
    <i r="3">
      <x v="770"/>
    </i>
    <i r="3">
      <x v="771"/>
    </i>
    <i r="3">
      <x v="772"/>
    </i>
    <i r="3">
      <x v="773"/>
    </i>
    <i r="3">
      <x v="774"/>
    </i>
    <i r="3">
      <x v="775"/>
    </i>
    <i r="3">
      <x v="776"/>
    </i>
    <i r="3">
      <x v="777"/>
    </i>
    <i r="3">
      <x v="778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  TOTAL CONSUMO AGUA PRODUCCIÓN (m3)" fld="22" baseField="0" baseItem="0" numFmtId="3"/>
    <dataField name="  CONSUMO TOTAL TINTORERIA (m3)" fld="26" baseField="0" baseItem="0" numFmtId="3"/>
    <dataField name=" CONSUMO AGUA TINTORERIA %" fld="27" subtotal="average" baseField="0" baseItem="71"/>
    <dataField name=" CONSUMO AGUA LIMPIA TINTORERIA _x000a_(m3)" fld="28" baseField="0" baseItem="0" numFmtId="3"/>
    <dataField name="  CONSUMO AGUA RECHAZO TINTORERIA_x000a_ (m3)" fld="29" baseField="0" baseItem="0"/>
    <dataField name="TOTAL _x000a_TELA _x000a_Kg" fld="30" baseField="0" baseItem="0" numFmtId="3"/>
    <dataField name="INDICADOR CONSUMO TINTORERIA (l/kg)" fld="54" baseField="0" baseItem="0" numFmtId="2"/>
    <dataField name="   CONSUMO TOTAL  LAVANDERIA (m3)" fld="33" baseField="0" baseItem="0"/>
    <dataField name=" CONSUMO AGUA  LAVANDERIA %" fld="34" subtotal="average" baseField="0" baseItem="71"/>
    <dataField name="CONSUMO AGUA LIMPIA LAVANDERIA (m3)" fld="35" baseField="0" baseItem="0"/>
    <dataField name="   CONSUMO AGUA RECHAZO LAVANDERIA (m3)" fld="36" baseField="0" baseItem="0"/>
    <dataField name="TOTAL_x000a_ UND" fld="37" baseField="0" baseItem="0" numFmtId="4"/>
    <dataField name="INDICADOR LAVANDERIA (l/Und ef)" fld="60" baseField="0" baseItem="0" numFmtId="2"/>
    <dataField name="   CONSUMO TOTAL  ROTATIVA (m3)" fld="40" baseField="0" baseItem="0"/>
    <dataField name="   % CONSUMO AGUA  ROTATIVA" fld="41" subtotal="average" baseField="0" baseItem="0" numFmtId="9"/>
    <dataField name="  m Tela" fld="42" baseField="0" baseItem="0"/>
  </dataFields>
  <formats count="47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4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3"/>
            <x v="9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4">
            <x v="7"/>
            <x v="8"/>
            <x v="9"/>
            <x v="10"/>
          </reference>
        </references>
      </pivotArea>
    </format>
    <format dxfId="3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7">
      <pivotArea field="0" type="button" dataOnly="0" labelOnly="1" outline="0" axis="axisRow" fieldPosition="3"/>
    </format>
    <format dxfId="3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5">
      <pivotArea field="0" type="button" dataOnly="0" labelOnly="1" outline="0" axis="axisRow" fieldPosition="3"/>
    </format>
    <format dxfId="3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3">
      <pivotArea field="0" type="button" dataOnly="0" labelOnly="1" outline="0" axis="axisRow" fieldPosition="3"/>
    </format>
    <format dxfId="32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field="0" grandRow="1" outline="0" collapsedLevelsAreSubtotals="1" axis="axisRow" fieldPosition="3">
        <references count="1">
          <reference field="4294967294" count="1" selected="0">
            <x v="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">
      <pivotArea dataOnly="0" outline="0" fieldPosition="0">
        <references count="1">
          <reference field="4294967294" count="1">
            <x v="6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15">
      <pivotArea outline="0" fieldPosition="0">
        <references count="1">
          <reference field="4294967294" count="1">
            <x v="11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3"/>
          </reference>
        </references>
      </pivotArea>
    </format>
    <format dxfId="11">
      <pivotArea outline="0" fieldPosition="0">
        <references count="1">
          <reference field="4294967294" count="1"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3" xr10:uid="{7C6B3537-C696-4B9E-A738-EEACFD449B01}" sourceName="FECHA">
  <pivotTables>
    <pivotTable tabId="19" name="TablaDinámica3"/>
  </pivotTables>
  <data>
    <tabular pivotCacheId="25239210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731" nd="1"/>
        <i x="732" nd="1"/>
        <i x="733" nd="1"/>
        <i x="734" nd="1"/>
        <i x="735" nd="1"/>
        <i x="736" nd="1"/>
        <i x="737" nd="1"/>
        <i x="738" nd="1"/>
        <i x="739" nd="1"/>
        <i x="740" nd="1"/>
        <i x="741" nd="1"/>
        <i x="742" nd="1"/>
        <i x="743" nd="1"/>
        <i x="744" nd="1"/>
        <i x="745" nd="1"/>
        <i x="746" nd="1"/>
        <i x="747" nd="1"/>
        <i x="748" nd="1"/>
        <i x="749" nd="1"/>
        <i x="750" nd="1"/>
        <i x="751" nd="1"/>
        <i x="752" nd="1"/>
        <i x="753" nd="1"/>
        <i x="754" nd="1"/>
        <i x="755" nd="1"/>
        <i x="756" nd="1"/>
        <i x="757" nd="1"/>
        <i x="758" nd="1"/>
        <i x="759" nd="1"/>
        <i x="760" nd="1"/>
        <i x="761" nd="1"/>
        <i x="762" nd="1"/>
        <i x="763" nd="1"/>
        <i x="764" nd="1"/>
        <i x="765" nd="1"/>
        <i x="766" nd="1"/>
        <i x="767" nd="1"/>
        <i x="768" nd="1"/>
        <i x="769" nd="1"/>
        <i x="770" nd="1"/>
        <i x="771" nd="1"/>
        <i x="772" nd="1"/>
        <i x="773" nd="1"/>
        <i x="774" nd="1"/>
        <i x="775" nd="1"/>
        <i x="776" nd="1"/>
        <i x="777" nd="1"/>
        <i x="778" nd="1"/>
        <i x="779" nd="1"/>
        <i x="780" nd="1"/>
        <i x="781" nd="1"/>
        <i x="782" nd="1"/>
        <i x="783" nd="1"/>
        <i x="784" nd="1"/>
        <i x="785" nd="1"/>
        <i x="786" nd="1"/>
        <i x="787" nd="1"/>
        <i x="788" nd="1"/>
        <i x="789" nd="1"/>
        <i x="790" nd="1"/>
        <i x="791" nd="1"/>
        <i x="792" nd="1"/>
        <i x="793" nd="1"/>
        <i x="794" nd="1"/>
        <i x="795" nd="1"/>
        <i x="796" nd="1"/>
        <i x="797" nd="1"/>
        <i x="798" nd="1"/>
        <i x="799" nd="1"/>
        <i x="800" nd="1"/>
        <i x="801" nd="1"/>
        <i x="802" nd="1"/>
        <i x="803" nd="1"/>
        <i x="804" nd="1"/>
        <i x="805" nd="1"/>
        <i x="806" nd="1"/>
        <i x="807" nd="1"/>
        <i x="808" nd="1"/>
        <i x="809" nd="1"/>
        <i x="810" nd="1"/>
        <i x="811" nd="1"/>
        <i x="812" nd="1"/>
        <i x="813" nd="1"/>
        <i x="814" nd="1"/>
        <i x="815" nd="1"/>
        <i x="816" nd="1"/>
        <i x="817" nd="1"/>
        <i x="818" nd="1"/>
        <i x="819" nd="1"/>
        <i x="820" nd="1"/>
        <i x="821" nd="1"/>
        <i x="822" nd="1"/>
        <i x="823" nd="1"/>
        <i x="824" nd="1"/>
        <i x="825" nd="1"/>
        <i x="826" nd="1"/>
        <i x="827" nd="1"/>
        <i x="828" nd="1"/>
        <i x="829" nd="1"/>
        <i x="830" nd="1"/>
        <i x="831" nd="1"/>
        <i x="832" nd="1"/>
        <i x="833" nd="1"/>
        <i x="834" nd="1"/>
        <i x="835" nd="1"/>
        <i x="836" nd="1"/>
        <i x="837" nd="1"/>
        <i x="838" nd="1"/>
        <i x="839" nd="1"/>
        <i x="840" nd="1"/>
        <i x="841" nd="1"/>
        <i x="842" nd="1"/>
        <i x="843" nd="1"/>
        <i x="844" nd="1"/>
        <i x="845" nd="1"/>
        <i x="846" nd="1"/>
        <i x="847" nd="1"/>
        <i x="848" nd="1"/>
        <i x="849" nd="1"/>
        <i x="850" nd="1"/>
        <i x="851" nd="1"/>
        <i x="852" nd="1"/>
        <i x="853" nd="1"/>
        <i x="854" nd="1"/>
        <i x="855" nd="1"/>
        <i x="856" nd="1"/>
        <i x="857" nd="1"/>
        <i x="858" nd="1"/>
        <i x="859" nd="1"/>
        <i x="860" nd="1"/>
        <i x="861" nd="1"/>
        <i x="862" nd="1"/>
        <i x="863" nd="1"/>
        <i x="864" nd="1"/>
        <i x="865" nd="1"/>
        <i x="866" nd="1"/>
        <i x="867" nd="1"/>
        <i x="868" nd="1"/>
        <i x="869" nd="1"/>
        <i x="870" nd="1"/>
        <i x="871" nd="1"/>
        <i x="872" nd="1"/>
        <i x="873" nd="1"/>
        <i x="874" nd="1"/>
        <i x="875" nd="1"/>
        <i x="876" nd="1"/>
        <i x="877" nd="1"/>
        <i x="878" nd="1"/>
        <i x="879" nd="1"/>
        <i x="880" nd="1"/>
        <i x="881" nd="1"/>
        <i x="882" nd="1"/>
        <i x="883" nd="1"/>
        <i x="884" nd="1"/>
        <i x="885" nd="1"/>
        <i x="886" nd="1"/>
        <i x="887" nd="1"/>
        <i x="888" nd="1"/>
        <i x="889" nd="1"/>
        <i x="890" nd="1"/>
        <i x="891" nd="1"/>
        <i x="892" nd="1"/>
        <i x="893" nd="1"/>
        <i x="894" nd="1"/>
        <i x="895" nd="1"/>
        <i x="896" nd="1"/>
        <i x="897" nd="1"/>
        <i x="898" nd="1"/>
        <i x="899" nd="1"/>
        <i x="900" nd="1"/>
        <i x="901" nd="1"/>
        <i x="902" nd="1"/>
        <i x="903" nd="1"/>
        <i x="904" nd="1"/>
        <i x="905" nd="1"/>
        <i x="906" nd="1"/>
        <i x="907" nd="1"/>
        <i x="908" nd="1"/>
        <i x="909" nd="1"/>
        <i x="910" nd="1"/>
        <i x="911" nd="1"/>
        <i x="912" nd="1"/>
        <i x="913" nd="1"/>
        <i x="914" nd="1"/>
        <i x="915" nd="1"/>
        <i x="916" nd="1"/>
        <i x="917" nd="1"/>
        <i x="918" nd="1"/>
        <i x="919" nd="1"/>
        <i x="920" nd="1"/>
        <i x="921" nd="1"/>
        <i x="922" nd="1"/>
        <i x="923" nd="1"/>
        <i x="924" nd="1"/>
        <i x="925" nd="1"/>
        <i x="926" nd="1"/>
        <i x="927" nd="1"/>
        <i x="928" nd="1"/>
        <i x="929" nd="1"/>
        <i x="930" nd="1"/>
        <i x="931" nd="1"/>
        <i x="932" nd="1"/>
        <i x="933" nd="1"/>
        <i x="934" nd="1"/>
        <i x="935" nd="1"/>
        <i x="936" nd="1"/>
        <i x="937" nd="1"/>
        <i x="938" nd="1"/>
        <i x="939" nd="1"/>
        <i x="940" nd="1"/>
        <i x="941" nd="1"/>
        <i x="942" nd="1"/>
        <i x="943" nd="1"/>
        <i x="944" nd="1"/>
        <i x="945" nd="1"/>
        <i x="946" nd="1"/>
        <i x="947" nd="1"/>
        <i x="948" nd="1"/>
        <i x="949" nd="1"/>
        <i x="950" nd="1"/>
        <i x="951" nd="1"/>
        <i x="952" nd="1"/>
        <i x="953" nd="1"/>
        <i x="954" nd="1"/>
        <i x="955" nd="1"/>
        <i x="956" nd="1"/>
        <i x="957" nd="1"/>
        <i x="958" nd="1"/>
        <i x="959" nd="1"/>
        <i x="960" nd="1"/>
        <i x="961" nd="1"/>
        <i x="962" nd="1"/>
        <i x="963" nd="1"/>
        <i x="964" nd="1"/>
        <i x="965" nd="1"/>
        <i x="966" nd="1"/>
        <i x="967" nd="1"/>
        <i x="968" nd="1"/>
        <i x="969" nd="1"/>
        <i x="970" nd="1"/>
        <i x="971" nd="1"/>
        <i x="972" nd="1"/>
        <i x="973" nd="1"/>
        <i x="974" nd="1"/>
        <i x="975" nd="1"/>
        <i x="976" nd="1"/>
        <i x="977" nd="1"/>
        <i x="978" nd="1"/>
        <i x="979" nd="1"/>
        <i x="980" nd="1"/>
        <i x="981" nd="1"/>
        <i x="982" nd="1"/>
        <i x="983" nd="1"/>
        <i x="984" nd="1"/>
        <i x="985" nd="1"/>
        <i x="986" nd="1"/>
        <i x="987" nd="1"/>
        <i x="988" nd="1"/>
        <i x="989" nd="1"/>
        <i x="990" nd="1"/>
        <i x="991" nd="1"/>
        <i x="992" nd="1"/>
        <i x="993" nd="1"/>
        <i x="994" nd="1"/>
        <i x="995" nd="1"/>
        <i x="996" nd="1"/>
        <i x="997" nd="1"/>
        <i x="998" nd="1"/>
        <i x="999" nd="1"/>
        <i x="1000" nd="1"/>
        <i x="1001" nd="1"/>
        <i x="1002" nd="1"/>
        <i x="1003" nd="1"/>
        <i x="1004" nd="1"/>
        <i x="1005" nd="1"/>
        <i x="700" nd="1"/>
        <i x="701" nd="1"/>
        <i x="702" nd="1"/>
        <i x="703" nd="1"/>
        <i x="704" nd="1"/>
        <i x="705" nd="1"/>
        <i x="706" nd="1"/>
        <i x="707" nd="1"/>
        <i x="708" nd="1"/>
        <i x="709" nd="1"/>
        <i x="710" nd="1"/>
        <i x="711" nd="1"/>
        <i x="712" nd="1"/>
        <i x="713" nd="1"/>
        <i x="714" nd="1"/>
        <i x="715" nd="1"/>
        <i x="716" nd="1"/>
        <i x="717" nd="1"/>
        <i x="718" nd="1"/>
        <i x="719" nd="1"/>
        <i x="720" nd="1"/>
        <i x="721" nd="1"/>
        <i x="722" nd="1"/>
        <i x="723" nd="1"/>
        <i x="724" nd="1"/>
        <i x="725" nd="1"/>
        <i x="726" nd="1"/>
        <i x="727" nd="1"/>
        <i x="728" nd="1"/>
        <i x="729" nd="1"/>
        <i x="730" nd="1"/>
        <i x="672" nd="1"/>
        <i x="673" nd="1"/>
        <i x="674" nd="1"/>
        <i x="675" nd="1"/>
        <i x="676" nd="1"/>
        <i x="677" nd="1"/>
        <i x="678" nd="1"/>
        <i x="679" nd="1"/>
        <i x="680" nd="1"/>
        <i x="681" nd="1"/>
        <i x="682" nd="1"/>
        <i x="683" nd="1"/>
        <i x="684" nd="1"/>
        <i x="685" nd="1"/>
        <i x="686" nd="1"/>
        <i x="687" nd="1"/>
        <i x="688" nd="1"/>
        <i x="689" nd="1"/>
        <i x="690" nd="1"/>
        <i x="691" nd="1"/>
        <i x="692" nd="1"/>
        <i x="693" nd="1"/>
        <i x="694" nd="1"/>
        <i x="695" nd="1"/>
        <i x="696" nd="1"/>
        <i x="697" nd="1"/>
        <i x="698" nd="1"/>
        <i x="699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548" nd="1"/>
        <i x="549" nd="1"/>
        <i x="550" nd="1"/>
        <i x="551" nd="1"/>
        <i x="552" nd="1"/>
        <i x="553" nd="1"/>
        <i x="554" nd="1"/>
        <i x="555" nd="1"/>
        <i x="556" nd="1"/>
        <i x="557" nd="1"/>
        <i x="558" nd="1"/>
        <i x="559" nd="1"/>
        <i x="560" nd="1"/>
        <i x="561" nd="1"/>
        <i x="562" nd="1"/>
        <i x="563" nd="1"/>
        <i x="564" nd="1"/>
        <i x="565" nd="1"/>
        <i x="566" nd="1"/>
        <i x="567" nd="1"/>
        <i x="568" nd="1"/>
        <i x="569" nd="1"/>
        <i x="570" nd="1"/>
        <i x="571" nd="1"/>
        <i x="572" nd="1"/>
        <i x="573" nd="1"/>
        <i x="574" nd="1"/>
        <i x="575" nd="1"/>
        <i x="576" nd="1"/>
        <i x="577" nd="1"/>
        <i x="578" nd="1"/>
        <i x="579" nd="1"/>
        <i x="580" nd="1"/>
        <i x="581" nd="1"/>
        <i x="582" nd="1"/>
        <i x="583" nd="1"/>
        <i x="584" nd="1"/>
        <i x="585" nd="1"/>
        <i x="586" nd="1"/>
        <i x="587" nd="1"/>
        <i x="588" nd="1"/>
        <i x="589" nd="1"/>
        <i x="590" nd="1"/>
        <i x="591" nd="1"/>
        <i x="592" nd="1"/>
        <i x="593" nd="1"/>
        <i x="594" nd="1"/>
        <i x="595" nd="1"/>
        <i x="596" nd="1"/>
        <i x="597" nd="1"/>
        <i x="598" nd="1"/>
        <i x="599" nd="1"/>
        <i x="600" nd="1"/>
        <i x="601" nd="1"/>
        <i x="602" nd="1"/>
        <i x="603" nd="1"/>
        <i x="604" nd="1"/>
        <i x="605" nd="1"/>
        <i x="606" nd="1"/>
        <i x="607" nd="1"/>
        <i x="608" nd="1"/>
        <i x="609" nd="1"/>
        <i x="610" nd="1"/>
        <i x="611" nd="1"/>
        <i x="612" nd="1"/>
        <i x="613" nd="1"/>
        <i x="614" nd="1"/>
        <i x="615" nd="1"/>
        <i x="616" nd="1"/>
        <i x="617" nd="1"/>
        <i x="618" nd="1"/>
        <i x="619" nd="1"/>
        <i x="620" nd="1"/>
        <i x="621" nd="1"/>
        <i x="622" nd="1"/>
        <i x="623" nd="1"/>
        <i x="624" nd="1"/>
        <i x="625" nd="1"/>
        <i x="626" nd="1"/>
        <i x="627" nd="1"/>
        <i x="628" nd="1"/>
        <i x="629" nd="1"/>
        <i x="630" nd="1"/>
        <i x="631" nd="1"/>
        <i x="632" nd="1"/>
        <i x="633" nd="1"/>
        <i x="634" nd="1"/>
        <i x="635" nd="1"/>
        <i x="636" nd="1"/>
        <i x="637" nd="1"/>
        <i x="638" nd="1"/>
        <i x="639" nd="1"/>
        <i x="640" nd="1"/>
        <i x="641" nd="1"/>
        <i x="642" nd="1"/>
        <i x="643" nd="1"/>
        <i x="644" nd="1"/>
        <i x="645" nd="1"/>
        <i x="646" nd="1"/>
        <i x="647" nd="1"/>
        <i x="648" nd="1"/>
        <i x="649" nd="1"/>
        <i x="650" nd="1"/>
        <i x="651" nd="1"/>
        <i x="652" nd="1"/>
        <i x="653" nd="1"/>
        <i x="654" nd="1"/>
        <i x="655" nd="1"/>
        <i x="656" nd="1"/>
        <i x="657" nd="1"/>
        <i x="658" nd="1"/>
        <i x="659" nd="1"/>
        <i x="660" nd="1"/>
        <i x="661" nd="1"/>
        <i x="662" nd="1"/>
        <i x="663" nd="1"/>
        <i x="664" nd="1"/>
        <i x="665" nd="1"/>
        <i x="666" nd="1"/>
        <i x="667" nd="1"/>
        <i x="668" nd="1"/>
        <i x="669" nd="1"/>
        <i x="670" nd="1"/>
        <i x="671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3" xr10:uid="{044BCB15-C662-4512-B329-E7ADADEDC8F8}" sourceName="Meses (FECHA)">
  <pivotTables>
    <pivotTable tabId="19" name="TablaDinámica3"/>
    <pivotTable tabId="19" name="BALANCE RO"/>
  </pivotTables>
  <data>
    <tabular pivotCacheId="252392102">
      <items count="14">
        <i x="1"/>
        <i x="2"/>
        <i x="3"/>
        <i x="4"/>
        <i x="5" s="1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4286366F-C53D-4AF1-8B74-FF02A5E21C3D}" sourceName="DIA">
  <pivotTables>
    <pivotTable tabId="31" name="T BALANCE RO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INT IND KG"/>
    <pivotTable tabId="31" name="TINT VOL IND"/>
    <pivotTable tabId="11" name="TablaDinámica1"/>
    <pivotTable tabId="31" name="AGUA CALIENTE"/>
    <pivotTable tabId="31" name="TablaDinámica6"/>
    <pivotTable tabId="31" name="TablaDinámica2"/>
    <pivotTable tabId="31" name="TablaDinámica3"/>
    <pivotTable tabId="32" name="TablaDinámica4"/>
    <pivotTable tabId="31" name="TablaDinámica4"/>
  </pivotTables>
  <data>
    <tabular pivotCacheId="875677532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3042B95B-7DCF-4EEA-ACA6-94461C77420A}" sourceName="Meses (FECHA)">
  <pivotTables>
    <pivotTable tabId="31" name="T BALANCE RO"/>
    <pivotTable tabId="31" name="TablaDinámica4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BALANCE RO"/>
    <pivotTable tabId="32" name="T CONS INDICADOR"/>
    <pivotTable tabId="32" name="TablaDinámica12"/>
    <pivotTable tabId="32" name="TablaDinámica2"/>
    <pivotTable tabId="32" name="TablaDinámica3"/>
    <pivotTable tabId="32" name="TablaDinámica4"/>
    <pivotTable tabId="32" name="TablaDinámica6"/>
    <pivotTable tabId="32" name="TINT IND KG"/>
    <pivotTable tabId="32" name="TINT VOL IND"/>
    <pivotTable tabId="30" name="TablaDinámica6"/>
    <pivotTable tabId="31" name="AGUA CALIENTE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ablaDinámica2"/>
    <pivotTable tabId="31" name="TablaDinámica3"/>
    <pivotTable tabId="31" name="TablaDinámica6"/>
    <pivotTable tabId="31" name="TINT IND KG"/>
    <pivotTable tabId="31" name="TINT VOL IND"/>
    <pivotTable tabId="11" name="TablaDinámica1"/>
  </pivotTables>
  <data>
    <tabular pivotCacheId="875677532">
      <items count="14">
        <i x="1"/>
        <i x="2"/>
        <i x="3"/>
        <i x="4"/>
        <i x="5" s="1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1" xr10:uid="{CEADCC9E-52F3-4C56-A651-A46ED6C01EBC}" sourceName="Meses (FECHA)">
  <pivotTables>
    <pivotTable tabId="31" name="TablaDinámica1"/>
    <pivotTable tabId="32" name="TablaDinámica1"/>
  </pivotTables>
  <data>
    <tabular pivotCacheId="1280632063">
      <items count="14">
        <i x="1"/>
        <i x="2"/>
        <i x="3" s="1" nd="1"/>
        <i x="4" nd="1"/>
        <i x="5" nd="1"/>
        <i x="6" nd="1"/>
        <i x="7" nd="1"/>
        <i x="8" nd="1"/>
        <i x="9" nd="1"/>
        <i x="10" nd="1"/>
        <i x="11" nd="1"/>
        <i x="12" nd="1"/>
        <i x="0" nd="1"/>
        <i x="13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01292B08-53D7-4AE7-979D-F6BE5FAA755D}" sourceName="DIA">
  <pivotTables>
    <pivotTable tabId="19" name="BALANCE RO"/>
  </pivotTables>
  <data>
    <tabular pivotCacheId="252392102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/>
        <i x="19"/>
        <i x="20"/>
        <i x="21"/>
        <i x="22"/>
        <i x="23"/>
        <i x="24"/>
        <i x="25"/>
        <i x="26"/>
        <i x="27"/>
        <i x="28"/>
        <i x="29"/>
        <i x="30"/>
        <i x="32" nd="1"/>
        <i x="3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7BE2A78-AE2D-413D-A6ED-A7CC9BFF7A96}" sourceName="FECHA">
  <pivotTables>
    <pivotTable tabId="32" name="T BALANCE RO"/>
    <pivotTable tabId="32" name="TablaDinámica2"/>
    <pivotTable tabId="32" name="TablaDinámica3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CONS INDICADOR"/>
    <pivotTable tabId="32" name="TablaDinámica12"/>
    <pivotTable tabId="32" name="TablaDinámica4"/>
    <pivotTable tabId="32" name="TablaDinámica6"/>
    <pivotTable tabId="32" name="TINT IND KG"/>
    <pivotTable tabId="32" name="TINT VOL IND"/>
  </pivotTables>
  <data>
    <tabular pivotCacheId="87567753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005" nd="1"/>
        <i x="730" nd="1"/>
        <i x="731" nd="1"/>
        <i x="732" nd="1"/>
        <i x="733" nd="1"/>
        <i x="734" nd="1"/>
        <i x="735" nd="1"/>
        <i x="736" nd="1"/>
        <i x="737" nd="1"/>
        <i x="738" nd="1"/>
        <i x="739" nd="1"/>
        <i x="740" nd="1"/>
        <i x="741" nd="1"/>
        <i x="742" nd="1"/>
        <i x="743" nd="1"/>
        <i x="744" nd="1"/>
        <i x="745" nd="1"/>
        <i x="746" nd="1"/>
        <i x="747" nd="1"/>
        <i x="748" nd="1"/>
        <i x="749" nd="1"/>
        <i x="750" nd="1"/>
        <i x="751" nd="1"/>
        <i x="752" nd="1"/>
        <i x="753" nd="1"/>
        <i x="754" nd="1"/>
        <i x="755" nd="1"/>
        <i x="756" nd="1"/>
        <i x="757" nd="1"/>
        <i x="758" nd="1"/>
        <i x="759" nd="1"/>
        <i x="760" nd="1"/>
        <i x="761" nd="1"/>
        <i x="762" nd="1"/>
        <i x="763" nd="1"/>
        <i x="764" nd="1"/>
        <i x="765" nd="1"/>
        <i x="766" nd="1"/>
        <i x="767" nd="1"/>
        <i x="768" nd="1"/>
        <i x="769" nd="1"/>
        <i x="770" nd="1"/>
        <i x="771" nd="1"/>
        <i x="772" nd="1"/>
        <i x="773" nd="1"/>
        <i x="774" nd="1"/>
        <i x="775" nd="1"/>
        <i x="776" nd="1"/>
        <i x="777" nd="1"/>
        <i x="778" nd="1"/>
        <i x="779" nd="1"/>
        <i x="780" nd="1"/>
        <i x="781" nd="1"/>
        <i x="782" nd="1"/>
        <i x="783" nd="1"/>
        <i x="784" nd="1"/>
        <i x="785" nd="1"/>
        <i x="786" nd="1"/>
        <i x="787" nd="1"/>
        <i x="788" nd="1"/>
        <i x="789" nd="1"/>
        <i x="790" nd="1"/>
        <i x="791" nd="1"/>
        <i x="792" nd="1"/>
        <i x="793" nd="1"/>
        <i x="794" nd="1"/>
        <i x="795" nd="1"/>
        <i x="796" nd="1"/>
        <i x="797" nd="1"/>
        <i x="798" nd="1"/>
        <i x="799" nd="1"/>
        <i x="800" nd="1"/>
        <i x="801" nd="1"/>
        <i x="802" nd="1"/>
        <i x="803" nd="1"/>
        <i x="804" nd="1"/>
        <i x="805" nd="1"/>
        <i x="806" nd="1"/>
        <i x="807" nd="1"/>
        <i x="808" nd="1"/>
        <i x="809" nd="1"/>
        <i x="810" nd="1"/>
        <i x="811" nd="1"/>
        <i x="812" nd="1"/>
        <i x="813" nd="1"/>
        <i x="814" nd="1"/>
        <i x="815" nd="1"/>
        <i x="816" nd="1"/>
        <i x="817" nd="1"/>
        <i x="818" nd="1"/>
        <i x="819" nd="1"/>
        <i x="820" nd="1"/>
        <i x="821" nd="1"/>
        <i x="822" nd="1"/>
        <i x="823" nd="1"/>
        <i x="824" nd="1"/>
        <i x="825" nd="1"/>
        <i x="826" nd="1"/>
        <i x="827" nd="1"/>
        <i x="828" nd="1"/>
        <i x="829" nd="1"/>
        <i x="830" nd="1"/>
        <i x="831" nd="1"/>
        <i x="832" nd="1"/>
        <i x="833" nd="1"/>
        <i x="834" nd="1"/>
        <i x="835" nd="1"/>
        <i x="836" nd="1"/>
        <i x="837" nd="1"/>
        <i x="838" nd="1"/>
        <i x="839" nd="1"/>
        <i x="840" nd="1"/>
        <i x="841" nd="1"/>
        <i x="842" nd="1"/>
        <i x="843" nd="1"/>
        <i x="844" nd="1"/>
        <i x="845" nd="1"/>
        <i x="846" nd="1"/>
        <i x="847" nd="1"/>
        <i x="848" nd="1"/>
        <i x="849" nd="1"/>
        <i x="850" nd="1"/>
        <i x="851" nd="1"/>
        <i x="852" nd="1"/>
        <i x="853" nd="1"/>
        <i x="854" nd="1"/>
        <i x="855" nd="1"/>
        <i x="856" nd="1"/>
        <i x="857" nd="1"/>
        <i x="858" nd="1"/>
        <i x="859" nd="1"/>
        <i x="860" nd="1"/>
        <i x="861" nd="1"/>
        <i x="862" nd="1"/>
        <i x="863" nd="1"/>
        <i x="864" nd="1"/>
        <i x="865" nd="1"/>
        <i x="866" nd="1"/>
        <i x="867" nd="1"/>
        <i x="868" nd="1"/>
        <i x="869" nd="1"/>
        <i x="870" nd="1"/>
        <i x="871" nd="1"/>
        <i x="872" nd="1"/>
        <i x="873" nd="1"/>
        <i x="874" nd="1"/>
        <i x="875" nd="1"/>
        <i x="876" nd="1"/>
        <i x="877" nd="1"/>
        <i x="878" nd="1"/>
        <i x="879" nd="1"/>
        <i x="880" nd="1"/>
        <i x="881" nd="1"/>
        <i x="882" nd="1"/>
        <i x="883" nd="1"/>
        <i x="884" nd="1"/>
        <i x="885" nd="1"/>
        <i x="886" nd="1"/>
        <i x="887" nd="1"/>
        <i x="888" nd="1"/>
        <i x="889" nd="1"/>
        <i x="890" nd="1"/>
        <i x="891" nd="1"/>
        <i x="892" nd="1"/>
        <i x="893" nd="1"/>
        <i x="894" nd="1"/>
        <i x="895" nd="1"/>
        <i x="896" nd="1"/>
        <i x="897" nd="1"/>
        <i x="898" nd="1"/>
        <i x="899" nd="1"/>
        <i x="900" nd="1"/>
        <i x="901" nd="1"/>
        <i x="902" nd="1"/>
        <i x="903" nd="1"/>
        <i x="904" nd="1"/>
        <i x="905" nd="1"/>
        <i x="906" nd="1"/>
        <i x="907" nd="1"/>
        <i x="908" nd="1"/>
        <i x="909" nd="1"/>
        <i x="910" nd="1"/>
        <i x="911" nd="1"/>
        <i x="912" nd="1"/>
        <i x="913" nd="1"/>
        <i x="914" nd="1"/>
        <i x="915" nd="1"/>
        <i x="916" nd="1"/>
        <i x="917" nd="1"/>
        <i x="918" nd="1"/>
        <i x="919" nd="1"/>
        <i x="920" nd="1"/>
        <i x="921" nd="1"/>
        <i x="922" nd="1"/>
        <i x="923" nd="1"/>
        <i x="924" nd="1"/>
        <i x="925" nd="1"/>
        <i x="926" nd="1"/>
        <i x="927" nd="1"/>
        <i x="928" nd="1"/>
        <i x="929" nd="1"/>
        <i x="930" nd="1"/>
        <i x="931" nd="1"/>
        <i x="932" nd="1"/>
        <i x="933" nd="1"/>
        <i x="934" nd="1"/>
        <i x="935" nd="1"/>
        <i x="936" nd="1"/>
        <i x="937" nd="1"/>
        <i x="938" nd="1"/>
        <i x="939" nd="1"/>
        <i x="940" nd="1"/>
        <i x="941" nd="1"/>
        <i x="942" nd="1"/>
        <i x="943" nd="1"/>
        <i x="944" nd="1"/>
        <i x="945" nd="1"/>
        <i x="946" nd="1"/>
        <i x="947" nd="1"/>
        <i x="948" nd="1"/>
        <i x="949" nd="1"/>
        <i x="950" nd="1"/>
        <i x="951" nd="1"/>
        <i x="952" nd="1"/>
        <i x="953" nd="1"/>
        <i x="954" nd="1"/>
        <i x="955" nd="1"/>
        <i x="956" nd="1"/>
        <i x="957" nd="1"/>
        <i x="958" nd="1"/>
        <i x="959" nd="1"/>
        <i x="960" nd="1"/>
        <i x="961" nd="1"/>
        <i x="962" nd="1"/>
        <i x="963" nd="1"/>
        <i x="964" nd="1"/>
        <i x="965" nd="1"/>
        <i x="966" nd="1"/>
        <i x="967" nd="1"/>
        <i x="968" nd="1"/>
        <i x="969" nd="1"/>
        <i x="970" nd="1"/>
        <i x="971" nd="1"/>
        <i x="972" nd="1"/>
        <i x="973" nd="1"/>
        <i x="974" nd="1"/>
        <i x="975" nd="1"/>
        <i x="976" nd="1"/>
        <i x="977" nd="1"/>
        <i x="978" nd="1"/>
        <i x="979" nd="1"/>
        <i x="980" nd="1"/>
        <i x="981" nd="1"/>
        <i x="982" nd="1"/>
        <i x="983" nd="1"/>
        <i x="984" nd="1"/>
        <i x="985" nd="1"/>
        <i x="986" nd="1"/>
        <i x="987" nd="1"/>
        <i x="988" nd="1"/>
        <i x="989" nd="1"/>
        <i x="990" nd="1"/>
        <i x="991" nd="1"/>
        <i x="992" nd="1"/>
        <i x="993" nd="1"/>
        <i x="994" nd="1"/>
        <i x="995" nd="1"/>
        <i x="996" nd="1"/>
        <i x="997" nd="1"/>
        <i x="998" nd="1"/>
        <i x="999" nd="1"/>
        <i x="1000" nd="1"/>
        <i x="1001" nd="1"/>
        <i x="1002" nd="1"/>
        <i x="1003" nd="1"/>
        <i x="1004" nd="1"/>
        <i x="699" nd="1"/>
        <i x="700" nd="1"/>
        <i x="701" nd="1"/>
        <i x="702" nd="1"/>
        <i x="703" nd="1"/>
        <i x="704" nd="1"/>
        <i x="705" nd="1"/>
        <i x="706" nd="1"/>
        <i x="707" nd="1"/>
        <i x="708" nd="1"/>
        <i x="709" nd="1"/>
        <i x="710" nd="1"/>
        <i x="711" nd="1"/>
        <i x="712" nd="1"/>
        <i x="713" nd="1"/>
        <i x="714" nd="1"/>
        <i x="715" nd="1"/>
        <i x="716" nd="1"/>
        <i x="717" nd="1"/>
        <i x="718" nd="1"/>
        <i x="719" nd="1"/>
        <i x="720" nd="1"/>
        <i x="721" nd="1"/>
        <i x="722" nd="1"/>
        <i x="723" nd="1"/>
        <i x="724" nd="1"/>
        <i x="725" nd="1"/>
        <i x="726" nd="1"/>
        <i x="727" nd="1"/>
        <i x="728" nd="1"/>
        <i x="729" nd="1"/>
        <i x="671" nd="1"/>
        <i x="672" nd="1"/>
        <i x="673" nd="1"/>
        <i x="674" nd="1"/>
        <i x="675" nd="1"/>
        <i x="676" nd="1"/>
        <i x="677" nd="1"/>
        <i x="678" nd="1"/>
        <i x="679" nd="1"/>
        <i x="680" nd="1"/>
        <i x="681" nd="1"/>
        <i x="682" nd="1"/>
        <i x="683" nd="1"/>
        <i x="684" nd="1"/>
        <i x="685" nd="1"/>
        <i x="686" nd="1"/>
        <i x="687" nd="1"/>
        <i x="688" nd="1"/>
        <i x="689" nd="1"/>
        <i x="690" nd="1"/>
        <i x="691" nd="1"/>
        <i x="692" nd="1"/>
        <i x="693" nd="1"/>
        <i x="694" nd="1"/>
        <i x="695" nd="1"/>
        <i x="696" nd="1"/>
        <i x="697" nd="1"/>
        <i x="698" nd="1"/>
        <i x="365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548" nd="1"/>
        <i x="549" nd="1"/>
        <i x="550" nd="1"/>
        <i x="551" nd="1"/>
        <i x="552" nd="1"/>
        <i x="553" nd="1"/>
        <i x="554" nd="1"/>
        <i x="555" nd="1"/>
        <i x="556" nd="1"/>
        <i x="557" nd="1"/>
        <i x="558" nd="1"/>
        <i x="559" nd="1"/>
        <i x="560" nd="1"/>
        <i x="561" nd="1"/>
        <i x="562" nd="1"/>
        <i x="563" nd="1"/>
        <i x="564" nd="1"/>
        <i x="565" nd="1"/>
        <i x="566" nd="1"/>
        <i x="567" nd="1"/>
        <i x="568" nd="1"/>
        <i x="569" nd="1"/>
        <i x="570" nd="1"/>
        <i x="571" nd="1"/>
        <i x="572" nd="1"/>
        <i x="573" nd="1"/>
        <i x="574" nd="1"/>
        <i x="575" nd="1"/>
        <i x="576" nd="1"/>
        <i x="577" nd="1"/>
        <i x="578" nd="1"/>
        <i x="579" nd="1"/>
        <i x="580" nd="1"/>
        <i x="581" nd="1"/>
        <i x="582" nd="1"/>
        <i x="583" nd="1"/>
        <i x="584" nd="1"/>
        <i x="585" nd="1"/>
        <i x="586" nd="1"/>
        <i x="587" nd="1"/>
        <i x="588" nd="1"/>
        <i x="589" nd="1"/>
        <i x="590" nd="1"/>
        <i x="591" nd="1"/>
        <i x="592" nd="1"/>
        <i x="593" nd="1"/>
        <i x="594" nd="1"/>
        <i x="595" nd="1"/>
        <i x="596" nd="1"/>
        <i x="597" nd="1"/>
        <i x="598" nd="1"/>
        <i x="599" nd="1"/>
        <i x="600" nd="1"/>
        <i x="601" nd="1"/>
        <i x="602" nd="1"/>
        <i x="603" nd="1"/>
        <i x="604" nd="1"/>
        <i x="605" nd="1"/>
        <i x="606" nd="1"/>
        <i x="607" nd="1"/>
        <i x="608" nd="1"/>
        <i x="609" nd="1"/>
        <i x="610" nd="1"/>
        <i x="611" nd="1"/>
        <i x="612" nd="1"/>
        <i x="613" nd="1"/>
        <i x="614" nd="1"/>
        <i x="615" nd="1"/>
        <i x="616" nd="1"/>
        <i x="617" nd="1"/>
        <i x="618" nd="1"/>
        <i x="619" nd="1"/>
        <i x="620" nd="1"/>
        <i x="621" nd="1"/>
        <i x="622" nd="1"/>
        <i x="623" nd="1"/>
        <i x="624" nd="1"/>
        <i x="625" nd="1"/>
        <i x="626" nd="1"/>
        <i x="627" nd="1"/>
        <i x="628" nd="1"/>
        <i x="629" nd="1"/>
        <i x="630" nd="1"/>
        <i x="631" nd="1"/>
        <i x="632" nd="1"/>
        <i x="633" nd="1"/>
        <i x="634" nd="1"/>
        <i x="635" nd="1"/>
        <i x="636" nd="1"/>
        <i x="637" nd="1"/>
        <i x="638" nd="1"/>
        <i x="639" nd="1"/>
        <i x="640" nd="1"/>
        <i x="641" nd="1"/>
        <i x="642" nd="1"/>
        <i x="643" nd="1"/>
        <i x="644" nd="1"/>
        <i x="645" nd="1"/>
        <i x="646" nd="1"/>
        <i x="647" nd="1"/>
        <i x="648" nd="1"/>
        <i x="649" nd="1"/>
        <i x="650" nd="1"/>
        <i x="651" nd="1"/>
        <i x="652" nd="1"/>
        <i x="653" nd="1"/>
        <i x="654" nd="1"/>
        <i x="655" nd="1"/>
        <i x="656" nd="1"/>
        <i x="657" nd="1"/>
        <i x="658" nd="1"/>
        <i x="659" nd="1"/>
        <i x="660" nd="1"/>
        <i x="661" nd="1"/>
        <i x="662" nd="1"/>
        <i x="663" nd="1"/>
        <i x="664" nd="1"/>
        <i x="665" nd="1"/>
        <i x="666" nd="1"/>
        <i x="667" nd="1"/>
        <i x="668" nd="1"/>
        <i x="669" nd="1"/>
        <i x="670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F1166A6E-FCFA-4215-9843-56B5FDA3354B}" sourceName="FECHA">
  <pivotTables>
    <pivotTable tabId="31" name="TablaDinámica3"/>
  </pivotTables>
  <data>
    <tabular pivotCacheId="87567753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005" s="1" nd="1"/>
        <i x="730" s="1" nd="1"/>
        <i x="731" s="1" nd="1"/>
        <i x="732" s="1" nd="1"/>
        <i x="733" s="1" nd="1"/>
        <i x="734" s="1" nd="1"/>
        <i x="735" s="1" nd="1"/>
        <i x="736" s="1" nd="1"/>
        <i x="737" s="1" nd="1"/>
        <i x="738" s="1" nd="1"/>
        <i x="739" s="1" nd="1"/>
        <i x="740" s="1" nd="1"/>
        <i x="741" s="1" nd="1"/>
        <i x="742" s="1" nd="1"/>
        <i x="743" s="1" nd="1"/>
        <i x="744" s="1" nd="1"/>
        <i x="745" s="1" nd="1"/>
        <i x="746" s="1" nd="1"/>
        <i x="747" s="1" nd="1"/>
        <i x="748" s="1" nd="1"/>
        <i x="749" s="1" nd="1"/>
        <i x="750" s="1" nd="1"/>
        <i x="751" s="1" nd="1"/>
        <i x="752" s="1" nd="1"/>
        <i x="753" s="1" nd="1"/>
        <i x="754" s="1" nd="1"/>
        <i x="755" s="1" nd="1"/>
        <i x="756" s="1" nd="1"/>
        <i x="757" s="1" nd="1"/>
        <i x="758" s="1" nd="1"/>
        <i x="759" s="1" nd="1"/>
        <i x="760" s="1" nd="1"/>
        <i x="761" s="1" nd="1"/>
        <i x="762" s="1" nd="1"/>
        <i x="763" s="1" nd="1"/>
        <i x="764" s="1" nd="1"/>
        <i x="765" s="1" nd="1"/>
        <i x="766" s="1" nd="1"/>
        <i x="767" s="1" nd="1"/>
        <i x="768" s="1" nd="1"/>
        <i x="769" s="1" nd="1"/>
        <i x="770" s="1" nd="1"/>
        <i x="771" s="1" nd="1"/>
        <i x="772" s="1" nd="1"/>
        <i x="773" s="1" nd="1"/>
        <i x="774" s="1" nd="1"/>
        <i x="775" s="1" nd="1"/>
        <i x="776" s="1" nd="1"/>
        <i x="777" s="1" nd="1"/>
        <i x="778" s="1" nd="1"/>
        <i x="779" s="1" nd="1"/>
        <i x="780" s="1" nd="1"/>
        <i x="781" s="1" nd="1"/>
        <i x="782" s="1" nd="1"/>
        <i x="783" s="1" nd="1"/>
        <i x="784" s="1" nd="1"/>
        <i x="785" s="1" nd="1"/>
        <i x="786" s="1" nd="1"/>
        <i x="787" s="1" nd="1"/>
        <i x="788" s="1" nd="1"/>
        <i x="789" s="1" nd="1"/>
        <i x="790" s="1" nd="1"/>
        <i x="791" s="1" nd="1"/>
        <i x="792" s="1" nd="1"/>
        <i x="793" s="1" nd="1"/>
        <i x="794" s="1" nd="1"/>
        <i x="795" s="1" nd="1"/>
        <i x="796" s="1" nd="1"/>
        <i x="797" s="1" nd="1"/>
        <i x="798" s="1" nd="1"/>
        <i x="799" s="1" nd="1"/>
        <i x="800" s="1" nd="1"/>
        <i x="801" s="1" nd="1"/>
        <i x="802" s="1" nd="1"/>
        <i x="803" s="1" nd="1"/>
        <i x="804" s="1" nd="1"/>
        <i x="805" s="1" nd="1"/>
        <i x="806" s="1" nd="1"/>
        <i x="807" s="1" nd="1"/>
        <i x="808" s="1" nd="1"/>
        <i x="809" s="1" nd="1"/>
        <i x="810" s="1" nd="1"/>
        <i x="811" s="1" nd="1"/>
        <i x="812" s="1" nd="1"/>
        <i x="813" s="1" nd="1"/>
        <i x="814" s="1" nd="1"/>
        <i x="815" s="1" nd="1"/>
        <i x="816" s="1" nd="1"/>
        <i x="817" s="1" nd="1"/>
        <i x="818" s="1" nd="1"/>
        <i x="819" s="1" nd="1"/>
        <i x="820" s="1" nd="1"/>
        <i x="821" s="1" nd="1"/>
        <i x="822" s="1" nd="1"/>
        <i x="823" s="1" nd="1"/>
        <i x="824" s="1" nd="1"/>
        <i x="825" s="1" nd="1"/>
        <i x="826" s="1" nd="1"/>
        <i x="827" s="1" nd="1"/>
        <i x="828" s="1" nd="1"/>
        <i x="829" s="1" nd="1"/>
        <i x="830" s="1" nd="1"/>
        <i x="831" s="1" nd="1"/>
        <i x="832" s="1" nd="1"/>
        <i x="833" s="1" nd="1"/>
        <i x="834" s="1" nd="1"/>
        <i x="835" s="1" nd="1"/>
        <i x="836" s="1" nd="1"/>
        <i x="837" s="1" nd="1"/>
        <i x="838" s="1" nd="1"/>
        <i x="839" s="1" nd="1"/>
        <i x="840" s="1" nd="1"/>
        <i x="841" s="1" nd="1"/>
        <i x="842" s="1" nd="1"/>
        <i x="843" s="1" nd="1"/>
        <i x="844" s="1" nd="1"/>
        <i x="845" s="1" nd="1"/>
        <i x="846" s="1" nd="1"/>
        <i x="847" s="1" nd="1"/>
        <i x="848" s="1" nd="1"/>
        <i x="849" s="1" nd="1"/>
        <i x="850" s="1" nd="1"/>
        <i x="851" s="1" nd="1"/>
        <i x="852" s="1" nd="1"/>
        <i x="853" s="1" nd="1"/>
        <i x="854" s="1" nd="1"/>
        <i x="855" s="1" nd="1"/>
        <i x="856" s="1" nd="1"/>
        <i x="857" s="1" nd="1"/>
        <i x="858" s="1" nd="1"/>
        <i x="859" s="1" nd="1"/>
        <i x="860" s="1" nd="1"/>
        <i x="861" s="1" nd="1"/>
        <i x="862" s="1" nd="1"/>
        <i x="863" s="1" nd="1"/>
        <i x="864" s="1" nd="1"/>
        <i x="865" s="1" nd="1"/>
        <i x="866" s="1" nd="1"/>
        <i x="867" s="1" nd="1"/>
        <i x="868" s="1" nd="1"/>
        <i x="869" s="1" nd="1"/>
        <i x="870" s="1" nd="1"/>
        <i x="871" s="1" nd="1"/>
        <i x="872" s="1" nd="1"/>
        <i x="873" s="1" nd="1"/>
        <i x="874" s="1" nd="1"/>
        <i x="875" s="1" nd="1"/>
        <i x="876" s="1" nd="1"/>
        <i x="877" s="1" nd="1"/>
        <i x="878" s="1" nd="1"/>
        <i x="879" s="1" nd="1"/>
        <i x="880" s="1" nd="1"/>
        <i x="881" s="1" nd="1"/>
        <i x="882" s="1" nd="1"/>
        <i x="883" s="1" nd="1"/>
        <i x="884" s="1" nd="1"/>
        <i x="885" s="1" nd="1"/>
        <i x="886" s="1" nd="1"/>
        <i x="887" s="1" nd="1"/>
        <i x="888" s="1" nd="1"/>
        <i x="889" s="1" nd="1"/>
        <i x="890" s="1" nd="1"/>
        <i x="891" s="1" nd="1"/>
        <i x="892" s="1" nd="1"/>
        <i x="893" s="1" nd="1"/>
        <i x="894" s="1" nd="1"/>
        <i x="895" s="1" nd="1"/>
        <i x="896" s="1" nd="1"/>
        <i x="897" s="1" nd="1"/>
        <i x="898" s="1" nd="1"/>
        <i x="899" s="1" nd="1"/>
        <i x="900" s="1" nd="1"/>
        <i x="901" s="1" nd="1"/>
        <i x="902" s="1" nd="1"/>
        <i x="903" s="1" nd="1"/>
        <i x="904" s="1" nd="1"/>
        <i x="905" s="1" nd="1"/>
        <i x="906" s="1" nd="1"/>
        <i x="907" s="1" nd="1"/>
        <i x="908" s="1" nd="1"/>
        <i x="909" s="1" nd="1"/>
        <i x="910" s="1" nd="1"/>
        <i x="911" s="1" nd="1"/>
        <i x="912" s="1" nd="1"/>
        <i x="913" s="1" nd="1"/>
        <i x="914" s="1" nd="1"/>
        <i x="915" s="1" nd="1"/>
        <i x="916" s="1" nd="1"/>
        <i x="917" s="1" nd="1"/>
        <i x="918" s="1" nd="1"/>
        <i x="919" s="1" nd="1"/>
        <i x="920" s="1" nd="1"/>
        <i x="921" s="1" nd="1"/>
        <i x="922" s="1" nd="1"/>
        <i x="923" s="1" nd="1"/>
        <i x="924" s="1" nd="1"/>
        <i x="925" s="1" nd="1"/>
        <i x="926" s="1" nd="1"/>
        <i x="927" s="1" nd="1"/>
        <i x="928" s="1" nd="1"/>
        <i x="929" s="1" nd="1"/>
        <i x="930" s="1" nd="1"/>
        <i x="931" s="1" nd="1"/>
        <i x="932" s="1" nd="1"/>
        <i x="933" s="1" nd="1"/>
        <i x="934" s="1" nd="1"/>
        <i x="935" s="1" nd="1"/>
        <i x="936" s="1" nd="1"/>
        <i x="937" s="1" nd="1"/>
        <i x="938" s="1" nd="1"/>
        <i x="939" s="1" nd="1"/>
        <i x="940" s="1" nd="1"/>
        <i x="941" s="1" nd="1"/>
        <i x="942" s="1" nd="1"/>
        <i x="943" s="1" nd="1"/>
        <i x="944" s="1" nd="1"/>
        <i x="945" s="1" nd="1"/>
        <i x="946" s="1" nd="1"/>
        <i x="947" s="1" nd="1"/>
        <i x="948" s="1" nd="1"/>
        <i x="949" s="1" nd="1"/>
        <i x="950" s="1" nd="1"/>
        <i x="951" s="1" nd="1"/>
        <i x="952" s="1" nd="1"/>
        <i x="953" s="1" nd="1"/>
        <i x="954" s="1" nd="1"/>
        <i x="955" s="1" nd="1"/>
        <i x="956" s="1" nd="1"/>
        <i x="957" s="1" nd="1"/>
        <i x="958" s="1" nd="1"/>
        <i x="959" s="1" nd="1"/>
        <i x="960" s="1" nd="1"/>
        <i x="961" s="1" nd="1"/>
        <i x="962" s="1" nd="1"/>
        <i x="963" s="1" nd="1"/>
        <i x="964" s="1" nd="1"/>
        <i x="965" s="1" nd="1"/>
        <i x="966" s="1" nd="1"/>
        <i x="967" s="1" nd="1"/>
        <i x="968" s="1" nd="1"/>
        <i x="969" s="1" nd="1"/>
        <i x="970" s="1" nd="1"/>
        <i x="971" s="1" nd="1"/>
        <i x="972" s="1" nd="1"/>
        <i x="973" s="1" nd="1"/>
        <i x="974" s="1" nd="1"/>
        <i x="975" s="1" nd="1"/>
        <i x="976" s="1" nd="1"/>
        <i x="977" s="1" nd="1"/>
        <i x="978" s="1" nd="1"/>
        <i x="979" s="1" nd="1"/>
        <i x="980" s="1" nd="1"/>
        <i x="981" s="1" nd="1"/>
        <i x="982" s="1" nd="1"/>
        <i x="983" s="1" nd="1"/>
        <i x="984" s="1" nd="1"/>
        <i x="985" s="1" nd="1"/>
        <i x="986" s="1" nd="1"/>
        <i x="987" s="1" nd="1"/>
        <i x="988" s="1" nd="1"/>
        <i x="989" s="1" nd="1"/>
        <i x="990" s="1" nd="1"/>
        <i x="991" s="1" nd="1"/>
        <i x="992" s="1" nd="1"/>
        <i x="993" s="1" nd="1"/>
        <i x="994" s="1" nd="1"/>
        <i x="995" s="1" nd="1"/>
        <i x="996" s="1" nd="1"/>
        <i x="997" s="1" nd="1"/>
        <i x="998" s="1" nd="1"/>
        <i x="999" s="1" nd="1"/>
        <i x="1000" s="1" nd="1"/>
        <i x="1001" s="1" nd="1"/>
        <i x="1002" s="1" nd="1"/>
        <i x="1003" s="1" nd="1"/>
        <i x="1004" s="1" nd="1"/>
        <i x="699" s="1" nd="1"/>
        <i x="700" s="1" nd="1"/>
        <i x="701" s="1" nd="1"/>
        <i x="702" s="1" nd="1"/>
        <i x="703" s="1" nd="1"/>
        <i x="704" s="1" nd="1"/>
        <i x="705" s="1" nd="1"/>
        <i x="706" s="1" nd="1"/>
        <i x="707" s="1" nd="1"/>
        <i x="708" s="1" nd="1"/>
        <i x="709" s="1" nd="1"/>
        <i x="710" s="1" nd="1"/>
        <i x="711" s="1" nd="1"/>
        <i x="712" s="1" nd="1"/>
        <i x="713" s="1" nd="1"/>
        <i x="714" s="1" nd="1"/>
        <i x="715" s="1" nd="1"/>
        <i x="716" s="1" nd="1"/>
        <i x="717" s="1" nd="1"/>
        <i x="718" s="1" nd="1"/>
        <i x="719" s="1" nd="1"/>
        <i x="720" s="1" nd="1"/>
        <i x="721" s="1" nd="1"/>
        <i x="722" s="1" nd="1"/>
        <i x="723" s="1" nd="1"/>
        <i x="724" s="1" nd="1"/>
        <i x="725" s="1" nd="1"/>
        <i x="726" s="1" nd="1"/>
        <i x="727" s="1" nd="1"/>
        <i x="728" s="1" nd="1"/>
        <i x="729" s="1" nd="1"/>
        <i x="671" s="1" nd="1"/>
        <i x="672" s="1" nd="1"/>
        <i x="673" s="1" nd="1"/>
        <i x="674" s="1" nd="1"/>
        <i x="675" s="1" nd="1"/>
        <i x="676" s="1" nd="1"/>
        <i x="677" s="1" nd="1"/>
        <i x="678" s="1" nd="1"/>
        <i x="679" s="1" nd="1"/>
        <i x="680" s="1" nd="1"/>
        <i x="681" s="1" nd="1"/>
        <i x="682" s="1" nd="1"/>
        <i x="683" s="1" nd="1"/>
        <i x="684" s="1" nd="1"/>
        <i x="685" s="1" nd="1"/>
        <i x="686" s="1" nd="1"/>
        <i x="687" s="1" nd="1"/>
        <i x="688" s="1" nd="1"/>
        <i x="689" s="1" nd="1"/>
        <i x="690" s="1" nd="1"/>
        <i x="691" s="1" nd="1"/>
        <i x="692" s="1" nd="1"/>
        <i x="693" s="1" nd="1"/>
        <i x="694" s="1" nd="1"/>
        <i x="695" s="1" nd="1"/>
        <i x="696" s="1" nd="1"/>
        <i x="697" s="1" nd="1"/>
        <i x="698" s="1" nd="1"/>
        <i x="365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517" s="1" nd="1"/>
        <i x="518" s="1" nd="1"/>
        <i x="519" s="1" nd="1"/>
        <i x="520" s="1" nd="1"/>
        <i x="521" s="1" nd="1"/>
        <i x="522" s="1" nd="1"/>
        <i x="523" s="1" nd="1"/>
        <i x="524" s="1" nd="1"/>
        <i x="525" s="1" nd="1"/>
        <i x="526" s="1" nd="1"/>
        <i x="527" s="1" nd="1"/>
        <i x="528" s="1" nd="1"/>
        <i x="529" s="1" nd="1"/>
        <i x="530" s="1" nd="1"/>
        <i x="531" s="1" nd="1"/>
        <i x="532" s="1" nd="1"/>
        <i x="533" s="1" nd="1"/>
        <i x="534" s="1" nd="1"/>
        <i x="535" s="1" nd="1"/>
        <i x="536" s="1" nd="1"/>
        <i x="537" s="1" nd="1"/>
        <i x="538" s="1" nd="1"/>
        <i x="539" s="1" nd="1"/>
        <i x="540" s="1" nd="1"/>
        <i x="541" s="1" nd="1"/>
        <i x="542" s="1" nd="1"/>
        <i x="543" s="1" nd="1"/>
        <i x="544" s="1" nd="1"/>
        <i x="545" s="1" nd="1"/>
        <i x="546" s="1" nd="1"/>
        <i x="547" s="1" nd="1"/>
        <i x="548" s="1" nd="1"/>
        <i x="549" s="1" nd="1"/>
        <i x="550" s="1" nd="1"/>
        <i x="551" s="1" nd="1"/>
        <i x="552" s="1" nd="1"/>
        <i x="553" s="1" nd="1"/>
        <i x="554" s="1" nd="1"/>
        <i x="555" s="1" nd="1"/>
        <i x="556" s="1" nd="1"/>
        <i x="557" s="1" nd="1"/>
        <i x="558" s="1" nd="1"/>
        <i x="559" s="1" nd="1"/>
        <i x="560" s="1" nd="1"/>
        <i x="561" s="1" nd="1"/>
        <i x="562" s="1" nd="1"/>
        <i x="563" s="1" nd="1"/>
        <i x="564" s="1" nd="1"/>
        <i x="565" s="1" nd="1"/>
        <i x="566" s="1" nd="1"/>
        <i x="567" s="1" nd="1"/>
        <i x="568" s="1" nd="1"/>
        <i x="569" s="1" nd="1"/>
        <i x="570" s="1" nd="1"/>
        <i x="571" s="1" nd="1"/>
        <i x="572" s="1" nd="1"/>
        <i x="573" s="1" nd="1"/>
        <i x="574" s="1" nd="1"/>
        <i x="575" s="1" nd="1"/>
        <i x="576" s="1" nd="1"/>
        <i x="577" s="1" nd="1"/>
        <i x="578" s="1" nd="1"/>
        <i x="579" s="1" nd="1"/>
        <i x="580" s="1" nd="1"/>
        <i x="581" s="1" nd="1"/>
        <i x="582" s="1" nd="1"/>
        <i x="583" s="1" nd="1"/>
        <i x="584" s="1" nd="1"/>
        <i x="585" s="1" nd="1"/>
        <i x="586" s="1" nd="1"/>
        <i x="587" s="1" nd="1"/>
        <i x="588" s="1" nd="1"/>
        <i x="589" s="1" nd="1"/>
        <i x="590" s="1" nd="1"/>
        <i x="591" s="1" nd="1"/>
        <i x="592" s="1" nd="1"/>
        <i x="593" s="1" nd="1"/>
        <i x="594" s="1" nd="1"/>
        <i x="595" s="1" nd="1"/>
        <i x="596" s="1" nd="1"/>
        <i x="597" s="1" nd="1"/>
        <i x="598" s="1" nd="1"/>
        <i x="599" s="1" nd="1"/>
        <i x="600" s="1" nd="1"/>
        <i x="601" s="1" nd="1"/>
        <i x="602" s="1" nd="1"/>
        <i x="603" s="1" nd="1"/>
        <i x="604" s="1" nd="1"/>
        <i x="605" s="1" nd="1"/>
        <i x="606" s="1" nd="1"/>
        <i x="607" s="1" nd="1"/>
        <i x="608" s="1" nd="1"/>
        <i x="609" s="1" nd="1"/>
        <i x="610" s="1" nd="1"/>
        <i x="611" s="1" nd="1"/>
        <i x="612" s="1" nd="1"/>
        <i x="613" s="1" nd="1"/>
        <i x="614" s="1" nd="1"/>
        <i x="615" s="1" nd="1"/>
        <i x="616" s="1" nd="1"/>
        <i x="617" s="1" nd="1"/>
        <i x="618" s="1" nd="1"/>
        <i x="619" s="1" nd="1"/>
        <i x="620" s="1" nd="1"/>
        <i x="621" s="1" nd="1"/>
        <i x="622" s="1" nd="1"/>
        <i x="623" s="1" nd="1"/>
        <i x="624" s="1" nd="1"/>
        <i x="625" s="1" nd="1"/>
        <i x="626" s="1" nd="1"/>
        <i x="627" s="1" nd="1"/>
        <i x="628" s="1" nd="1"/>
        <i x="629" s="1" nd="1"/>
        <i x="630" s="1" nd="1"/>
        <i x="631" s="1" nd="1"/>
        <i x="632" s="1" nd="1"/>
        <i x="633" s="1" nd="1"/>
        <i x="634" s="1" nd="1"/>
        <i x="635" s="1" nd="1"/>
        <i x="636" s="1" nd="1"/>
        <i x="637" s="1" nd="1"/>
        <i x="638" s="1" nd="1"/>
        <i x="639" s="1" nd="1"/>
        <i x="640" s="1" nd="1"/>
        <i x="641" s="1" nd="1"/>
        <i x="642" s="1" nd="1"/>
        <i x="643" s="1" nd="1"/>
        <i x="644" s="1" nd="1"/>
        <i x="645" s="1" nd="1"/>
        <i x="646" s="1" nd="1"/>
        <i x="647" s="1" nd="1"/>
        <i x="648" s="1" nd="1"/>
        <i x="649" s="1" nd="1"/>
        <i x="650" s="1" nd="1"/>
        <i x="651" s="1" nd="1"/>
        <i x="652" s="1" nd="1"/>
        <i x="653" s="1" nd="1"/>
        <i x="654" s="1" nd="1"/>
        <i x="655" s="1" nd="1"/>
        <i x="656" s="1" nd="1"/>
        <i x="657" s="1" nd="1"/>
        <i x="658" s="1" nd="1"/>
        <i x="659" s="1" nd="1"/>
        <i x="660" s="1" nd="1"/>
        <i x="661" s="1" nd="1"/>
        <i x="662" s="1" nd="1"/>
        <i x="663" s="1" nd="1"/>
        <i x="664" s="1" nd="1"/>
        <i x="665" s="1" nd="1"/>
        <i x="666" s="1" nd="1"/>
        <i x="667" s="1" nd="1"/>
        <i x="668" s="1" nd="1"/>
        <i x="669" s="1" nd="1"/>
        <i x="670" s="1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5" xr10:uid="{287660AF-C267-4BB3-9BCD-B76D90701165}" cache="SegmentaciónDeDatos_DIA2" caption="DIA" style="SlicerStyleLight2" rowHeight="241300"/>
  <slicer name="DIA 7" xr10:uid="{86660087-44A3-4D0D-9BF7-AB2B52CC8901}" cache="SegmentaciónDeDatos_DIA2" caption="DIA" startItem="12" style="SlicerStyleLight4" rowHeight="241300"/>
  <slicer name="DIA 9" xr10:uid="{5526ADA1-6ACA-4342-823B-7BFCE600AD35}" cache="SegmentaciónDeDatos_DIA2" caption="DIA" startItem="23" style="SlicerStyleOther1" rowHeight="241300"/>
  <slicer name="DIA 12" xr10:uid="{B4C52843-8A4F-4824-83C4-A7EB99282B70}" cache="SegmentaciónDeDatos_DIA2" caption="DIA" startItem="14" rowHeight="241300"/>
  <slicer name="DIA 1" xr10:uid="{88EB4C19-9E91-4626-BC44-0F7B23AD8C3B}" cache="SegmentaciónDeDatos_DIA2" caption="DIA" startItem="8" rowHeight="241300"/>
  <slicer name="Meses (FECHA) 6" xr10:uid="{E3EF14A3-1081-41ED-8E0A-20698C7B9146}" cache="SegmentaciónDeDatos_Meses__FECHA" caption="Meses (FECHA)" rowHeight="241300"/>
  <slicer name="Meses (FECHA) 3" xr10:uid="{147E4F9C-148B-4E7A-A236-27AF5284DB73}" cache="SegmentaciónDeDatos_Meses__FECHA" caption="Meses (FECHA)" rowHeight="234950"/>
  <slicer name="Meses (FECHA) 5" xr10:uid="{BB18B417-AD92-4AE1-95C4-1C1DAD74DAFD}" cache="SegmentaciónDeDatos_Meses__FECHA1" caption="Meses (FECHA)" rowHeight="241300"/>
  <slicer name="FECHA" xr10:uid="{16DED820-CB0C-4A42-A61F-D09742C2BC53}" cache="SegmentaciónDeDatos_FECHA1" caption="FECHA" startItem="99" rowHeight="234950"/>
  <slicer name="FECHA 8" xr10:uid="{8CB73A3F-5AC1-45D9-B65F-472006C9FB72}" cache="SegmentaciónDeDatos_FECHA1" caption="FECHA" startItem="44" rowHeight="241300"/>
  <slicer name="FECHA 6" xr10:uid="{BC3D4805-3DC1-4E51-B88D-D20920C9EFCF}" cache="SegmentaciónDeDatos_FECHA1" caption="FECHA" startItem="9" rowHeight="241300"/>
  <slicer name="FECHA 9" xr10:uid="{8B8020D3-4A24-4AC9-9760-1C589BF09191}" cache="SegmentaciónDeDatos_FECHA1" caption="FECHA" startItem="9" rowHeight="241300"/>
  <slicer name="FECHA 7" xr10:uid="{DD047282-E582-467D-95F4-15A6D5162F3B}" cache="SegmentaciónDeDatos_FECHA1" caption="FECHA" startItem="10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2" xr10:uid="{4929F561-ACBA-493B-838C-F59D0D73CCA8}" cache="SegmentaciónDeDatos_DIA2" caption="DIA" startItem="14" rowHeight="241300"/>
  <slicer name="DIA 6" xr10:uid="{3BE8E0B4-0823-4F34-A8C4-0B81D98EA356}" cache="SegmentaciónDeDatos_DIA2" caption="DIA" startItem="12" style="SlicerStyleLight4" rowHeight="241300"/>
  <slicer name="DIA 8" xr10:uid="{742BBFE8-2054-4EA1-B84A-DF7623B09884}" cache="SegmentaciónDeDatos_DIA2" caption="DIA" startItem="16" style="SlicerStyleOther1" rowHeight="241300"/>
  <slicer name="DIA 10" xr10:uid="{99153615-5CF1-4D34-A9CB-9834DEB7CA97}" cache="SegmentaciónDeDatos_DIA2" caption="DIA" startItem="13" rowHeight="241300"/>
  <slicer name="DIA 4" xr10:uid="{548DF030-E49B-425C-B244-A87BEEC7BF00}" cache="SegmentaciónDeDatos_DIA2" caption="DIA" startItem="12" style="SlicerStyleLight2" rowHeight="241300"/>
  <slicer name="DIA" xr10:uid="{0AE2274A-BF0A-44AA-9BA9-34C0A0E37C86}" cache="SegmentaciónDeDatos_DIA2" caption="DIA" startItem="25" rowHeight="241300"/>
  <slicer name="Meses (FECHA)" xr10:uid="{788A313F-D9D9-414C-8B02-11BA02BB2849}" cache="SegmentaciónDeDatos_Meses__FECHA" caption="Meses (FECHA)" rowHeight="241300"/>
  <slicer name="Meses (FECHA) 2" xr10:uid="{66D7A928-388D-4823-BDC5-3ECD247A536F}" cache="SegmentaciónDeDatos_Meses__FECHA" caption="Meses (FECHA)" rowHeight="241300"/>
  <slicer name="Meses (FECHA) 1" xr10:uid="{B1570F98-A904-4431-AAE7-421434D6DB9C}" cache="SegmentaciónDeDatos_Meses__FECHA1" caption="Meses (FECHA)" rowHeight="241300"/>
  <slicer name="FECHA 4" xr10:uid="{F132CF31-DC3E-405D-BEAC-D27901E46D3E}" cache="SegmentaciónDeDatos_FECHA1" caption="FECHA" startItem="24" rowHeight="241300"/>
  <slicer name="FECHA 2" xr10:uid="{E07C5EF9-C133-4EC1-9A42-5DB147A01FCB}" cache="SegmentaciónDeDatos_FECHA1" caption="FECHA" startItem="25" rowHeight="241300"/>
  <slicer name="FECHA 5" xr10:uid="{C8469D9A-3F05-45F5-AEC4-E5138488E3D9}" cache="SegmentaciónDeDatos_FECHA1" caption="FECHA" startItem="25" rowHeight="241300"/>
  <slicer name="FECHA 3" xr10:uid="{716B4A23-5E99-467D-B9DD-DE012B68A60C}" cache="SegmentaciónDeDatos_FECHA1" caption="FECHA" startItem="26" rowHeight="241300"/>
  <slicer name="FECHA 10" xr10:uid="{49037911-4B9F-42BC-8D51-88C22C9F105B}" cache="SegmentaciónDeDatos_FECHA" caption="FECHA" startItem="18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8F2DEE89-5071-4C13-8768-2C7A147A34FC}" cache="SegmentaciónDeDatos_FECHA3" caption="FECHA" startItem="12" style="SlicerStyleOther1" rowHeight="234950"/>
  <slicer name="Meses (FECHA) 4" xr10:uid="{2BAD98D5-E131-4809-A35C-ED2E955C6659}" cache="SegmentaciónDeDatos_Meses__FECHA3" caption="Meses (FECHA)" rowHeight="234950"/>
  <slicer name="DIA 11" xr10:uid="{71B03BF5-C186-4374-95BC-F28741DF1076}" cache="SegmentaciónDeDatos_DIA1" caption="DIA" startItem="17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AF487-19A9-49DE-8C57-4C50E098720C}" name="Tabla33" displayName="Tabla33" ref="AW4:CE11" totalsRowCount="1" headerRowDxfId="300" dataDxfId="299">
  <autoFilter ref="AW4:CE10" xr:uid="{8B2B5063-E2B4-4014-8D47-CF805F7A5D23}"/>
  <tableColumns count="35">
    <tableColumn id="1" xr3:uid="{FD438EF0-F1B0-4F6F-88F4-4E13BFDA2412}" name="Columna1" totalsRowLabel="Total" dataDxfId="298" totalsRowDxfId="297"/>
    <tableColumn id="32" xr3:uid="{28490D8E-FD21-45A8-B281-AC29DF247833}" name="Columna110" totalsRowFunction="custom" dataDxfId="296" totalsRowDxfId="295">
      <totalsRowFormula>AX6+AX7+AX8+AX9</totalsRowFormula>
    </tableColumn>
    <tableColumn id="2" xr3:uid="{7654C7B5-7C47-4D78-879B-30AC992134F2}" name="Columna2" dataDxfId="294" totalsRowDxfId="293"/>
    <tableColumn id="3" xr3:uid="{CF655266-A146-429A-AE92-630432AA4B9D}" name="Columna3" dataDxfId="292" totalsRowDxfId="291"/>
    <tableColumn id="4" xr3:uid="{BB920BC8-6E5B-4173-A5C5-63B81CFEF724}" name="Columna4" dataDxfId="290" totalsRowDxfId="289"/>
    <tableColumn id="5" xr3:uid="{1AD82E2D-A6DC-401E-80AB-CA59DE49397D}" name="Columna5" dataDxfId="288" totalsRowDxfId="287"/>
    <tableColumn id="6" xr3:uid="{C5A668AE-E04F-4954-8B9E-9AAE0E59008F}" name="Columna6" dataDxfId="286" totalsRowDxfId="285"/>
    <tableColumn id="7" xr3:uid="{B3CF265A-A00B-4EB7-A07A-29184AFB0CCC}" name="Columna7" dataDxfId="284" totalsRowDxfId="283"/>
    <tableColumn id="8" xr3:uid="{037C54E7-267D-43AE-946F-7AA7AE60ECB6}" name="Columna8" dataDxfId="282" totalsRowDxfId="281"/>
    <tableColumn id="9" xr3:uid="{C4E8E66A-7457-46CA-BA79-062442AACB6F}" name="Columna9" dataDxfId="280" totalsRowDxfId="279"/>
    <tableColumn id="10" xr3:uid="{983E4E2E-F443-4424-959D-FDD7FD34D4A6}" name="Columna10" dataDxfId="278" totalsRowDxfId="277"/>
    <tableColumn id="11" xr3:uid="{DD5AE0CE-A727-41C3-83CA-4147867CBFAA}" name="Columna11" dataDxfId="276" totalsRowDxfId="275"/>
    <tableColumn id="12" xr3:uid="{23D85507-8855-4454-8D7F-7F717E7C6F2A}" name="Columna12" dataDxfId="274" totalsRowDxfId="273"/>
    <tableColumn id="13" xr3:uid="{CDC7A94A-7010-4BC6-B367-06857EA7C0EC}" name="Columna13" dataDxfId="272" totalsRowDxfId="271"/>
    <tableColumn id="14" xr3:uid="{B6385A0F-302A-47D6-A2D4-B2ABA58E7CE4}" name="Columna14" dataDxfId="270" totalsRowDxfId="269"/>
    <tableColumn id="15" xr3:uid="{8E2AD875-45DC-4B2A-807D-9B33BF8154D3}" name="Columna15" dataDxfId="268" totalsRowDxfId="267"/>
    <tableColumn id="16" xr3:uid="{B2A2A7D3-620D-45BA-80EC-10FEE9B92279}" name="Columna16" dataDxfId="266" totalsRowDxfId="265"/>
    <tableColumn id="17" xr3:uid="{E217FE70-9507-49F6-BC9F-E67F17EF00D7}" name="Columna17" dataDxfId="264" totalsRowDxfId="263"/>
    <tableColumn id="18" xr3:uid="{04E9D541-4F72-4851-B604-A8AD431C811A}" name="Columna18" dataDxfId="262" totalsRowDxfId="261"/>
    <tableColumn id="19" xr3:uid="{A084B1E1-7326-4670-81AC-81C0629CA9BB}" name="Columna19" dataDxfId="260" totalsRowDxfId="259"/>
    <tableColumn id="20" xr3:uid="{460B19F7-62B9-4135-BD7F-C3F098515D77}" name="Columna20" dataDxfId="258" totalsRowDxfId="257"/>
    <tableColumn id="21" xr3:uid="{6E27B1E8-83AA-4363-B3E6-DDB6B9A16185}" name="Columna21" dataDxfId="256" totalsRowDxfId="255"/>
    <tableColumn id="22" xr3:uid="{4B319271-4C3B-4562-AA26-944585319157}" name="Columna22" dataDxfId="254" totalsRowDxfId="253"/>
    <tableColumn id="23" xr3:uid="{3866B849-8426-4DC9-8076-3A0D8D25248A}" name="Columna23" dataDxfId="252" totalsRowDxfId="251"/>
    <tableColumn id="24" xr3:uid="{D80B67E7-53BA-48C6-BB0F-12E2E19AF1EF}" name="Columna24" dataDxfId="250" totalsRowDxfId="249"/>
    <tableColumn id="25" xr3:uid="{BD8E7873-9CA3-4EA6-B82E-CE10A3511416}" name="Columna25" dataDxfId="248" totalsRowDxfId="247"/>
    <tableColumn id="26" xr3:uid="{555035F3-6E36-42C7-BF59-797A82BC383F}" name="Columna26" dataDxfId="246" totalsRowDxfId="245"/>
    <tableColumn id="27" xr3:uid="{98D9DDF2-4129-4F42-BB96-DDCD0BF57E3D}" name="Columna27" dataDxfId="244" totalsRowDxfId="243"/>
    <tableColumn id="28" xr3:uid="{D52F4A54-C342-4904-86B8-8AE44707A0ED}" name="Columna28" dataDxfId="242" totalsRowDxfId="241"/>
    <tableColumn id="29" xr3:uid="{C9773BBA-EB7C-4337-95EF-86897C32F58D}" name="Columna29" dataDxfId="240" totalsRowDxfId="239"/>
    <tableColumn id="30" xr3:uid="{3A0AE44D-EEA0-41CA-B16F-2DA42E82DE63}" name="Columna30" dataDxfId="238" totalsRowDxfId="237"/>
    <tableColumn id="31" xr3:uid="{0E3C60B8-01B1-49FF-8B93-22182F79DFE3}" name="Columna31" totalsRowFunction="count" dataDxfId="236" totalsRowDxfId="235"/>
    <tableColumn id="33" xr3:uid="{00342352-6296-4FBA-B82B-5C0A9FE6AB53}" name="Columna32" dataDxfId="234" totalsRowDxfId="233"/>
    <tableColumn id="34" xr3:uid="{1ECD887D-1B63-46C8-94EC-EC6FCB438D53}" name="Columna33" totalsRowFunction="custom" dataDxfId="232" totalsRowDxfId="231">
      <totalsRowFormula>SUM(CD6:CD10)</totalsRowFormula>
    </tableColumn>
    <tableColumn id="35" xr3:uid="{17B131E6-AF2C-4BBD-BB54-2635449D82E7}" name="Columna34" dataDxfId="230" totalsRowDxfId="229">
      <calculatedColumnFormula>Tabla33[[#This Row],[Columna33]]/Tabla33[[#Totals],[Columna33]]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B5063-E2B4-4014-8D47-CF805F7A5D23}" name="Tabla3" displayName="Tabla3" ref="AW4:CE11" totalsRowCount="1" headerRowDxfId="627" dataDxfId="626">
  <autoFilter ref="AW4:CE10" xr:uid="{8B2B5063-E2B4-4014-8D47-CF805F7A5D23}"/>
  <tableColumns count="35">
    <tableColumn id="1" xr3:uid="{ED15AB27-20C5-4F58-86F8-6520EE739E37}" name="Columna1" totalsRowLabel="Total" dataDxfId="625" totalsRowDxfId="624"/>
    <tableColumn id="32" xr3:uid="{563A4D53-2172-410F-A977-EEA06DAEE1DA}" name="Columna110" totalsRowFunction="custom" dataDxfId="623" totalsRowDxfId="622">
      <totalsRowFormula>AX6+AX7+AX8+AX9</totalsRowFormula>
    </tableColumn>
    <tableColumn id="2" xr3:uid="{85B6AB29-8380-4DA9-9CE0-3E2787711608}" name="Columna2" dataDxfId="621" totalsRowDxfId="620"/>
    <tableColumn id="3" xr3:uid="{74FD14C8-12FB-4A91-8F24-DEBFF08C268B}" name="Columna3" dataDxfId="619" totalsRowDxfId="618"/>
    <tableColumn id="4" xr3:uid="{C552FDCA-F607-4A5C-AFA1-FAC6C3E1E7FE}" name="Columna4" dataDxfId="617" totalsRowDxfId="616"/>
    <tableColumn id="5" xr3:uid="{503CEE87-D11D-443B-A580-8F9CA7842673}" name="Columna5" dataDxfId="615" totalsRowDxfId="614"/>
    <tableColumn id="6" xr3:uid="{9BDBEF80-253E-4418-A10F-30F7EF85B346}" name="Columna6" dataDxfId="613" totalsRowDxfId="612"/>
    <tableColumn id="7" xr3:uid="{DF388747-39B6-47A4-9033-5AB8E1034C2E}" name="Columna7" dataDxfId="611" totalsRowDxfId="610"/>
    <tableColumn id="8" xr3:uid="{96A9377E-4C24-4912-B9D5-8D578DA906C3}" name="Columna8" dataDxfId="609" totalsRowDxfId="608"/>
    <tableColumn id="9" xr3:uid="{7412F1F6-13AB-4058-9D8C-5C88420FFFE2}" name="Columna9" dataDxfId="607" totalsRowDxfId="606"/>
    <tableColumn id="10" xr3:uid="{33A0689E-6DEB-432D-A93A-84A946805353}" name="Columna10" dataDxfId="605" totalsRowDxfId="604"/>
    <tableColumn id="11" xr3:uid="{D85ECAF3-7324-4766-B20E-805F94950007}" name="Columna11" dataDxfId="603" totalsRowDxfId="602"/>
    <tableColumn id="12" xr3:uid="{7FFC568C-C9A4-4053-969D-EEC690ADEF2B}" name="Columna12" dataDxfId="601" totalsRowDxfId="600"/>
    <tableColumn id="13" xr3:uid="{A8BF0CE5-F4BD-4E6E-9205-2BDB2A5465FD}" name="Columna13" dataDxfId="599" totalsRowDxfId="598"/>
    <tableColumn id="14" xr3:uid="{BBD336D1-A41F-4C93-9A4C-98BCB2050ECD}" name="Columna14" dataDxfId="597" totalsRowDxfId="596"/>
    <tableColumn id="15" xr3:uid="{09DB76E8-80A1-4541-AD9B-B548AE433623}" name="Columna15" dataDxfId="595" totalsRowDxfId="594"/>
    <tableColumn id="16" xr3:uid="{B3B93C95-93BB-4BEF-B2DE-092BC17B1A11}" name="Columna16" dataDxfId="593" totalsRowDxfId="592"/>
    <tableColumn id="17" xr3:uid="{22D54741-EE61-4C41-BA6B-D14F63004AF4}" name="Columna17" dataDxfId="591" totalsRowDxfId="590"/>
    <tableColumn id="18" xr3:uid="{8E248917-87E7-4CE1-ADCB-464D85D9CEF8}" name="Columna18" dataDxfId="589" totalsRowDxfId="588"/>
    <tableColumn id="19" xr3:uid="{0A8A97AF-D2F1-4130-8A8D-FB1114049FCE}" name="Columna19" dataDxfId="587" totalsRowDxfId="586"/>
    <tableColumn id="20" xr3:uid="{67A34249-B767-432D-8C2D-8D2F3638E333}" name="Columna20" dataDxfId="585" totalsRowDxfId="584"/>
    <tableColumn id="21" xr3:uid="{6A6BFCBD-291B-4CC6-A0AA-E781B8ED8E8E}" name="Columna21" dataDxfId="583" totalsRowDxfId="582"/>
    <tableColumn id="22" xr3:uid="{657189B2-FBA6-4CA5-BBDC-66FDBC890E32}" name="Columna22" dataDxfId="581" totalsRowDxfId="580"/>
    <tableColumn id="23" xr3:uid="{75A59D9B-0B43-4D17-A4F8-DA5E2930BA7A}" name="Columna23" dataDxfId="579" totalsRowDxfId="578"/>
    <tableColumn id="24" xr3:uid="{432687D9-898D-447F-A718-C4A9B602E549}" name="Columna24" dataDxfId="577" totalsRowDxfId="576"/>
    <tableColumn id="25" xr3:uid="{3DBFAE5E-553F-4F91-B2CC-068C957591CC}" name="Columna25" dataDxfId="575" totalsRowDxfId="574"/>
    <tableColumn id="26" xr3:uid="{4C288688-CA9B-49AD-9169-52FD557FECD9}" name="Columna26" dataDxfId="573" totalsRowDxfId="572"/>
    <tableColumn id="27" xr3:uid="{5F8E18BF-4517-4D5E-891A-770F4CD4269B}" name="Columna27" dataDxfId="571" totalsRowDxfId="570"/>
    <tableColumn id="28" xr3:uid="{C488CD74-7E4B-4662-BF3D-0925E1F21DFF}" name="Columna28" dataDxfId="569" totalsRowDxfId="568"/>
    <tableColumn id="29" xr3:uid="{94BC83DC-C8B8-47DE-8C29-DC1176F530A6}" name="Columna29" dataDxfId="567" totalsRowDxfId="566"/>
    <tableColumn id="30" xr3:uid="{B20916BD-BADE-44C3-8A92-D8684D352985}" name="Columna30" dataDxfId="565" totalsRowDxfId="564"/>
    <tableColumn id="31" xr3:uid="{EE525A4F-4AFA-4BB0-8697-794FBFD3F911}" name="Columna31" totalsRowFunction="count" dataDxfId="563" totalsRowDxfId="562"/>
    <tableColumn id="33" xr3:uid="{02A1CF43-B586-4335-A6B6-1A086A102C33}" name="Columna32" dataDxfId="561" totalsRowDxfId="560"/>
    <tableColumn id="34" xr3:uid="{7E6EB9BA-4616-44F9-ACEC-89589F6C6DB8}" name="Columna33" totalsRowFunction="custom" dataDxfId="559" totalsRowDxfId="558">
      <totalsRowFormula>SUM(CD6:CD10)</totalsRowFormula>
    </tableColumn>
    <tableColumn id="35" xr3:uid="{E5D2C007-7111-4A67-98F8-448A18CDB2A7}" name="Columna34" dataDxfId="557" totalsRowDxfId="556">
      <calculatedColumnFormula>Tabla3[[#This Row],[Columna33]]/Tabla3[[#Totals],[Columna33]]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A8D31-6095-490A-AB62-004742A10B0B}" name="Tabla1" displayName="Tabla1" ref="A1:BB1096" totalsRowShown="0" headerRowDxfId="228" headerRowBorderDxfId="227" tableBorderDxfId="226">
  <autoFilter ref="A1:BB1096" xr:uid="{693A8D31-6095-490A-AB62-004742A10B0B}"/>
  <sortState xmlns:xlrd2="http://schemas.microsoft.com/office/spreadsheetml/2017/richdata2" ref="A2:BB1096">
    <sortCondition ref="A1:A1096"/>
  </sortState>
  <tableColumns count="54">
    <tableColumn id="1" xr3:uid="{7F62C91C-7043-4068-ADCE-16436DB44556}" name="FECHA" dataDxfId="225"/>
    <tableColumn id="18" xr3:uid="{2820EB90-2EC1-4AC9-9E32-C7E20AD55266}" name="TURNO" dataDxfId="224"/>
    <tableColumn id="43" xr3:uid="{22CBDC89-53DB-497B-A39E-F6CA0CAC1797}" name="SEMANA" dataDxfId="223">
      <calculatedColumnFormula>WEEKNUM(Tabla1[[#This Row],[FECHA]],2)</calculatedColumnFormula>
    </tableColumn>
    <tableColumn id="2" xr3:uid="{F9AC78ED-10C5-401C-858D-28AD06AF29C8}" name="DIA" dataDxfId="222"/>
    <tableColumn id="48" xr3:uid="{235A1FD9-7190-4D9A-9D51-819D6B511B54}" name="VOLUMEN  INGRESO PTAP (m3)" dataDxfId="221">
      <calculatedColumnFormula>#REF!-#REF!</calculatedColumnFormula>
    </tableColumn>
    <tableColumn id="41" xr3:uid="{83413644-8E38-4F63-9D70-4984171C8A1B}" name="VOLUMEN  PTAP POTABLE (m3)2" dataDxfId="220"/>
    <tableColumn id="3" xr3:uid="{D08EEE7F-EF9C-4031-A0C2-90DD0DF0B498}" name="VOLUMEN CONSUMO CARROTANQUES (m3)" dataDxfId="219"/>
    <tableColumn id="4" xr3:uid="{B52B542C-54F9-4472-BD19-D3C32883773F}" name="VOLUMEN CONSUMO ACUEDUCTO (m3)" dataDxfId="218">
      <calculatedColumnFormula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calculatedColumnFormula>
    </tableColumn>
    <tableColumn id="45" xr3:uid="{9B505175-08A6-4E54-BF50-2C619BCE64D7}" name="VOLUMEN INGRESO CONTADOR  PRINCIPAL" dataDxfId="217">
      <calculatedColumnFormula>('[1]Contadores Por Turno 2026'!C4-'[1]Contadores Por Turno 2026'!C3)*10</calculatedColumnFormula>
    </tableColumn>
    <tableColumn id="6" xr3:uid="{DB67DE1F-250C-46F8-8B80-B5094F768233}" name="VOLUMEN ENVIADO A RO (m3)" dataDxfId="216" dataCellStyle="Porcentaje">
      <calculatedColumnFormula>Tabla1[[#This Row],[ENTRADA RO 1 (m3)]]</calculatedColumnFormula>
    </tableColumn>
    <tableColumn id="7" xr3:uid="{D0F70A26-874D-41A9-B822-3BC45BC49378}" name="VOLUMEN ENVIADO RECHAZO (m3)" dataDxfId="215" dataCellStyle="Porcentaje">
      <calculatedColumnFormula>Tabla1[[#This Row],[RECHAZO ETAPA 1 (m3)]]</calculatedColumnFormula>
    </tableColumn>
    <tableColumn id="8" xr3:uid="{FC657660-1142-484B-837C-AAC2FDA9958F}" name="VOLUMEN ENVIADO PERMEADO RO (m3)" dataDxfId="214" dataCellStyle="Porcentaje">
      <calculatedColumnFormula>Tabla1[[#This Row],[PERMEADO ETAPA 1  (m3)]]</calculatedColumnFormula>
    </tableColumn>
    <tableColumn id="9" xr3:uid="{D5CC307C-3D2C-47FA-B583-EE9594930392}" name="% EFICIENCIA RO" dataDxfId="213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39" xr3:uid="{D65A7399-547E-481B-A1F0-640FA07C1B2E}" name="ENTRADA RO 1 (m3)" dataDxfId="212" dataCellStyle="Porcentaje">
      <calculatedColumnFormula>('[1]Contadores Por Turno 2026'!N4-'[1]Contadores Por Turno 2026'!N3)/1000</calculatedColumnFormula>
    </tableColumn>
    <tableColumn id="35" xr3:uid="{CA6873C8-2CBA-4ACC-A84A-F02D894922F1}" name="PERMEADO ETAPA 1  (m3)" dataDxfId="211" dataCellStyle="Porcentaje">
      <calculatedColumnFormula>('[1]Contadores Por Turno 2026'!O4-'[1]Contadores Por Turno 2026'!O3)</calculatedColumnFormula>
    </tableColumn>
    <tableColumn id="34" xr3:uid="{8988FF0A-4D10-4D5F-8202-7EE4CF996028}" name="RECHAZO ETAPA 1 (m3)" dataDxfId="210" dataCellStyle="Porcentaje">
      <calculatedColumnFormula>+Tabla1[[#This Row],[ENTRADA RO 1 (m3)]]-Tabla1[[#This Row],[PERMEADO ETAPA 1  (m3)]]</calculatedColumnFormula>
    </tableColumn>
    <tableColumn id="33" xr3:uid="{C5813C50-AB74-4341-85D8-D8CA57C4F0C5}" name="EFICIENCIA ETAPA 1  (%)" dataDxfId="209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40" xr3:uid="{CFA010F3-2D68-482D-9BFA-20508057C894}" name="ENTRADA ETAPA 2 (m3)" dataDxfId="208" dataCellStyle="Porcentaje">
      <calculatedColumnFormula>#REF!-#REF!</calculatedColumnFormula>
    </tableColumn>
    <tableColumn id="38" xr3:uid="{CC5271D7-56A2-49A8-AD99-346AD3A8D67E}" name="PERMEADO ETAPA 2 (m3)" dataDxfId="207" dataCellStyle="Porcentaje"/>
    <tableColumn id="37" xr3:uid="{838C8F6B-D202-4917-9A6F-52B0809BA9BE}" name="RECHAZO ETAPA 2 (m3)" dataDxfId="206" dataCellStyle="Porcentaje">
      <calculatedColumnFormula>Tabla1[[#This Row],[ENTRADA ETAPA 2 (m3)]]-Tabla1[[#This Row],[PERMEADO ETAPA 2 (m3)]]</calculatedColumnFormula>
    </tableColumn>
    <tableColumn id="36" xr3:uid="{F9F67D3A-B9D1-43AF-8E72-3AE0C254C681}" name="EFICIENCIA ETAPA 2 (%)" dataDxfId="205" dataCellStyle="Porcentaje">
      <calculatedColumnFormula>IFERROR(Tabla1[[#This Row],[PERMEADO ETAPA 2 (m3)]]/Tabla1[[#This Row],[ENTRADA ETAPA 2 (m3)]],"%")</calculatedColumnFormula>
    </tableColumn>
    <tableColumn id="49" xr3:uid="{AE454603-308C-4A87-B838-B3D0E1C39B9C}" name="CONSUMO RO (m3)" dataDxfId="204" dataCellStyle="Porcentaje">
      <calculatedColumnFormula>Tabla1[[#This Row],[VOLUMEN ENVIADO PERMEADO RO (m3)]]</calculatedColumnFormula>
    </tableColumn>
    <tableColumn id="10" xr3:uid="{106D2D98-2B06-4221-B912-DB28D7286E66}" name="TOTAL CONSUMO AGUA PRODUCCIÓN (m3)" dataDxfId="203">
      <calculatedColumnFormula>Tabla1[[#This Row],[TOTAL CONSUMO AGUA LIMPIA PRODUCCIÓN (m3)]]+Tabla1[[#This Row],[TOTAL CONSUMO AGUA RECHAZO PRODUCCIÓN (m3)]]</calculatedColumnFormula>
    </tableColumn>
    <tableColumn id="23" xr3:uid="{9324B55A-2008-414A-91CF-520D26AD8E96}" name="TOTAL CONSUMO AGUA LIMPIA PRODUCCIÓN (m3)" dataDxfId="202">
      <calculatedColumnFormula>+Tabla1[[#This Row],[PERMEADO ETAPA 1  (m3)]]+Tabla1[[#This Row],[VOLUMEN  PTAP POTABLE (m3)2]]+Tabla1[[#This Row],[VOLUMEN CONSUMO ACUEDUCTO (m3)]]+Tabla1[[#This Row],[VOLUMEN CONSUMO CARROTANQUES (m3)]]</calculatedColumnFormula>
    </tableColumn>
    <tableColumn id="24" xr3:uid="{53F4FC00-8A8F-4D03-B021-91D8D07DCF67}" name="TOTAL CONSUMO AGUA RECHAZO PRODUCCIÓN (m3)" dataDxfId="201">
      <calculatedColumnFormula>Tabla1[[#This Row],[CONSUMO AGUA RECHAZO TINTORERIA (m3)]]+Tabla1[[#This Row],[CONSUMO AGUA RECHAZO LAVANDERIA (m3)]]</calculatedColumnFormula>
    </tableColumn>
    <tableColumn id="21" xr3:uid="{E3DC12AF-FC83-4CE4-BE92-DF0ADD1DFA51}" name="CONSUMO TOTAL TRATADO GEM (m3)" dataDxfId="200"/>
    <tableColumn id="26" xr3:uid="{B422A2B5-C6F5-4579-A759-E6433C827A00}" name="CONSUMO TOTAL TINTORERIA (m3)" dataDxfId="199">
      <calculatedColumnFormula>+Tabla1[[#This Row],[VOLUMEN CONSUMO AGUA LIMPIA TINTORERIA (m3)]]</calculatedColumnFormula>
    </tableColumn>
    <tableColumn id="27" xr3:uid="{9640B768-EAD0-4991-8237-2FB116962FEC}" name="% CONSUMO AGUA TINTORERIA" dataDxfId="198" dataCellStyle="Porcentaje">
      <calculatedColumnFormula>Tabla1[[#This Row],[CONSUMO TOTAL TINTORERIA (m3)]]/Tabla1[[#This Row],[TOTAL CONSUMO AGUA PRODUCCIÓN (m3)]]</calculatedColumnFormula>
    </tableColumn>
    <tableColumn id="11" xr3:uid="{289053E6-63F8-4713-9390-5918C3688F09}" name="VOLUMEN CONSUMO AGUA LIMPIA TINTORERIA (m3)" dataDxfId="197">
      <calculatedColumnFormula>Tabla1[[#This Row],[TOTAL CONSUMO AGUA LIMPIA PRODUCCIÓN (m3)]]-Tabla1[[#This Row],[VOLUMEN CONSUMO AGUA LIMPIA LAVANDERIA (m3)]]</calculatedColumnFormula>
    </tableColumn>
    <tableColumn id="13" xr3:uid="{EF921CF0-174D-44DD-8EBC-C83F59D35524}" name="CONSUMO AGUA RECHAZO TINTORERIA (m3)" dataDxfId="196">
      <calculatedColumnFormula>#REF!-#REF!</calculatedColumnFormula>
    </tableColumn>
    <tableColumn id="12" xr3:uid="{DD5D5E84-1F20-41A3-9424-76F27EA5FD67}" name="Kg Tela" dataDxfId="195"/>
    <tableColumn id="20" xr3:uid="{C1C9C1FE-38BF-492D-BC93-BD10A27F0B82}" name="RANGO MAXIMO INDICADOR DE TINTORERIA" dataDxfId="194"/>
    <tableColumn id="46" xr3:uid="{DBB7FD98-212F-4E85-93CE-F95A7145D4C6}" name="RANGO MINIMO INDICADOR DE TINTORERIA2" dataDxfId="193"/>
    <tableColumn id="28" xr3:uid="{989C244F-C540-4CC4-A4BA-7D000972EA63}" name="CONSUMO TOTAL  LAVANDERIA (m3)" dataDxfId="192" dataCellStyle="Porcentaje">
      <calculatedColumnFormula>Tabla1[[#This Row],[VOLUMEN CONSUMO AGUA LIMPIA LAVANDERIA (m3)]]</calculatedColumnFormula>
    </tableColumn>
    <tableColumn id="16" xr3:uid="{AABA5362-B9B0-4B72-8C6B-A534252D95EB}" name="% CONSUMO AGUA  LAVANDERIA" dataDxfId="191">
      <calculatedColumnFormula>IF(ISERROR(Tabla1[[#This Row],[CONSUMO TOTAL  LAVANDERIA (m3)]]/Tabla1[[#This Row],[TOTAL CONSUMO AGUA PRODUCCIÓN (m3)]]),"%",(Tabla1[[#This Row],[CONSUMO TOTAL  LAVANDERIA (m3)]]/Tabla1[[#This Row],[TOTAL CONSUMO AGUA PRODUCCIÓN (m3)]]))</calculatedColumnFormula>
    </tableColumn>
    <tableColumn id="15" xr3:uid="{431CA291-59F6-4713-983D-65D71E163FF7}" name="VOLUMEN CONSUMO AGUA LIMPIA LAVANDERIA (m3)" dataDxfId="190" dataCellStyle="Porcentaje">
      <calculatedColumnFormula>'[1]Contadores Por Turno 2026'!D4-'[1]Contadores Por Turno 2026'!D3</calculatedColumnFormula>
    </tableColumn>
    <tableColumn id="17" xr3:uid="{1F32FA3E-0565-4967-86DC-11D34F4F7F5B}" name="CONSUMO AGUA RECHAZO LAVANDERIA (m3)" dataDxfId="189">
      <calculatedColumnFormula>#REF!-#REF!</calculatedColumnFormula>
    </tableColumn>
    <tableColumn id="14" xr3:uid="{72626238-4FBD-4468-B609-B3A383F4F2F4}" name="Und efectivas" dataDxfId="188" dataCellStyle="Millares"/>
    <tableColumn id="47" xr3:uid="{C39BC8FE-F23B-4C47-B2E5-50DD470EF916}" name="RANGO MAXIMO INDICADOR DE LAVANDERIA" dataDxfId="187"/>
    <tableColumn id="29" xr3:uid="{0F668262-3DA4-4A0A-8AE1-A4894FC2E268}" name="RANGO MINIMO INDICADOR DE LAVANDERIA" dataDxfId="186"/>
    <tableColumn id="30" xr3:uid="{D8E242A9-1597-4492-988A-B500827A329E}" name="CONSUMO TOTAL  ROTATIVA (m3)" dataDxfId="185" dataCellStyle="Porcentaje">
      <calculatedColumnFormula>#REF!-#REF!</calculatedColumnFormula>
    </tableColumn>
    <tableColumn id="25" xr3:uid="{4CE2913B-5B66-4523-A6B3-724B2E9F7748}" name="% CONSUMO AGUA  ROTATIVA" dataDxfId="184" dataCellStyle="Porcentaje">
      <calculatedColumnFormula>IF(ISERROR(1-(W2-AO2)/W2),"%",(1-(W2-AO2)/W2))</calculatedColumnFormula>
    </tableColumn>
    <tableColumn id="32" xr3:uid="{5029D8B1-1088-4D68-8611-58B8262BF773}" name="m Tela" dataDxfId="183" dataCellStyle="Porcentaje"/>
    <tableColumn id="31" xr3:uid="{D94ABA02-D08B-4977-9E05-D021DBB3F9BD}" name="MINIMO RANGO DE INDICADOR ROTATIVA" dataDxfId="182"/>
    <tableColumn id="22" xr3:uid="{E36FE245-72E8-4F90-8B8A-D6A4595216C8}" name="CONTADOR ACUEDUCTO" dataDxfId="181">
      <calculatedColumnFormula>'[1]Contadores Por Turno 2026'!L4-'[1]Contadores Por Turno 2026'!L3</calculatedColumnFormula>
    </tableColumn>
    <tableColumn id="42" xr3:uid="{079AAC13-B0D5-44D3-A5C3-4C5AD1BB61FE}" name="MAXIMO RANGO DE INDICADOR ROTATIVA" dataDxfId="180"/>
    <tableColumn id="44" xr3:uid="{F12FBC23-3D55-41E5-A2D1-D2E714D248CE}" name="ENVIO A TH" dataDxfId="179">
      <calculatedColumnFormula>'[1]Contadores Por Turno 2026'!U4-'[1]Contadores Por Turno 2026'!U3</calculatedColumnFormula>
    </tableColumn>
    <tableColumn id="50" xr3:uid="{BC58E45E-B972-4F1E-9E80-D6D24694B487}" name="PERMEADO MBR1" dataDxfId="178">
      <calculatedColumnFormula>'[1]Contadores Por Turno 2026'!V4-'[1]Contadores Por Turno 2026'!V3</calculatedColumnFormula>
    </tableColumn>
    <tableColumn id="5" xr3:uid="{9311AD74-7EB8-4BC0-9727-5E577422CD3B}" name="PERMEADO MBR2" dataDxfId="177">
      <calculatedColumnFormula>'[1]Contadores Por Turno 2026'!W4-'[1]Contadores Por Turno 2026'!W3</calculatedColumnFormula>
    </tableColumn>
    <tableColumn id="51" xr3:uid="{4E7CF14D-A3BC-45E2-A257-BC97F93255FA}" name="MULAS DE FUNZA" dataDxfId="176"/>
    <tableColumn id="52" xr3:uid="{EFD7D67C-87D6-46A9-9B50-BDC8DFA75A90}" name="AGUA CALIENTE" dataDxfId="175">
      <calculatedColumnFormula>'[2]Contadores Por Turno 2026'!AC4-'[2]Contadores Por Turno 2026'!AC3</calculatedColumnFormula>
    </tableColumn>
    <tableColumn id="54" xr3:uid="{193B60C9-DE0B-4420-AB6C-FA9A759B69BA}" name="AGUA RETORNO" dataDxfId="174">
      <calculatedColumnFormula>('[1]Contadores Por Turno 2026'!S4-'[1]Contadores Por Turno 2026'!S3)/1000</calculatedColumnFormula>
    </tableColumn>
    <tableColumn id="19" xr3:uid="{B8793847-817D-49E3-88F2-DE45B7484A61}" name="Actual T3 PROMEDIO" dataDxfId="173"/>
    <tableColumn id="53" xr3:uid="{28B644D1-B493-4EC7-97FB-DF388C306366}" name="Columna1" dataDxfId="1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74" dT="2025-08-20T16:58:55.79" personId="{1D146302-15B8-40CF-AE2F-D8091AEC87CA}" id="{FEF7A0FB-9D47-48C6-9483-0E8B5707670D}">
    <text>SE ROMPE EL TUBO DEL ACUEDUCTO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FE4D8D-5E45-416F-8F03-7BD78F2745BF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cf3476d8-3f8b-4854-9636-28dc8cc752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18" Type="http://schemas.openxmlformats.org/officeDocument/2006/relationships/table" Target="../tables/table2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17" Type="http://schemas.openxmlformats.org/officeDocument/2006/relationships/drawing" Target="../drawings/drawing10.xml"/><Relationship Id="rId2" Type="http://schemas.openxmlformats.org/officeDocument/2006/relationships/pivotTable" Target="../pivotTables/pivotTable18.xml"/><Relationship Id="rId16" Type="http://schemas.openxmlformats.org/officeDocument/2006/relationships/pivotTable" Target="../pivotTables/pivotTable32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19" Type="http://schemas.microsoft.com/office/2007/relationships/slicer" Target="../slicers/slicer2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5" Type="http://schemas.microsoft.com/office/2007/relationships/slicer" Target="../slicers/slicer3.xml"/><Relationship Id="rId4" Type="http://schemas.openxmlformats.org/officeDocument/2006/relationships/drawing" Target="../drawings/drawing1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B85F-EA7D-46F2-8C7A-2ACC5178799D}">
  <sheetPr>
    <tabColor theme="8" tint="0.59999389629810485"/>
  </sheetPr>
  <dimension ref="A1:FD852"/>
  <sheetViews>
    <sheetView topLeftCell="A74" zoomScale="40" zoomScaleNormal="40" workbookViewId="0">
      <selection activeCell="G317" sqref="G317"/>
    </sheetView>
  </sheetViews>
  <sheetFormatPr baseColWidth="10" defaultColWidth="11.42578125" defaultRowHeight="15" x14ac:dyDescent="0.25"/>
  <cols>
    <col min="1" max="4" width="28.42578125" style="86" customWidth="1"/>
    <col min="5" max="5" width="39.85546875" style="86" bestFit="1" customWidth="1"/>
    <col min="6" max="6" width="16.140625" style="86" customWidth="1"/>
    <col min="7" max="13" width="30.5703125" style="86" customWidth="1"/>
    <col min="14" max="15" width="28.42578125" style="86" customWidth="1"/>
    <col min="16" max="16" width="25.42578125" style="86" bestFit="1" customWidth="1"/>
    <col min="17" max="17" width="31.42578125" style="86" customWidth="1"/>
    <col min="18" max="18" width="19.7109375" style="86" customWidth="1"/>
    <col min="19" max="19" width="21.85546875" style="86" bestFit="1" customWidth="1"/>
    <col min="20" max="20" width="36.85546875" style="86" customWidth="1"/>
    <col min="21" max="21" width="23.85546875" style="86" customWidth="1"/>
    <col min="22" max="22" width="17" style="86" customWidth="1"/>
    <col min="23" max="23" width="24.85546875" style="86" bestFit="1" customWidth="1"/>
    <col min="24" max="24" width="20.5703125" style="6" customWidth="1"/>
    <col min="25" max="25" width="16.7109375" style="86" bestFit="1" customWidth="1"/>
    <col min="26" max="26" width="11.42578125" style="86" bestFit="1" customWidth="1"/>
    <col min="27" max="27" width="22.85546875" style="86" bestFit="1" customWidth="1"/>
    <col min="28" max="28" width="44.85546875" style="86" bestFit="1" customWidth="1"/>
    <col min="29" max="29" width="27" style="86" bestFit="1" customWidth="1"/>
    <col min="30" max="30" width="10.7109375" style="86" bestFit="1" customWidth="1"/>
    <col min="31" max="31" width="55.7109375" style="86" bestFit="1" customWidth="1"/>
    <col min="32" max="32" width="17.42578125" style="6" bestFit="1" customWidth="1"/>
    <col min="33" max="33" width="16.7109375" style="86" bestFit="1" customWidth="1"/>
    <col min="34" max="34" width="41" style="87" bestFit="1" customWidth="1"/>
    <col min="35" max="35" width="19.85546875" style="87" bestFit="1" customWidth="1"/>
    <col min="36" max="36" width="65.5703125" style="87" bestFit="1" customWidth="1"/>
    <col min="37" max="37" width="31" style="87" bestFit="1" customWidth="1"/>
    <col min="38" max="38" width="15.140625" style="87" bestFit="1" customWidth="1"/>
    <col min="39" max="39" width="18.7109375" style="86" bestFit="1" customWidth="1"/>
    <col min="40" max="40" width="10.85546875" style="86" bestFit="1" customWidth="1"/>
    <col min="41" max="41" width="25.85546875" style="86" bestFit="1" customWidth="1"/>
    <col min="42" max="42" width="16.5703125" style="86" bestFit="1" customWidth="1"/>
    <col min="43" max="43" width="18.5703125" style="86" bestFit="1" customWidth="1"/>
    <col min="44" max="44" width="13.5703125" style="86" bestFit="1" customWidth="1"/>
    <col min="45" max="45" width="27" style="86" bestFit="1" customWidth="1"/>
    <col min="46" max="46" width="28.140625" style="86" bestFit="1" customWidth="1"/>
    <col min="47" max="47" width="24" style="86" bestFit="1" customWidth="1"/>
    <col min="48" max="48" width="25.42578125" style="86" bestFit="1" customWidth="1"/>
    <col min="49" max="49" width="36.140625" style="86" customWidth="1"/>
    <col min="50" max="50" width="17.85546875" style="86" bestFit="1" customWidth="1"/>
    <col min="51" max="51" width="11.42578125" style="86" hidden="1" customWidth="1"/>
    <col min="52" max="52" width="20.42578125" style="86" hidden="1" customWidth="1"/>
    <col min="53" max="53" width="25.5703125" style="86" hidden="1" customWidth="1"/>
    <col min="54" max="54" width="24" style="86" hidden="1" customWidth="1"/>
    <col min="55" max="55" width="23.42578125" style="86" hidden="1" customWidth="1"/>
    <col min="56" max="56" width="20.42578125" style="86" hidden="1" customWidth="1"/>
    <col min="57" max="57" width="22.85546875" style="86" hidden="1" customWidth="1"/>
    <col min="58" max="72" width="18.85546875" style="86" hidden="1" customWidth="1"/>
    <col min="73" max="79" width="17.85546875" style="86" hidden="1" customWidth="1"/>
    <col min="80" max="81" width="21.85546875" style="86" hidden="1" customWidth="1"/>
    <col min="82" max="84" width="16.140625" style="86" customWidth="1"/>
    <col min="85" max="85" width="16.7109375" style="86" bestFit="1" customWidth="1"/>
    <col min="86" max="86" width="28.28515625" style="86" bestFit="1" customWidth="1"/>
    <col min="87" max="87" width="12.28515625" style="86" bestFit="1" customWidth="1"/>
    <col min="88" max="89" width="11.28515625" style="86" bestFit="1" customWidth="1"/>
    <col min="90" max="90" width="9.140625" style="86" bestFit="1" customWidth="1"/>
    <col min="91" max="91" width="32.5703125" style="86" bestFit="1" customWidth="1"/>
    <col min="92" max="92" width="40.140625" style="86" bestFit="1" customWidth="1"/>
    <col min="93" max="93" width="9.140625" style="86" customWidth="1"/>
    <col min="94" max="94" width="16.7109375" style="86" bestFit="1" customWidth="1"/>
    <col min="95" max="95" width="12.28515625" style="86" bestFit="1" customWidth="1"/>
    <col min="96" max="96" width="7.85546875" style="86" bestFit="1" customWidth="1"/>
    <col min="97" max="97" width="19.42578125" style="86" bestFit="1" customWidth="1"/>
    <col min="98" max="99" width="11.28515625" style="86" bestFit="1" customWidth="1"/>
    <col min="100" max="100" width="19.42578125" style="86" bestFit="1" customWidth="1"/>
    <col min="101" max="101" width="7.140625" style="86" customWidth="1"/>
    <col min="102" max="102" width="16.7109375" style="96" bestFit="1" customWidth="1"/>
    <col min="103" max="103" width="17.28515625" style="86" bestFit="1" customWidth="1"/>
    <col min="104" max="104" width="13.140625" style="86" bestFit="1" customWidth="1"/>
    <col min="105" max="105" width="12.140625" style="86" bestFit="1" customWidth="1"/>
    <col min="106" max="106" width="12" style="86" bestFit="1" customWidth="1"/>
    <col min="107" max="107" width="25.42578125" style="86" bestFit="1" customWidth="1"/>
    <col min="108" max="108" width="16.7109375" style="96" bestFit="1" customWidth="1"/>
    <col min="109" max="109" width="13.140625" style="86" bestFit="1" customWidth="1"/>
    <col min="110" max="110" width="8.42578125" style="86" bestFit="1" customWidth="1"/>
    <col min="111" max="111" width="18.42578125" style="86" bestFit="1" customWidth="1"/>
    <col min="112" max="112" width="12.140625" style="86" bestFit="1" customWidth="1"/>
    <col min="113" max="114" width="25.42578125" style="86" bestFit="1" customWidth="1"/>
    <col min="115" max="115" width="11.85546875" style="96" bestFit="1" customWidth="1"/>
    <col min="116" max="116" width="31.7109375" style="86" bestFit="1" customWidth="1"/>
    <col min="117" max="117" width="21.7109375" style="86" bestFit="1" customWidth="1"/>
    <col min="118" max="118" width="39.5703125" style="86" bestFit="1" customWidth="1"/>
    <col min="119" max="119" width="14.85546875" style="86" bestFit="1" customWidth="1"/>
    <col min="120" max="120" width="14.42578125" style="6" bestFit="1" customWidth="1"/>
    <col min="121" max="121" width="11.85546875" style="96" bestFit="1" customWidth="1"/>
    <col min="122" max="122" width="21.7109375" style="86" bestFit="1" customWidth="1"/>
    <col min="123" max="123" width="39.5703125" style="86" bestFit="1" customWidth="1"/>
    <col min="124" max="124" width="7.5703125" style="86" bestFit="1" customWidth="1"/>
    <col min="125" max="125" width="15.42578125" style="86" bestFit="1" customWidth="1"/>
    <col min="126" max="126" width="14.42578125" style="6" bestFit="1" customWidth="1"/>
    <col min="127" max="127" width="11.85546875" style="86" bestFit="1" customWidth="1"/>
    <col min="128" max="128" width="32.7109375" style="82" bestFit="1" customWidth="1"/>
    <col min="129" max="129" width="30.28515625" style="82" bestFit="1" customWidth="1"/>
    <col min="130" max="130" width="31.85546875" style="82" bestFit="1" customWidth="1"/>
    <col min="131" max="131" width="24.28515625" style="82" bestFit="1" customWidth="1"/>
    <col min="132" max="132" width="17.28515625" style="10" bestFit="1" customWidth="1"/>
    <col min="133" max="133" width="46.7109375" style="121" bestFit="1" customWidth="1"/>
    <col min="134" max="134" width="25.85546875" style="5" bestFit="1" customWidth="1"/>
    <col min="135" max="135" width="18.42578125" bestFit="1" customWidth="1"/>
    <col min="137" max="137" width="16.7109375" bestFit="1" customWidth="1"/>
    <col min="138" max="138" width="36.7109375" bestFit="1" customWidth="1"/>
    <col min="139" max="139" width="9.140625" bestFit="1" customWidth="1"/>
    <col min="140" max="140" width="11.28515625" bestFit="1" customWidth="1"/>
    <col min="141" max="141" width="9.28515625" bestFit="1" customWidth="1"/>
    <col min="142" max="142" width="48.42578125" bestFit="1" customWidth="1"/>
    <col min="143" max="143" width="16.7109375" bestFit="1" customWidth="1"/>
    <col min="144" max="144" width="23.7109375" bestFit="1" customWidth="1"/>
    <col min="145" max="145" width="28.85546875" bestFit="1" customWidth="1"/>
    <col min="146" max="146" width="27.42578125" bestFit="1" customWidth="1"/>
    <col min="147" max="147" width="27" bestFit="1" customWidth="1"/>
    <col min="148" max="148" width="28" bestFit="1" customWidth="1"/>
    <col min="149" max="149" width="30.140625" bestFit="1" customWidth="1"/>
    <col min="150" max="150" width="28.85546875" bestFit="1" customWidth="1"/>
    <col min="153" max="153" width="11.85546875" bestFit="1" customWidth="1"/>
    <col min="154" max="154" width="17.5703125" bestFit="1" customWidth="1"/>
    <col min="155" max="155" width="41" bestFit="1" customWidth="1"/>
    <col min="156" max="156" width="8.5703125" bestFit="1" customWidth="1"/>
    <col min="157" max="157" width="13.7109375" bestFit="1" customWidth="1"/>
    <col min="158" max="158" width="16.28515625" bestFit="1" customWidth="1"/>
    <col min="159" max="159" width="13.7109375" bestFit="1" customWidth="1"/>
  </cols>
  <sheetData>
    <row r="1" spans="1:159" ht="30.75" thickBot="1" x14ac:dyDescent="0.3">
      <c r="A1" s="143" t="s">
        <v>304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X1" s="86"/>
      <c r="Y1" s="269" t="s">
        <v>246</v>
      </c>
      <c r="Z1" s="270" t="s">
        <v>24</v>
      </c>
      <c r="AA1" s="99"/>
      <c r="AB1" s="99"/>
      <c r="AC1" s="99"/>
      <c r="AD1" s="99"/>
      <c r="AE1" s="99"/>
      <c r="AF1" s="99"/>
      <c r="AG1" s="274" t="s">
        <v>246</v>
      </c>
      <c r="AH1" s="340" t="s">
        <v>24</v>
      </c>
      <c r="AI1" s="120"/>
      <c r="AJ1" s="120"/>
      <c r="AK1" s="120"/>
      <c r="AL1" s="120"/>
      <c r="AM1" s="6"/>
      <c r="AN1" s="271" t="s">
        <v>246</v>
      </c>
      <c r="AO1" s="272" t="s">
        <v>24</v>
      </c>
      <c r="AP1" s="120"/>
      <c r="AQ1" s="120"/>
      <c r="AR1" s="120"/>
      <c r="AS1" s="120"/>
      <c r="AT1" s="130" t="s">
        <v>141</v>
      </c>
      <c r="AU1" s="131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79" t="s">
        <v>246</v>
      </c>
      <c r="CH1" s="396" t="s">
        <v>24</v>
      </c>
      <c r="CI1" s="6"/>
      <c r="CJ1" s="6"/>
      <c r="CK1" s="6"/>
      <c r="CL1" s="6"/>
      <c r="CM1" s="6"/>
      <c r="CN1" s="6"/>
      <c r="CO1" s="6"/>
      <c r="CP1" s="79" t="s">
        <v>246</v>
      </c>
      <c r="CQ1" s="396" t="s">
        <v>24</v>
      </c>
      <c r="CR1" s="6"/>
      <c r="CS1" s="6"/>
      <c r="CT1" s="6"/>
      <c r="CU1" s="6"/>
      <c r="CV1" s="6"/>
      <c r="CW1" s="6"/>
      <c r="CX1" s="79" t="s">
        <v>246</v>
      </c>
      <c r="CY1" s="396" t="s">
        <v>24</v>
      </c>
      <c r="CZ1"/>
      <c r="DA1"/>
      <c r="DB1"/>
      <c r="DC1"/>
      <c r="DD1" s="79" t="s">
        <v>246</v>
      </c>
      <c r="DE1" s="396" t="s">
        <v>24</v>
      </c>
      <c r="DF1"/>
      <c r="DG1"/>
      <c r="DH1"/>
      <c r="DI1"/>
      <c r="DJ1"/>
      <c r="DK1" s="38"/>
      <c r="DL1"/>
      <c r="DM1"/>
      <c r="DN1"/>
      <c r="DO1"/>
      <c r="DQ1"/>
      <c r="DR1"/>
      <c r="DS1" s="6"/>
      <c r="DT1" s="6"/>
      <c r="DU1" s="6"/>
      <c r="DW1" s="9" t="s">
        <v>0</v>
      </c>
      <c r="DX1" t="s">
        <v>24</v>
      </c>
      <c r="DY1" s="126"/>
      <c r="DZ1" s="126"/>
      <c r="EA1" s="126"/>
      <c r="EB1" s="288"/>
      <c r="EG1" s="9" t="s">
        <v>246</v>
      </c>
      <c r="EH1" t="s">
        <v>24</v>
      </c>
      <c r="EM1" s="9" t="s">
        <v>246</v>
      </c>
      <c r="EN1" t="s">
        <v>24</v>
      </c>
    </row>
    <row r="2" spans="1:159" ht="30.75" thickBot="1" x14ac:dyDescent="0.3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X2" s="86"/>
      <c r="Y2" s="269" t="s">
        <v>0</v>
      </c>
      <c r="Z2" s="270" t="s">
        <v>24</v>
      </c>
      <c r="AA2" s="99"/>
      <c r="AB2" s="119" t="s">
        <v>139</v>
      </c>
      <c r="AC2" s="119"/>
      <c r="AD2" s="119"/>
      <c r="AE2" s="99"/>
      <c r="AF2" s="99"/>
      <c r="AG2" s="153" t="s">
        <v>0</v>
      </c>
      <c r="AH2" s="340" t="s">
        <v>24</v>
      </c>
      <c r="AI2" s="288"/>
      <c r="AJ2" s="145" t="s">
        <v>140</v>
      </c>
      <c r="AK2" s="289"/>
      <c r="AL2" s="289"/>
      <c r="AM2" s="6"/>
      <c r="AN2" s="271" t="s">
        <v>272</v>
      </c>
      <c r="AO2" s="272" t="s">
        <v>24</v>
      </c>
      <c r="AP2" s="120"/>
      <c r="AQ2" s="502" t="s">
        <v>143</v>
      </c>
      <c r="AR2" s="502"/>
      <c r="AS2" s="502"/>
      <c r="AT2" s="144" t="s">
        <v>142</v>
      </c>
      <c r="AU2" s="144"/>
      <c r="AV2" s="128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79" t="s">
        <v>272</v>
      </c>
      <c r="CH2" s="396" t="s">
        <v>24</v>
      </c>
      <c r="CI2" s="6"/>
      <c r="CJ2" s="6"/>
      <c r="CK2" s="6"/>
      <c r="CL2" s="6"/>
      <c r="CM2" s="6"/>
      <c r="CN2" s="6"/>
      <c r="CO2" s="6"/>
      <c r="CP2" s="79" t="s">
        <v>272</v>
      </c>
      <c r="CQ2" s="396" t="s">
        <v>24</v>
      </c>
      <c r="CR2" s="6"/>
      <c r="CS2" s="6"/>
      <c r="CT2" s="6"/>
      <c r="CU2" s="6"/>
      <c r="CV2" s="6"/>
      <c r="CW2" s="6"/>
      <c r="CX2" s="79" t="s">
        <v>272</v>
      </c>
      <c r="CY2" s="396" t="s">
        <v>24</v>
      </c>
      <c r="CZ2"/>
      <c r="DA2"/>
      <c r="DB2"/>
      <c r="DC2"/>
      <c r="DD2" s="79" t="s">
        <v>272</v>
      </c>
      <c r="DE2" s="396" t="s">
        <v>24</v>
      </c>
      <c r="DF2"/>
      <c r="DG2"/>
      <c r="DH2"/>
      <c r="DI2"/>
      <c r="DJ2"/>
      <c r="DK2" s="389" t="s">
        <v>0</v>
      </c>
      <c r="DL2" s="396" t="s">
        <v>24</v>
      </c>
      <c r="DM2"/>
      <c r="DN2"/>
      <c r="DO2"/>
      <c r="DQ2" s="477" t="s">
        <v>0</v>
      </c>
      <c r="DR2" s="396" t="s">
        <v>24</v>
      </c>
      <c r="DS2" s="6"/>
      <c r="DT2" s="6"/>
      <c r="DU2" s="6"/>
      <c r="DW2" s="287" t="s">
        <v>137</v>
      </c>
      <c r="DX2" t="s">
        <v>424</v>
      </c>
      <c r="DY2" s="126"/>
      <c r="DZ2" s="126"/>
      <c r="EA2" s="126"/>
      <c r="EB2" s="288"/>
      <c r="EG2" s="9" t="s">
        <v>272</v>
      </c>
      <c r="EH2" t="s">
        <v>24</v>
      </c>
      <c r="EM2" s="9" t="s">
        <v>272</v>
      </c>
      <c r="EN2" t="s">
        <v>24</v>
      </c>
    </row>
    <row r="3" spans="1:159" ht="29.25" thickBot="1" x14ac:dyDescent="0.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X3" s="86"/>
      <c r="Y3" s="269" t="s">
        <v>272</v>
      </c>
      <c r="Z3" s="270" t="s">
        <v>24</v>
      </c>
      <c r="AA3" s="99"/>
      <c r="AB3" s="99"/>
      <c r="AC3" s="99"/>
      <c r="AD3" s="99"/>
      <c r="AE3" s="99"/>
      <c r="AF3" s="99"/>
      <c r="AG3" s="274" t="s">
        <v>272</v>
      </c>
      <c r="AH3" s="340" t="s">
        <v>24</v>
      </c>
      <c r="AI3" s="120"/>
      <c r="AJ3" s="120"/>
      <c r="AK3" s="120"/>
      <c r="AL3" s="120"/>
      <c r="AM3" s="6"/>
      <c r="AN3" s="153" t="s">
        <v>0</v>
      </c>
      <c r="AO3" s="272" t="s">
        <v>24</v>
      </c>
      <c r="AP3" s="120"/>
      <c r="AQ3" s="120"/>
      <c r="AR3" s="120"/>
      <c r="AS3" s="120"/>
      <c r="AT3" s="129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79" t="s">
        <v>0</v>
      </c>
      <c r="CH3" s="75" t="s">
        <v>24</v>
      </c>
      <c r="CI3" s="6"/>
      <c r="CJ3" s="6"/>
      <c r="CK3" s="6"/>
      <c r="CL3" s="6"/>
      <c r="CM3" s="6"/>
      <c r="CN3" s="6"/>
      <c r="CO3" s="6"/>
      <c r="CP3" s="79" t="s">
        <v>0</v>
      </c>
      <c r="CQ3" s="396" t="s">
        <v>24</v>
      </c>
      <c r="CR3" s="6"/>
      <c r="CS3" s="6"/>
      <c r="CT3" s="6"/>
      <c r="CU3" s="6"/>
      <c r="CV3" s="6"/>
      <c r="CW3" s="6"/>
      <c r="CX3" s="273" t="s">
        <v>0</v>
      </c>
      <c r="CY3" s="396" t="s">
        <v>24</v>
      </c>
      <c r="CZ3"/>
      <c r="DA3"/>
      <c r="DB3"/>
      <c r="DC3"/>
      <c r="DD3" s="273" t="s">
        <v>0</v>
      </c>
      <c r="DE3" s="396" t="s">
        <v>24</v>
      </c>
      <c r="DF3"/>
      <c r="DG3"/>
      <c r="DH3"/>
      <c r="DI3"/>
      <c r="DJ3"/>
      <c r="DK3" s="38"/>
      <c r="DL3"/>
      <c r="DM3"/>
      <c r="DN3"/>
      <c r="DO3"/>
      <c r="DQ3" s="38"/>
      <c r="DR3" s="6"/>
      <c r="DS3" s="6"/>
      <c r="DT3" s="6"/>
      <c r="DU3" s="6"/>
      <c r="DW3" s="6"/>
      <c r="DX3" s="126"/>
      <c r="DY3" s="126"/>
      <c r="DZ3" s="126"/>
      <c r="EA3" s="126"/>
      <c r="EB3" s="288"/>
      <c r="EG3" s="9" t="s">
        <v>0</v>
      </c>
      <c r="EH3" t="s">
        <v>24</v>
      </c>
      <c r="EM3" s="9" t="s">
        <v>0</v>
      </c>
      <c r="EN3" t="s">
        <v>24</v>
      </c>
      <c r="EW3" s="9" t="s">
        <v>137</v>
      </c>
      <c r="EX3" t="s">
        <v>24</v>
      </c>
    </row>
    <row r="4" spans="1:159" s="5" customFormat="1" ht="15.75" thickBot="1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AW4" s="73" t="s">
        <v>98</v>
      </c>
      <c r="AX4" s="73" t="s">
        <v>129</v>
      </c>
      <c r="AY4" s="94" t="s">
        <v>99</v>
      </c>
      <c r="AZ4" s="94" t="s">
        <v>100</v>
      </c>
      <c r="BA4" s="94" t="s">
        <v>101</v>
      </c>
      <c r="BB4" s="94" t="s">
        <v>102</v>
      </c>
      <c r="BC4" s="94" t="s">
        <v>103</v>
      </c>
      <c r="BD4" s="94" t="s">
        <v>104</v>
      </c>
      <c r="BE4" s="94" t="s">
        <v>105</v>
      </c>
      <c r="BF4" s="94" t="s">
        <v>106</v>
      </c>
      <c r="BG4" s="94" t="s">
        <v>107</v>
      </c>
      <c r="BH4" s="94" t="s">
        <v>108</v>
      </c>
      <c r="BI4" s="94" t="s">
        <v>109</v>
      </c>
      <c r="BJ4" s="94" t="s">
        <v>110</v>
      </c>
      <c r="BK4" s="94" t="s">
        <v>111</v>
      </c>
      <c r="BL4" s="94" t="s">
        <v>112</v>
      </c>
      <c r="BM4" s="94" t="s">
        <v>113</v>
      </c>
      <c r="BN4" s="94" t="s">
        <v>114</v>
      </c>
      <c r="BO4" s="94" t="s">
        <v>115</v>
      </c>
      <c r="BP4" s="94" t="s">
        <v>116</v>
      </c>
      <c r="BQ4" s="94" t="s">
        <v>117</v>
      </c>
      <c r="BR4" s="94" t="s">
        <v>118</v>
      </c>
      <c r="BS4" s="94" t="s">
        <v>119</v>
      </c>
      <c r="BT4" s="94" t="s">
        <v>120</v>
      </c>
      <c r="BU4" s="94" t="s">
        <v>121</v>
      </c>
      <c r="BV4" s="94" t="s">
        <v>122</v>
      </c>
      <c r="BW4" s="94" t="s">
        <v>123</v>
      </c>
      <c r="BX4" s="94" t="s">
        <v>124</v>
      </c>
      <c r="BY4" s="94" t="s">
        <v>125</v>
      </c>
      <c r="BZ4" s="94" t="s">
        <v>126</v>
      </c>
      <c r="CA4" s="94" t="s">
        <v>127</v>
      </c>
      <c r="CB4" s="94" t="s">
        <v>128</v>
      </c>
      <c r="CC4" s="94" t="s">
        <v>151</v>
      </c>
      <c r="CD4" s="94" t="s">
        <v>192</v>
      </c>
      <c r="CE4" s="94" t="s">
        <v>207</v>
      </c>
      <c r="CF4" s="94"/>
      <c r="CO4" s="81"/>
      <c r="CW4" s="121"/>
      <c r="DK4" s="79" t="s">
        <v>0</v>
      </c>
      <c r="DL4" s="390" t="s">
        <v>64</v>
      </c>
      <c r="DM4" s="390" t="s">
        <v>83</v>
      </c>
      <c r="DN4" s="390" t="s">
        <v>86</v>
      </c>
      <c r="DO4" s="390" t="s">
        <v>196</v>
      </c>
      <c r="DP4" s="121"/>
      <c r="DQ4" s="79" t="s">
        <v>0</v>
      </c>
      <c r="DR4" s="390" t="s">
        <v>83</v>
      </c>
      <c r="DS4" s="390" t="s">
        <v>86</v>
      </c>
      <c r="DT4" s="390" t="s">
        <v>91</v>
      </c>
      <c r="DU4" s="396" t="s">
        <v>195</v>
      </c>
      <c r="DV4" s="121"/>
      <c r="DW4" s="9" t="s">
        <v>0</v>
      </c>
      <c r="DX4" s="70" t="s">
        <v>218</v>
      </c>
      <c r="DY4" s="70" t="s">
        <v>217</v>
      </c>
      <c r="DZ4" s="70" t="s">
        <v>216</v>
      </c>
      <c r="EA4" s="70" t="s">
        <v>215</v>
      </c>
      <c r="EB4" s="82" t="s">
        <v>261</v>
      </c>
      <c r="EC4" s="82" t="s">
        <v>259</v>
      </c>
      <c r="ED4" s="82" t="s">
        <v>262</v>
      </c>
    </row>
    <row r="5" spans="1:159" ht="75.75" thickBot="1" x14ac:dyDescent="0.3">
      <c r="X5" s="86"/>
      <c r="Y5" s="266" t="s">
        <v>0</v>
      </c>
      <c r="Z5" s="162" t="s">
        <v>30</v>
      </c>
      <c r="AA5" s="122" t="s">
        <v>67</v>
      </c>
      <c r="AB5" s="123" t="s">
        <v>68</v>
      </c>
      <c r="AC5" s="124" t="s">
        <v>64</v>
      </c>
      <c r="AD5" s="125" t="s">
        <v>69</v>
      </c>
      <c r="AE5" s="302" t="s">
        <v>266</v>
      </c>
      <c r="AF5"/>
      <c r="AG5" s="469" t="s">
        <v>0</v>
      </c>
      <c r="AH5" s="154" t="s">
        <v>257</v>
      </c>
      <c r="AI5" s="292" t="s">
        <v>208</v>
      </c>
      <c r="AJ5" s="155" t="s">
        <v>258</v>
      </c>
      <c r="AK5" s="154" t="s">
        <v>209</v>
      </c>
      <c r="AL5" s="156" t="s">
        <v>210</v>
      </c>
      <c r="AM5"/>
      <c r="AN5" s="471" t="s">
        <v>0</v>
      </c>
      <c r="AO5" s="157" t="s">
        <v>260</v>
      </c>
      <c r="AP5" s="158" t="s">
        <v>71</v>
      </c>
      <c r="AQ5" s="155" t="s">
        <v>80</v>
      </c>
      <c r="AR5" s="155" t="s">
        <v>81</v>
      </c>
      <c r="AS5" s="159" t="s">
        <v>70</v>
      </c>
      <c r="AT5" s="160" t="s">
        <v>33</v>
      </c>
      <c r="AU5" s="156" t="s">
        <v>134</v>
      </c>
      <c r="AV5"/>
      <c r="AW5" s="137" t="s">
        <v>144</v>
      </c>
      <c r="AX5" s="138"/>
      <c r="AY5" s="90" t="str">
        <f>AN5</f>
        <v>FECHA</v>
      </c>
      <c r="AZ5" s="90" t="str">
        <f>AN6</f>
        <v>may</v>
      </c>
      <c r="BA5" s="90" t="str">
        <f>AN7</f>
        <v>Total general</v>
      </c>
      <c r="BB5" s="90">
        <f>AN8</f>
        <v>0</v>
      </c>
      <c r="BC5" s="90">
        <f>AN9</f>
        <v>0</v>
      </c>
      <c r="BD5" s="90">
        <f>AN10</f>
        <v>0</v>
      </c>
      <c r="BE5" s="90">
        <f>AN11</f>
        <v>0</v>
      </c>
      <c r="BF5" s="90">
        <f>AN12</f>
        <v>0</v>
      </c>
      <c r="BG5" s="90">
        <f>AN13</f>
        <v>0</v>
      </c>
      <c r="BH5" s="90">
        <f>AN14</f>
        <v>0</v>
      </c>
      <c r="BI5" s="90">
        <f>AN15</f>
        <v>0</v>
      </c>
      <c r="BJ5" s="90">
        <f>AN16</f>
        <v>0</v>
      </c>
      <c r="BK5" s="90">
        <f>AN17</f>
        <v>0</v>
      </c>
      <c r="BL5" s="90">
        <f>AN18</f>
        <v>0</v>
      </c>
      <c r="BM5" s="90">
        <f>AN19</f>
        <v>0</v>
      </c>
      <c r="BN5" s="90">
        <f>AN20</f>
        <v>0</v>
      </c>
      <c r="BO5" s="90">
        <f>AN21</f>
        <v>0</v>
      </c>
      <c r="BP5" s="90">
        <f>AN22</f>
        <v>0</v>
      </c>
      <c r="BQ5" s="90">
        <f>AN23</f>
        <v>0</v>
      </c>
      <c r="BR5" s="90">
        <f>AN24</f>
        <v>0</v>
      </c>
      <c r="BS5" s="90">
        <f>AN25</f>
        <v>0</v>
      </c>
      <c r="BT5" s="90">
        <f>AN26</f>
        <v>0</v>
      </c>
      <c r="BU5" s="90">
        <f>AN27</f>
        <v>0</v>
      </c>
      <c r="BV5" s="90">
        <f>AN28</f>
        <v>0</v>
      </c>
      <c r="BW5" s="90">
        <f>AN29</f>
        <v>0</v>
      </c>
      <c r="BX5" s="90">
        <f>AN30</f>
        <v>0</v>
      </c>
      <c r="BY5" s="90">
        <f>AN31</f>
        <v>0</v>
      </c>
      <c r="BZ5" s="90">
        <f>AN32</f>
        <v>0</v>
      </c>
      <c r="CA5" s="90">
        <f>AN33</f>
        <v>0</v>
      </c>
      <c r="CB5" s="90">
        <f>AN34</f>
        <v>0</v>
      </c>
      <c r="CC5" s="90">
        <f>AN35</f>
        <v>0</v>
      </c>
      <c r="CD5" s="165" t="s">
        <v>136</v>
      </c>
      <c r="CE5" s="165" t="e">
        <f>Tabla33[[#This Row],[Columna33]]/Tabla33[[#Totals],[Columna33]]</f>
        <v>#VALUE!</v>
      </c>
      <c r="CF5" s="165"/>
      <c r="CG5" s="79" t="s">
        <v>0</v>
      </c>
      <c r="CH5" s="80" t="s">
        <v>30</v>
      </c>
      <c r="CI5" s="80" t="s">
        <v>67</v>
      </c>
      <c r="CJ5" s="80" t="s">
        <v>333</v>
      </c>
      <c r="CK5" s="80" t="s">
        <v>343</v>
      </c>
      <c r="CL5" s="80" t="s">
        <v>284</v>
      </c>
      <c r="CM5"/>
      <c r="CN5"/>
      <c r="CO5" s="81"/>
      <c r="CP5" s="79" t="s">
        <v>0</v>
      </c>
      <c r="CQ5" s="80" t="s">
        <v>67</v>
      </c>
      <c r="CR5" s="80" t="s">
        <v>87</v>
      </c>
      <c r="CS5" s="80" t="s">
        <v>264</v>
      </c>
      <c r="CT5" s="80" t="s">
        <v>334</v>
      </c>
      <c r="CU5"/>
      <c r="CV5"/>
      <c r="CW5" s="6"/>
      <c r="CX5" s="79" t="s">
        <v>0</v>
      </c>
      <c r="CY5" s="85" t="s">
        <v>17</v>
      </c>
      <c r="CZ5" s="85" t="s">
        <v>82</v>
      </c>
      <c r="DA5" s="85" t="s">
        <v>336</v>
      </c>
      <c r="DB5"/>
      <c r="DC5"/>
      <c r="DD5" s="79" t="s">
        <v>0</v>
      </c>
      <c r="DE5" s="85" t="s">
        <v>82</v>
      </c>
      <c r="DF5" s="85" t="s">
        <v>90</v>
      </c>
      <c r="DG5" s="85" t="s">
        <v>265</v>
      </c>
      <c r="DH5" s="85" t="s">
        <v>337</v>
      </c>
      <c r="DI5">
        <f>464000/25</f>
        <v>18560</v>
      </c>
      <c r="DJ5"/>
      <c r="DK5" s="396" t="s">
        <v>435</v>
      </c>
      <c r="DL5" s="69">
        <v>-52668</v>
      </c>
      <c r="DM5" s="69">
        <v>-8572.265625</v>
      </c>
      <c r="DN5" s="69">
        <v>8</v>
      </c>
      <c r="DO5" s="69">
        <v>14</v>
      </c>
      <c r="DQ5" s="396" t="s">
        <v>435</v>
      </c>
      <c r="DR5" s="69">
        <v>-8572.265625</v>
      </c>
      <c r="DS5" s="69">
        <v>8</v>
      </c>
      <c r="DT5" s="69">
        <v>6144</v>
      </c>
      <c r="DU5" s="69">
        <v>14</v>
      </c>
      <c r="DW5" s="3" t="s">
        <v>435</v>
      </c>
      <c r="DX5" s="83">
        <v>7976</v>
      </c>
      <c r="DY5" s="83">
        <v>449</v>
      </c>
      <c r="DZ5" s="83">
        <v>5926.75</v>
      </c>
      <c r="EA5" s="83">
        <v>15923</v>
      </c>
      <c r="EB5" s="68"/>
      <c r="EC5" s="68">
        <v>13902.75</v>
      </c>
      <c r="ED5" s="83">
        <v>13902.75</v>
      </c>
      <c r="EG5" s="9" t="s">
        <v>1</v>
      </c>
      <c r="EH5" s="5" t="s">
        <v>344</v>
      </c>
      <c r="EI5" s="5" t="s">
        <v>284</v>
      </c>
      <c r="EJ5" s="5" t="s">
        <v>343</v>
      </c>
      <c r="EK5" s="5" t="s">
        <v>285</v>
      </c>
      <c r="EM5" s="9" t="s">
        <v>1</v>
      </c>
      <c r="EN5" s="31" t="s">
        <v>398</v>
      </c>
      <c r="EO5" s="31" t="s">
        <v>256</v>
      </c>
      <c r="EP5" s="31" t="s">
        <v>263</v>
      </c>
      <c r="EQ5" s="31" t="s">
        <v>396</v>
      </c>
      <c r="ER5" s="31" t="s">
        <v>397</v>
      </c>
      <c r="ES5" s="31" t="s">
        <v>399</v>
      </c>
      <c r="EW5" s="9" t="s">
        <v>0</v>
      </c>
      <c r="EX5" s="5" t="s">
        <v>262</v>
      </c>
      <c r="EY5" s="5" t="s">
        <v>257</v>
      </c>
      <c r="EZ5" s="5" t="s">
        <v>243</v>
      </c>
      <c r="FA5" s="5" t="s">
        <v>250</v>
      </c>
      <c r="FB5" s="5" t="s">
        <v>244</v>
      </c>
      <c r="FC5" s="5" t="s">
        <v>251</v>
      </c>
    </row>
    <row r="6" spans="1:159" ht="15.75" thickBot="1" x14ac:dyDescent="0.3">
      <c r="X6" s="86"/>
      <c r="Y6" s="339" t="s">
        <v>435</v>
      </c>
      <c r="Z6" s="147">
        <v>172622</v>
      </c>
      <c r="AA6" s="148">
        <v>1210.8726150392818</v>
      </c>
      <c r="AB6" s="148">
        <v>-2209.1621849284002</v>
      </c>
      <c r="AC6" s="148">
        <v>-52668</v>
      </c>
      <c r="AD6" s="148">
        <v>-8572.265625</v>
      </c>
      <c r="AE6" s="149">
        <v>0</v>
      </c>
      <c r="AF6"/>
      <c r="AG6" s="470" t="s">
        <v>435</v>
      </c>
      <c r="AH6" s="147">
        <v>-202412</v>
      </c>
      <c r="AI6" s="148"/>
      <c r="AJ6" s="148">
        <v>-297882</v>
      </c>
      <c r="AK6" s="148">
        <v>94084</v>
      </c>
      <c r="AL6" s="149">
        <v>1386</v>
      </c>
      <c r="AM6"/>
      <c r="AN6" s="472" t="s">
        <v>435</v>
      </c>
      <c r="AO6" s="150">
        <v>-202412</v>
      </c>
      <c r="AP6" s="69">
        <v>8921.5890000000018</v>
      </c>
      <c r="AQ6" s="69">
        <v>94084</v>
      </c>
      <c r="AR6" s="69"/>
      <c r="AS6" s="69">
        <v>-297882</v>
      </c>
      <c r="AT6" s="69">
        <v>306803.58899999986</v>
      </c>
      <c r="AU6" s="116">
        <v>1386</v>
      </c>
      <c r="AV6"/>
      <c r="AW6" s="135" t="s">
        <v>94</v>
      </c>
      <c r="AX6" s="136">
        <f>+Tabla33[[#This Row],[Columna33]]</f>
        <v>94084</v>
      </c>
      <c r="AY6" s="45" t="e">
        <f>AQ5/AO5</f>
        <v>#VALUE!</v>
      </c>
      <c r="AZ6" s="45">
        <f>AQ6/AO6</f>
        <v>-0.4648143390708061</v>
      </c>
      <c r="BA6" s="45">
        <f>AQ7/AO7</f>
        <v>-0.4648143390708061</v>
      </c>
      <c r="BB6" s="45" t="e">
        <f>AQ8/AO8</f>
        <v>#DIV/0!</v>
      </c>
      <c r="BC6" s="45" t="e">
        <f>AQ9/AO9</f>
        <v>#DIV/0!</v>
      </c>
      <c r="BD6" s="45" t="e">
        <f>AQ10/AO10</f>
        <v>#DIV/0!</v>
      </c>
      <c r="BE6" s="45" t="e">
        <f>AQ11/AO11</f>
        <v>#DIV/0!</v>
      </c>
      <c r="BF6" s="45" t="e">
        <f>AQ12/AO12</f>
        <v>#DIV/0!</v>
      </c>
      <c r="BG6" s="45" t="e">
        <f>AQ13/AO13</f>
        <v>#DIV/0!</v>
      </c>
      <c r="BH6" s="45" t="e">
        <f>AQ14/AO14</f>
        <v>#DIV/0!</v>
      </c>
      <c r="BI6" s="45" t="e">
        <f>AQ15/AO15</f>
        <v>#DIV/0!</v>
      </c>
      <c r="BJ6" s="45" t="e">
        <f>AQ16/AO16</f>
        <v>#DIV/0!</v>
      </c>
      <c r="BK6" s="45" t="e">
        <f>AQ17/AO17</f>
        <v>#DIV/0!</v>
      </c>
      <c r="BL6" s="45" t="e">
        <f>AQ18/AO18</f>
        <v>#DIV/0!</v>
      </c>
      <c r="BM6" s="45" t="e">
        <f>AQ19/AO19</f>
        <v>#DIV/0!</v>
      </c>
      <c r="BN6" s="45" t="e">
        <f>AQ20/AO20</f>
        <v>#DIV/0!</v>
      </c>
      <c r="BO6" s="45" t="e">
        <f>AQ21/AO21</f>
        <v>#DIV/0!</v>
      </c>
      <c r="BP6" s="45" t="e">
        <f>AQ22/AO22</f>
        <v>#DIV/0!</v>
      </c>
      <c r="BQ6" s="45" t="e">
        <f>AQ23/AO23</f>
        <v>#DIV/0!</v>
      </c>
      <c r="BR6" s="45" t="e">
        <f>AQ24/AO24</f>
        <v>#DIV/0!</v>
      </c>
      <c r="BS6" s="45" t="e">
        <f>AQ25/AO25</f>
        <v>#DIV/0!</v>
      </c>
      <c r="BT6" s="45" t="e">
        <f>AQ26/AO26</f>
        <v>#DIV/0!</v>
      </c>
      <c r="BU6" s="45" t="e">
        <f>AQ27/AO27</f>
        <v>#DIV/0!</v>
      </c>
      <c r="BV6" s="45" t="e">
        <f>AQ28/AO28</f>
        <v>#DIV/0!</v>
      </c>
      <c r="BW6" s="45" t="e">
        <f>AQ29/AO29</f>
        <v>#DIV/0!</v>
      </c>
      <c r="BX6" s="45" t="e">
        <f>AQ30/AO30</f>
        <v>#DIV/0!</v>
      </c>
      <c r="BY6" s="45" t="e">
        <f>AQ31/AO31</f>
        <v>#DIV/0!</v>
      </c>
      <c r="BZ6" s="45" t="e">
        <f>AQ32/AO32</f>
        <v>#DIV/0!</v>
      </c>
      <c r="CA6" s="45" t="e">
        <f>AQ33/AO33</f>
        <v>#DIV/0!</v>
      </c>
      <c r="CB6" s="45" t="e">
        <f>AQ34/AO34</f>
        <v>#DIV/0!</v>
      </c>
      <c r="CC6" s="45" t="e">
        <f>AQ35/AO35</f>
        <v>#DIV/0!</v>
      </c>
      <c r="CD6" s="264">
        <f>GETPIVOTDATA("  VOLUMEN CONSUMO ACUEDUCTO (m3)",$AN$5)</f>
        <v>94084</v>
      </c>
      <c r="CE6" s="46">
        <f>Tabla33[[#This Row],[Columna33]]/Tabla33[[#Totals],[Columna33]]</f>
        <v>-0.4648143390708061</v>
      </c>
      <c r="CF6" s="46"/>
      <c r="CG6" s="396" t="s">
        <v>435</v>
      </c>
      <c r="CH6" s="69">
        <v>172622</v>
      </c>
      <c r="CI6" s="69">
        <v>1210.8726150392818</v>
      </c>
      <c r="CJ6" s="69">
        <v>69</v>
      </c>
      <c r="CK6" s="69">
        <v>172329</v>
      </c>
      <c r="CL6" s="69">
        <v>293</v>
      </c>
      <c r="CM6"/>
      <c r="CN6"/>
      <c r="CO6" s="81"/>
      <c r="CP6" s="396" t="s">
        <v>435</v>
      </c>
      <c r="CQ6" s="69">
        <v>1210.8726150392818</v>
      </c>
      <c r="CR6" s="69">
        <v>142560</v>
      </c>
      <c r="CS6" s="69">
        <v>7250</v>
      </c>
      <c r="CT6" s="69">
        <v>69</v>
      </c>
      <c r="CU6"/>
      <c r="CV6"/>
      <c r="CW6" s="6"/>
      <c r="CX6" s="396" t="s">
        <v>435</v>
      </c>
      <c r="CY6" s="69">
        <v>-375034</v>
      </c>
      <c r="CZ6" s="69">
        <v>-2209.1621849284002</v>
      </c>
      <c r="DA6" s="69">
        <v>29.9</v>
      </c>
      <c r="DB6"/>
      <c r="DC6"/>
      <c r="DD6" s="396" t="s">
        <v>435</v>
      </c>
      <c r="DE6" s="69">
        <v>-2209.1621849284002</v>
      </c>
      <c r="DF6" s="69">
        <v>169763</v>
      </c>
      <c r="DG6" s="69">
        <v>18600</v>
      </c>
      <c r="DH6" s="69">
        <v>29.9</v>
      </c>
      <c r="DI6"/>
      <c r="DJ6"/>
      <c r="DK6" s="75" t="s">
        <v>2</v>
      </c>
      <c r="DL6" s="69">
        <v>-52668</v>
      </c>
      <c r="DM6" s="69">
        <v>-8572.265625</v>
      </c>
      <c r="DN6" s="69">
        <v>8</v>
      </c>
      <c r="DO6" s="69">
        <v>14</v>
      </c>
      <c r="DQ6" s="75" t="s">
        <v>2</v>
      </c>
      <c r="DR6" s="69">
        <v>-8572.265625</v>
      </c>
      <c r="DS6" s="69">
        <v>8</v>
      </c>
      <c r="DT6" s="69">
        <v>6144</v>
      </c>
      <c r="DU6" s="69">
        <v>14</v>
      </c>
      <c r="DW6" s="163" t="s">
        <v>2</v>
      </c>
      <c r="DX6" s="83">
        <v>7976</v>
      </c>
      <c r="DY6" s="83">
        <v>449</v>
      </c>
      <c r="DZ6" s="83">
        <v>5926.75</v>
      </c>
      <c r="EA6" s="83">
        <v>15923</v>
      </c>
      <c r="EB6" s="68"/>
      <c r="EC6" s="68">
        <v>13902.75</v>
      </c>
      <c r="ED6" s="83">
        <v>13902.75</v>
      </c>
      <c r="EG6" s="3" t="s">
        <v>435</v>
      </c>
      <c r="EH6">
        <v>172622</v>
      </c>
      <c r="EI6" s="306">
        <v>293</v>
      </c>
      <c r="EJ6">
        <v>172329</v>
      </c>
      <c r="EK6" s="306" t="e">
        <v>#VALUE!</v>
      </c>
      <c r="EM6" s="3" t="s">
        <v>435</v>
      </c>
      <c r="EN6" s="305">
        <v>8921.5890000000018</v>
      </c>
      <c r="EO6" s="305">
        <v>-297882</v>
      </c>
      <c r="EP6" s="305">
        <v>306803.58899999986</v>
      </c>
      <c r="EQ6" s="305">
        <v>590517</v>
      </c>
      <c r="ER6" s="305">
        <v>-580232.58900000004</v>
      </c>
      <c r="ES6" s="305">
        <v>19206</v>
      </c>
      <c r="EW6" s="3" t="s">
        <v>435</v>
      </c>
      <c r="EX6" s="290">
        <v>-202412</v>
      </c>
      <c r="EY6" s="290">
        <v>-202412</v>
      </c>
      <c r="EZ6" s="306">
        <v>-201950</v>
      </c>
      <c r="FA6">
        <v>19206</v>
      </c>
      <c r="FB6" s="306">
        <v>-571311</v>
      </c>
      <c r="FC6">
        <v>8921.5890000000018</v>
      </c>
    </row>
    <row r="7" spans="1:159" ht="30.75" thickBot="1" x14ac:dyDescent="0.3">
      <c r="X7" s="86"/>
      <c r="Y7" s="267" t="s">
        <v>2</v>
      </c>
      <c r="Z7" s="151">
        <v>172622</v>
      </c>
      <c r="AA7" s="117">
        <v>1210.8726150392818</v>
      </c>
      <c r="AB7" s="117">
        <v>-2209.1621849284002</v>
      </c>
      <c r="AC7" s="117">
        <v>-52668</v>
      </c>
      <c r="AD7" s="117">
        <v>-8572.265625</v>
      </c>
      <c r="AE7" s="118">
        <v>0</v>
      </c>
      <c r="AF7"/>
      <c r="AG7" s="152" t="s">
        <v>2</v>
      </c>
      <c r="AH7" s="151">
        <v>-202412</v>
      </c>
      <c r="AI7" s="117"/>
      <c r="AJ7" s="117">
        <v>-297882</v>
      </c>
      <c r="AK7" s="117">
        <v>94084</v>
      </c>
      <c r="AL7" s="118">
        <v>1386</v>
      </c>
      <c r="AM7"/>
      <c r="AN7" s="161" t="s">
        <v>2</v>
      </c>
      <c r="AO7" s="151">
        <v>-202412</v>
      </c>
      <c r="AP7" s="117">
        <v>8921.5890000000018</v>
      </c>
      <c r="AQ7" s="117">
        <v>94084</v>
      </c>
      <c r="AR7" s="117"/>
      <c r="AS7" s="117">
        <v>-297882</v>
      </c>
      <c r="AT7" s="117">
        <v>306803.58899999986</v>
      </c>
      <c r="AU7" s="118">
        <v>1386</v>
      </c>
      <c r="AV7"/>
      <c r="AW7" s="132" t="s">
        <v>95</v>
      </c>
      <c r="AX7" s="136">
        <f>GETPIVOTDATA("  VOLUMEN CONSUMO CARROTANQUES (m3)",$AN$4)</f>
        <v>0</v>
      </c>
      <c r="AY7" s="45" t="e">
        <f>AR5/AO5</f>
        <v>#VALUE!</v>
      </c>
      <c r="AZ7" s="45">
        <f>AR6/AO6</f>
        <v>0</v>
      </c>
      <c r="BA7" s="45">
        <f>AR7/AO7</f>
        <v>0</v>
      </c>
      <c r="BB7" s="45" t="e">
        <f>AR8/AO8</f>
        <v>#DIV/0!</v>
      </c>
      <c r="BC7" s="45" t="e">
        <f>AR9/AO9</f>
        <v>#DIV/0!</v>
      </c>
      <c r="BD7" s="45" t="e">
        <f>AR10/AO10</f>
        <v>#DIV/0!</v>
      </c>
      <c r="BE7" s="45" t="e">
        <f>AR11/AO11</f>
        <v>#DIV/0!</v>
      </c>
      <c r="BF7" s="45" t="e">
        <f>AR12/AO12</f>
        <v>#DIV/0!</v>
      </c>
      <c r="BG7" s="45" t="e">
        <f>AR13/AO13</f>
        <v>#DIV/0!</v>
      </c>
      <c r="BH7" s="45" t="e">
        <f>AR14/AO14</f>
        <v>#DIV/0!</v>
      </c>
      <c r="BI7" s="45" t="e">
        <f>AR15/AO15</f>
        <v>#DIV/0!</v>
      </c>
      <c r="BJ7" s="45" t="e">
        <f>AR16/AO16</f>
        <v>#DIV/0!</v>
      </c>
      <c r="BK7" s="45" t="e">
        <f>AR17/AO17</f>
        <v>#DIV/0!</v>
      </c>
      <c r="BL7" s="45" t="e">
        <f>AR18/AO18</f>
        <v>#DIV/0!</v>
      </c>
      <c r="BM7" s="45" t="e">
        <f>AR19/AO19</f>
        <v>#DIV/0!</v>
      </c>
      <c r="BN7" s="45" t="e">
        <f>AR20/AO20</f>
        <v>#DIV/0!</v>
      </c>
      <c r="BO7" s="45" t="e">
        <f>AR21/AO21</f>
        <v>#DIV/0!</v>
      </c>
      <c r="BP7" s="45" t="e">
        <f>AR22/AO22</f>
        <v>#DIV/0!</v>
      </c>
      <c r="BQ7" s="45" t="e">
        <f>AR23/AO23</f>
        <v>#DIV/0!</v>
      </c>
      <c r="BR7" s="45" t="e">
        <f>AR24/AO24</f>
        <v>#DIV/0!</v>
      </c>
      <c r="BS7" s="45" t="e">
        <f>AR25/AO25</f>
        <v>#DIV/0!</v>
      </c>
      <c r="BT7" s="45" t="e">
        <f>AR26/AO26</f>
        <v>#DIV/0!</v>
      </c>
      <c r="BU7" s="45" t="e">
        <f>AR27/AO27</f>
        <v>#DIV/0!</v>
      </c>
      <c r="BV7" s="45" t="e">
        <f>AR28/AO28</f>
        <v>#DIV/0!</v>
      </c>
      <c r="BW7" s="45" t="e">
        <f>AR29/AO29</f>
        <v>#DIV/0!</v>
      </c>
      <c r="BX7" s="45" t="e">
        <f>AR30/AO30</f>
        <v>#DIV/0!</v>
      </c>
      <c r="BY7" s="45" t="e">
        <f>AR31/AO31</f>
        <v>#DIV/0!</v>
      </c>
      <c r="BZ7" s="45" t="e">
        <f>AR32/AO32</f>
        <v>#DIV/0!</v>
      </c>
      <c r="CA7" s="45" t="e">
        <f>AR33/AO33</f>
        <v>#DIV/0!</v>
      </c>
      <c r="CB7" s="45" t="e">
        <f>AR34/AO34</f>
        <v>#DIV/0!</v>
      </c>
      <c r="CC7" s="45" t="e">
        <f>AR35/AO35</f>
        <v>#DIV/0!</v>
      </c>
      <c r="CD7" s="264">
        <f>GETPIVOTDATA("  VOLUMEN CONSUMO CARROTANQUES (m3)",$AN$4)</f>
        <v>0</v>
      </c>
      <c r="CE7" s="46">
        <f>Tabla33[[#This Row],[Columna33]]/Tabla33[[#Totals],[Columna33]]</f>
        <v>0</v>
      </c>
      <c r="CF7" s="46"/>
      <c r="CG7" s="75" t="s">
        <v>2</v>
      </c>
      <c r="CH7" s="69">
        <v>172622</v>
      </c>
      <c r="CI7" s="69">
        <v>1210.8726150392818</v>
      </c>
      <c r="CJ7" s="69">
        <v>69</v>
      </c>
      <c r="CK7" s="69">
        <v>172329</v>
      </c>
      <c r="CL7" s="69">
        <v>293</v>
      </c>
      <c r="CM7"/>
      <c r="CN7"/>
      <c r="CO7" s="81"/>
      <c r="CP7" s="396" t="s">
        <v>2</v>
      </c>
      <c r="CQ7" s="69">
        <v>1210.8726150392818</v>
      </c>
      <c r="CR7" s="69">
        <v>142560</v>
      </c>
      <c r="CS7" s="69">
        <v>7250</v>
      </c>
      <c r="CT7" s="69">
        <v>69</v>
      </c>
      <c r="CU7"/>
      <c r="CV7"/>
      <c r="CW7" s="81"/>
      <c r="CX7" s="75" t="s">
        <v>2</v>
      </c>
      <c r="CY7" s="69">
        <v>-375034</v>
      </c>
      <c r="CZ7" s="69">
        <v>-2209.1621849284002</v>
      </c>
      <c r="DA7" s="69">
        <v>29.9</v>
      </c>
      <c r="DB7"/>
      <c r="DC7"/>
      <c r="DD7" s="75" t="s">
        <v>2</v>
      </c>
      <c r="DE7" s="69">
        <v>-2209.1621849284002</v>
      </c>
      <c r="DF7" s="69">
        <v>169763</v>
      </c>
      <c r="DG7" s="69">
        <v>18600</v>
      </c>
      <c r="DH7" s="69">
        <v>29.9</v>
      </c>
      <c r="DI7"/>
      <c r="DJ7"/>
      <c r="DK7"/>
      <c r="DL7"/>
      <c r="DM7"/>
      <c r="DN7"/>
      <c r="DO7"/>
      <c r="DQ7"/>
      <c r="DR7"/>
      <c r="DS7"/>
      <c r="DT7"/>
      <c r="DU7"/>
      <c r="DW7"/>
      <c r="DX7"/>
      <c r="DY7"/>
      <c r="DZ7"/>
      <c r="EA7"/>
      <c r="EB7"/>
      <c r="EC7"/>
      <c r="ED7"/>
      <c r="EG7" s="3" t="s">
        <v>2</v>
      </c>
      <c r="EH7">
        <v>172622</v>
      </c>
      <c r="EI7" s="306">
        <v>293</v>
      </c>
      <c r="EJ7">
        <v>172329</v>
      </c>
      <c r="EK7" s="306" t="e">
        <v>#VALUE!</v>
      </c>
      <c r="EM7" s="3" t="s">
        <v>2</v>
      </c>
      <c r="EN7" s="305">
        <v>8921.5890000000018</v>
      </c>
      <c r="EO7" s="305">
        <v>-297882</v>
      </c>
      <c r="EP7" s="305">
        <v>306803.58899999986</v>
      </c>
      <c r="EQ7" s="305">
        <v>590517</v>
      </c>
      <c r="ER7" s="305">
        <v>-580232.58900000004</v>
      </c>
      <c r="ES7" s="305">
        <v>19206</v>
      </c>
      <c r="EW7" s="3" t="s">
        <v>2</v>
      </c>
      <c r="EX7" s="290">
        <v>-202412</v>
      </c>
      <c r="EY7" s="290">
        <v>-202412</v>
      </c>
      <c r="EZ7" s="306">
        <v>-201950</v>
      </c>
      <c r="FA7">
        <v>19206</v>
      </c>
      <c r="FB7" s="306">
        <v>-571311</v>
      </c>
      <c r="FC7">
        <v>8921.5890000000018</v>
      </c>
    </row>
    <row r="8" spans="1:159" x14ac:dyDescent="0.25">
      <c r="X8" s="86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33" t="s">
        <v>93</v>
      </c>
      <c r="AX8" s="136">
        <f>GETPIVOTDATA("VOLUMEN PERMEADO RO (RO Total)",$AN$4)</f>
        <v>-297882</v>
      </c>
      <c r="AY8" s="45" t="e">
        <f>AS5/AO5</f>
        <v>#VALUE!</v>
      </c>
      <c r="AZ8" s="45">
        <f>AS6/AO6</f>
        <v>1.471661759184238</v>
      </c>
      <c r="BA8" s="45">
        <f>AS7/AO7</f>
        <v>1.471661759184238</v>
      </c>
      <c r="BB8" s="45" t="e">
        <f>AS8/AO8</f>
        <v>#DIV/0!</v>
      </c>
      <c r="BC8" s="45" t="e">
        <f>AS9/AO9</f>
        <v>#DIV/0!</v>
      </c>
      <c r="BD8" s="45" t="e">
        <f>AS10/AO10</f>
        <v>#DIV/0!</v>
      </c>
      <c r="BE8" s="45" t="e">
        <f>AS11/AO11</f>
        <v>#DIV/0!</v>
      </c>
      <c r="BF8" s="45" t="e">
        <f>AS12/AO12</f>
        <v>#DIV/0!</v>
      </c>
      <c r="BG8" s="45" t="e">
        <f>AS13/AO13</f>
        <v>#DIV/0!</v>
      </c>
      <c r="BH8" s="45" t="e">
        <f>AS14/AO14</f>
        <v>#DIV/0!</v>
      </c>
      <c r="BI8" s="45" t="e">
        <f>AS15/AO15</f>
        <v>#DIV/0!</v>
      </c>
      <c r="BJ8" s="45" t="e">
        <f>AS16/AO16</f>
        <v>#DIV/0!</v>
      </c>
      <c r="BK8" s="45" t="e">
        <f>AS17/AO17</f>
        <v>#DIV/0!</v>
      </c>
      <c r="BL8" s="45" t="e">
        <f>AS18/AO18</f>
        <v>#DIV/0!</v>
      </c>
      <c r="BM8" s="45" t="e">
        <f>AS19/AO19</f>
        <v>#DIV/0!</v>
      </c>
      <c r="BN8" s="45" t="e">
        <f>AS20/AO20</f>
        <v>#DIV/0!</v>
      </c>
      <c r="BO8" s="45" t="e">
        <f>AS21/AO21</f>
        <v>#DIV/0!</v>
      </c>
      <c r="BP8" s="45" t="e">
        <f>AS22/AO22</f>
        <v>#DIV/0!</v>
      </c>
      <c r="BQ8" s="45" t="e">
        <f>AS23/AO23</f>
        <v>#DIV/0!</v>
      </c>
      <c r="BR8" s="45" t="e">
        <f>AS24/AO24</f>
        <v>#DIV/0!</v>
      </c>
      <c r="BS8" s="45" t="e">
        <f>AS25/AO25</f>
        <v>#DIV/0!</v>
      </c>
      <c r="BT8" s="45" t="e">
        <f>AS26/AO26</f>
        <v>#DIV/0!</v>
      </c>
      <c r="BU8" s="45" t="e">
        <f>AS27/AO27</f>
        <v>#DIV/0!</v>
      </c>
      <c r="BV8" s="45" t="e">
        <f>AS28/AO28</f>
        <v>#DIV/0!</v>
      </c>
      <c r="BW8" s="45" t="e">
        <f>AS29/AO29</f>
        <v>#DIV/0!</v>
      </c>
      <c r="BX8" s="45" t="e">
        <f>AS30/AO30</f>
        <v>#DIV/0!</v>
      </c>
      <c r="BY8" s="45" t="e">
        <f>AS31/AO31</f>
        <v>#DIV/0!</v>
      </c>
      <c r="BZ8" s="45" t="e">
        <f>AS32/AO32</f>
        <v>#DIV/0!</v>
      </c>
      <c r="CA8" s="45" t="e">
        <f>AS33/AO33</f>
        <v>#DIV/0!</v>
      </c>
      <c r="CB8" s="45" t="e">
        <f>AS34/AO34</f>
        <v>#DIV/0!</v>
      </c>
      <c r="CC8" s="45" t="e">
        <f>AS35/AO35</f>
        <v>#DIV/0!</v>
      </c>
      <c r="CD8" s="264">
        <f>GETPIVOTDATA("VOLUMEN PERMEADO RO (RO Total)",$AN$4)</f>
        <v>-297882</v>
      </c>
      <c r="CE8" s="46">
        <f>Tabla33[[#This Row],[Columna33]]/Tabla33[[#Totals],[Columna33]]</f>
        <v>1.471661759184238</v>
      </c>
      <c r="CF8" s="46"/>
      <c r="CG8"/>
      <c r="CH8"/>
      <c r="CI8"/>
      <c r="CJ8"/>
      <c r="CK8"/>
      <c r="CL8"/>
      <c r="CM8"/>
      <c r="CN8"/>
      <c r="CO8" s="81"/>
      <c r="CP8"/>
      <c r="CQ8"/>
      <c r="CR8"/>
      <c r="CS8"/>
      <c r="CT8"/>
      <c r="CU8"/>
      <c r="CV8"/>
      <c r="CW8" s="81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Q8"/>
      <c r="DR8"/>
      <c r="DS8"/>
      <c r="DT8"/>
      <c r="DU8"/>
      <c r="DW8"/>
      <c r="DX8"/>
      <c r="DY8"/>
      <c r="DZ8"/>
      <c r="EA8"/>
      <c r="EB8"/>
      <c r="EC8"/>
      <c r="ED8"/>
    </row>
    <row r="9" spans="1:159" ht="15.75" thickBot="1" x14ac:dyDescent="0.3">
      <c r="U9" s="189"/>
      <c r="W9" s="95"/>
      <c r="X9" s="86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34" t="s">
        <v>97</v>
      </c>
      <c r="AX9" s="136">
        <f>+Tabla33[[#This Row],[Columna33]]</f>
        <v>1386</v>
      </c>
      <c r="AY9" s="45" t="e">
        <f>AU5/AO5</f>
        <v>#VALUE!</v>
      </c>
      <c r="AZ9" s="45">
        <f>AU6/AO6</f>
        <v>-6.8474201134320102E-3</v>
      </c>
      <c r="BA9" s="45">
        <f>AU7/AO7</f>
        <v>-6.8474201134320102E-3</v>
      </c>
      <c r="BB9" s="45" t="e">
        <f>AU8/AO8</f>
        <v>#DIV/0!</v>
      </c>
      <c r="BC9" s="45" t="e">
        <f>AU9/AO9</f>
        <v>#DIV/0!</v>
      </c>
      <c r="BD9" s="45" t="e">
        <f>AU10/AO10</f>
        <v>#DIV/0!</v>
      </c>
      <c r="BE9" s="45" t="e">
        <f>AU11/AO11</f>
        <v>#DIV/0!</v>
      </c>
      <c r="BF9" s="45" t="e">
        <f>AU12/AO12</f>
        <v>#DIV/0!</v>
      </c>
      <c r="BG9" s="45" t="e">
        <f>AU13/AO13</f>
        <v>#DIV/0!</v>
      </c>
      <c r="BH9" s="45" t="e">
        <f>AU14/AO14</f>
        <v>#DIV/0!</v>
      </c>
      <c r="BI9" s="45" t="e">
        <f>AU15/AO15</f>
        <v>#DIV/0!</v>
      </c>
      <c r="BJ9" s="45" t="e">
        <f>AU16/AO16</f>
        <v>#DIV/0!</v>
      </c>
      <c r="BK9" s="45" t="e">
        <f>AU17/AO17</f>
        <v>#DIV/0!</v>
      </c>
      <c r="BL9" s="45" t="e">
        <f>AU18/AO18</f>
        <v>#DIV/0!</v>
      </c>
      <c r="BM9" s="45" t="e">
        <f>AU19/AO19</f>
        <v>#DIV/0!</v>
      </c>
      <c r="BN9" s="45" t="e">
        <f>AU20/AO20</f>
        <v>#DIV/0!</v>
      </c>
      <c r="BO9" s="45" t="e">
        <f>AU21/AO21</f>
        <v>#DIV/0!</v>
      </c>
      <c r="BP9" s="45" t="e">
        <f>AU22/AO22</f>
        <v>#DIV/0!</v>
      </c>
      <c r="BQ9" s="45" t="e">
        <f>AU23/AO23</f>
        <v>#DIV/0!</v>
      </c>
      <c r="BR9" s="45" t="e">
        <f>AU24/AO24</f>
        <v>#DIV/0!</v>
      </c>
      <c r="BS9" s="45" t="e">
        <f>AU25/AO25</f>
        <v>#DIV/0!</v>
      </c>
      <c r="BT9" s="45" t="e">
        <f>AU26/AO26</f>
        <v>#DIV/0!</v>
      </c>
      <c r="BU9" s="45" t="e">
        <f>AU27/AO27</f>
        <v>#DIV/0!</v>
      </c>
      <c r="BV9" s="45" t="e">
        <f>AU28/AO28</f>
        <v>#DIV/0!</v>
      </c>
      <c r="BW9" s="45" t="e">
        <f>AU29/AO29</f>
        <v>#DIV/0!</v>
      </c>
      <c r="BX9" s="45" t="e">
        <f>AU30/AO30</f>
        <v>#DIV/0!</v>
      </c>
      <c r="BY9" s="45" t="e">
        <f>AU31/AO31</f>
        <v>#DIV/0!</v>
      </c>
      <c r="BZ9" s="45" t="e">
        <f>AU32/AO32</f>
        <v>#DIV/0!</v>
      </c>
      <c r="CA9" s="45" t="e">
        <f>AU33/AO33</f>
        <v>#DIV/0!</v>
      </c>
      <c r="CB9" s="45" t="e">
        <f>AU34/AO34</f>
        <v>#DIV/0!</v>
      </c>
      <c r="CC9" s="45" t="e">
        <f>AU35/AO35</f>
        <v>#DIV/0!</v>
      </c>
      <c r="CD9" s="264">
        <f>GETPIVOTDATA(" VOLUMEN  PTAP POTABLE (m3)2",$AN$4)</f>
        <v>1386</v>
      </c>
      <c r="CE9" s="46">
        <f>Tabla33[[#This Row],[Columna33]]/Tabla33[[#Totals],[Columna33]]</f>
        <v>-6.8474201134320102E-3</v>
      </c>
      <c r="CF9" s="46"/>
      <c r="CG9"/>
      <c r="CH9"/>
      <c r="CI9"/>
      <c r="CJ9"/>
      <c r="CK9"/>
      <c r="CL9"/>
      <c r="CM9"/>
      <c r="CN9"/>
      <c r="CO9" s="81"/>
      <c r="CP9"/>
      <c r="CQ9"/>
      <c r="CR9"/>
      <c r="CS9"/>
      <c r="CT9"/>
      <c r="CU9"/>
      <c r="CV9"/>
      <c r="CW9" s="81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Q9"/>
      <c r="DR9"/>
      <c r="DS9"/>
      <c r="DT9"/>
      <c r="DU9"/>
      <c r="DW9"/>
      <c r="DX9"/>
      <c r="DY9"/>
      <c r="DZ9"/>
      <c r="EA9"/>
      <c r="EB9"/>
      <c r="EC9"/>
      <c r="ED9"/>
    </row>
    <row r="10" spans="1:159" ht="15.75" thickBot="1" x14ac:dyDescent="0.3">
      <c r="U10" s="95"/>
      <c r="X10" s="86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300"/>
      <c r="AX10" s="88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264"/>
      <c r="CE10" s="165"/>
      <c r="CF10" s="46"/>
      <c r="CG10"/>
      <c r="CH10"/>
      <c r="CI10"/>
      <c r="CJ10"/>
      <c r="CK10"/>
      <c r="CL10"/>
      <c r="CM10"/>
      <c r="CN10"/>
      <c r="CO10" s="81"/>
      <c r="CP10"/>
      <c r="CQ10"/>
      <c r="CR10"/>
      <c r="CS10"/>
      <c r="CT10"/>
      <c r="CU10"/>
      <c r="CV10"/>
      <c r="CW10" s="81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Q10"/>
      <c r="DR10"/>
      <c r="DS10"/>
      <c r="DT10"/>
      <c r="DU10"/>
      <c r="DW10"/>
      <c r="DX10"/>
      <c r="DY10"/>
      <c r="DZ10"/>
      <c r="EA10"/>
      <c r="EB10"/>
      <c r="EC10"/>
      <c r="ED10"/>
    </row>
    <row r="11" spans="1:159" x14ac:dyDescent="0.25">
      <c r="X11" s="8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88" t="s">
        <v>157</v>
      </c>
      <c r="AX11" s="89">
        <f>AX6+AX7+AX8+AX9</f>
        <v>-202412</v>
      </c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>
        <f>SUBTOTAL(103,Tabla33[Columna31])</f>
        <v>5</v>
      </c>
      <c r="CD11" s="264">
        <f>SUM(CD6:CD10)</f>
        <v>-202412</v>
      </c>
      <c r="CE11" s="73"/>
      <c r="CF11" s="73"/>
      <c r="CG11"/>
      <c r="CH11"/>
      <c r="CI11"/>
      <c r="CJ11"/>
      <c r="CK11"/>
      <c r="CL11"/>
      <c r="CM11"/>
      <c r="CN11"/>
      <c r="CO11" s="81"/>
      <c r="CP11"/>
      <c r="CQ11"/>
      <c r="CR11"/>
      <c r="CS11"/>
      <c r="CT11"/>
      <c r="CU11"/>
      <c r="CV11"/>
      <c r="CW11" s="8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Q11"/>
      <c r="DR11"/>
      <c r="DS11"/>
      <c r="DT11"/>
      <c r="DU11"/>
      <c r="DW11"/>
      <c r="DX11"/>
      <c r="DY11"/>
      <c r="DZ11"/>
      <c r="EA11"/>
      <c r="EB11"/>
      <c r="EC11"/>
      <c r="ED11"/>
    </row>
    <row r="12" spans="1:159" x14ac:dyDescent="0.25">
      <c r="X12" s="8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94"/>
      <c r="CE12" s="94"/>
      <c r="CF12" s="94"/>
      <c r="CG12"/>
      <c r="CH12"/>
      <c r="CI12"/>
      <c r="CJ12"/>
      <c r="CK12"/>
      <c r="CL12"/>
      <c r="CM12"/>
      <c r="CN12"/>
      <c r="CO12" s="81"/>
      <c r="CP12"/>
      <c r="CQ12"/>
      <c r="CR12"/>
      <c r="CS12"/>
      <c r="CT12"/>
      <c r="CU12"/>
      <c r="CV12"/>
      <c r="CW12" s="81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Q12"/>
      <c r="DR12"/>
      <c r="DS12"/>
      <c r="DT12"/>
      <c r="DU12"/>
      <c r="DW12"/>
      <c r="DX12"/>
      <c r="DY12"/>
      <c r="DZ12"/>
      <c r="EA12"/>
      <c r="EB12"/>
      <c r="EC12"/>
      <c r="ED12"/>
    </row>
    <row r="13" spans="1:159" x14ac:dyDescent="0.25">
      <c r="X13" s="8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301">
        <f>+Tabla33[[#Totals],[Columna33]]+AX14</f>
        <v>104391.58899999986</v>
      </c>
      <c r="CE13" s="94"/>
      <c r="CF13" s="94"/>
      <c r="CG13"/>
      <c r="CH13"/>
      <c r="CI13"/>
      <c r="CJ13"/>
      <c r="CK13"/>
      <c r="CL13"/>
      <c r="CM13"/>
      <c r="CN13"/>
      <c r="CO13" s="81"/>
      <c r="CP13"/>
      <c r="CQ13"/>
      <c r="CR13"/>
      <c r="CS13"/>
      <c r="CT13"/>
      <c r="CU13"/>
      <c r="CV13"/>
      <c r="CW13" s="81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Q13"/>
      <c r="DR13"/>
      <c r="DS13"/>
      <c r="DT13"/>
      <c r="DU13"/>
      <c r="DW13"/>
      <c r="DX13"/>
      <c r="DY13"/>
      <c r="DZ13"/>
      <c r="EA13"/>
      <c r="EB13"/>
      <c r="EC13"/>
      <c r="ED13"/>
    </row>
    <row r="14" spans="1:159" x14ac:dyDescent="0.25">
      <c r="X14" s="8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33" t="s">
        <v>96</v>
      </c>
      <c r="AX14" s="297">
        <f>GETPIVOTDATA("  VOLUMEN ENVIADO RECHAZO (m3)",$AN$4)</f>
        <v>306803.58899999986</v>
      </c>
      <c r="AY14" s="298" t="e">
        <f>AT5/AO5</f>
        <v>#VALUE!</v>
      </c>
      <c r="AZ14" s="298">
        <f>AT6/AO6</f>
        <v>-1.5157381429954739</v>
      </c>
      <c r="BA14" s="298">
        <f>AT7/AO7</f>
        <v>-1.5157381429954739</v>
      </c>
      <c r="BB14" s="298" t="e">
        <f>AT8/AO8</f>
        <v>#DIV/0!</v>
      </c>
      <c r="BC14" s="298" t="e">
        <f>AT9/AO9</f>
        <v>#DIV/0!</v>
      </c>
      <c r="BD14" s="298" t="e">
        <f>AT10/AO10</f>
        <v>#DIV/0!</v>
      </c>
      <c r="BE14" s="298" t="e">
        <f>AT11/AO11</f>
        <v>#DIV/0!</v>
      </c>
      <c r="BF14" s="298" t="e">
        <f>AT12/AO12</f>
        <v>#DIV/0!</v>
      </c>
      <c r="BG14" s="298" t="e">
        <f>AT13/AO13</f>
        <v>#DIV/0!</v>
      </c>
      <c r="BH14" s="298" t="e">
        <f>AT14/AO14</f>
        <v>#DIV/0!</v>
      </c>
      <c r="BI14" s="298" t="e">
        <f>AT15/AO15</f>
        <v>#DIV/0!</v>
      </c>
      <c r="BJ14" s="298" t="e">
        <f>AT16/AO16</f>
        <v>#DIV/0!</v>
      </c>
      <c r="BK14" s="298" t="e">
        <f>AT17/AO17</f>
        <v>#DIV/0!</v>
      </c>
      <c r="BL14" s="298" t="e">
        <f>AT18/AO18</f>
        <v>#DIV/0!</v>
      </c>
      <c r="BM14" s="298" t="e">
        <f>AT19/AO19</f>
        <v>#DIV/0!</v>
      </c>
      <c r="BN14" s="298" t="e">
        <f>AT20/AO20</f>
        <v>#DIV/0!</v>
      </c>
      <c r="BO14" s="298" t="e">
        <f>AT21/AO21</f>
        <v>#DIV/0!</v>
      </c>
      <c r="BP14" s="298" t="e">
        <f>AT22/AO22</f>
        <v>#DIV/0!</v>
      </c>
      <c r="BQ14" s="298" t="e">
        <f>AT23/AO23</f>
        <v>#DIV/0!</v>
      </c>
      <c r="BR14" s="298" t="e">
        <f>AT24/AO24</f>
        <v>#DIV/0!</v>
      </c>
      <c r="BS14" s="298" t="e">
        <f>AT25/AO25</f>
        <v>#DIV/0!</v>
      </c>
      <c r="BT14" s="298" t="e">
        <f>AT26/AO26</f>
        <v>#DIV/0!</v>
      </c>
      <c r="BU14" s="298" t="e">
        <f>AT27/AO27</f>
        <v>#DIV/0!</v>
      </c>
      <c r="BV14" s="298" t="e">
        <f>AT28/AO28</f>
        <v>#DIV/0!</v>
      </c>
      <c r="BW14" s="298" t="e">
        <f>AT29/AO29</f>
        <v>#DIV/0!</v>
      </c>
      <c r="BX14" s="298" t="e">
        <f>AT30/AO30</f>
        <v>#DIV/0!</v>
      </c>
      <c r="BY14" s="298" t="e">
        <f>AT31/AO31</f>
        <v>#DIV/0!</v>
      </c>
      <c r="BZ14" s="298" t="e">
        <f>AT32/AO32</f>
        <v>#DIV/0!</v>
      </c>
      <c r="CA14" s="298" t="e">
        <f>AT33/AO33</f>
        <v>#DIV/0!</v>
      </c>
      <c r="CB14" s="298" t="e">
        <f>AT34/AO34</f>
        <v>#DIV/0!</v>
      </c>
      <c r="CC14" s="298" t="e">
        <f>AT35/AO35</f>
        <v>#DIV/0!</v>
      </c>
      <c r="CD14" s="264">
        <f>+CD13</f>
        <v>104391.58899999986</v>
      </c>
      <c r="CE14" s="299">
        <f>+AX14/CD13</f>
        <v>2.9389684737915069</v>
      </c>
      <c r="CF14" s="94"/>
      <c r="CG14"/>
      <c r="CH14"/>
      <c r="CI14"/>
      <c r="CJ14"/>
      <c r="CK14"/>
      <c r="CL14"/>
      <c r="CM14"/>
      <c r="CN14"/>
      <c r="CO14" s="81"/>
      <c r="CP14"/>
      <c r="CQ14"/>
      <c r="CR14"/>
      <c r="CS14"/>
      <c r="CT14"/>
      <c r="CU14"/>
      <c r="CV14"/>
      <c r="CW14" s="81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Q14"/>
      <c r="DR14"/>
      <c r="DS14"/>
      <c r="DT14"/>
      <c r="DU14"/>
      <c r="DW14"/>
      <c r="DX14"/>
      <c r="DY14"/>
      <c r="DZ14"/>
      <c r="EA14"/>
      <c r="EB14"/>
      <c r="EC14"/>
      <c r="ED14"/>
    </row>
    <row r="15" spans="1:159" x14ac:dyDescent="0.25">
      <c r="X15" s="8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94"/>
      <c r="CE15" s="94"/>
      <c r="CF15" s="94"/>
      <c r="CG15"/>
      <c r="CH15"/>
      <c r="CI15"/>
      <c r="CJ15"/>
      <c r="CK15"/>
      <c r="CL15"/>
      <c r="CM15"/>
      <c r="CN15"/>
      <c r="CO15" s="81"/>
      <c r="CP15"/>
      <c r="CQ15"/>
      <c r="CR15"/>
      <c r="CS15"/>
      <c r="CT15"/>
      <c r="CU15"/>
      <c r="CV15"/>
      <c r="CW15" s="81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Q15"/>
      <c r="DR15"/>
      <c r="DS15"/>
      <c r="DT15"/>
      <c r="DU15"/>
      <c r="DW15"/>
      <c r="DX15"/>
      <c r="DY15"/>
      <c r="DZ15"/>
      <c r="EA15"/>
      <c r="EB15"/>
      <c r="EC15"/>
      <c r="ED15"/>
    </row>
    <row r="16" spans="1:159" x14ac:dyDescent="0.25">
      <c r="X16" s="8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94"/>
      <c r="CE16" s="94"/>
      <c r="CF16" s="94"/>
      <c r="CG16"/>
      <c r="CH16"/>
      <c r="CI16"/>
      <c r="CJ16"/>
      <c r="CK16"/>
      <c r="CL16"/>
      <c r="CM16"/>
      <c r="CN16"/>
      <c r="CO16" s="81"/>
      <c r="CP16"/>
      <c r="CQ16"/>
      <c r="CR16"/>
      <c r="CS16"/>
      <c r="CT16"/>
      <c r="CU16"/>
      <c r="CV16"/>
      <c r="CW16" s="81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Q16"/>
      <c r="DR16"/>
      <c r="DS16"/>
      <c r="DT16"/>
      <c r="DU16"/>
      <c r="DW16"/>
      <c r="DX16"/>
      <c r="DY16"/>
      <c r="DZ16"/>
      <c r="EA16"/>
      <c r="EB16"/>
      <c r="EC16"/>
      <c r="ED16"/>
    </row>
    <row r="17" spans="21:160" x14ac:dyDescent="0.25">
      <c r="U17" s="355"/>
      <c r="X17" s="86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94"/>
      <c r="CE17" s="94"/>
      <c r="CF17" s="94"/>
      <c r="CG17"/>
      <c r="CH17"/>
      <c r="CI17"/>
      <c r="CJ17"/>
      <c r="CK17"/>
      <c r="CL17"/>
      <c r="CM17"/>
      <c r="CN17"/>
      <c r="CO17" s="81"/>
      <c r="CP17"/>
      <c r="CQ17"/>
      <c r="CR17"/>
      <c r="CS17"/>
      <c r="CT17"/>
      <c r="CU17"/>
      <c r="CV17"/>
      <c r="CW17" s="81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Q17"/>
      <c r="DR17"/>
      <c r="DS17"/>
      <c r="DT17"/>
      <c r="DU17"/>
      <c r="DW17"/>
      <c r="DX17"/>
      <c r="DY17"/>
      <c r="DZ17"/>
      <c r="EA17"/>
      <c r="EB17"/>
      <c r="EC17"/>
      <c r="ED17"/>
    </row>
    <row r="18" spans="21:160" x14ac:dyDescent="0.25">
      <c r="U18" s="355"/>
      <c r="X18" s="86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94"/>
      <c r="CE18" s="94"/>
      <c r="CF18" s="94"/>
      <c r="CG18"/>
      <c r="CH18"/>
      <c r="CI18"/>
      <c r="CJ18"/>
      <c r="CK18"/>
      <c r="CL18"/>
      <c r="CM18"/>
      <c r="CN18"/>
      <c r="CO18" s="81"/>
      <c r="CP18"/>
      <c r="CQ18"/>
      <c r="CR18"/>
      <c r="CS18"/>
      <c r="CT18"/>
      <c r="CU18"/>
      <c r="CV18"/>
      <c r="CW18" s="81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Q18"/>
      <c r="DR18"/>
      <c r="DS18"/>
      <c r="DT18"/>
      <c r="DU18"/>
      <c r="DW18"/>
      <c r="DX18"/>
      <c r="DY18"/>
      <c r="DZ18"/>
      <c r="EA18"/>
      <c r="EB18"/>
      <c r="EC18"/>
      <c r="ED18"/>
    </row>
    <row r="19" spans="21:160" x14ac:dyDescent="0.25">
      <c r="X19" s="86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94"/>
      <c r="CE19" s="94"/>
      <c r="CF19" s="94"/>
      <c r="CG19"/>
      <c r="CH19"/>
      <c r="CI19"/>
      <c r="CJ19"/>
      <c r="CK19"/>
      <c r="CL19"/>
      <c r="CM19"/>
      <c r="CN19"/>
      <c r="CO19" s="81"/>
      <c r="CP19"/>
      <c r="CQ19"/>
      <c r="CR19"/>
      <c r="CS19"/>
      <c r="CT19"/>
      <c r="CU19"/>
      <c r="CV19"/>
      <c r="CW19" s="81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Q19"/>
      <c r="DR19"/>
      <c r="DS19"/>
      <c r="DT19"/>
      <c r="DU19"/>
      <c r="DW19"/>
      <c r="DX19"/>
      <c r="DY19"/>
      <c r="DZ19"/>
      <c r="EA19"/>
      <c r="EB19"/>
      <c r="EC19"/>
      <c r="ED19"/>
    </row>
    <row r="20" spans="21:160" x14ac:dyDescent="0.25">
      <c r="U20" s="355"/>
      <c r="X20" s="8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94"/>
      <c r="CE20" s="94"/>
      <c r="CF20" s="94"/>
      <c r="CG20"/>
      <c r="CH20"/>
      <c r="CI20"/>
      <c r="CJ20"/>
      <c r="CK20"/>
      <c r="CL20"/>
      <c r="CM20"/>
      <c r="CN20"/>
      <c r="CO20" s="81"/>
      <c r="CP20"/>
      <c r="CQ20"/>
      <c r="CR20"/>
      <c r="CS20"/>
      <c r="CT20"/>
      <c r="CU20"/>
      <c r="CV20"/>
      <c r="CW20" s="81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Q20"/>
      <c r="DR20"/>
      <c r="DS20"/>
      <c r="DT20"/>
      <c r="DU20"/>
      <c r="DW20"/>
      <c r="DX20"/>
      <c r="DY20"/>
      <c r="DZ20"/>
      <c r="EA20"/>
      <c r="EB20"/>
      <c r="EC20"/>
      <c r="ED20"/>
    </row>
    <row r="21" spans="21:160" x14ac:dyDescent="0.25">
      <c r="X21" s="86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94"/>
      <c r="CE21" s="94"/>
      <c r="CF21" s="94"/>
      <c r="CG21"/>
      <c r="CH21"/>
      <c r="CI21"/>
      <c r="CJ21"/>
      <c r="CK21"/>
      <c r="CL21"/>
      <c r="CM21"/>
      <c r="CN21"/>
      <c r="CO21" s="81"/>
      <c r="CP21"/>
      <c r="CQ21"/>
      <c r="CR21"/>
      <c r="CS21"/>
      <c r="CT21"/>
      <c r="CU21"/>
      <c r="CV21"/>
      <c r="CW21" s="8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Q21"/>
      <c r="DR21"/>
      <c r="DS21"/>
      <c r="DT21"/>
      <c r="DU21"/>
      <c r="DW21"/>
      <c r="DX21"/>
      <c r="DY21"/>
      <c r="DZ21"/>
      <c r="EA21"/>
      <c r="EB21"/>
      <c r="EC21"/>
      <c r="ED21"/>
      <c r="FD21" s="306"/>
    </row>
    <row r="22" spans="21:160" x14ac:dyDescent="0.25">
      <c r="X22" s="8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s="6"/>
      <c r="AX22" s="6"/>
      <c r="AY22" s="6"/>
      <c r="AZ22" s="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/>
      <c r="CH22"/>
      <c r="CI22"/>
      <c r="CJ22"/>
      <c r="CK22"/>
      <c r="CL22"/>
      <c r="CM22"/>
      <c r="CN22"/>
      <c r="CO22" s="81"/>
      <c r="CP22"/>
      <c r="CQ22"/>
      <c r="CR22"/>
      <c r="CS22"/>
      <c r="CT22"/>
      <c r="CU22"/>
      <c r="CV22"/>
      <c r="CW22" s="81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Q22"/>
      <c r="DR22"/>
      <c r="DS22"/>
      <c r="DT22"/>
      <c r="DU22"/>
      <c r="DW22"/>
      <c r="DX22"/>
      <c r="DY22"/>
      <c r="DZ22"/>
      <c r="EA22"/>
      <c r="EB22"/>
      <c r="EC22"/>
      <c r="ED22"/>
      <c r="FD22" s="306"/>
    </row>
    <row r="23" spans="21:160" x14ac:dyDescent="0.25">
      <c r="X23" s="86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/>
      <c r="CH23"/>
      <c r="CI23"/>
      <c r="CJ23"/>
      <c r="CK23"/>
      <c r="CL23"/>
      <c r="CM23"/>
      <c r="CN23"/>
      <c r="CO23" s="81"/>
      <c r="CP23"/>
      <c r="CQ23"/>
      <c r="CR23"/>
      <c r="CS23"/>
      <c r="CT23"/>
      <c r="CU23"/>
      <c r="CV23"/>
      <c r="CW23" s="81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Q23"/>
      <c r="DR23"/>
      <c r="DS23"/>
      <c r="DT23"/>
      <c r="DU23"/>
      <c r="DW23"/>
      <c r="DX23"/>
      <c r="DY23"/>
      <c r="DZ23"/>
      <c r="EA23"/>
      <c r="EB23"/>
      <c r="EC23"/>
      <c r="ED23"/>
      <c r="FD23" s="306"/>
    </row>
    <row r="24" spans="21:160" x14ac:dyDescent="0.25">
      <c r="X24" s="8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/>
      <c r="CH24"/>
      <c r="CI24"/>
      <c r="CJ24"/>
      <c r="CK24"/>
      <c r="CL24"/>
      <c r="CM24"/>
      <c r="CN24"/>
      <c r="CO24" s="81"/>
      <c r="CP24"/>
      <c r="CQ24"/>
      <c r="CR24"/>
      <c r="CS24"/>
      <c r="CT24"/>
      <c r="CU24"/>
      <c r="CV24"/>
      <c r="CW24" s="81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FD24" s="306"/>
    </row>
    <row r="25" spans="21:160" x14ac:dyDescent="0.25">
      <c r="X25" s="8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/>
      <c r="CH25"/>
      <c r="CI25"/>
      <c r="CJ25"/>
      <c r="CK25"/>
      <c r="CL25"/>
      <c r="CM25"/>
      <c r="CN25"/>
      <c r="CO25" s="81"/>
      <c r="CP25"/>
      <c r="CQ25"/>
      <c r="CR25"/>
      <c r="CS25"/>
      <c r="CT25"/>
      <c r="CU25"/>
      <c r="CV25"/>
      <c r="CW25" s="81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306"/>
    </row>
    <row r="26" spans="21:160" x14ac:dyDescent="0.25">
      <c r="X26" s="8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/>
      <c r="CH26"/>
      <c r="CI26"/>
      <c r="CJ26"/>
      <c r="CK26"/>
      <c r="CL26"/>
      <c r="CM26"/>
      <c r="CN26"/>
      <c r="CO26" s="81"/>
      <c r="CP26"/>
      <c r="CQ26"/>
      <c r="CR26"/>
      <c r="CS26"/>
      <c r="CT26"/>
      <c r="CU26"/>
      <c r="CV26"/>
      <c r="CW26" s="81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306"/>
    </row>
    <row r="27" spans="21:160" x14ac:dyDescent="0.25">
      <c r="X27" s="8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/>
      <c r="CH27"/>
      <c r="CI27"/>
      <c r="CJ27"/>
      <c r="CK27"/>
      <c r="CL27"/>
      <c r="CM27"/>
      <c r="CN27"/>
      <c r="CO27" s="81"/>
      <c r="CP27"/>
      <c r="CQ27"/>
      <c r="CR27"/>
      <c r="CS27"/>
      <c r="CT27"/>
      <c r="CU27"/>
      <c r="CV27"/>
      <c r="CW27" s="81"/>
      <c r="CX27"/>
      <c r="CY27"/>
      <c r="CZ27"/>
      <c r="DA27"/>
      <c r="DB27"/>
      <c r="DC27" s="69"/>
      <c r="DD27"/>
      <c r="DE27"/>
      <c r="DF27"/>
      <c r="DG27"/>
      <c r="DH27"/>
      <c r="DI27"/>
      <c r="DJ27" s="69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306"/>
    </row>
    <row r="28" spans="21:160" x14ac:dyDescent="0.25">
      <c r="X28" s="8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/>
      <c r="CH28"/>
      <c r="CI28"/>
      <c r="CJ28"/>
      <c r="CK28"/>
      <c r="CL28"/>
      <c r="CM28"/>
      <c r="CN28"/>
      <c r="CO28" s="81"/>
      <c r="CP28"/>
      <c r="CQ28"/>
      <c r="CR28"/>
      <c r="CS28"/>
      <c r="CT28"/>
      <c r="CU28"/>
      <c r="CV28"/>
      <c r="CW28" s="81"/>
      <c r="CX28"/>
      <c r="CY28"/>
      <c r="CZ28"/>
      <c r="DA28"/>
      <c r="DB28"/>
      <c r="DC28" s="69"/>
      <c r="DD28"/>
      <c r="DE28"/>
      <c r="DF28"/>
      <c r="DG28"/>
      <c r="DH28"/>
      <c r="DI28"/>
      <c r="DJ28" s="69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306"/>
    </row>
    <row r="29" spans="21:160" x14ac:dyDescent="0.25">
      <c r="X29" s="8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4"/>
      <c r="AX29" s="94"/>
      <c r="AY29" s="94"/>
      <c r="AZ29" s="94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/>
      <c r="CH29"/>
      <c r="CI29"/>
      <c r="CJ29"/>
      <c r="CK29"/>
      <c r="CL29"/>
      <c r="CM29"/>
      <c r="CN29"/>
      <c r="CO29" s="81"/>
      <c r="CP29"/>
      <c r="CQ29"/>
      <c r="CR29"/>
      <c r="CS29"/>
      <c r="CT29"/>
      <c r="CU29"/>
      <c r="CV29"/>
      <c r="CW29" s="81"/>
      <c r="CX29"/>
      <c r="CY29"/>
      <c r="CZ29"/>
      <c r="DA29"/>
      <c r="DB29"/>
      <c r="DC29" s="69"/>
      <c r="DD29"/>
      <c r="DE29"/>
      <c r="DF29"/>
      <c r="DG29"/>
      <c r="DH29"/>
      <c r="DI29"/>
      <c r="DJ29" s="69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306"/>
    </row>
    <row r="30" spans="21:160" x14ac:dyDescent="0.25">
      <c r="X30" s="86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4"/>
      <c r="AX30" s="94"/>
      <c r="AY30" s="94"/>
      <c r="AZ30" s="94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/>
      <c r="CH30"/>
      <c r="CI30"/>
      <c r="CJ30"/>
      <c r="CK30"/>
      <c r="CL30"/>
      <c r="CM30"/>
      <c r="CN30"/>
      <c r="CO30" s="81"/>
      <c r="CP30"/>
      <c r="CQ30"/>
      <c r="CR30"/>
      <c r="CS30"/>
      <c r="CT30"/>
      <c r="CU30"/>
      <c r="CV30"/>
      <c r="CW30" s="81"/>
      <c r="CX30"/>
      <c r="CY30"/>
      <c r="CZ30"/>
      <c r="DA30"/>
      <c r="DB30"/>
      <c r="DC30" s="69"/>
      <c r="DD30"/>
      <c r="DE30"/>
      <c r="DF30"/>
      <c r="DG30"/>
      <c r="DH30"/>
      <c r="DI30"/>
      <c r="DJ30" s="69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x14ac:dyDescent="0.25">
      <c r="X31" s="86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4"/>
      <c r="AX31" s="94"/>
      <c r="AY31" s="94"/>
      <c r="AZ31" s="94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/>
      <c r="CH31"/>
      <c r="CI31"/>
      <c r="CJ31"/>
      <c r="CK31"/>
      <c r="CL31"/>
      <c r="CM31"/>
      <c r="CN31"/>
      <c r="CO31" s="81"/>
      <c r="CP31"/>
      <c r="CQ31"/>
      <c r="CR31"/>
      <c r="CS31"/>
      <c r="CT31"/>
      <c r="CU31"/>
      <c r="CV31"/>
      <c r="CW31" s="81"/>
      <c r="CX31"/>
      <c r="CY31"/>
      <c r="CZ31"/>
      <c r="DA31"/>
      <c r="DB31"/>
      <c r="DC31" s="69"/>
      <c r="DD31"/>
      <c r="DE31"/>
      <c r="DF31"/>
      <c r="DG31"/>
      <c r="DH31"/>
      <c r="DI31"/>
      <c r="DJ31" s="69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25">
      <c r="X32" s="86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4"/>
      <c r="AX32" s="94"/>
      <c r="AY32" s="94"/>
      <c r="AZ32" s="94"/>
      <c r="BA32" s="6"/>
      <c r="BB32" s="6"/>
      <c r="BC32" s="6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/>
      <c r="CH32"/>
      <c r="CI32"/>
      <c r="CJ32"/>
      <c r="CK32"/>
      <c r="CL32"/>
      <c r="CM32"/>
      <c r="CN32"/>
      <c r="CO32" s="81"/>
      <c r="CP32"/>
      <c r="CQ32"/>
      <c r="CR32"/>
      <c r="CS32"/>
      <c r="CT32"/>
      <c r="CU32"/>
      <c r="CV32"/>
      <c r="CW32" s="81"/>
      <c r="CX32"/>
      <c r="CY32"/>
      <c r="CZ32"/>
      <c r="DA32"/>
      <c r="DB32"/>
      <c r="DC32" s="69"/>
      <c r="DD32"/>
      <c r="DE32"/>
      <c r="DF32"/>
      <c r="DG32"/>
      <c r="DH32"/>
      <c r="DI32"/>
      <c r="DJ32" s="69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25">
      <c r="X33" s="86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4"/>
      <c r="AX33" s="94"/>
      <c r="AY33" s="94"/>
      <c r="AZ33" s="94"/>
      <c r="BA33" s="6"/>
      <c r="BB33" s="6"/>
      <c r="BC33" s="6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/>
      <c r="CH33"/>
      <c r="CI33"/>
      <c r="CJ33"/>
      <c r="CK33"/>
      <c r="CL33"/>
      <c r="CM33"/>
      <c r="CN33"/>
      <c r="CO33" s="81"/>
      <c r="CP33"/>
      <c r="CQ33"/>
      <c r="CR33"/>
      <c r="CS33"/>
      <c r="CT33"/>
      <c r="CU33"/>
      <c r="CV33"/>
      <c r="CW33" s="81"/>
      <c r="CX33"/>
      <c r="CY33"/>
      <c r="CZ33"/>
      <c r="DA33"/>
      <c r="DB33"/>
      <c r="DC33" s="69"/>
      <c r="DD33"/>
      <c r="DE33"/>
      <c r="DF33"/>
      <c r="DG33"/>
      <c r="DH33"/>
      <c r="DI33"/>
      <c r="DJ33" s="69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ht="15.75" thickBot="1" x14ac:dyDescent="0.3">
      <c r="X34" s="86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4"/>
      <c r="AX34" s="94"/>
      <c r="AY34" s="94"/>
      <c r="AZ34" s="94"/>
      <c r="BA34" s="6"/>
      <c r="BB34" s="6"/>
      <c r="BC34" s="6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/>
      <c r="CH34"/>
      <c r="CI34"/>
      <c r="CJ34"/>
      <c r="CK34"/>
      <c r="CL34"/>
      <c r="CM34"/>
      <c r="CN34"/>
      <c r="CO34" s="81"/>
      <c r="CP34"/>
      <c r="CQ34"/>
      <c r="CR34"/>
      <c r="CS34"/>
      <c r="CT34"/>
      <c r="CU34"/>
      <c r="CV34"/>
      <c r="CW34" s="81"/>
      <c r="CX34"/>
      <c r="CY34"/>
      <c r="CZ34"/>
      <c r="DA34"/>
      <c r="DB34"/>
      <c r="DC34" s="69"/>
      <c r="DD34"/>
      <c r="DE34"/>
      <c r="DF34"/>
      <c r="DG34"/>
      <c r="DH34"/>
      <c r="DI34"/>
      <c r="DJ34" s="69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x14ac:dyDescent="0.25">
      <c r="X35" s="86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73"/>
      <c r="AX35" s="73"/>
      <c r="AY35" s="73"/>
      <c r="AZ35" s="73"/>
      <c r="BA35" s="6"/>
      <c r="BB35" s="6"/>
      <c r="BC35" s="6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/>
      <c r="CH35"/>
      <c r="CI35"/>
      <c r="CJ35"/>
      <c r="CK35"/>
      <c r="CL35"/>
      <c r="CM35"/>
      <c r="CN35"/>
      <c r="CO35" s="81"/>
      <c r="CP35"/>
      <c r="CQ35"/>
      <c r="CR35"/>
      <c r="CS35"/>
      <c r="CT35"/>
      <c r="CU35"/>
      <c r="CV35"/>
      <c r="CW35" s="81"/>
      <c r="CX35"/>
      <c r="CY35"/>
      <c r="CZ35"/>
      <c r="DA35"/>
      <c r="DB35"/>
      <c r="DC35" s="69"/>
      <c r="DD35"/>
      <c r="DE35"/>
      <c r="DF35"/>
      <c r="DG35"/>
      <c r="DH35"/>
      <c r="DI35"/>
      <c r="DJ35" s="69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x14ac:dyDescent="0.25">
      <c r="X36" s="86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6"/>
      <c r="AN36"/>
      <c r="AO36"/>
      <c r="AP36"/>
      <c r="AQ36"/>
      <c r="AR36"/>
      <c r="AS36"/>
      <c r="AT36"/>
      <c r="AU36"/>
      <c r="AV36"/>
      <c r="AW36" s="121"/>
      <c r="AX36" s="121"/>
      <c r="AY36" s="121"/>
      <c r="AZ36" s="121"/>
      <c r="BA36" s="6"/>
      <c r="BB36" s="6"/>
      <c r="BC36" s="6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/>
      <c r="CH36"/>
      <c r="CI36"/>
      <c r="CJ36"/>
      <c r="CK36"/>
      <c r="CL36"/>
      <c r="CM36"/>
      <c r="CN36"/>
      <c r="CO36" s="6"/>
      <c r="CP36"/>
      <c r="CQ36"/>
      <c r="CR36"/>
      <c r="CS36"/>
      <c r="CT36"/>
      <c r="CU36"/>
      <c r="CV36"/>
      <c r="CW36" s="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25">
      <c r="X37" s="86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6"/>
      <c r="AN37"/>
      <c r="AO37"/>
      <c r="AP37"/>
      <c r="AQ37"/>
      <c r="AR37"/>
      <c r="AS37"/>
      <c r="AT37"/>
      <c r="AU37"/>
      <c r="AV37"/>
      <c r="AW37" s="120"/>
      <c r="AX37" s="120"/>
      <c r="AY37" s="120"/>
      <c r="AZ37" s="120"/>
      <c r="BA37" s="6"/>
      <c r="BB37" s="6"/>
      <c r="BC37" s="6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/>
      <c r="CH37"/>
      <c r="CI37"/>
      <c r="CJ37"/>
      <c r="CK37"/>
      <c r="CL37"/>
      <c r="CM37"/>
      <c r="CN37"/>
      <c r="CO37" s="6"/>
      <c r="CP37"/>
      <c r="CQ37"/>
      <c r="CR37"/>
      <c r="CS37"/>
      <c r="CT37"/>
      <c r="CU37"/>
      <c r="CV37"/>
      <c r="CW37" s="6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25">
      <c r="X38" s="86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6"/>
      <c r="AN38"/>
      <c r="AO38"/>
      <c r="AP38"/>
      <c r="AQ38"/>
      <c r="AR38"/>
      <c r="AS38"/>
      <c r="AT38"/>
      <c r="AU38"/>
      <c r="AV38"/>
      <c r="AW38" s="120"/>
      <c r="AX38" s="120"/>
      <c r="AY38" s="120"/>
      <c r="AZ38" s="120"/>
      <c r="BA38" s="6"/>
      <c r="BB38" s="6"/>
      <c r="BC38" s="6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/>
      <c r="CH38"/>
      <c r="CI38"/>
      <c r="CJ38"/>
      <c r="CK38"/>
      <c r="CL38"/>
      <c r="CM38"/>
      <c r="CN38"/>
      <c r="CO38" s="6"/>
      <c r="CP38"/>
      <c r="CQ38"/>
      <c r="CR38"/>
      <c r="CS38"/>
      <c r="CT38"/>
      <c r="CU38"/>
      <c r="CV38"/>
      <c r="CW38" s="6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25">
      <c r="X39" s="86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6"/>
      <c r="AN39"/>
      <c r="AO39"/>
      <c r="AP39"/>
      <c r="AQ39"/>
      <c r="AR39"/>
      <c r="AS39"/>
      <c r="AT39"/>
      <c r="AU39"/>
      <c r="AV39"/>
      <c r="AW39" s="120"/>
      <c r="AX39" s="120"/>
      <c r="AY39" s="120"/>
      <c r="AZ39" s="120"/>
      <c r="BA39" s="6"/>
      <c r="BB39" s="6"/>
      <c r="BC39" s="6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/>
      <c r="CH39"/>
      <c r="CI39"/>
      <c r="CJ39"/>
      <c r="CK39"/>
      <c r="CL39"/>
      <c r="CM39"/>
      <c r="CN39"/>
      <c r="CO39" s="6"/>
      <c r="CP39"/>
      <c r="CQ39"/>
      <c r="CR39"/>
      <c r="CS39"/>
      <c r="CT39"/>
      <c r="CU39"/>
      <c r="CV39"/>
      <c r="CW39" s="6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25">
      <c r="X40" s="86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6"/>
      <c r="AN40"/>
      <c r="AO40"/>
      <c r="AP40"/>
      <c r="AQ40"/>
      <c r="AR40"/>
      <c r="AS40"/>
      <c r="AT40"/>
      <c r="AU40"/>
      <c r="AV40"/>
      <c r="AW40" s="120"/>
      <c r="AX40" s="120"/>
      <c r="AY40" s="120"/>
      <c r="AZ40" s="120"/>
      <c r="BA40" s="6"/>
      <c r="BB40" s="6"/>
      <c r="BC40" s="6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/>
      <c r="CH40"/>
      <c r="CI40"/>
      <c r="CJ40"/>
      <c r="CK40"/>
      <c r="CL40"/>
      <c r="CM40"/>
      <c r="CN40"/>
      <c r="CO40" s="6"/>
      <c r="CP40"/>
      <c r="CQ40"/>
      <c r="CR40"/>
      <c r="CS40"/>
      <c r="CT40"/>
      <c r="CU40"/>
      <c r="CV40"/>
      <c r="CW40" s="6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x14ac:dyDescent="0.25">
      <c r="X41" s="86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6"/>
      <c r="AN41"/>
      <c r="AO41"/>
      <c r="AP41"/>
      <c r="AQ41"/>
      <c r="AR41"/>
      <c r="AS41"/>
      <c r="AT41"/>
      <c r="AU41"/>
      <c r="AV41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/>
      <c r="CH41"/>
      <c r="CI41"/>
      <c r="CJ41"/>
      <c r="CK41"/>
      <c r="CL41"/>
      <c r="CM41"/>
      <c r="CN41"/>
      <c r="CO41" s="6"/>
      <c r="CP41"/>
      <c r="CQ41"/>
      <c r="CR41"/>
      <c r="CS41"/>
      <c r="CT41"/>
      <c r="CU41"/>
      <c r="CV41"/>
      <c r="CW41" s="6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x14ac:dyDescent="0.25">
      <c r="X42" s="86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6"/>
      <c r="AN42"/>
      <c r="AO42"/>
      <c r="AP42"/>
      <c r="AQ42"/>
      <c r="AR42"/>
      <c r="AS42"/>
      <c r="AT42"/>
      <c r="AU42"/>
      <c r="AV42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/>
      <c r="CH42"/>
      <c r="CI42"/>
      <c r="CJ42"/>
      <c r="CK42"/>
      <c r="CL42"/>
      <c r="CM42"/>
      <c r="CN42"/>
      <c r="CO42" s="6"/>
      <c r="CP42"/>
      <c r="CQ42"/>
      <c r="CR42"/>
      <c r="CS42"/>
      <c r="CT42"/>
      <c r="CU42"/>
      <c r="CV42"/>
      <c r="CW42" s="6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25">
      <c r="X43" s="86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6"/>
      <c r="AN43"/>
      <c r="AO43"/>
      <c r="AP43"/>
      <c r="AQ43"/>
      <c r="AR43"/>
      <c r="AS43"/>
      <c r="AT43"/>
      <c r="AU43"/>
      <c r="AV43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/>
      <c r="CH43"/>
      <c r="CI43"/>
      <c r="CJ43"/>
      <c r="CK43"/>
      <c r="CL43"/>
      <c r="CM43"/>
      <c r="CN43"/>
      <c r="CO43" s="6"/>
      <c r="CP43"/>
      <c r="CQ43"/>
      <c r="CR43"/>
      <c r="CS43"/>
      <c r="CT43"/>
      <c r="CU43"/>
      <c r="CV43"/>
      <c r="CW43" s="6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25">
      <c r="X44" s="86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6"/>
      <c r="AN44"/>
      <c r="AO44"/>
      <c r="AP44"/>
      <c r="AQ44"/>
      <c r="AR44"/>
      <c r="AS44"/>
      <c r="AT44"/>
      <c r="AU44"/>
      <c r="AV44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/>
      <c r="CH44"/>
      <c r="CI44"/>
      <c r="CJ44"/>
      <c r="CK44"/>
      <c r="CL44"/>
      <c r="CM44"/>
      <c r="CN44"/>
      <c r="CO44" s="6"/>
      <c r="CP44"/>
      <c r="CQ44"/>
      <c r="CR44"/>
      <c r="CS44"/>
      <c r="CT44"/>
      <c r="CU44"/>
      <c r="CV44"/>
      <c r="CW44" s="6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25">
      <c r="X45" s="86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6"/>
      <c r="AN45"/>
      <c r="AO45"/>
      <c r="AP45"/>
      <c r="AQ45"/>
      <c r="AR45"/>
      <c r="AS45"/>
      <c r="AT45"/>
      <c r="AU45"/>
      <c r="AV45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/>
      <c r="CH45"/>
      <c r="CI45"/>
      <c r="CJ45"/>
      <c r="CK45"/>
      <c r="CL45"/>
      <c r="CM45"/>
      <c r="CN45"/>
      <c r="CO45" s="6"/>
      <c r="CP45"/>
      <c r="CQ45"/>
      <c r="CR45"/>
      <c r="CS45"/>
      <c r="CT45"/>
      <c r="CU45"/>
      <c r="CV45"/>
      <c r="CW45" s="6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25">
      <c r="X46" s="8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6"/>
      <c r="AN46"/>
      <c r="AO46"/>
      <c r="AP46"/>
      <c r="AQ46"/>
      <c r="AR46"/>
      <c r="AS46"/>
      <c r="AT46"/>
      <c r="AU46"/>
      <c r="AV46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/>
      <c r="CH46"/>
      <c r="CI46"/>
      <c r="CJ46"/>
      <c r="CK46"/>
      <c r="CL46"/>
      <c r="CM46"/>
      <c r="CN46"/>
      <c r="CO46" s="6"/>
      <c r="CP46"/>
      <c r="CQ46"/>
      <c r="CR46"/>
      <c r="CS46"/>
      <c r="CT46"/>
      <c r="CU46"/>
      <c r="CV46"/>
      <c r="CW46" s="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25">
      <c r="X47" s="86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6"/>
      <c r="AN47"/>
      <c r="AO47"/>
      <c r="AP47"/>
      <c r="AQ47"/>
      <c r="AR47"/>
      <c r="AS47"/>
      <c r="AT47"/>
      <c r="AU47"/>
      <c r="AV47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/>
      <c r="CH47"/>
      <c r="CI47"/>
      <c r="CJ47"/>
      <c r="CK47"/>
      <c r="CL47"/>
      <c r="CM47"/>
      <c r="CN47"/>
      <c r="CO47" s="6"/>
      <c r="CP47"/>
      <c r="CQ47"/>
      <c r="CR47"/>
      <c r="CS47"/>
      <c r="CT47"/>
      <c r="CU47"/>
      <c r="CV47"/>
      <c r="CW47" s="6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25">
      <c r="X48" s="86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6"/>
      <c r="AN48"/>
      <c r="AO48"/>
      <c r="AP48"/>
      <c r="AQ48"/>
      <c r="AR48"/>
      <c r="AS48"/>
      <c r="AT48"/>
      <c r="AU48"/>
      <c r="AV48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/>
      <c r="CH48"/>
      <c r="CI48"/>
      <c r="CJ48"/>
      <c r="CK48"/>
      <c r="CL48"/>
      <c r="CM48"/>
      <c r="CN48"/>
      <c r="CO48" s="6"/>
      <c r="CP48"/>
      <c r="CQ48"/>
      <c r="CR48"/>
      <c r="CS48"/>
      <c r="CT48"/>
      <c r="CU48"/>
      <c r="CV48"/>
      <c r="CW48" s="6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25">
      <c r="X49" s="86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6"/>
      <c r="AN49"/>
      <c r="AO49"/>
      <c r="AP49"/>
      <c r="AQ49"/>
      <c r="AR49"/>
      <c r="AS49"/>
      <c r="AT49"/>
      <c r="AU49"/>
      <c r="AV49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/>
      <c r="CH49"/>
      <c r="CI49"/>
      <c r="CJ49"/>
      <c r="CK49"/>
      <c r="CL49"/>
      <c r="CM49"/>
      <c r="CN49"/>
      <c r="CO49" s="6"/>
      <c r="CP49"/>
      <c r="CQ49"/>
      <c r="CR49"/>
      <c r="CS49"/>
      <c r="CT49"/>
      <c r="CU49"/>
      <c r="CV49"/>
      <c r="CW49" s="6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25">
      <c r="X50" s="86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6"/>
      <c r="AN50"/>
      <c r="AO50"/>
      <c r="AP50"/>
      <c r="AQ50"/>
      <c r="AR50"/>
      <c r="AS50"/>
      <c r="AT50"/>
      <c r="AU50"/>
      <c r="AV5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/>
      <c r="CH50"/>
      <c r="CI50"/>
      <c r="CJ50"/>
      <c r="CK50"/>
      <c r="CL50"/>
      <c r="CM50"/>
      <c r="CN50"/>
      <c r="CO50" s="6"/>
      <c r="CP50"/>
      <c r="CQ50"/>
      <c r="CR50"/>
      <c r="CS50"/>
      <c r="CT50"/>
      <c r="CU50"/>
      <c r="CV50"/>
      <c r="CW50" s="6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25">
      <c r="X51" s="86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6"/>
      <c r="AN51"/>
      <c r="AO51"/>
      <c r="AP51"/>
      <c r="AQ51"/>
      <c r="AR51"/>
      <c r="AS51"/>
      <c r="AT51"/>
      <c r="AU51"/>
      <c r="AV51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/>
      <c r="CH51"/>
      <c r="CI51"/>
      <c r="CJ51"/>
      <c r="CK51"/>
      <c r="CL51"/>
      <c r="CM51"/>
      <c r="CN51"/>
      <c r="CO51" s="6"/>
      <c r="CP51"/>
      <c r="CQ51"/>
      <c r="CR51"/>
      <c r="CS51"/>
      <c r="CT51"/>
      <c r="CU51"/>
      <c r="CV51"/>
      <c r="CW51" s="6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25">
      <c r="X52" s="86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6"/>
      <c r="AN52"/>
      <c r="AO52"/>
      <c r="AP52"/>
      <c r="AQ52"/>
      <c r="AR52"/>
      <c r="AS52"/>
      <c r="AT52"/>
      <c r="AU52"/>
      <c r="AV52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/>
      <c r="CH52"/>
      <c r="CI52"/>
      <c r="CJ52"/>
      <c r="CK52"/>
      <c r="CL52"/>
      <c r="CM52"/>
      <c r="CN52"/>
      <c r="CO52" s="6"/>
      <c r="CP52"/>
      <c r="CQ52"/>
      <c r="CR52"/>
      <c r="CS52"/>
      <c r="CT52"/>
      <c r="CU52"/>
      <c r="CV52"/>
      <c r="CW52" s="6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25">
      <c r="X53" s="86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6"/>
      <c r="AN53"/>
      <c r="AO53"/>
      <c r="AP53"/>
      <c r="AQ53"/>
      <c r="AR53"/>
      <c r="AS53"/>
      <c r="AT53"/>
      <c r="AU53"/>
      <c r="AV53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/>
      <c r="CH53"/>
      <c r="CI53"/>
      <c r="CJ53"/>
      <c r="CK53"/>
      <c r="CL53"/>
      <c r="CM53"/>
      <c r="CN53"/>
      <c r="CO53" s="6"/>
      <c r="CP53"/>
      <c r="CQ53"/>
      <c r="CR53"/>
      <c r="CS53"/>
      <c r="CT53"/>
      <c r="CU53"/>
      <c r="CV53"/>
      <c r="CW53" s="6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25">
      <c r="X54" s="86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6"/>
      <c r="AN54"/>
      <c r="AO54"/>
      <c r="AP54"/>
      <c r="AQ54"/>
      <c r="AR54"/>
      <c r="AS54"/>
      <c r="AT54"/>
      <c r="AU54"/>
      <c r="AV54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/>
      <c r="CH54"/>
      <c r="CI54"/>
      <c r="CJ54"/>
      <c r="CK54"/>
      <c r="CL54"/>
      <c r="CM54"/>
      <c r="CN54"/>
      <c r="CO54" s="6"/>
      <c r="CP54"/>
      <c r="CQ54"/>
      <c r="CR54"/>
      <c r="CS54"/>
      <c r="CT54"/>
      <c r="CU54"/>
      <c r="CV54"/>
      <c r="CW54" s="6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25">
      <c r="X55" s="86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6"/>
      <c r="AN55"/>
      <c r="AO55"/>
      <c r="AP55"/>
      <c r="AQ55"/>
      <c r="AR55"/>
      <c r="AS55"/>
      <c r="AT55"/>
      <c r="AU55"/>
      <c r="AV55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/>
      <c r="CH55"/>
      <c r="CI55"/>
      <c r="CJ55"/>
      <c r="CK55"/>
      <c r="CL55"/>
      <c r="CM55"/>
      <c r="CN55"/>
      <c r="CO55" s="6"/>
      <c r="CP55"/>
      <c r="CQ55"/>
      <c r="CR55"/>
      <c r="CS55"/>
      <c r="CT55"/>
      <c r="CU55"/>
      <c r="CV55"/>
      <c r="CW55" s="6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25">
      <c r="X56" s="86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6"/>
      <c r="AN56"/>
      <c r="AO56"/>
      <c r="AP56"/>
      <c r="AQ56"/>
      <c r="AR56"/>
      <c r="AS56"/>
      <c r="AT56"/>
      <c r="AU56"/>
      <c r="AV56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/>
      <c r="CH56"/>
      <c r="CI56"/>
      <c r="CJ56"/>
      <c r="CK56"/>
      <c r="CL56"/>
      <c r="CM56"/>
      <c r="CN56"/>
      <c r="CO56" s="6"/>
      <c r="CP56"/>
      <c r="CQ56"/>
      <c r="CR56"/>
      <c r="CS56"/>
      <c r="CT56"/>
      <c r="CU56"/>
      <c r="CV56"/>
      <c r="CW56" s="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25">
      <c r="X57" s="86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6"/>
      <c r="AN57"/>
      <c r="AO57"/>
      <c r="AP57"/>
      <c r="AQ57"/>
      <c r="AR57"/>
      <c r="AS57"/>
      <c r="AT57"/>
      <c r="AU57"/>
      <c r="AV57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/>
      <c r="CH57"/>
      <c r="CI57"/>
      <c r="CJ57"/>
      <c r="CK57"/>
      <c r="CL57"/>
      <c r="CM57"/>
      <c r="CN57"/>
      <c r="CO57" s="6"/>
      <c r="CP57"/>
      <c r="CQ57"/>
      <c r="CR57"/>
      <c r="CS57"/>
      <c r="CT57"/>
      <c r="CU57"/>
      <c r="CV57"/>
      <c r="CW57" s="6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25">
      <c r="A58" s="506" t="s">
        <v>345</v>
      </c>
      <c r="B58" s="506"/>
      <c r="C58" s="506"/>
      <c r="D58" s="506"/>
      <c r="E58" s="506"/>
      <c r="F58" s="506"/>
      <c r="G58" s="506"/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X58" s="86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6"/>
      <c r="AN58"/>
      <c r="AO58"/>
      <c r="AP58"/>
      <c r="AQ58"/>
      <c r="AR58"/>
      <c r="AS58"/>
      <c r="AT58"/>
      <c r="AU58"/>
      <c r="AV58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/>
      <c r="CH58"/>
      <c r="CI58"/>
      <c r="CJ58"/>
      <c r="CK58"/>
      <c r="CL58"/>
      <c r="CM58"/>
      <c r="CN58"/>
      <c r="CO58" s="6"/>
      <c r="CP58"/>
      <c r="CQ58"/>
      <c r="CR58"/>
      <c r="CS58"/>
      <c r="CT58"/>
      <c r="CU58"/>
      <c r="CV58"/>
      <c r="CW58" s="6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25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X59" s="86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6"/>
      <c r="AN59"/>
      <c r="AO59"/>
      <c r="AP59"/>
      <c r="AQ59"/>
      <c r="AR59"/>
      <c r="AS59"/>
      <c r="AT59"/>
      <c r="AU59"/>
      <c r="AV59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/>
      <c r="CH59"/>
      <c r="CI59"/>
      <c r="CJ59"/>
      <c r="CK59"/>
      <c r="CL59"/>
      <c r="CM59"/>
      <c r="CN59"/>
      <c r="CO59" s="6"/>
      <c r="CP59"/>
      <c r="CQ59"/>
      <c r="CR59"/>
      <c r="CS59"/>
      <c r="CT59"/>
      <c r="CU59"/>
      <c r="CV59"/>
      <c r="CW59" s="6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25">
      <c r="X60" s="86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6"/>
      <c r="AN60"/>
      <c r="AO60"/>
      <c r="AP60"/>
      <c r="AQ60"/>
      <c r="AR60"/>
      <c r="AS60"/>
      <c r="AT60"/>
      <c r="AU60"/>
      <c r="AV6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/>
      <c r="CH60"/>
      <c r="CI60"/>
      <c r="CJ60"/>
      <c r="CK60"/>
      <c r="CL60"/>
      <c r="CM60"/>
      <c r="CN60"/>
      <c r="CO60" s="6"/>
      <c r="CP60"/>
      <c r="CQ60"/>
      <c r="CR60"/>
      <c r="CS60"/>
      <c r="CT60"/>
      <c r="CU60"/>
      <c r="CV60"/>
      <c r="CW60" s="6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.75" thickBot="1" x14ac:dyDescent="0.3">
      <c r="X61" s="86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6"/>
      <c r="AN61"/>
      <c r="AO61"/>
      <c r="AP61"/>
      <c r="AQ61"/>
      <c r="AR61"/>
      <c r="AS61"/>
      <c r="AT61"/>
      <c r="AU61"/>
      <c r="AV61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/>
      <c r="CH61"/>
      <c r="CI61"/>
      <c r="CJ61"/>
      <c r="CK61"/>
      <c r="CL61"/>
      <c r="CM61"/>
      <c r="CN61"/>
      <c r="CO61" s="6"/>
      <c r="CP61"/>
      <c r="CQ61"/>
      <c r="CR61"/>
      <c r="CS61"/>
      <c r="CT61"/>
      <c r="CU61"/>
      <c r="CV61"/>
      <c r="CW61" s="6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75" thickBot="1" x14ac:dyDescent="0.3">
      <c r="U62" s="146" t="s">
        <v>136</v>
      </c>
      <c r="X62" s="86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6"/>
      <c r="AN62"/>
      <c r="AO62"/>
      <c r="AP62"/>
      <c r="AQ62"/>
      <c r="AR62"/>
      <c r="AS62"/>
      <c r="AT62"/>
      <c r="AU62"/>
      <c r="AV62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/>
      <c r="CH62"/>
      <c r="CI62"/>
      <c r="CJ62"/>
      <c r="CK62"/>
      <c r="CL62"/>
      <c r="CM62"/>
      <c r="CN62"/>
      <c r="CO62" s="6"/>
      <c r="CP62"/>
      <c r="CQ62"/>
      <c r="CR62"/>
      <c r="CS62"/>
      <c r="CT62"/>
      <c r="CU62"/>
      <c r="CV62"/>
      <c r="CW62" s="6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25">
      <c r="X63" s="86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6"/>
      <c r="AN63"/>
      <c r="AO63"/>
      <c r="AP63"/>
      <c r="AQ63"/>
      <c r="AR63"/>
      <c r="AS63"/>
      <c r="AT63"/>
      <c r="AU63"/>
      <c r="AV63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/>
      <c r="CH63"/>
      <c r="CI63"/>
      <c r="CJ63"/>
      <c r="CK63"/>
      <c r="CL63"/>
      <c r="CM63"/>
      <c r="CN63"/>
      <c r="CO63" s="6"/>
      <c r="CP63"/>
      <c r="CQ63"/>
      <c r="CR63"/>
      <c r="CS63"/>
      <c r="CT63"/>
      <c r="CU63"/>
      <c r="CV63"/>
      <c r="CW63" s="6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25">
      <c r="X64" s="86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6"/>
      <c r="AN64"/>
      <c r="AO64"/>
      <c r="AP64"/>
      <c r="AQ64"/>
      <c r="AR64"/>
      <c r="AS64"/>
      <c r="AT64"/>
      <c r="AU64"/>
      <c r="AV64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/>
      <c r="CH64"/>
      <c r="CI64"/>
      <c r="CJ64"/>
      <c r="CK64"/>
      <c r="CL64"/>
      <c r="CM64"/>
      <c r="CN64"/>
      <c r="CO64" s="6"/>
      <c r="CP64"/>
      <c r="CQ64"/>
      <c r="CR64"/>
      <c r="CS64"/>
      <c r="CT64"/>
      <c r="CU64"/>
      <c r="CV64"/>
      <c r="CW64" s="6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.75" x14ac:dyDescent="0.3">
      <c r="T65" s="467" t="s">
        <v>356</v>
      </c>
      <c r="U65" s="467" t="s">
        <v>425</v>
      </c>
      <c r="V65" s="467" t="s">
        <v>426</v>
      </c>
      <c r="W65" s="468" t="s">
        <v>350</v>
      </c>
      <c r="X65" s="468" t="s">
        <v>427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6"/>
      <c r="AN65"/>
      <c r="AO65"/>
      <c r="AP65"/>
      <c r="AQ65"/>
      <c r="AR65"/>
      <c r="AS65"/>
      <c r="AT65"/>
      <c r="AU65"/>
      <c r="AV65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/>
      <c r="CH65"/>
      <c r="CI65"/>
      <c r="CJ65"/>
      <c r="CK65"/>
      <c r="CL65"/>
      <c r="CM65"/>
      <c r="CN65"/>
      <c r="CO65" s="6"/>
      <c r="CP65"/>
      <c r="CQ65"/>
      <c r="CR65"/>
      <c r="CS65"/>
      <c r="CT65"/>
      <c r="CU65"/>
      <c r="CV65"/>
      <c r="CW65" s="6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.75" x14ac:dyDescent="0.3">
      <c r="T66" s="461" t="s">
        <v>351</v>
      </c>
      <c r="U66" s="462">
        <f t="shared" ref="U66:V69" si="0">CD6</f>
        <v>94084</v>
      </c>
      <c r="V66" s="463">
        <f t="shared" si="0"/>
        <v>-0.4648143390708061</v>
      </c>
      <c r="W66" s="462">
        <v>39527</v>
      </c>
      <c r="X66" s="464">
        <f>+W66/$W$70</f>
        <v>0.36519947521111668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6"/>
      <c r="AN66"/>
      <c r="AO66"/>
      <c r="AP66"/>
      <c r="AQ66"/>
      <c r="AR66"/>
      <c r="AS66"/>
      <c r="AT66"/>
      <c r="AU66"/>
      <c r="AV66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/>
      <c r="CH66"/>
      <c r="CI66"/>
      <c r="CJ66"/>
      <c r="CK66"/>
      <c r="CL66"/>
      <c r="CM66"/>
      <c r="CN66"/>
      <c r="CO66" s="6"/>
      <c r="CP66"/>
      <c r="CQ66"/>
      <c r="CR66"/>
      <c r="CS66"/>
      <c r="CT66"/>
      <c r="CU66"/>
      <c r="CV66"/>
      <c r="CW66" s="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.75" x14ac:dyDescent="0.3">
      <c r="T67" s="461" t="s">
        <v>352</v>
      </c>
      <c r="U67" s="462">
        <f t="shared" si="0"/>
        <v>0</v>
      </c>
      <c r="V67" s="465">
        <f t="shared" si="0"/>
        <v>0</v>
      </c>
      <c r="W67" s="462">
        <v>715</v>
      </c>
      <c r="X67" s="464">
        <f t="shared" ref="X67:X69" si="1">+W67/$W$70</f>
        <v>6.6060572463366406E-3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6"/>
      <c r="AN67"/>
      <c r="AO67"/>
      <c r="AP67"/>
      <c r="AQ67"/>
      <c r="AR67"/>
      <c r="AS67"/>
      <c r="AT67"/>
      <c r="AU67"/>
      <c r="AV67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/>
      <c r="CH67"/>
      <c r="CI67"/>
      <c r="CJ67"/>
      <c r="CK67"/>
      <c r="CL67"/>
      <c r="CM67"/>
      <c r="CN67"/>
      <c r="CO67" s="6"/>
      <c r="CP67"/>
      <c r="CQ67"/>
      <c r="CR67"/>
      <c r="CS67"/>
      <c r="CT67"/>
      <c r="CU67"/>
      <c r="CV67"/>
      <c r="CW67" s="6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.75" x14ac:dyDescent="0.3">
      <c r="T68" s="461" t="s">
        <v>353</v>
      </c>
      <c r="U68" s="462">
        <f t="shared" si="0"/>
        <v>-297882</v>
      </c>
      <c r="V68" s="465">
        <f t="shared" si="0"/>
        <v>1.471661759184238</v>
      </c>
      <c r="W68" s="462">
        <v>45489</v>
      </c>
      <c r="X68" s="464">
        <f t="shared" si="1"/>
        <v>0.42028382948056986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6"/>
      <c r="AN68"/>
      <c r="AO68"/>
      <c r="AP68"/>
      <c r="AQ68"/>
      <c r="AR68"/>
      <c r="AS68"/>
      <c r="AT68"/>
      <c r="AU68"/>
      <c r="AV68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/>
      <c r="CH68"/>
      <c r="CI68"/>
      <c r="CJ68"/>
      <c r="CK68"/>
      <c r="CL68"/>
      <c r="CM68"/>
      <c r="CN68"/>
      <c r="CO68" s="6"/>
      <c r="CP68"/>
      <c r="CQ68"/>
      <c r="CR68"/>
      <c r="CS68"/>
      <c r="CT68"/>
      <c r="CU68"/>
      <c r="CV68"/>
      <c r="CW68" s="6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.75" x14ac:dyDescent="0.3">
      <c r="T69" s="461" t="s">
        <v>354</v>
      </c>
      <c r="U69" s="462">
        <f t="shared" si="0"/>
        <v>1386</v>
      </c>
      <c r="V69" s="463">
        <f t="shared" si="0"/>
        <v>-6.8474201134320102E-3</v>
      </c>
      <c r="W69" s="462">
        <v>22503</v>
      </c>
      <c r="X69" s="464">
        <f t="shared" si="1"/>
        <v>0.20791063806197682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6"/>
      <c r="AN69"/>
      <c r="AO69"/>
      <c r="AP69"/>
      <c r="AQ69"/>
      <c r="AR69"/>
      <c r="AS69"/>
      <c r="AT69"/>
      <c r="AU69"/>
      <c r="AV69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/>
      <c r="CH69"/>
      <c r="CI69"/>
      <c r="CJ69"/>
      <c r="CK69"/>
      <c r="CL69"/>
      <c r="CM69"/>
      <c r="CN69"/>
      <c r="CO69" s="6"/>
      <c r="CP69"/>
      <c r="CQ69"/>
      <c r="CR69"/>
      <c r="CS69"/>
      <c r="CT69"/>
      <c r="CU69"/>
      <c r="CV69"/>
      <c r="CW69" s="6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.75" x14ac:dyDescent="0.3">
      <c r="T70" s="461" t="s">
        <v>355</v>
      </c>
      <c r="U70" s="462">
        <f>SUM(U66:U69)</f>
        <v>-202412</v>
      </c>
      <c r="V70" s="466">
        <f>SUM(V66:V69)</f>
        <v>0.99999999999999989</v>
      </c>
      <c r="W70" s="462">
        <f>+W69+W68+W67+W66</f>
        <v>108234</v>
      </c>
      <c r="X70" s="464">
        <f>+X69+X68+X67+X66</f>
        <v>1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6"/>
      <c r="AN70"/>
      <c r="AO70"/>
      <c r="AP70"/>
      <c r="AQ70"/>
      <c r="AR70"/>
      <c r="AS70"/>
      <c r="AT70"/>
      <c r="AU70"/>
      <c r="AV7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/>
      <c r="CH70"/>
      <c r="CI70"/>
      <c r="CJ70"/>
      <c r="CK70"/>
      <c r="CL70"/>
      <c r="CM70"/>
      <c r="CN70"/>
      <c r="CO70" s="6"/>
      <c r="CP70"/>
      <c r="CQ70"/>
      <c r="CR70"/>
      <c r="CS70"/>
      <c r="CT70"/>
      <c r="CU70"/>
      <c r="CV70"/>
      <c r="CW70" s="6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25">
      <c r="X71" s="86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6"/>
      <c r="AN71"/>
      <c r="AO71"/>
      <c r="AP71"/>
      <c r="AQ71"/>
      <c r="AR71"/>
      <c r="AS71"/>
      <c r="AT71"/>
      <c r="AU71"/>
      <c r="AV71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/>
      <c r="CH71"/>
      <c r="CI71"/>
      <c r="CJ71"/>
      <c r="CK71"/>
      <c r="CL71"/>
      <c r="CM71"/>
      <c r="CN71"/>
      <c r="CO71" s="6"/>
      <c r="CP71"/>
      <c r="CQ71"/>
      <c r="CR71"/>
      <c r="CS71"/>
      <c r="CT71"/>
      <c r="CU71"/>
      <c r="CV71"/>
      <c r="CW71" s="6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25">
      <c r="X72" s="86"/>
      <c r="Y72"/>
      <c r="Z72"/>
      <c r="AA72"/>
      <c r="AB72"/>
      <c r="AC72"/>
      <c r="AD72"/>
      <c r="AE72"/>
      <c r="AG72"/>
      <c r="AH72"/>
      <c r="AI72"/>
      <c r="AJ72"/>
      <c r="AK72"/>
      <c r="AL72"/>
      <c r="AM72" s="6"/>
      <c r="AN72"/>
      <c r="AO72"/>
      <c r="AP72"/>
      <c r="AQ72"/>
      <c r="AR72"/>
      <c r="AS72"/>
      <c r="AT72"/>
      <c r="AU72"/>
      <c r="AV72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/>
      <c r="CH72"/>
      <c r="CI72"/>
      <c r="CJ72"/>
      <c r="CK72"/>
      <c r="CL72"/>
      <c r="CM72"/>
      <c r="CN72"/>
      <c r="CO72" s="6"/>
      <c r="CP72"/>
      <c r="CQ72"/>
      <c r="CR72"/>
      <c r="CS72"/>
      <c r="CT72"/>
      <c r="CU72"/>
      <c r="CV72"/>
      <c r="CW72" s="6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25">
      <c r="X73" s="86"/>
      <c r="Y73"/>
      <c r="Z73"/>
      <c r="AA73"/>
      <c r="AB73"/>
      <c r="AC73"/>
      <c r="AD73"/>
      <c r="AE73"/>
      <c r="AG73"/>
      <c r="AH73"/>
      <c r="AI73"/>
      <c r="AJ73"/>
      <c r="AK73"/>
      <c r="AL73"/>
      <c r="AM73" s="6"/>
      <c r="AN73"/>
      <c r="AO73"/>
      <c r="AP73"/>
      <c r="AQ73"/>
      <c r="AR73"/>
      <c r="AS73"/>
      <c r="AT73"/>
      <c r="AU73"/>
      <c r="AV73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/>
      <c r="CH73"/>
      <c r="CI73"/>
      <c r="CJ73"/>
      <c r="CK73"/>
      <c r="CL73"/>
      <c r="CM73"/>
      <c r="CN73"/>
      <c r="CO73" s="6"/>
      <c r="CP73"/>
      <c r="CQ73"/>
      <c r="CR73"/>
      <c r="CS73"/>
      <c r="CT73"/>
      <c r="CU73"/>
      <c r="CV73"/>
      <c r="CW73" s="6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x14ac:dyDescent="0.25">
      <c r="X74" s="86"/>
      <c r="Y74"/>
      <c r="Z74"/>
      <c r="AA74"/>
      <c r="AB74"/>
      <c r="AC74"/>
      <c r="AD74"/>
      <c r="AE74"/>
      <c r="AG74"/>
      <c r="AH74"/>
      <c r="AI74"/>
      <c r="AJ74"/>
      <c r="AK74"/>
      <c r="AL74"/>
      <c r="AM74" s="6"/>
      <c r="AN74"/>
      <c r="AO74"/>
      <c r="AP74"/>
      <c r="AQ74"/>
      <c r="AR74"/>
      <c r="AS74"/>
      <c r="AT74"/>
      <c r="AU74"/>
      <c r="AV74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/>
      <c r="CH74"/>
      <c r="CI74"/>
      <c r="CJ74"/>
      <c r="CK74"/>
      <c r="CL74"/>
      <c r="CM74"/>
      <c r="CN74"/>
      <c r="CO74" s="6"/>
      <c r="CP74"/>
      <c r="CQ74"/>
      <c r="CR74"/>
      <c r="CS74"/>
      <c r="CT74"/>
      <c r="CU74"/>
      <c r="CV74"/>
      <c r="CW74" s="6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x14ac:dyDescent="0.25">
      <c r="X75" s="86"/>
      <c r="Y75"/>
      <c r="Z75"/>
      <c r="AA75"/>
      <c r="AB75"/>
      <c r="AC75"/>
      <c r="AD75"/>
      <c r="AE75"/>
      <c r="AG75"/>
      <c r="AH75"/>
      <c r="AI75"/>
      <c r="AJ75"/>
      <c r="AK75"/>
      <c r="AL75"/>
      <c r="AM75" s="6"/>
      <c r="AN75"/>
      <c r="AO75"/>
      <c r="AP75"/>
      <c r="AQ75"/>
      <c r="AR75"/>
      <c r="AS75"/>
      <c r="AT75"/>
      <c r="AU75"/>
      <c r="AV75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/>
      <c r="CH75"/>
      <c r="CI75"/>
      <c r="CJ75"/>
      <c r="CK75"/>
      <c r="CL75"/>
      <c r="CM75"/>
      <c r="CN75"/>
      <c r="CO75" s="6"/>
      <c r="CP75"/>
      <c r="CQ75"/>
      <c r="CR75"/>
      <c r="CS75"/>
      <c r="CT75"/>
      <c r="CU75"/>
      <c r="CV75"/>
      <c r="CW75" s="6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25">
      <c r="X76" s="86"/>
      <c r="Y76"/>
      <c r="Z76"/>
      <c r="AA76"/>
      <c r="AB76"/>
      <c r="AC76"/>
      <c r="AD76"/>
      <c r="AE76"/>
      <c r="AG76"/>
      <c r="AH76"/>
      <c r="AI76"/>
      <c r="AJ76"/>
      <c r="AK76"/>
      <c r="AL76"/>
      <c r="AM76" s="6"/>
      <c r="AN76"/>
      <c r="AO76"/>
      <c r="AP76"/>
      <c r="AQ76"/>
      <c r="AR76"/>
      <c r="AS76"/>
      <c r="AT76"/>
      <c r="AU76"/>
      <c r="AV76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/>
      <c r="CH76"/>
      <c r="CI76"/>
      <c r="CJ76"/>
      <c r="CK76"/>
      <c r="CL76"/>
      <c r="CM76"/>
      <c r="CN76"/>
      <c r="CO76" s="6"/>
      <c r="CP76"/>
      <c r="CQ76"/>
      <c r="CR76"/>
      <c r="CS76"/>
      <c r="CT76"/>
      <c r="CU76"/>
      <c r="CV76"/>
      <c r="CW76" s="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25">
      <c r="X77" s="86"/>
      <c r="Y77"/>
      <c r="Z77"/>
      <c r="AA77"/>
      <c r="AB77"/>
      <c r="AC77"/>
      <c r="AD77"/>
      <c r="AE77"/>
      <c r="AG77"/>
      <c r="AH77"/>
      <c r="AI77"/>
      <c r="AJ77"/>
      <c r="AK77"/>
      <c r="AL77"/>
      <c r="AM77" s="6"/>
      <c r="AN77"/>
      <c r="AO77"/>
      <c r="AP77"/>
      <c r="AQ77"/>
      <c r="AR77"/>
      <c r="AS77"/>
      <c r="AT77"/>
      <c r="AU77"/>
      <c r="AV77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/>
      <c r="CH77"/>
      <c r="CI77"/>
      <c r="CJ77"/>
      <c r="CK77"/>
      <c r="CL77"/>
      <c r="CM77"/>
      <c r="CN77"/>
      <c r="CO77" s="6"/>
      <c r="CP77"/>
      <c r="CQ77"/>
      <c r="CR77"/>
      <c r="CS77"/>
      <c r="CT77"/>
      <c r="CU77"/>
      <c r="CV77"/>
      <c r="CW77" s="6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25">
      <c r="X78" s="86"/>
      <c r="Y78"/>
      <c r="Z78"/>
      <c r="AA78"/>
      <c r="AB78"/>
      <c r="AC78"/>
      <c r="AD78"/>
      <c r="AE78"/>
      <c r="AG78"/>
      <c r="AH78"/>
      <c r="AI78"/>
      <c r="AJ78"/>
      <c r="AK78"/>
      <c r="AL78"/>
      <c r="AM78" s="6"/>
      <c r="AN78"/>
      <c r="AO78"/>
      <c r="AP78"/>
      <c r="AQ78"/>
      <c r="AR78"/>
      <c r="AS78"/>
      <c r="AT78"/>
      <c r="AU78"/>
      <c r="AV78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/>
      <c r="CH78"/>
      <c r="CI78"/>
      <c r="CJ78"/>
      <c r="CK78"/>
      <c r="CL78"/>
      <c r="CM78"/>
      <c r="CN78"/>
      <c r="CO78" s="6"/>
      <c r="CP78"/>
      <c r="CQ78"/>
      <c r="CR78"/>
      <c r="CS78"/>
      <c r="CT78"/>
      <c r="CU78"/>
      <c r="CV78"/>
      <c r="CW78" s="6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25">
      <c r="T79" s="95">
        <f>+U70-R132</f>
        <v>172622</v>
      </c>
      <c r="X79" s="86"/>
      <c r="Y79"/>
      <c r="Z79"/>
      <c r="AA79"/>
      <c r="AB79"/>
      <c r="AC79"/>
      <c r="AD79"/>
      <c r="AE79"/>
      <c r="AG79"/>
      <c r="AH79"/>
      <c r="AI79"/>
      <c r="AJ79"/>
      <c r="AK79"/>
      <c r="AL79"/>
      <c r="AM79" s="6"/>
      <c r="AN79"/>
      <c r="AO79"/>
      <c r="AP79"/>
      <c r="AQ79"/>
      <c r="AR79"/>
      <c r="AS79"/>
      <c r="AT79"/>
      <c r="AU79"/>
      <c r="AV79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/>
      <c r="CH79"/>
      <c r="CI79"/>
      <c r="CJ79"/>
      <c r="CK79"/>
      <c r="CL79"/>
      <c r="CM79"/>
      <c r="CN79"/>
      <c r="CO79" s="6"/>
      <c r="CP79"/>
      <c r="CQ79"/>
      <c r="CR79"/>
      <c r="CS79"/>
      <c r="CT79"/>
      <c r="CU79"/>
      <c r="CV79"/>
      <c r="CW79" s="6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25">
      <c r="X80" s="86"/>
      <c r="Y80"/>
      <c r="Z80"/>
      <c r="AA80"/>
      <c r="AB80"/>
      <c r="AC80"/>
      <c r="AD80"/>
      <c r="AE80"/>
      <c r="AF80" s="99"/>
      <c r="AG80"/>
      <c r="AH80"/>
      <c r="AI80"/>
      <c r="AJ80"/>
      <c r="AK80"/>
      <c r="AL80"/>
      <c r="AM80" s="6"/>
      <c r="AN80"/>
      <c r="AO80"/>
      <c r="AP80"/>
      <c r="AQ80"/>
      <c r="AR80"/>
      <c r="AS80"/>
      <c r="AT80"/>
      <c r="AU80"/>
      <c r="AV8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/>
      <c r="CH80"/>
      <c r="CI80"/>
      <c r="CJ80"/>
      <c r="CK80"/>
      <c r="CL80"/>
      <c r="CM80"/>
      <c r="CN80"/>
      <c r="CO80" s="6"/>
      <c r="CP80"/>
      <c r="CQ80"/>
      <c r="CR80"/>
      <c r="CS80"/>
      <c r="CT80"/>
      <c r="CU80"/>
      <c r="CV80"/>
      <c r="CW80" s="6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25">
      <c r="X81" s="86"/>
      <c r="Y81"/>
      <c r="Z81"/>
      <c r="AA81"/>
      <c r="AB81"/>
      <c r="AC81"/>
      <c r="AD81"/>
      <c r="AE81"/>
      <c r="AF81" s="99"/>
      <c r="AG81"/>
      <c r="AH81"/>
      <c r="AI81"/>
      <c r="AJ81"/>
      <c r="AK81"/>
      <c r="AL81"/>
      <c r="AM81" s="6"/>
      <c r="AN81"/>
      <c r="AO81"/>
      <c r="AP81"/>
      <c r="AQ81"/>
      <c r="AR81"/>
      <c r="AS81"/>
      <c r="AT81"/>
      <c r="AU81"/>
      <c r="AV81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/>
      <c r="CH81"/>
      <c r="CI81"/>
      <c r="CJ81"/>
      <c r="CK81"/>
      <c r="CL81"/>
      <c r="CM81"/>
      <c r="CN81"/>
      <c r="CO81" s="6"/>
      <c r="CP81"/>
      <c r="CQ81"/>
      <c r="CR81"/>
      <c r="CS81"/>
      <c r="CT81"/>
      <c r="CU81"/>
      <c r="CV81"/>
      <c r="CW81" s="6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25">
      <c r="X82" s="86"/>
      <c r="Y82"/>
      <c r="Z82"/>
      <c r="AA82"/>
      <c r="AB82"/>
      <c r="AC82"/>
      <c r="AD82"/>
      <c r="AE82"/>
      <c r="AF82" s="99"/>
      <c r="AG82"/>
      <c r="AH82"/>
      <c r="AI82"/>
      <c r="AJ82"/>
      <c r="AK82"/>
      <c r="AL82"/>
      <c r="AM82" s="6"/>
      <c r="AN82"/>
      <c r="AO82"/>
      <c r="AP82"/>
      <c r="AQ82"/>
      <c r="AR82"/>
      <c r="AS82"/>
      <c r="AT82"/>
      <c r="AU82"/>
      <c r="AV82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/>
      <c r="CH82"/>
      <c r="CI82"/>
      <c r="CJ82"/>
      <c r="CK82"/>
      <c r="CL82"/>
      <c r="CM82"/>
      <c r="CN82"/>
      <c r="CO82" s="6"/>
      <c r="CP82"/>
      <c r="CQ82"/>
      <c r="CR82"/>
      <c r="CS82"/>
      <c r="CT82"/>
      <c r="CU82"/>
      <c r="CV82"/>
      <c r="CW82" s="6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25">
      <c r="X83" s="86"/>
      <c r="Y83"/>
      <c r="Z83"/>
      <c r="AA83"/>
      <c r="AB83"/>
      <c r="AC83"/>
      <c r="AD83"/>
      <c r="AE83"/>
      <c r="AF83" s="99"/>
      <c r="AG83"/>
      <c r="AH83"/>
      <c r="AI83"/>
      <c r="AJ83"/>
      <c r="AK83"/>
      <c r="AL83"/>
      <c r="AM83" s="6"/>
      <c r="AN83"/>
      <c r="AO83"/>
      <c r="AP83"/>
      <c r="AQ83"/>
      <c r="AR83"/>
      <c r="AS83"/>
      <c r="AT83"/>
      <c r="AU83"/>
      <c r="AV83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/>
      <c r="CH83"/>
      <c r="CI83"/>
      <c r="CJ83"/>
      <c r="CK83"/>
      <c r="CL83"/>
      <c r="CM83"/>
      <c r="CN83"/>
      <c r="CO83" s="6"/>
      <c r="CP83"/>
      <c r="CQ83"/>
      <c r="CR83"/>
      <c r="CS83"/>
      <c r="CT83"/>
      <c r="CU83"/>
      <c r="CV83"/>
      <c r="CW83" s="6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25">
      <c r="X84" s="86"/>
      <c r="Y84"/>
      <c r="Z84"/>
      <c r="AA84"/>
      <c r="AB84"/>
      <c r="AC84"/>
      <c r="AD84"/>
      <c r="AE84"/>
      <c r="AF84" s="99"/>
      <c r="AG84"/>
      <c r="AH84"/>
      <c r="AI84"/>
      <c r="AJ84"/>
      <c r="AK84"/>
      <c r="AL84"/>
      <c r="AM84" s="6"/>
      <c r="AN84"/>
      <c r="AO84"/>
      <c r="AP84"/>
      <c r="AQ84"/>
      <c r="AR84"/>
      <c r="AS84"/>
      <c r="AT84"/>
      <c r="AU84"/>
      <c r="AV84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/>
      <c r="CH84"/>
      <c r="CI84"/>
      <c r="CJ84"/>
      <c r="CK84"/>
      <c r="CL84"/>
      <c r="CM84"/>
      <c r="CN84"/>
      <c r="CO84" s="6"/>
      <c r="CP84"/>
      <c r="CQ84"/>
      <c r="CR84"/>
      <c r="CS84"/>
      <c r="CT84"/>
      <c r="CU84"/>
      <c r="CV84"/>
      <c r="CW84" s="6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25">
      <c r="X85" s="86"/>
      <c r="Y85"/>
      <c r="Z85"/>
      <c r="AA85"/>
      <c r="AB85"/>
      <c r="AC85"/>
      <c r="AD85"/>
      <c r="AE85"/>
      <c r="AF85" s="99"/>
      <c r="AG85"/>
      <c r="AH85"/>
      <c r="AI85"/>
      <c r="AJ85"/>
      <c r="AK85"/>
      <c r="AL85"/>
      <c r="AM85" s="6"/>
      <c r="AN85"/>
      <c r="AO85"/>
      <c r="AP85"/>
      <c r="AQ85"/>
      <c r="AR85"/>
      <c r="AS85"/>
      <c r="AT85"/>
      <c r="AU85"/>
      <c r="AV85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/>
      <c r="CH85"/>
      <c r="CI85"/>
      <c r="CJ85"/>
      <c r="CK85"/>
      <c r="CL85"/>
      <c r="CM85"/>
      <c r="CN85"/>
      <c r="CO85" s="6"/>
      <c r="CP85"/>
      <c r="CQ85"/>
      <c r="CR85"/>
      <c r="CS85"/>
      <c r="CT85"/>
      <c r="CU85"/>
      <c r="CV85"/>
      <c r="CW85" s="6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25">
      <c r="X86" s="86"/>
      <c r="Y86"/>
      <c r="Z86"/>
      <c r="AA86"/>
      <c r="AB86"/>
      <c r="AC86"/>
      <c r="AD86"/>
      <c r="AE86"/>
      <c r="AF86" s="99"/>
      <c r="AG86"/>
      <c r="AH86"/>
      <c r="AI86"/>
      <c r="AJ86"/>
      <c r="AK86"/>
      <c r="AL86"/>
      <c r="AM86" s="6"/>
      <c r="AN86"/>
      <c r="AO86"/>
      <c r="AP86"/>
      <c r="AQ86"/>
      <c r="AR86"/>
      <c r="AS86"/>
      <c r="AT86"/>
      <c r="AU86"/>
      <c r="AV86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/>
      <c r="CH86"/>
      <c r="CI86"/>
      <c r="CJ86"/>
      <c r="CK86"/>
      <c r="CL86"/>
      <c r="CM86"/>
      <c r="CN86"/>
      <c r="CO86" s="6"/>
      <c r="CP86"/>
      <c r="CQ86"/>
      <c r="CR86"/>
      <c r="CS86"/>
      <c r="CT86"/>
      <c r="CU86"/>
      <c r="CV86"/>
      <c r="CW86" s="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x14ac:dyDescent="0.25">
      <c r="X87" s="86"/>
      <c r="Y87"/>
      <c r="Z87"/>
      <c r="AA87"/>
      <c r="AB87"/>
      <c r="AC87"/>
      <c r="AD87"/>
      <c r="AE87"/>
      <c r="AF87" s="99"/>
      <c r="AG87"/>
      <c r="AH87"/>
      <c r="AI87"/>
      <c r="AJ87"/>
      <c r="AK87"/>
      <c r="AL87"/>
      <c r="AM87" s="6"/>
      <c r="AN87"/>
      <c r="AO87"/>
      <c r="AP87"/>
      <c r="AQ87"/>
      <c r="AR87"/>
      <c r="AS87"/>
      <c r="AT87"/>
      <c r="AU87"/>
      <c r="AV87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/>
      <c r="CH87"/>
      <c r="CI87"/>
      <c r="CJ87"/>
      <c r="CK87"/>
      <c r="CL87"/>
      <c r="CM87"/>
      <c r="CN87"/>
      <c r="CO87" s="6"/>
      <c r="CP87"/>
      <c r="CQ87"/>
      <c r="CR87"/>
      <c r="CS87"/>
      <c r="CT87"/>
      <c r="CU87"/>
      <c r="CV87"/>
      <c r="CW87" s="6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x14ac:dyDescent="0.25">
      <c r="X88" s="86"/>
      <c r="Y88"/>
      <c r="Z88"/>
      <c r="AA88"/>
      <c r="AB88"/>
      <c r="AC88"/>
      <c r="AD88"/>
      <c r="AE88"/>
      <c r="AF88" s="99"/>
      <c r="AG88"/>
      <c r="AH88"/>
      <c r="AI88"/>
      <c r="AJ88"/>
      <c r="AK88"/>
      <c r="AL88"/>
      <c r="AM88" s="6"/>
      <c r="AN88"/>
      <c r="AO88"/>
      <c r="AP88"/>
      <c r="AQ88"/>
      <c r="AR88"/>
      <c r="AS88"/>
      <c r="AT88"/>
      <c r="AU88"/>
      <c r="AV88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/>
      <c r="CH88"/>
      <c r="CI88"/>
      <c r="CJ88"/>
      <c r="CK88"/>
      <c r="CL88"/>
      <c r="CM88"/>
      <c r="CN88"/>
      <c r="CO88" s="6"/>
      <c r="CP88"/>
      <c r="CQ88"/>
      <c r="CR88"/>
      <c r="CS88"/>
      <c r="CT88"/>
      <c r="CU88"/>
      <c r="CV88"/>
      <c r="CW88" s="6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25">
      <c r="X89" s="86"/>
      <c r="Y89"/>
      <c r="Z89"/>
      <c r="AA89"/>
      <c r="AB89"/>
      <c r="AC89"/>
      <c r="AD89"/>
      <c r="AE89"/>
      <c r="AF89" s="99"/>
      <c r="AG89"/>
      <c r="AH89"/>
      <c r="AI89"/>
      <c r="AJ89"/>
      <c r="AK89"/>
      <c r="AL89"/>
      <c r="AM89" s="6"/>
      <c r="AN89"/>
      <c r="AO89"/>
      <c r="AP89"/>
      <c r="AQ89"/>
      <c r="AR89"/>
      <c r="AS89"/>
      <c r="AT89"/>
      <c r="AU89"/>
      <c r="AV89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/>
      <c r="CH89"/>
      <c r="CI89"/>
      <c r="CJ89"/>
      <c r="CK89"/>
      <c r="CL89"/>
      <c r="CM89"/>
      <c r="CN89"/>
      <c r="CO89" s="6"/>
      <c r="CP89"/>
      <c r="CQ89"/>
      <c r="CR89"/>
      <c r="CS89"/>
      <c r="CT89"/>
      <c r="CU89"/>
      <c r="CV89"/>
      <c r="CW89" s="6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25">
      <c r="X90" s="86"/>
      <c r="Y90"/>
      <c r="Z90"/>
      <c r="AA90"/>
      <c r="AB90"/>
      <c r="AC90"/>
      <c r="AD90"/>
      <c r="AE90"/>
      <c r="AF90" s="99"/>
      <c r="AG90"/>
      <c r="AH90"/>
      <c r="AI90"/>
      <c r="AJ90"/>
      <c r="AK90"/>
      <c r="AL90"/>
      <c r="AM90" s="6"/>
      <c r="AN90"/>
      <c r="AO90"/>
      <c r="AP90"/>
      <c r="AQ90"/>
      <c r="AR90"/>
      <c r="AS90"/>
      <c r="AT90"/>
      <c r="AU90"/>
      <c r="AV9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/>
      <c r="CH90"/>
      <c r="CI90"/>
      <c r="CJ90"/>
      <c r="CK90"/>
      <c r="CL90"/>
      <c r="CM90"/>
      <c r="CN90"/>
      <c r="CO90" s="6"/>
      <c r="CP90"/>
      <c r="CQ90"/>
      <c r="CR90"/>
      <c r="CS90"/>
      <c r="CT90"/>
      <c r="CU90"/>
      <c r="CV90"/>
      <c r="CW90" s="6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.75" x14ac:dyDescent="0.25">
      <c r="A91" s="140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X91" s="86"/>
      <c r="Y91"/>
      <c r="Z91"/>
      <c r="AA91"/>
      <c r="AB91"/>
      <c r="AC91"/>
      <c r="AD91"/>
      <c r="AE91"/>
      <c r="AF91" s="99"/>
      <c r="AG91"/>
      <c r="AH91"/>
      <c r="AI91"/>
      <c r="AJ91"/>
      <c r="AK91"/>
      <c r="AL91"/>
      <c r="AM91" s="6"/>
      <c r="AN91"/>
      <c r="AO91"/>
      <c r="AP91"/>
      <c r="AQ91"/>
      <c r="AR91"/>
      <c r="AS91"/>
      <c r="AT91"/>
      <c r="AU91"/>
      <c r="AV91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/>
      <c r="CH91"/>
      <c r="CI91"/>
      <c r="CJ91"/>
      <c r="CK91"/>
      <c r="CL91"/>
      <c r="CM91"/>
      <c r="CN91"/>
      <c r="CO91" s="6"/>
      <c r="CP91"/>
      <c r="CQ91"/>
      <c r="CR91"/>
      <c r="CS91"/>
      <c r="CT91"/>
      <c r="CU91"/>
      <c r="CV91"/>
      <c r="CW91" s="6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25">
      <c r="X92" s="86"/>
      <c r="Y92"/>
      <c r="Z92"/>
      <c r="AA92"/>
      <c r="AB92"/>
      <c r="AC92"/>
      <c r="AD92"/>
      <c r="AE92"/>
      <c r="AF92" s="99"/>
      <c r="AG92"/>
      <c r="AH92"/>
      <c r="AI92"/>
      <c r="AJ92"/>
      <c r="AK92"/>
      <c r="AL92"/>
      <c r="AM92" s="6"/>
      <c r="AN92"/>
      <c r="AO92"/>
      <c r="AP92"/>
      <c r="AQ92"/>
      <c r="AR92"/>
      <c r="AS92"/>
      <c r="AT92"/>
      <c r="AU92"/>
      <c r="AV92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/>
      <c r="CH92"/>
      <c r="CI92"/>
      <c r="CJ92"/>
      <c r="CK92"/>
      <c r="CL92"/>
      <c r="CM92"/>
      <c r="CN92"/>
      <c r="CO92" s="6"/>
      <c r="CP92"/>
      <c r="CQ92"/>
      <c r="CR92"/>
      <c r="CS92"/>
      <c r="CT92"/>
      <c r="CU92"/>
      <c r="CV92"/>
      <c r="CW92" s="6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25">
      <c r="X93" s="86"/>
      <c r="Y93"/>
      <c r="Z93"/>
      <c r="AA93"/>
      <c r="AB93"/>
      <c r="AC93"/>
      <c r="AD93"/>
      <c r="AE93"/>
      <c r="AF93" s="99"/>
      <c r="AG93"/>
      <c r="AH93"/>
      <c r="AI93"/>
      <c r="AJ93"/>
      <c r="AK93"/>
      <c r="AL93"/>
      <c r="AM93" s="6"/>
      <c r="AN93"/>
      <c r="AO93"/>
      <c r="AP93"/>
      <c r="AQ93"/>
      <c r="AR93"/>
      <c r="AS93"/>
      <c r="AT93"/>
      <c r="AU93"/>
      <c r="AV93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/>
      <c r="CH93"/>
      <c r="CI93"/>
      <c r="CJ93"/>
      <c r="CK93"/>
      <c r="CL93"/>
      <c r="CM93"/>
      <c r="CN93"/>
      <c r="CO93" s="6"/>
      <c r="CP93"/>
      <c r="CQ93"/>
      <c r="CR93"/>
      <c r="CS93"/>
      <c r="CT93"/>
      <c r="CU93"/>
      <c r="CV93"/>
      <c r="CW93" s="6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25">
      <c r="X94" s="86"/>
      <c r="Y94"/>
      <c r="Z94"/>
      <c r="AA94"/>
      <c r="AB94"/>
      <c r="AC94"/>
      <c r="AD94"/>
      <c r="AE94"/>
      <c r="AF94" s="99"/>
      <c r="AG94"/>
      <c r="AH94"/>
      <c r="AI94"/>
      <c r="AJ94"/>
      <c r="AK94"/>
      <c r="AL94"/>
      <c r="AM94" s="6"/>
      <c r="AN94"/>
      <c r="AO94"/>
      <c r="AP94"/>
      <c r="AQ94"/>
      <c r="AR94"/>
      <c r="AS94"/>
      <c r="AT94"/>
      <c r="AU94"/>
      <c r="AV94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/>
      <c r="CH94"/>
      <c r="CI94"/>
      <c r="CJ94"/>
      <c r="CK94"/>
      <c r="CL94"/>
      <c r="CM94"/>
      <c r="CN94"/>
      <c r="CO94" s="6"/>
      <c r="CP94"/>
      <c r="CQ94"/>
      <c r="CR94"/>
      <c r="CS94"/>
      <c r="CT94"/>
      <c r="CU94"/>
      <c r="CV94"/>
      <c r="CW94" s="6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25">
      <c r="X95" s="86"/>
      <c r="Y95"/>
      <c r="Z95"/>
      <c r="AA95"/>
      <c r="AB95"/>
      <c r="AC95"/>
      <c r="AD95"/>
      <c r="AE95"/>
      <c r="AF95" s="99"/>
      <c r="AG95"/>
      <c r="AH95"/>
      <c r="AI95"/>
      <c r="AJ95"/>
      <c r="AK95"/>
      <c r="AL95"/>
      <c r="AM95" s="6"/>
      <c r="AN95"/>
      <c r="AO95"/>
      <c r="AP95"/>
      <c r="AQ95"/>
      <c r="AR95"/>
      <c r="AS95"/>
      <c r="AT95"/>
      <c r="AU95"/>
      <c r="AV95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/>
      <c r="CH95"/>
      <c r="CI95"/>
      <c r="CJ95"/>
      <c r="CK95"/>
      <c r="CL95"/>
      <c r="CM95"/>
      <c r="CN95"/>
      <c r="CO95" s="6"/>
      <c r="CP95"/>
      <c r="CQ95"/>
      <c r="CR95"/>
      <c r="CS95"/>
      <c r="CT95"/>
      <c r="CU95"/>
      <c r="CV95"/>
      <c r="CW95" s="6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25">
      <c r="X96" s="86"/>
      <c r="Y96"/>
      <c r="Z96"/>
      <c r="AA96"/>
      <c r="AB96"/>
      <c r="AC96"/>
      <c r="AD96"/>
      <c r="AE96"/>
      <c r="AF96" s="99"/>
      <c r="AG96"/>
      <c r="AH96"/>
      <c r="AI96"/>
      <c r="AJ96"/>
      <c r="AK96"/>
      <c r="AL96"/>
      <c r="AM96" s="6"/>
      <c r="AN96"/>
      <c r="AO96"/>
      <c r="AP96"/>
      <c r="AQ96"/>
      <c r="AR96"/>
      <c r="AS96"/>
      <c r="AT96"/>
      <c r="AU96"/>
      <c r="AV96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/>
      <c r="CH96"/>
      <c r="CI96"/>
      <c r="CJ96"/>
      <c r="CK96"/>
      <c r="CL96"/>
      <c r="CM96"/>
      <c r="CN96"/>
      <c r="CO96" s="6"/>
      <c r="CP96"/>
      <c r="CQ96"/>
      <c r="CR96"/>
      <c r="CS96"/>
      <c r="CT96"/>
      <c r="CU96"/>
      <c r="CV96"/>
      <c r="CW96" s="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25">
      <c r="X97" s="86"/>
      <c r="Y97"/>
      <c r="Z97"/>
      <c r="AA97"/>
      <c r="AB97"/>
      <c r="AC97"/>
      <c r="AD97"/>
      <c r="AE97"/>
      <c r="AF97" s="99"/>
      <c r="AG97"/>
      <c r="AH97"/>
      <c r="AI97"/>
      <c r="AJ97"/>
      <c r="AK97"/>
      <c r="AL97"/>
      <c r="AM97" s="6"/>
      <c r="AN97"/>
      <c r="AO97"/>
      <c r="AP97"/>
      <c r="AQ97"/>
      <c r="AR97"/>
      <c r="AS97"/>
      <c r="AT97"/>
      <c r="AU97"/>
      <c r="AV97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/>
      <c r="CH97"/>
      <c r="CI97"/>
      <c r="CJ97"/>
      <c r="CK97"/>
      <c r="CL97"/>
      <c r="CM97"/>
      <c r="CN97"/>
      <c r="CO97" s="6"/>
      <c r="CP97"/>
      <c r="CQ97"/>
      <c r="CR97"/>
      <c r="CS97"/>
      <c r="CT97"/>
      <c r="CU97"/>
      <c r="CV97"/>
      <c r="CW97" s="6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25">
      <c r="X98" s="86"/>
      <c r="Y98"/>
      <c r="Z98"/>
      <c r="AA98"/>
      <c r="AB98"/>
      <c r="AC98"/>
      <c r="AD98"/>
      <c r="AE98"/>
      <c r="AF98" s="99"/>
      <c r="AG98"/>
      <c r="AH98"/>
      <c r="AI98"/>
      <c r="AJ98"/>
      <c r="AK98"/>
      <c r="AL98"/>
      <c r="AM98" s="6"/>
      <c r="AN98"/>
      <c r="AO98"/>
      <c r="AP98"/>
      <c r="AQ98"/>
      <c r="AR98"/>
      <c r="AS98"/>
      <c r="AT98"/>
      <c r="AU98"/>
      <c r="AV98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/>
      <c r="CH98"/>
      <c r="CI98"/>
      <c r="CJ98"/>
      <c r="CK98"/>
      <c r="CL98"/>
      <c r="CM98"/>
      <c r="CN98"/>
      <c r="CO98" s="6"/>
      <c r="CP98"/>
      <c r="CQ98"/>
      <c r="CR98"/>
      <c r="CS98"/>
      <c r="CT98"/>
      <c r="CU98"/>
      <c r="CV98"/>
      <c r="CW98" s="6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25">
      <c r="X99" s="86"/>
      <c r="Y99"/>
      <c r="Z99"/>
      <c r="AA99"/>
      <c r="AB99"/>
      <c r="AC99"/>
      <c r="AD99"/>
      <c r="AE99"/>
      <c r="AF99" s="99"/>
      <c r="AG99"/>
      <c r="AH99"/>
      <c r="AI99"/>
      <c r="AJ99"/>
      <c r="AK99"/>
      <c r="AL99"/>
      <c r="AM99" s="6"/>
      <c r="AN99"/>
      <c r="AO99"/>
      <c r="AP99"/>
      <c r="AQ99"/>
      <c r="AR99"/>
      <c r="AS99"/>
      <c r="AT99"/>
      <c r="AU99"/>
      <c r="AV99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/>
      <c r="CH99"/>
      <c r="CI99"/>
      <c r="CJ99"/>
      <c r="CK99"/>
      <c r="CL99"/>
      <c r="CM99"/>
      <c r="CN99"/>
      <c r="CO99" s="6"/>
      <c r="CP99"/>
      <c r="CQ99"/>
      <c r="CR99"/>
      <c r="CS99"/>
      <c r="CT99"/>
      <c r="CU99"/>
      <c r="CV99"/>
      <c r="CW99" s="6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25">
      <c r="X100" s="86"/>
      <c r="Y100"/>
      <c r="Z100"/>
      <c r="AA100"/>
      <c r="AB100"/>
      <c r="AC100"/>
      <c r="AD100"/>
      <c r="AE100"/>
      <c r="AF100" s="99"/>
      <c r="AG100"/>
      <c r="AH100"/>
      <c r="AI100"/>
      <c r="AJ100"/>
      <c r="AK100"/>
      <c r="AL100"/>
      <c r="AM100" s="6"/>
      <c r="AN100"/>
      <c r="AO100"/>
      <c r="AP100"/>
      <c r="AQ100"/>
      <c r="AR100"/>
      <c r="AS100"/>
      <c r="AT100"/>
      <c r="AU100"/>
      <c r="AV10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/>
      <c r="CH100"/>
      <c r="CI100"/>
      <c r="CJ100"/>
      <c r="CK100"/>
      <c r="CL100"/>
      <c r="CM100"/>
      <c r="CN100"/>
      <c r="CO100" s="6"/>
      <c r="CP100"/>
      <c r="CQ100"/>
      <c r="CR100"/>
      <c r="CS100"/>
      <c r="CT100"/>
      <c r="CU100"/>
      <c r="CV100"/>
      <c r="CW100" s="6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.75" x14ac:dyDescent="0.25">
      <c r="Q101" s="510" t="s">
        <v>219</v>
      </c>
      <c r="R101" s="511"/>
      <c r="S101" s="512"/>
      <c r="T101" s="6"/>
      <c r="U101" s="513" t="s">
        <v>359</v>
      </c>
      <c r="V101" s="513"/>
      <c r="W101" s="513"/>
      <c r="X101" s="86"/>
      <c r="Y101"/>
      <c r="Z101"/>
      <c r="AA101"/>
      <c r="AB101"/>
      <c r="AC101"/>
      <c r="AD101"/>
      <c r="AE101"/>
      <c r="AF101" s="99"/>
      <c r="AG101"/>
      <c r="AH101"/>
      <c r="AI101"/>
      <c r="AJ101"/>
      <c r="AK101"/>
      <c r="AL101"/>
      <c r="AM101" s="6"/>
      <c r="AN101"/>
      <c r="AO101"/>
      <c r="AP101"/>
      <c r="AQ101"/>
      <c r="AR101"/>
      <c r="AS101"/>
      <c r="AT101"/>
      <c r="AU101"/>
      <c r="AV101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/>
      <c r="CH101"/>
      <c r="CI101"/>
      <c r="CJ101"/>
      <c r="CK101"/>
      <c r="CL101"/>
      <c r="CM101"/>
      <c r="CN101"/>
      <c r="CO101" s="6"/>
      <c r="CP101"/>
      <c r="CQ101"/>
      <c r="CR101"/>
      <c r="CS101"/>
      <c r="CT101"/>
      <c r="CU101"/>
      <c r="CV101"/>
      <c r="CW101" s="6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25">
      <c r="Q102" s="186" t="s">
        <v>145</v>
      </c>
      <c r="R102" s="186" t="s">
        <v>342</v>
      </c>
      <c r="S102" s="186" t="s">
        <v>194</v>
      </c>
      <c r="T102" s="6"/>
      <c r="U102" s="186" t="s">
        <v>254</v>
      </c>
      <c r="V102" s="186" t="s">
        <v>212</v>
      </c>
      <c r="W102" s="186" t="s">
        <v>211</v>
      </c>
      <c r="X102" s="86"/>
      <c r="Y102"/>
      <c r="Z102"/>
      <c r="AA102"/>
      <c r="AB102"/>
      <c r="AC102"/>
      <c r="AD102"/>
      <c r="AE102"/>
      <c r="AF102" s="99"/>
      <c r="AG102"/>
      <c r="AH102"/>
      <c r="AI102"/>
      <c r="AJ102"/>
      <c r="AK102"/>
      <c r="AL102"/>
      <c r="AM102" s="6"/>
      <c r="AN102"/>
      <c r="AO102"/>
      <c r="AP102"/>
      <c r="AQ102"/>
      <c r="AR102"/>
      <c r="AS102"/>
      <c r="AT102"/>
      <c r="AU102"/>
      <c r="AV102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/>
      <c r="CH102"/>
      <c r="CI102"/>
      <c r="CJ102"/>
      <c r="CK102"/>
      <c r="CL102"/>
      <c r="CM102"/>
      <c r="CN102"/>
      <c r="CO102" s="6"/>
      <c r="CP102"/>
      <c r="CQ102"/>
      <c r="CR102"/>
      <c r="CS102"/>
      <c r="CT102"/>
      <c r="CU102"/>
      <c r="CV102"/>
      <c r="CW102" s="6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25">
      <c r="Q103" s="404">
        <f>GETPIVOTDATA("  CONSUMO TOTAL TINTORERIA (m3)",$CG$5)</f>
        <v>172622</v>
      </c>
      <c r="R103" s="110">
        <f>GETPIVOTDATA("  Kg Tela",$CP$5)</f>
        <v>142560</v>
      </c>
      <c r="S103" s="401">
        <f>(Q103*1000)/R103</f>
        <v>1210.8726150392818</v>
      </c>
      <c r="T103" s="6"/>
      <c r="U103" s="398">
        <f>+Q103/V103</f>
        <v>2364.6849315068494</v>
      </c>
      <c r="V103" s="398">
        <f>Q196</f>
        <v>73</v>
      </c>
      <c r="W103" s="398">
        <f>R103/V103</f>
        <v>1952.8767123287671</v>
      </c>
      <c r="X103" s="86"/>
      <c r="Y103"/>
      <c r="Z103"/>
      <c r="AA103"/>
      <c r="AB103"/>
      <c r="AC103"/>
      <c r="AD103"/>
      <c r="AE103"/>
      <c r="AF103" s="99"/>
      <c r="AG103"/>
      <c r="AH103"/>
      <c r="AI103"/>
      <c r="AJ103"/>
      <c r="AK103"/>
      <c r="AL103"/>
      <c r="AM103" s="6"/>
      <c r="AN103"/>
      <c r="AO103"/>
      <c r="AP103"/>
      <c r="AQ103"/>
      <c r="AR103"/>
      <c r="AS103"/>
      <c r="AT103"/>
      <c r="AU103"/>
      <c r="AV103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/>
      <c r="CH103"/>
      <c r="CI103"/>
      <c r="CJ103"/>
      <c r="CK103"/>
      <c r="CL103"/>
      <c r="CM103"/>
      <c r="CN103"/>
      <c r="CO103" s="6"/>
      <c r="CP103"/>
      <c r="CQ103"/>
      <c r="CR103"/>
      <c r="CS103"/>
      <c r="CT103"/>
      <c r="CU103"/>
      <c r="CV103"/>
      <c r="CW103" s="6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x14ac:dyDescent="0.25">
      <c r="Q104" s="186" t="s">
        <v>358</v>
      </c>
      <c r="R104" s="186" t="s">
        <v>335</v>
      </c>
      <c r="S104" s="186" t="s">
        <v>357</v>
      </c>
      <c r="T104" s="6"/>
      <c r="U104" s="186" t="s">
        <v>341</v>
      </c>
      <c r="V104" s="186" t="s">
        <v>339</v>
      </c>
      <c r="W104" s="186" t="s">
        <v>340</v>
      </c>
      <c r="X104" s="86"/>
      <c r="Y104"/>
      <c r="Z104"/>
      <c r="AA104"/>
      <c r="AB104"/>
      <c r="AC104"/>
      <c r="AD104"/>
      <c r="AE104"/>
      <c r="AF104" s="99"/>
      <c r="AG104"/>
      <c r="AH104"/>
      <c r="AI104"/>
      <c r="AJ104"/>
      <c r="AK104"/>
      <c r="AL104"/>
      <c r="AM104" s="6"/>
      <c r="AN104"/>
      <c r="AO104"/>
      <c r="AP104"/>
      <c r="AQ104"/>
      <c r="AR104"/>
      <c r="AS104"/>
      <c r="AT104"/>
      <c r="AU104"/>
      <c r="AV104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/>
      <c r="CH104"/>
      <c r="CI104"/>
      <c r="CJ104"/>
      <c r="CK104"/>
      <c r="CL104"/>
      <c r="CM104"/>
      <c r="CN104"/>
      <c r="CO104" s="6"/>
      <c r="CP104"/>
      <c r="CQ104"/>
      <c r="CR104"/>
      <c r="CS104"/>
      <c r="CT104"/>
      <c r="CU104"/>
      <c r="CV104"/>
      <c r="CW104" s="6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25">
      <c r="Q105" s="398">
        <v>45467</v>
      </c>
      <c r="R105" s="398">
        <v>785334</v>
      </c>
      <c r="S105" s="402">
        <f>(Q105*1000)/R105</f>
        <v>57.895112143368301</v>
      </c>
      <c r="T105" s="6"/>
      <c r="U105" s="398" t="e">
        <f>GETPIVOTDATA("AGUA RETORNO ",$EG$5)</f>
        <v>#VALUE!</v>
      </c>
      <c r="V105" s="398">
        <f>GETPIVOTDATA("AGUA CALIENTE",$EG$5)</f>
        <v>293</v>
      </c>
      <c r="W105" s="398">
        <v>1195</v>
      </c>
      <c r="X105" s="86"/>
      <c r="Y105"/>
      <c r="Z105"/>
      <c r="AA105"/>
      <c r="AB105"/>
      <c r="AC105"/>
      <c r="AD105"/>
      <c r="AE105"/>
      <c r="AF105" s="99"/>
      <c r="AG105"/>
      <c r="AH105"/>
      <c r="AI105"/>
      <c r="AJ105"/>
      <c r="AK105"/>
      <c r="AL105"/>
      <c r="AM105" s="6"/>
      <c r="AN105"/>
      <c r="AO105"/>
      <c r="AP105"/>
      <c r="AQ105"/>
      <c r="AR105"/>
      <c r="AS105"/>
      <c r="AT105"/>
      <c r="AU105"/>
      <c r="AV105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/>
      <c r="CH105"/>
      <c r="CI105"/>
      <c r="CJ105"/>
      <c r="CK105"/>
      <c r="CL105"/>
      <c r="CM105"/>
      <c r="CN105"/>
      <c r="CO105" s="6"/>
      <c r="CP105"/>
      <c r="CQ105"/>
      <c r="CR105"/>
      <c r="CS105"/>
      <c r="CT105"/>
      <c r="CU105"/>
      <c r="CV105"/>
      <c r="CW105" s="6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25">
      <c r="X106" s="86"/>
      <c r="Y106"/>
      <c r="Z106"/>
      <c r="AA106"/>
      <c r="AB106"/>
      <c r="AC106"/>
      <c r="AD106"/>
      <c r="AE106"/>
      <c r="AF106" s="99"/>
      <c r="AG106"/>
      <c r="AH106"/>
      <c r="AI106"/>
      <c r="AJ106"/>
      <c r="AK106"/>
      <c r="AL106"/>
      <c r="AM106" s="6"/>
      <c r="AN106"/>
      <c r="AO106"/>
      <c r="AP106"/>
      <c r="AQ106"/>
      <c r="AR106"/>
      <c r="AS106"/>
      <c r="AT106"/>
      <c r="AU106"/>
      <c r="AV106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/>
      <c r="CH106"/>
      <c r="CI106"/>
      <c r="CJ106"/>
      <c r="CK106"/>
      <c r="CL106"/>
      <c r="CM106"/>
      <c r="CN106"/>
      <c r="CO106" s="6"/>
      <c r="CP106"/>
      <c r="CQ106"/>
      <c r="CR106"/>
      <c r="CS106"/>
      <c r="CT106"/>
      <c r="CU106"/>
      <c r="CV106"/>
      <c r="CW106" s="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.75" thickBot="1" x14ac:dyDescent="0.3">
      <c r="X107" s="86"/>
      <c r="Y107"/>
      <c r="Z107"/>
      <c r="AA107"/>
      <c r="AB107"/>
      <c r="AC107"/>
      <c r="AD107"/>
      <c r="AE107"/>
      <c r="AF107" s="99"/>
      <c r="AG107"/>
      <c r="AH107"/>
      <c r="AI107"/>
      <c r="AJ107"/>
      <c r="AK107"/>
      <c r="AL107"/>
      <c r="AM107" s="6"/>
      <c r="AN107"/>
      <c r="AO107"/>
      <c r="AP107"/>
      <c r="AQ107"/>
      <c r="AR107"/>
      <c r="AS107"/>
      <c r="AT107"/>
      <c r="AU107"/>
      <c r="AV107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/>
      <c r="CH107"/>
      <c r="CI107"/>
      <c r="CJ107"/>
      <c r="CK107"/>
      <c r="CL107"/>
      <c r="CM107"/>
      <c r="CN107"/>
      <c r="CO107" s="6"/>
      <c r="CP107"/>
      <c r="CQ107"/>
      <c r="CR107"/>
      <c r="CS107"/>
      <c r="CT107"/>
      <c r="CU107"/>
      <c r="CV107"/>
      <c r="CW107" s="6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.75" thickBot="1" x14ac:dyDescent="0.3">
      <c r="Q108" s="507" t="s">
        <v>271</v>
      </c>
      <c r="R108" s="508"/>
      <c r="S108" s="508"/>
      <c r="T108" s="509"/>
      <c r="X108" s="86"/>
      <c r="Y108"/>
      <c r="Z108"/>
      <c r="AA108"/>
      <c r="AB108"/>
      <c r="AC108"/>
      <c r="AD108"/>
      <c r="AE108"/>
      <c r="AF108" s="99"/>
      <c r="AG108"/>
      <c r="AH108"/>
      <c r="AI108"/>
      <c r="AJ108"/>
      <c r="AK108"/>
      <c r="AL108"/>
      <c r="AM108" s="6"/>
      <c r="AN108"/>
      <c r="AO108"/>
      <c r="AP108"/>
      <c r="AQ108"/>
      <c r="AR108"/>
      <c r="AS108"/>
      <c r="AT108"/>
      <c r="AU108"/>
      <c r="AV108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/>
      <c r="CH108"/>
      <c r="CI108"/>
      <c r="CJ108"/>
      <c r="CK108"/>
      <c r="CL108"/>
      <c r="CM108"/>
      <c r="CN108"/>
      <c r="CO108" s="6"/>
      <c r="CP108"/>
      <c r="CQ108"/>
      <c r="CR108"/>
      <c r="CS108"/>
      <c r="CT108"/>
      <c r="CU108"/>
      <c r="CV108"/>
      <c r="CW108" s="6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30" x14ac:dyDescent="0.25">
      <c r="Q109" s="335" t="s">
        <v>267</v>
      </c>
      <c r="R109" s="336" t="s">
        <v>268</v>
      </c>
      <c r="S109" s="336" t="s">
        <v>269</v>
      </c>
      <c r="T109" s="337" t="s">
        <v>270</v>
      </c>
      <c r="V109" s="186" t="s">
        <v>401</v>
      </c>
      <c r="W109" s="186" t="s">
        <v>402</v>
      </c>
      <c r="X109" s="186" t="s">
        <v>35</v>
      </c>
      <c r="Y109"/>
      <c r="Z109"/>
      <c r="AA109"/>
      <c r="AB109"/>
      <c r="AC109"/>
      <c r="AD109"/>
      <c r="AE109"/>
      <c r="AF109" s="99"/>
      <c r="AG109"/>
      <c r="AH109"/>
      <c r="AI109"/>
      <c r="AJ109"/>
      <c r="AK109"/>
      <c r="AL109"/>
      <c r="AM109" s="6"/>
      <c r="AN109"/>
      <c r="AO109"/>
      <c r="AP109"/>
      <c r="AQ109"/>
      <c r="AR109"/>
      <c r="AS109"/>
      <c r="AT109"/>
      <c r="AU109"/>
      <c r="AV109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/>
      <c r="CH109"/>
      <c r="CI109"/>
      <c r="CJ109"/>
      <c r="CK109"/>
      <c r="CL109"/>
      <c r="CM109"/>
      <c r="CN109"/>
      <c r="CO109" s="6"/>
      <c r="CP109"/>
      <c r="CQ109"/>
      <c r="CR109"/>
      <c r="CS109"/>
      <c r="CT109"/>
      <c r="CU109"/>
      <c r="CV109"/>
      <c r="CW109" s="6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.75" thickBot="1" x14ac:dyDescent="0.3">
      <c r="Q110" s="348">
        <v>71.02</v>
      </c>
      <c r="R110" s="349">
        <v>71.7</v>
      </c>
      <c r="S110" s="349">
        <v>71.040000000000006</v>
      </c>
      <c r="T110" s="350">
        <f>+S103</f>
        <v>1210.8726150392818</v>
      </c>
      <c r="V110" s="398">
        <f>GETPIVOTDATA("AGUA CALIENTE",$EG$5)</f>
        <v>293</v>
      </c>
      <c r="W110" s="398">
        <f>Q103-V110</f>
        <v>172329</v>
      </c>
      <c r="X110" s="398" t="s">
        <v>400</v>
      </c>
      <c r="Y110"/>
      <c r="Z110"/>
      <c r="AA110"/>
      <c r="AB110"/>
      <c r="AC110"/>
      <c r="AD110"/>
      <c r="AE110"/>
      <c r="AF110" s="99"/>
      <c r="AG110"/>
      <c r="AH110"/>
      <c r="AI110"/>
      <c r="AJ110"/>
      <c r="AK110"/>
      <c r="AL110"/>
      <c r="AM110" s="6"/>
      <c r="AN110"/>
      <c r="AO110"/>
      <c r="AP110"/>
      <c r="AQ110"/>
      <c r="AR110"/>
      <c r="AS110"/>
      <c r="AT110"/>
      <c r="AU110"/>
      <c r="AV11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/>
      <c r="CH110"/>
      <c r="CI110"/>
      <c r="CJ110"/>
      <c r="CK110"/>
      <c r="CL110"/>
      <c r="CM110"/>
      <c r="CN110"/>
      <c r="CO110" s="6"/>
      <c r="CP110"/>
      <c r="CQ110"/>
      <c r="CR110"/>
      <c r="CS110"/>
      <c r="CT110"/>
      <c r="CU110"/>
      <c r="CV110"/>
      <c r="CW110" s="6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25">
      <c r="X111" s="86"/>
      <c r="Y111"/>
      <c r="Z111"/>
      <c r="AA111"/>
      <c r="AB111"/>
      <c r="AC111"/>
      <c r="AD111"/>
      <c r="AE111"/>
      <c r="AF111" s="99"/>
      <c r="AG111"/>
      <c r="AH111"/>
      <c r="AI111"/>
      <c r="AJ111"/>
      <c r="AK111"/>
      <c r="AL111"/>
      <c r="AM111" s="6"/>
      <c r="AN111"/>
      <c r="AO111"/>
      <c r="AP111"/>
      <c r="AQ111"/>
      <c r="AR111"/>
      <c r="AS111"/>
      <c r="AT111"/>
      <c r="AU111"/>
      <c r="AV111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/>
      <c r="CH111"/>
      <c r="CI111"/>
      <c r="CJ111"/>
      <c r="CK111"/>
      <c r="CL111"/>
      <c r="CM111"/>
      <c r="CN111"/>
      <c r="CO111" s="6"/>
      <c r="CP111"/>
      <c r="CQ111"/>
      <c r="CR111"/>
      <c r="CS111"/>
      <c r="CT111"/>
      <c r="CU111"/>
      <c r="CV111"/>
      <c r="CW111" s="6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25">
      <c r="X112" s="86"/>
      <c r="Y112"/>
      <c r="Z112"/>
      <c r="AA112"/>
      <c r="AB112"/>
      <c r="AC112"/>
      <c r="AD112"/>
      <c r="AE112"/>
      <c r="AF112" s="99"/>
      <c r="AG112"/>
      <c r="AH112"/>
      <c r="AI112"/>
      <c r="AJ112"/>
      <c r="AK112"/>
      <c r="AL112"/>
      <c r="AM112" s="6"/>
      <c r="AN112"/>
      <c r="AO112"/>
      <c r="AP112"/>
      <c r="AQ112"/>
      <c r="AR112"/>
      <c r="AS112"/>
      <c r="AT112"/>
      <c r="AU112"/>
      <c r="AV112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/>
      <c r="CH112"/>
      <c r="CI112"/>
      <c r="CJ112"/>
      <c r="CK112"/>
      <c r="CL112"/>
      <c r="CM112"/>
      <c r="CN112"/>
      <c r="CO112" s="6"/>
      <c r="CP112"/>
      <c r="CQ112"/>
      <c r="CR112"/>
      <c r="CS112"/>
      <c r="CT112"/>
      <c r="CU112"/>
      <c r="CV112"/>
      <c r="CW112" s="6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25">
      <c r="X113" s="86"/>
      <c r="Y113"/>
      <c r="Z113"/>
      <c r="AA113"/>
      <c r="AB113"/>
      <c r="AC113"/>
      <c r="AD113"/>
      <c r="AE113"/>
      <c r="AF113" s="99"/>
      <c r="AG113"/>
      <c r="AH113"/>
      <c r="AI113"/>
      <c r="AJ113"/>
      <c r="AK113"/>
      <c r="AL113"/>
      <c r="AM113" s="6"/>
      <c r="AN113"/>
      <c r="AO113"/>
      <c r="AP113"/>
      <c r="AQ113"/>
      <c r="AR113"/>
      <c r="AS113"/>
      <c r="AT113"/>
      <c r="AU113"/>
      <c r="AV113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/>
      <c r="CH113"/>
      <c r="CI113"/>
      <c r="CJ113"/>
      <c r="CK113"/>
      <c r="CL113"/>
      <c r="CM113"/>
      <c r="CN113"/>
      <c r="CO113" s="6"/>
      <c r="CP113"/>
      <c r="CQ113"/>
      <c r="CR113"/>
      <c r="CS113"/>
      <c r="CT113"/>
      <c r="CU113"/>
      <c r="CV113"/>
      <c r="CW113" s="6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25">
      <c r="X114" s="86"/>
      <c r="Y114"/>
      <c r="Z114"/>
      <c r="AA114"/>
      <c r="AB114"/>
      <c r="AC114"/>
      <c r="AD114"/>
      <c r="AE114"/>
      <c r="AF114" s="99"/>
      <c r="AG114"/>
      <c r="AH114"/>
      <c r="AI114"/>
      <c r="AJ114"/>
      <c r="AK114"/>
      <c r="AL114"/>
      <c r="AM114" s="6"/>
      <c r="AN114"/>
      <c r="AO114"/>
      <c r="AP114"/>
      <c r="AQ114"/>
      <c r="AR114"/>
      <c r="AS114"/>
      <c r="AT114"/>
      <c r="AU114"/>
      <c r="AV114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/>
      <c r="CH114"/>
      <c r="CI114"/>
      <c r="CJ114"/>
      <c r="CK114"/>
      <c r="CL114"/>
      <c r="CM114"/>
      <c r="CN114"/>
      <c r="CO114" s="6"/>
      <c r="CP114"/>
      <c r="CQ114"/>
      <c r="CR114"/>
      <c r="CS114"/>
      <c r="CT114"/>
      <c r="CU114"/>
      <c r="CV114"/>
      <c r="CW114" s="6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25">
      <c r="X115" s="86"/>
      <c r="Y115"/>
      <c r="Z115"/>
      <c r="AA115"/>
      <c r="AB115"/>
      <c r="AC115"/>
      <c r="AD115"/>
      <c r="AE115"/>
      <c r="AF115" s="99"/>
      <c r="AG115"/>
      <c r="AH115"/>
      <c r="AI115"/>
      <c r="AJ115"/>
      <c r="AK115"/>
      <c r="AL115"/>
      <c r="AM115" s="6"/>
      <c r="AN115"/>
      <c r="AO115"/>
      <c r="AP115"/>
      <c r="AQ115"/>
      <c r="AR115"/>
      <c r="AS115"/>
      <c r="AT115"/>
      <c r="AU115"/>
      <c r="AV115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/>
      <c r="CH115"/>
      <c r="CI115"/>
      <c r="CJ115"/>
      <c r="CK115"/>
      <c r="CL115"/>
      <c r="CM115"/>
      <c r="CN115"/>
      <c r="CO115" s="6"/>
      <c r="CP115"/>
      <c r="CQ115"/>
      <c r="CR115"/>
      <c r="CS115"/>
      <c r="CT115"/>
      <c r="CU115"/>
      <c r="CV115"/>
      <c r="CW115" s="6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25">
      <c r="X116" s="86"/>
      <c r="Y116"/>
      <c r="Z116"/>
      <c r="AA116"/>
      <c r="AB116"/>
      <c r="AC116"/>
      <c r="AD116"/>
      <c r="AE116"/>
      <c r="AF116" s="99"/>
      <c r="AG116"/>
      <c r="AH116"/>
      <c r="AI116"/>
      <c r="AJ116"/>
      <c r="AK116"/>
      <c r="AL116"/>
      <c r="AM116" s="6"/>
      <c r="AN116"/>
      <c r="AO116"/>
      <c r="AP116"/>
      <c r="AQ116"/>
      <c r="AR116"/>
      <c r="AS116"/>
      <c r="AT116"/>
      <c r="AU116"/>
      <c r="AV116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/>
      <c r="CH116"/>
      <c r="CI116"/>
      <c r="CJ116"/>
      <c r="CK116"/>
      <c r="CL116"/>
      <c r="CM116"/>
      <c r="CN116"/>
      <c r="CO116" s="6"/>
      <c r="CP116"/>
      <c r="CQ116"/>
      <c r="CR116"/>
      <c r="CS116"/>
      <c r="CT116"/>
      <c r="CU116"/>
      <c r="CV116"/>
      <c r="CW116" s="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25">
      <c r="X117" s="86"/>
      <c r="Y117"/>
      <c r="Z117"/>
      <c r="AA117"/>
      <c r="AB117"/>
      <c r="AC117"/>
      <c r="AD117"/>
      <c r="AE117"/>
      <c r="AF117" s="99"/>
      <c r="AG117"/>
      <c r="AH117"/>
      <c r="AI117"/>
      <c r="AJ117"/>
      <c r="AK117"/>
      <c r="AL117"/>
      <c r="AM117" s="6"/>
      <c r="AN117"/>
      <c r="AO117"/>
      <c r="AP117"/>
      <c r="AQ117"/>
      <c r="AR117"/>
      <c r="AS117"/>
      <c r="AT117"/>
      <c r="AU117"/>
      <c r="AV117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/>
      <c r="CH117"/>
      <c r="CI117"/>
      <c r="CJ117"/>
      <c r="CK117"/>
      <c r="CL117"/>
      <c r="CM117"/>
      <c r="CN117"/>
      <c r="CO117" s="6"/>
      <c r="CP117"/>
      <c r="CQ117"/>
      <c r="CR117"/>
      <c r="CS117"/>
      <c r="CT117"/>
      <c r="CU117"/>
      <c r="CV117"/>
      <c r="CW117" s="6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25">
      <c r="X118" s="86"/>
      <c r="Y118"/>
      <c r="Z118"/>
      <c r="AA118"/>
      <c r="AB118"/>
      <c r="AC118"/>
      <c r="AD118"/>
      <c r="AE118"/>
      <c r="AF118" s="99"/>
      <c r="AG118"/>
      <c r="AH118"/>
      <c r="AI118"/>
      <c r="AJ118"/>
      <c r="AK118"/>
      <c r="AL118"/>
      <c r="AM118" s="6"/>
      <c r="AN118"/>
      <c r="AO118"/>
      <c r="AP118"/>
      <c r="AQ118"/>
      <c r="AR118"/>
      <c r="AS118"/>
      <c r="AT118"/>
      <c r="AU118"/>
      <c r="AV118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/>
      <c r="CH118"/>
      <c r="CI118"/>
      <c r="CJ118"/>
      <c r="CK118"/>
      <c r="CL118"/>
      <c r="CM118"/>
      <c r="CN118"/>
      <c r="CO118" s="6"/>
      <c r="CP118"/>
      <c r="CQ118"/>
      <c r="CR118"/>
      <c r="CS118"/>
      <c r="CT118"/>
      <c r="CU118"/>
      <c r="CV118"/>
      <c r="CW118" s="6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25">
      <c r="X119" s="86"/>
      <c r="Y119"/>
      <c r="Z119"/>
      <c r="AA119"/>
      <c r="AB119"/>
      <c r="AC119"/>
      <c r="AD119"/>
      <c r="AE119"/>
      <c r="AF119" s="99"/>
      <c r="AG119"/>
      <c r="AH119"/>
      <c r="AI119"/>
      <c r="AJ119"/>
      <c r="AK119"/>
      <c r="AL119"/>
      <c r="AM119" s="6"/>
      <c r="AN119"/>
      <c r="AO119"/>
      <c r="AP119"/>
      <c r="AQ119"/>
      <c r="AR119"/>
      <c r="AS119"/>
      <c r="AT119"/>
      <c r="AU119"/>
      <c r="AV119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/>
      <c r="CH119"/>
      <c r="CI119"/>
      <c r="CJ119"/>
      <c r="CK119"/>
      <c r="CL119"/>
      <c r="CM119"/>
      <c r="CN119"/>
      <c r="CO119" s="6"/>
      <c r="CP119"/>
      <c r="CQ119"/>
      <c r="CR119"/>
      <c r="CS119"/>
      <c r="CT119"/>
      <c r="CU119"/>
      <c r="CV119"/>
      <c r="CW119" s="6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25">
      <c r="X120" s="86"/>
      <c r="Y120"/>
      <c r="Z120"/>
      <c r="AA120"/>
      <c r="AB120"/>
      <c r="AC120"/>
      <c r="AD120"/>
      <c r="AE120"/>
      <c r="AF120" s="99"/>
      <c r="AG120"/>
      <c r="AH120"/>
      <c r="AI120"/>
      <c r="AJ120"/>
      <c r="AK120"/>
      <c r="AL120"/>
      <c r="AM120" s="6"/>
      <c r="AN120"/>
      <c r="AO120"/>
      <c r="AP120"/>
      <c r="AQ120"/>
      <c r="AR120"/>
      <c r="AS120"/>
      <c r="AT120"/>
      <c r="AU120"/>
      <c r="AV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/>
      <c r="CH120"/>
      <c r="CI120"/>
      <c r="CJ120"/>
      <c r="CK120"/>
      <c r="CL120"/>
      <c r="CM120"/>
      <c r="CN120"/>
      <c r="CO120" s="6"/>
      <c r="CP120"/>
      <c r="CQ120"/>
      <c r="CR120"/>
      <c r="CS120"/>
      <c r="CT120"/>
      <c r="CU120"/>
      <c r="CV120"/>
      <c r="CW120" s="6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.75" x14ac:dyDescent="0.25">
      <c r="A121" s="141" t="s">
        <v>89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X121" s="86"/>
      <c r="Y121"/>
      <c r="Z121"/>
      <c r="AA121"/>
      <c r="AB121"/>
      <c r="AC121"/>
      <c r="AD121"/>
      <c r="AE121"/>
      <c r="AF121" s="99"/>
      <c r="AG121"/>
      <c r="AH121"/>
      <c r="AI121"/>
      <c r="AJ121"/>
      <c r="AK121"/>
      <c r="AL121"/>
      <c r="AM121" s="6"/>
      <c r="AN121"/>
      <c r="AO121"/>
      <c r="AP121"/>
      <c r="AQ121"/>
      <c r="AR121"/>
      <c r="AS121"/>
      <c r="AT121"/>
      <c r="AU121"/>
      <c r="AV121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/>
      <c r="CH121"/>
      <c r="CI121"/>
      <c r="CJ121"/>
      <c r="CK121"/>
      <c r="CL121"/>
      <c r="CM121"/>
      <c r="CN121"/>
      <c r="CO121" s="6"/>
      <c r="CP121"/>
      <c r="CQ121"/>
      <c r="CR121"/>
      <c r="CS121"/>
      <c r="CT121"/>
      <c r="CU121"/>
      <c r="CV121"/>
      <c r="CW121" s="6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25">
      <c r="X122" s="86"/>
      <c r="Y122"/>
      <c r="Z122"/>
      <c r="AA122"/>
      <c r="AB122"/>
      <c r="AC122"/>
      <c r="AD122"/>
      <c r="AE122"/>
      <c r="AF122" s="99"/>
      <c r="AG122"/>
      <c r="AH122"/>
      <c r="AI122"/>
      <c r="AJ122"/>
      <c r="AK122"/>
      <c r="AL122"/>
      <c r="AM122" s="6"/>
      <c r="AN122"/>
      <c r="AO122"/>
      <c r="AP122"/>
      <c r="AQ122"/>
      <c r="AR122"/>
      <c r="AS122"/>
      <c r="AT122"/>
      <c r="AU122"/>
      <c r="AV122" s="77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/>
      <c r="CH122"/>
      <c r="CI122"/>
      <c r="CJ122"/>
      <c r="CK122"/>
      <c r="CL122"/>
      <c r="CM122"/>
      <c r="CN122"/>
      <c r="CO122" s="6"/>
      <c r="CP122"/>
      <c r="CQ122"/>
      <c r="CR122"/>
      <c r="CS122"/>
      <c r="CT122"/>
      <c r="CU122"/>
      <c r="CV122"/>
      <c r="CW122" s="6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25">
      <c r="X123" s="86"/>
      <c r="Y123"/>
      <c r="Z123"/>
      <c r="AA123"/>
      <c r="AB123"/>
      <c r="AC123"/>
      <c r="AD123"/>
      <c r="AE123"/>
      <c r="AF123" s="99"/>
      <c r="AG123"/>
      <c r="AH123"/>
      <c r="AI123"/>
      <c r="AJ123"/>
      <c r="AK123"/>
      <c r="AL123"/>
      <c r="AM123" s="6"/>
      <c r="AN123"/>
      <c r="AO123"/>
      <c r="AP123"/>
      <c r="AQ123"/>
      <c r="AR123"/>
      <c r="AS123"/>
      <c r="AT123"/>
      <c r="AU123"/>
      <c r="AV123" s="77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/>
      <c r="CH123"/>
      <c r="CI123"/>
      <c r="CJ123"/>
      <c r="CK123"/>
      <c r="CL123"/>
      <c r="CM123"/>
      <c r="CN123"/>
      <c r="CO123" s="6"/>
      <c r="CP123"/>
      <c r="CQ123"/>
      <c r="CR123"/>
      <c r="CS123"/>
      <c r="CT123"/>
      <c r="CU123"/>
      <c r="CV123"/>
      <c r="CW123" s="6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25">
      <c r="X124" s="86"/>
      <c r="Y124"/>
      <c r="Z124"/>
      <c r="AA124"/>
      <c r="AB124"/>
      <c r="AC124"/>
      <c r="AD124"/>
      <c r="AE124"/>
      <c r="AF124" s="99"/>
      <c r="AG124"/>
      <c r="AH124"/>
      <c r="AI124"/>
      <c r="AJ124"/>
      <c r="AK124"/>
      <c r="AL124"/>
      <c r="AM124" s="6"/>
      <c r="AN124"/>
      <c r="AO124"/>
      <c r="AP124"/>
      <c r="AQ124"/>
      <c r="AR124"/>
      <c r="AS124"/>
      <c r="AT124"/>
      <c r="AU124"/>
      <c r="AV124" s="77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/>
      <c r="CH124"/>
      <c r="CI124"/>
      <c r="CJ124"/>
      <c r="CK124"/>
      <c r="CL124"/>
      <c r="CM124"/>
      <c r="CN124"/>
      <c r="CO124" s="6"/>
      <c r="CP124"/>
      <c r="CQ124"/>
      <c r="CR124"/>
      <c r="CS124"/>
      <c r="CT124"/>
      <c r="CU124"/>
      <c r="CV124"/>
      <c r="CW124" s="6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x14ac:dyDescent="0.25">
      <c r="X125" s="86"/>
      <c r="Y125"/>
      <c r="Z125"/>
      <c r="AA125"/>
      <c r="AB125"/>
      <c r="AC125"/>
      <c r="AD125"/>
      <c r="AE125"/>
      <c r="AF125" s="99"/>
      <c r="AG125"/>
      <c r="AH125"/>
      <c r="AI125"/>
      <c r="AJ125"/>
      <c r="AK125"/>
      <c r="AL125"/>
      <c r="AM125" s="6"/>
      <c r="AN125"/>
      <c r="AO125"/>
      <c r="AP125"/>
      <c r="AQ125"/>
      <c r="AR125"/>
      <c r="AS125"/>
      <c r="AT125"/>
      <c r="AU125"/>
      <c r="AV125" s="77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/>
      <c r="CH125"/>
      <c r="CI125"/>
      <c r="CJ125"/>
      <c r="CK125"/>
      <c r="CL125"/>
      <c r="CM125"/>
      <c r="CN125"/>
      <c r="CO125" s="6"/>
      <c r="CP125"/>
      <c r="CQ125"/>
      <c r="CR125"/>
      <c r="CS125"/>
      <c r="CT125"/>
      <c r="CU125"/>
      <c r="CV125"/>
      <c r="CW125" s="6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x14ac:dyDescent="0.25">
      <c r="X126" s="86"/>
      <c r="Y126"/>
      <c r="Z126"/>
      <c r="AA126"/>
      <c r="AB126"/>
      <c r="AC126"/>
      <c r="AD126"/>
      <c r="AE126"/>
      <c r="AF126" s="99"/>
      <c r="AG126"/>
      <c r="AH126"/>
      <c r="AI126"/>
      <c r="AJ126"/>
      <c r="AK126"/>
      <c r="AL126"/>
      <c r="AM126" s="6"/>
      <c r="AN126"/>
      <c r="AO126"/>
      <c r="AP126"/>
      <c r="AQ126"/>
      <c r="AR126"/>
      <c r="AS126"/>
      <c r="AT126"/>
      <c r="AU126"/>
      <c r="AV126" s="77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/>
      <c r="CH126"/>
      <c r="CI126"/>
      <c r="CJ126"/>
      <c r="CK126"/>
      <c r="CL126"/>
      <c r="CM126"/>
      <c r="CN126"/>
      <c r="CO126" s="6"/>
      <c r="CP126"/>
      <c r="CQ126"/>
      <c r="CR126"/>
      <c r="CS126"/>
      <c r="CT126"/>
      <c r="CU126"/>
      <c r="CV126"/>
      <c r="CW126" s="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25">
      <c r="X127" s="86"/>
      <c r="Y127"/>
      <c r="Z127"/>
      <c r="AA127"/>
      <c r="AB127"/>
      <c r="AC127"/>
      <c r="AD127"/>
      <c r="AE127"/>
      <c r="AF127" s="99"/>
      <c r="AG127"/>
      <c r="AH127"/>
      <c r="AI127"/>
      <c r="AJ127"/>
      <c r="AK127"/>
      <c r="AL127"/>
      <c r="AM127" s="6"/>
      <c r="AN127"/>
      <c r="AO127"/>
      <c r="AP127"/>
      <c r="AQ127"/>
      <c r="AR127"/>
      <c r="AS127"/>
      <c r="AT127"/>
      <c r="AU127"/>
      <c r="AV127" s="77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/>
      <c r="CH127"/>
      <c r="CI127"/>
      <c r="CJ127"/>
      <c r="CK127"/>
      <c r="CL127"/>
      <c r="CM127"/>
      <c r="CN127"/>
      <c r="CO127" s="6"/>
      <c r="CP127"/>
      <c r="CQ127"/>
      <c r="CR127"/>
      <c r="CS127"/>
      <c r="CT127"/>
      <c r="CU127"/>
      <c r="CV127"/>
      <c r="CW127" s="6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25">
      <c r="X128" s="86"/>
      <c r="Y128"/>
      <c r="Z128"/>
      <c r="AA128"/>
      <c r="AB128"/>
      <c r="AC128"/>
      <c r="AD128"/>
      <c r="AE128"/>
      <c r="AF128" s="99"/>
      <c r="AG128"/>
      <c r="AH128"/>
      <c r="AI128"/>
      <c r="AJ128"/>
      <c r="AK128"/>
      <c r="AL128"/>
      <c r="AM128" s="6"/>
      <c r="AN128"/>
      <c r="AO128"/>
      <c r="AP128"/>
      <c r="AQ128"/>
      <c r="AR128"/>
      <c r="AS128"/>
      <c r="AT128"/>
      <c r="AU128"/>
      <c r="AV128" s="77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/>
      <c r="CH128"/>
      <c r="CI128"/>
      <c r="CJ128"/>
      <c r="CK128"/>
      <c r="CL128"/>
      <c r="CM128"/>
      <c r="CN128"/>
      <c r="CO128" s="6"/>
      <c r="CP128"/>
      <c r="CQ128"/>
      <c r="CR128"/>
      <c r="CS128"/>
      <c r="CT128"/>
      <c r="CU128"/>
      <c r="CV128"/>
      <c r="CW128" s="6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25">
      <c r="X129" s="86"/>
      <c r="Y129"/>
      <c r="Z129"/>
      <c r="AA129"/>
      <c r="AB129"/>
      <c r="AC129"/>
      <c r="AD129"/>
      <c r="AE129"/>
      <c r="AF129" s="99"/>
      <c r="AG129"/>
      <c r="AH129"/>
      <c r="AI129"/>
      <c r="AJ129"/>
      <c r="AK129"/>
      <c r="AL129"/>
      <c r="AM129" s="6"/>
      <c r="AN129"/>
      <c r="AO129"/>
      <c r="AP129"/>
      <c r="AQ129"/>
      <c r="AR129"/>
      <c r="AS129"/>
      <c r="AT129"/>
      <c r="AU129"/>
      <c r="AV129" s="77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/>
      <c r="CH129"/>
      <c r="CI129"/>
      <c r="CJ129"/>
      <c r="CK129"/>
      <c r="CL129"/>
      <c r="CM129"/>
      <c r="CN129"/>
      <c r="CO129" s="6"/>
      <c r="CP129"/>
      <c r="CQ129"/>
      <c r="CR129"/>
      <c r="CS129"/>
      <c r="CT129"/>
      <c r="CU129"/>
      <c r="CV129"/>
      <c r="CW129" s="6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.75" x14ac:dyDescent="0.25">
      <c r="R130" s="513" t="s">
        <v>146</v>
      </c>
      <c r="S130" s="513"/>
      <c r="T130" s="513"/>
      <c r="U130" s="513"/>
      <c r="V130" s="513"/>
      <c r="W130" s="513"/>
      <c r="X130" s="86"/>
      <c r="Y130"/>
      <c r="Z130"/>
      <c r="AA130"/>
      <c r="AB130"/>
      <c r="AC130"/>
      <c r="AD130"/>
      <c r="AE130"/>
      <c r="AF130" s="99"/>
      <c r="AG130"/>
      <c r="AH130"/>
      <c r="AI130"/>
      <c r="AJ130"/>
      <c r="AK130"/>
      <c r="AL130"/>
      <c r="AM130" s="6"/>
      <c r="AN130"/>
      <c r="AO130"/>
      <c r="AP130"/>
      <c r="AQ130"/>
      <c r="AR130"/>
      <c r="AS130"/>
      <c r="AT130"/>
      <c r="AU130"/>
      <c r="AV130" s="77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/>
      <c r="CH130"/>
      <c r="CI130"/>
      <c r="CJ130"/>
      <c r="CK130"/>
      <c r="CL130"/>
      <c r="CM130"/>
      <c r="CN130"/>
      <c r="CO130" s="6"/>
      <c r="CP130"/>
      <c r="CQ130"/>
      <c r="CR130"/>
      <c r="CS130"/>
      <c r="CT130"/>
      <c r="CU130"/>
      <c r="CV130"/>
      <c r="CW130" s="6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45" x14ac:dyDescent="0.25">
      <c r="R131" s="186" t="s">
        <v>145</v>
      </c>
      <c r="S131" s="186" t="s">
        <v>147</v>
      </c>
      <c r="T131" s="186" t="s">
        <v>193</v>
      </c>
      <c r="U131" s="186" t="s">
        <v>360</v>
      </c>
      <c r="V131" s="186" t="s">
        <v>338</v>
      </c>
      <c r="W131" s="186" t="s">
        <v>361</v>
      </c>
      <c r="X131" s="86"/>
      <c r="Y131"/>
      <c r="Z131"/>
      <c r="AA131"/>
      <c r="AB131"/>
      <c r="AC131"/>
      <c r="AD131"/>
      <c r="AE131"/>
      <c r="AF131" s="99"/>
      <c r="AG131"/>
      <c r="AH131"/>
      <c r="AI131"/>
      <c r="AJ131"/>
      <c r="AK131"/>
      <c r="AL131"/>
      <c r="AM131" s="6"/>
      <c r="AN131"/>
      <c r="AO131"/>
      <c r="AP131"/>
      <c r="AQ131"/>
      <c r="AR131"/>
      <c r="AS131"/>
      <c r="AT131"/>
      <c r="AU131"/>
      <c r="AV131" s="77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/>
      <c r="CH131"/>
      <c r="CI131"/>
      <c r="CJ131"/>
      <c r="CK131"/>
      <c r="CL131"/>
      <c r="CM131"/>
      <c r="CN131"/>
      <c r="CO131" s="6"/>
      <c r="CP131"/>
      <c r="CQ131"/>
      <c r="CR131"/>
      <c r="CS131"/>
      <c r="CT131"/>
      <c r="CU131"/>
      <c r="CV131"/>
      <c r="CW131" s="6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25">
      <c r="R132" s="398">
        <f>GETPIVOTDATA("  CONSUMO TOTAL  LAVANDERIA (m3)",$CX$4)</f>
        <v>-375034</v>
      </c>
      <c r="S132" s="398">
        <f>GETPIVOTDATA(" Und efectivas",$DD$4)</f>
        <v>169763</v>
      </c>
      <c r="T132" s="399">
        <f>(R132*1000)/S132</f>
        <v>-2209.1621849284002</v>
      </c>
      <c r="U132" s="398">
        <v>62767</v>
      </c>
      <c r="V132" s="398">
        <v>1723283</v>
      </c>
      <c r="W132" s="402">
        <f>(U132*1000)/V132</f>
        <v>36.422920669443151</v>
      </c>
      <c r="X132" s="86"/>
      <c r="Y132"/>
      <c r="Z132"/>
      <c r="AA132"/>
      <c r="AB132"/>
      <c r="AC132"/>
      <c r="AD132"/>
      <c r="AE132"/>
      <c r="AF132" s="99"/>
      <c r="AG132"/>
      <c r="AH132"/>
      <c r="AI132"/>
      <c r="AJ132"/>
      <c r="AK132"/>
      <c r="AL132"/>
      <c r="AM132" s="6"/>
      <c r="AN132"/>
      <c r="AO132"/>
      <c r="AP132"/>
      <c r="AQ132"/>
      <c r="AR132"/>
      <c r="AS132"/>
      <c r="AT132"/>
      <c r="AU132"/>
      <c r="AV132" s="77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/>
      <c r="CH132"/>
      <c r="CI132"/>
      <c r="CJ132"/>
      <c r="CK132"/>
      <c r="CL132"/>
      <c r="CM132"/>
      <c r="CN132"/>
      <c r="CO132" s="6"/>
      <c r="CP132"/>
      <c r="CQ132"/>
      <c r="CR132"/>
      <c r="CS132"/>
      <c r="CT132"/>
      <c r="CU132"/>
      <c r="CV132"/>
      <c r="CW132" s="6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25">
      <c r="X133" s="86"/>
      <c r="Y133"/>
      <c r="Z133"/>
      <c r="AA133"/>
      <c r="AB133"/>
      <c r="AC133"/>
      <c r="AD133"/>
      <c r="AE133"/>
      <c r="AF133" s="99"/>
      <c r="AG133"/>
      <c r="AH133"/>
      <c r="AI133"/>
      <c r="AJ133"/>
      <c r="AK133"/>
      <c r="AL133"/>
      <c r="AM133" s="6"/>
      <c r="AN133"/>
      <c r="AO133"/>
      <c r="AP133"/>
      <c r="AQ133"/>
      <c r="AR133"/>
      <c r="AS133"/>
      <c r="AT133"/>
      <c r="AU133"/>
      <c r="AV133" s="77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/>
      <c r="CH133"/>
      <c r="CI133"/>
      <c r="CJ133"/>
      <c r="CK133"/>
      <c r="CL133"/>
      <c r="CM133"/>
      <c r="CN133"/>
      <c r="CO133" s="6"/>
      <c r="CP133"/>
      <c r="CQ133"/>
      <c r="CR133"/>
      <c r="CS133"/>
      <c r="CT133"/>
      <c r="CU133"/>
      <c r="CV133"/>
      <c r="CW133" s="6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25">
      <c r="X134" s="86"/>
      <c r="Y134"/>
      <c r="Z134"/>
      <c r="AA134"/>
      <c r="AB134"/>
      <c r="AC134"/>
      <c r="AD134"/>
      <c r="AE134"/>
      <c r="AF134" s="99"/>
      <c r="AG134"/>
      <c r="AH134"/>
      <c r="AI134"/>
      <c r="AJ134"/>
      <c r="AK134"/>
      <c r="AL134"/>
      <c r="AM134" s="6"/>
      <c r="AN134"/>
      <c r="AO134"/>
      <c r="AP134"/>
      <c r="AQ134"/>
      <c r="AR134"/>
      <c r="AS134"/>
      <c r="AT134"/>
      <c r="AU134"/>
      <c r="AV134" s="77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/>
      <c r="CH134"/>
      <c r="CI134"/>
      <c r="CJ134"/>
      <c r="CK134"/>
      <c r="CL134"/>
      <c r="CM134"/>
      <c r="CN134"/>
      <c r="CO134" s="6"/>
      <c r="CP134"/>
      <c r="CQ134"/>
      <c r="CR134"/>
      <c r="CS134"/>
      <c r="CT134"/>
      <c r="CU134"/>
      <c r="CV134"/>
      <c r="CW134" s="6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25">
      <c r="X135" s="86"/>
      <c r="Y135"/>
      <c r="Z135"/>
      <c r="AA135"/>
      <c r="AB135"/>
      <c r="AC135"/>
      <c r="AD135"/>
      <c r="AE135"/>
      <c r="AF135" s="99"/>
      <c r="AG135"/>
      <c r="AH135"/>
      <c r="AI135"/>
      <c r="AJ135"/>
      <c r="AK135"/>
      <c r="AL135"/>
      <c r="AM135" s="6"/>
      <c r="AN135"/>
      <c r="AO135"/>
      <c r="AP135"/>
      <c r="AQ135"/>
      <c r="AR135"/>
      <c r="AS135"/>
      <c r="AT135"/>
      <c r="AU135"/>
      <c r="AV135" s="77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/>
      <c r="CH135"/>
      <c r="CI135"/>
      <c r="CJ135"/>
      <c r="CK135"/>
      <c r="CL135"/>
      <c r="CM135"/>
      <c r="CN135"/>
      <c r="CO135" s="6"/>
      <c r="CP135"/>
      <c r="CQ135"/>
      <c r="CR135"/>
      <c r="CS135"/>
      <c r="CT135"/>
      <c r="CU135"/>
      <c r="CV135"/>
      <c r="CW135" s="6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25">
      <c r="X136" s="86"/>
      <c r="Y136"/>
      <c r="Z136"/>
      <c r="AA136"/>
      <c r="AB136"/>
      <c r="AC136"/>
      <c r="AD136"/>
      <c r="AE136"/>
      <c r="AF136" s="99"/>
      <c r="AG136"/>
      <c r="AH136"/>
      <c r="AI136"/>
      <c r="AJ136"/>
      <c r="AK136"/>
      <c r="AL136"/>
      <c r="AM136" s="6"/>
      <c r="AN136"/>
      <c r="AO136"/>
      <c r="AP136"/>
      <c r="AQ136"/>
      <c r="AR136"/>
      <c r="AS136"/>
      <c r="AT136"/>
      <c r="AU136"/>
      <c r="AV136" s="77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/>
      <c r="CH136"/>
      <c r="CI136"/>
      <c r="CJ136"/>
      <c r="CK136"/>
      <c r="CL136"/>
      <c r="CM136"/>
      <c r="CN136"/>
      <c r="CO136" s="6"/>
      <c r="CP136"/>
      <c r="CQ136"/>
      <c r="CR136"/>
      <c r="CS136"/>
      <c r="CT136"/>
      <c r="CU136"/>
      <c r="CV136"/>
      <c r="CW136" s="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.75" x14ac:dyDescent="0.25">
      <c r="R137" s="510" t="s">
        <v>362</v>
      </c>
      <c r="S137" s="511"/>
      <c r="T137" s="512"/>
      <c r="X137" s="86"/>
      <c r="Y137"/>
      <c r="Z137"/>
      <c r="AA137"/>
      <c r="AB137"/>
      <c r="AC137"/>
      <c r="AD137"/>
      <c r="AE137"/>
      <c r="AF137" s="99"/>
      <c r="AG137"/>
      <c r="AH137"/>
      <c r="AI137"/>
      <c r="AJ137"/>
      <c r="AK137"/>
      <c r="AL137"/>
      <c r="AM137" s="6"/>
      <c r="AN137"/>
      <c r="AO137"/>
      <c r="AP137"/>
      <c r="AQ137"/>
      <c r="AR137"/>
      <c r="AS137"/>
      <c r="AT137"/>
      <c r="AU137"/>
      <c r="AV137" s="77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/>
      <c r="CH137"/>
      <c r="CI137"/>
      <c r="CJ137"/>
      <c r="CK137"/>
      <c r="CL137"/>
      <c r="CM137"/>
      <c r="CN137"/>
      <c r="CO137" s="6"/>
      <c r="CP137"/>
      <c r="CQ137"/>
      <c r="CR137"/>
      <c r="CS137"/>
      <c r="CT137"/>
      <c r="CU137"/>
      <c r="CV137"/>
      <c r="CW137" s="6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25">
      <c r="R138" s="186" t="s">
        <v>137</v>
      </c>
      <c r="S138" s="186" t="s">
        <v>213</v>
      </c>
      <c r="T138" s="186" t="s">
        <v>254</v>
      </c>
      <c r="X138" s="86"/>
      <c r="Y138"/>
      <c r="Z138"/>
      <c r="AA138"/>
      <c r="AB138"/>
      <c r="AC138"/>
      <c r="AD138"/>
      <c r="AE138"/>
      <c r="AF138" s="99"/>
      <c r="AG138"/>
      <c r="AH138"/>
      <c r="AI138"/>
      <c r="AJ138"/>
      <c r="AK138"/>
      <c r="AL138"/>
      <c r="AM138" s="6"/>
      <c r="AN138"/>
      <c r="AO138"/>
      <c r="AP138"/>
      <c r="AQ138"/>
      <c r="AR138"/>
      <c r="AS138"/>
      <c r="AT138"/>
      <c r="AU138"/>
      <c r="AV138" s="77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/>
      <c r="CH138"/>
      <c r="CI138"/>
      <c r="CJ138"/>
      <c r="CK138"/>
      <c r="CL138"/>
      <c r="CM138"/>
      <c r="CN138"/>
      <c r="CO138" s="6"/>
      <c r="CP138"/>
      <c r="CQ138"/>
      <c r="CR138"/>
      <c r="CS138"/>
      <c r="CT138"/>
      <c r="CU138"/>
      <c r="CV138"/>
      <c r="CW138" s="6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25">
      <c r="R139" s="403">
        <v>2</v>
      </c>
      <c r="S139" s="398">
        <f>S132/R139</f>
        <v>84881.5</v>
      </c>
      <c r="T139" s="398">
        <f>R132/R139</f>
        <v>-187517</v>
      </c>
      <c r="X139" s="86"/>
      <c r="Y139"/>
      <c r="Z139"/>
      <c r="AA139"/>
      <c r="AB139"/>
      <c r="AC139"/>
      <c r="AD139"/>
      <c r="AE139"/>
      <c r="AF139" s="99"/>
      <c r="AG139"/>
      <c r="AH139"/>
      <c r="AI139"/>
      <c r="AJ139"/>
      <c r="AK139"/>
      <c r="AL139"/>
      <c r="AM139" s="6"/>
      <c r="AN139"/>
      <c r="AO139"/>
      <c r="AP139"/>
      <c r="AQ139"/>
      <c r="AR139"/>
      <c r="AS139"/>
      <c r="AT139"/>
      <c r="AU139"/>
      <c r="AV139" s="77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/>
      <c r="CH139"/>
      <c r="CI139"/>
      <c r="CJ139"/>
      <c r="CK139"/>
      <c r="CL139"/>
      <c r="CM139"/>
      <c r="CN139"/>
      <c r="CO139" s="6"/>
      <c r="CP139"/>
      <c r="CQ139"/>
      <c r="CR139"/>
      <c r="CS139"/>
      <c r="CT139"/>
      <c r="CU139"/>
      <c r="CV139"/>
      <c r="CW139" s="6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25">
      <c r="X140" s="86"/>
      <c r="Y140"/>
      <c r="Z140"/>
      <c r="AA140"/>
      <c r="AB140"/>
      <c r="AC140"/>
      <c r="AD140"/>
      <c r="AE140"/>
      <c r="AF140" s="99"/>
      <c r="AG140"/>
      <c r="AH140"/>
      <c r="AI140"/>
      <c r="AJ140"/>
      <c r="AK140"/>
      <c r="AL140"/>
      <c r="AM140" s="6"/>
      <c r="AN140"/>
      <c r="AO140"/>
      <c r="AP140"/>
      <c r="AQ140"/>
      <c r="AR140"/>
      <c r="AS140"/>
      <c r="AT140"/>
      <c r="AU140"/>
      <c r="AV140" s="77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/>
      <c r="CH140"/>
      <c r="CI140"/>
      <c r="CJ140"/>
      <c r="CK140"/>
      <c r="CL140"/>
      <c r="CM140"/>
      <c r="CN140"/>
      <c r="CO140" s="6"/>
      <c r="CP140"/>
      <c r="CQ140"/>
      <c r="CR140"/>
      <c r="CS140"/>
      <c r="CT140"/>
      <c r="CU140"/>
      <c r="CV140"/>
      <c r="CW140" s="6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25">
      <c r="X141" s="86"/>
      <c r="Y141"/>
      <c r="Z141"/>
      <c r="AA141"/>
      <c r="AB141"/>
      <c r="AC141"/>
      <c r="AD141"/>
      <c r="AE141"/>
      <c r="AF141" s="99"/>
      <c r="AG141"/>
      <c r="AH141"/>
      <c r="AI141"/>
      <c r="AJ141"/>
      <c r="AK141"/>
      <c r="AL141"/>
      <c r="AM141" s="6"/>
      <c r="AN141"/>
      <c r="AO141"/>
      <c r="AP141"/>
      <c r="AQ141"/>
      <c r="AR141"/>
      <c r="AS141"/>
      <c r="AT141"/>
      <c r="AU141"/>
      <c r="AV141" s="77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/>
      <c r="CH141"/>
      <c r="CI141"/>
      <c r="CJ141"/>
      <c r="CK141"/>
      <c r="CL141"/>
      <c r="CM141"/>
      <c r="CN141"/>
      <c r="CO141" s="6"/>
      <c r="CP141"/>
      <c r="CQ141"/>
      <c r="CR141"/>
      <c r="CS141"/>
      <c r="CT141"/>
      <c r="CU141"/>
      <c r="CV141"/>
      <c r="CW141" s="6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25">
      <c r="X142" s="86"/>
      <c r="Y142"/>
      <c r="Z142"/>
      <c r="AA142"/>
      <c r="AB142"/>
      <c r="AC142"/>
      <c r="AD142"/>
      <c r="AE142"/>
      <c r="AF142" s="99"/>
      <c r="AG142"/>
      <c r="AH142"/>
      <c r="AI142"/>
      <c r="AJ142"/>
      <c r="AK142"/>
      <c r="AL142"/>
      <c r="AM142" s="6"/>
      <c r="AN142"/>
      <c r="AO142"/>
      <c r="AP142"/>
      <c r="AQ142"/>
      <c r="AR142"/>
      <c r="AS142"/>
      <c r="AT142"/>
      <c r="AU142"/>
      <c r="AV142" s="77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/>
      <c r="CH142"/>
      <c r="CI142"/>
      <c r="CJ142"/>
      <c r="CK142"/>
      <c r="CL142"/>
      <c r="CM142"/>
      <c r="CN142"/>
      <c r="CO142" s="6"/>
      <c r="CP142"/>
      <c r="CQ142"/>
      <c r="CR142"/>
      <c r="CS142"/>
      <c r="CT142"/>
      <c r="CU142"/>
      <c r="CV142"/>
      <c r="CW142" s="6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25">
      <c r="X143" s="86"/>
      <c r="Y143"/>
      <c r="Z143"/>
      <c r="AA143"/>
      <c r="AB143"/>
      <c r="AC143"/>
      <c r="AD143"/>
      <c r="AE143"/>
      <c r="AF143" s="99"/>
      <c r="AG143"/>
      <c r="AH143"/>
      <c r="AI143"/>
      <c r="AJ143"/>
      <c r="AK143"/>
      <c r="AL143"/>
      <c r="AM143" s="6"/>
      <c r="AN143"/>
      <c r="AO143"/>
      <c r="AP143"/>
      <c r="AQ143"/>
      <c r="AR143"/>
      <c r="AS143"/>
      <c r="AT143"/>
      <c r="AU143"/>
      <c r="AV143" s="77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/>
      <c r="CH143"/>
      <c r="CI143"/>
      <c r="CJ143"/>
      <c r="CK143"/>
      <c r="CL143"/>
      <c r="CM143"/>
      <c r="CN143"/>
      <c r="CO143" s="6"/>
      <c r="CP143"/>
      <c r="CQ143"/>
      <c r="CR143"/>
      <c r="CS143"/>
      <c r="CT143"/>
      <c r="CU143"/>
      <c r="CV143"/>
      <c r="CW143" s="6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25">
      <c r="X144" s="86"/>
      <c r="Y144"/>
      <c r="Z144"/>
      <c r="AA144"/>
      <c r="AB144"/>
      <c r="AC144"/>
      <c r="AD144"/>
      <c r="AE144"/>
      <c r="AF144" s="99"/>
      <c r="AG144"/>
      <c r="AH144"/>
      <c r="AI144"/>
      <c r="AJ144"/>
      <c r="AK144"/>
      <c r="AL144"/>
      <c r="AM144" s="6"/>
      <c r="AN144"/>
      <c r="AO144"/>
      <c r="AP144"/>
      <c r="AQ144"/>
      <c r="AR144"/>
      <c r="AS144"/>
      <c r="AT144"/>
      <c r="AU144"/>
      <c r="AV144" s="77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/>
      <c r="CH144"/>
      <c r="CI144"/>
      <c r="CJ144"/>
      <c r="CK144"/>
      <c r="CL144"/>
      <c r="CM144"/>
      <c r="CN144"/>
      <c r="CO144" s="6"/>
      <c r="CP144"/>
      <c r="CQ144"/>
      <c r="CR144"/>
      <c r="CS144"/>
      <c r="CT144"/>
      <c r="CU144"/>
      <c r="CV144"/>
      <c r="CW144" s="6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25">
      <c r="X145" s="86"/>
      <c r="Y145"/>
      <c r="Z145"/>
      <c r="AA145"/>
      <c r="AB145"/>
      <c r="AC145"/>
      <c r="AD145"/>
      <c r="AE145"/>
      <c r="AF145" s="99"/>
      <c r="AG145"/>
      <c r="AH145"/>
      <c r="AI145"/>
      <c r="AJ145"/>
      <c r="AK145"/>
      <c r="AL145"/>
      <c r="AM145" s="6"/>
      <c r="AN145"/>
      <c r="AO145"/>
      <c r="AP145"/>
      <c r="AQ145"/>
      <c r="AR145"/>
      <c r="AS145"/>
      <c r="AT145"/>
      <c r="AU145"/>
      <c r="AV145" s="77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/>
      <c r="CH145"/>
      <c r="CI145"/>
      <c r="CJ145"/>
      <c r="CK145"/>
      <c r="CL145"/>
      <c r="CM145"/>
      <c r="CN145"/>
      <c r="CO145" s="6"/>
      <c r="CP145"/>
      <c r="CQ145"/>
      <c r="CR145"/>
      <c r="CS145"/>
      <c r="CT145"/>
      <c r="CU145"/>
      <c r="CV145"/>
      <c r="CW145" s="6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25">
      <c r="X146" s="86"/>
      <c r="Y146"/>
      <c r="Z146"/>
      <c r="AA146"/>
      <c r="AB146"/>
      <c r="AC146"/>
      <c r="AD146"/>
      <c r="AE146"/>
      <c r="AF146" s="99"/>
      <c r="AG146"/>
      <c r="AH146"/>
      <c r="AI146"/>
      <c r="AJ146"/>
      <c r="AK146"/>
      <c r="AL146"/>
      <c r="AM146" s="6"/>
      <c r="AN146"/>
      <c r="AO146"/>
      <c r="AP146"/>
      <c r="AQ146"/>
      <c r="AR146"/>
      <c r="AS146"/>
      <c r="AT146"/>
      <c r="AU146"/>
      <c r="AV146" s="77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/>
      <c r="CH146"/>
      <c r="CI146"/>
      <c r="CJ146"/>
      <c r="CK146"/>
      <c r="CL146"/>
      <c r="CM146"/>
      <c r="CN146"/>
      <c r="CO146" s="6"/>
      <c r="CP146"/>
      <c r="CQ146"/>
      <c r="CR146"/>
      <c r="CS146"/>
      <c r="CT146"/>
      <c r="CU146"/>
      <c r="CV146"/>
      <c r="CW146" s="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25">
      <c r="X147" s="86"/>
      <c r="Y147"/>
      <c r="Z147"/>
      <c r="AA147"/>
      <c r="AB147"/>
      <c r="AC147"/>
      <c r="AD147"/>
      <c r="AE147"/>
      <c r="AF147" s="99"/>
      <c r="AG147"/>
      <c r="AH147"/>
      <c r="AI147"/>
      <c r="AJ147"/>
      <c r="AK147"/>
      <c r="AL147"/>
      <c r="AM147" s="6"/>
      <c r="AN147"/>
      <c r="AO147"/>
      <c r="AP147"/>
      <c r="AQ147"/>
      <c r="AR147"/>
      <c r="AS147"/>
      <c r="AT147"/>
      <c r="AU147"/>
      <c r="AV147" s="77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/>
      <c r="CH147"/>
      <c r="CI147"/>
      <c r="CJ147"/>
      <c r="CK147"/>
      <c r="CL147"/>
      <c r="CM147"/>
      <c r="CN147"/>
      <c r="CO147" s="6"/>
      <c r="CP147"/>
      <c r="CQ147"/>
      <c r="CR147"/>
      <c r="CS147"/>
      <c r="CT147"/>
      <c r="CU147"/>
      <c r="CV147"/>
      <c r="CW147" s="6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25">
      <c r="X148" s="86"/>
      <c r="Y148"/>
      <c r="Z148"/>
      <c r="AA148"/>
      <c r="AB148"/>
      <c r="AC148"/>
      <c r="AD148"/>
      <c r="AE148"/>
      <c r="AF148" s="99"/>
      <c r="AG148"/>
      <c r="AH148"/>
      <c r="AI148"/>
      <c r="AJ148"/>
      <c r="AK148"/>
      <c r="AL148"/>
      <c r="AM148" s="6"/>
      <c r="AN148"/>
      <c r="AO148"/>
      <c r="AP148"/>
      <c r="AQ148"/>
      <c r="AR148"/>
      <c r="AS148"/>
      <c r="AT148"/>
      <c r="AU148"/>
      <c r="AV148" s="77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/>
      <c r="CH148"/>
      <c r="CI148"/>
      <c r="CJ148"/>
      <c r="CK148"/>
      <c r="CL148"/>
      <c r="CM148"/>
      <c r="CN148"/>
      <c r="CO148" s="6"/>
      <c r="CP148"/>
      <c r="CQ148"/>
      <c r="CR148"/>
      <c r="CS148"/>
      <c r="CT148"/>
      <c r="CU148"/>
      <c r="CV148"/>
      <c r="CW148" s="6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25">
      <c r="X149" s="86"/>
      <c r="Y149"/>
      <c r="Z149"/>
      <c r="AA149"/>
      <c r="AB149"/>
      <c r="AC149"/>
      <c r="AD149"/>
      <c r="AE149"/>
      <c r="AF149" s="99"/>
      <c r="AG149"/>
      <c r="AH149"/>
      <c r="AI149"/>
      <c r="AJ149"/>
      <c r="AK149"/>
      <c r="AL149"/>
      <c r="AM149" s="6"/>
      <c r="AN149"/>
      <c r="AO149"/>
      <c r="AP149"/>
      <c r="AQ149"/>
      <c r="AR149"/>
      <c r="AS149"/>
      <c r="AT149"/>
      <c r="AU149"/>
      <c r="AV149" s="77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/>
      <c r="CH149"/>
      <c r="CI149"/>
      <c r="CJ149"/>
      <c r="CK149"/>
      <c r="CL149"/>
      <c r="CM149"/>
      <c r="CN149"/>
      <c r="CO149" s="6"/>
      <c r="CP149"/>
      <c r="CQ149"/>
      <c r="CR149"/>
      <c r="CS149"/>
      <c r="CT149"/>
      <c r="CU149"/>
      <c r="CV149"/>
      <c r="CW149" s="6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25">
      <c r="X150" s="86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6"/>
      <c r="AN150"/>
      <c r="AO150"/>
      <c r="AP150"/>
      <c r="AQ150"/>
      <c r="AR150"/>
      <c r="AS150"/>
      <c r="AT150"/>
      <c r="AU150"/>
      <c r="AV150" s="87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/>
      <c r="CH150"/>
      <c r="CI150"/>
      <c r="CJ150"/>
      <c r="CK150"/>
      <c r="CL150"/>
      <c r="CM150"/>
      <c r="CN150"/>
      <c r="CO150" s="6"/>
      <c r="CP150"/>
      <c r="CQ150"/>
      <c r="CR150"/>
      <c r="CS150"/>
      <c r="CT150"/>
      <c r="CU150"/>
      <c r="CV150"/>
      <c r="CW150" s="6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.75" x14ac:dyDescent="0.25">
      <c r="A151" s="142" t="s">
        <v>92</v>
      </c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X151" s="86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6"/>
      <c r="AN151"/>
      <c r="AO151"/>
      <c r="AP151"/>
      <c r="AQ151"/>
      <c r="AR151"/>
      <c r="AS151"/>
      <c r="AT151"/>
      <c r="AU151"/>
      <c r="AV151" s="87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/>
      <c r="CH151"/>
      <c r="CI151"/>
      <c r="CJ151"/>
      <c r="CK151"/>
      <c r="CL151"/>
      <c r="CM151"/>
      <c r="CN151"/>
      <c r="CO151" s="6"/>
      <c r="CP151"/>
      <c r="CQ151"/>
      <c r="CR151"/>
      <c r="CS151"/>
      <c r="CT151"/>
      <c r="CU151"/>
      <c r="CV151"/>
      <c r="CW151" s="6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25">
      <c r="X152" s="86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6"/>
      <c r="AN152"/>
      <c r="AO152"/>
      <c r="AP152"/>
      <c r="AQ152"/>
      <c r="AR152"/>
      <c r="AS152"/>
      <c r="AT152"/>
      <c r="AU152"/>
      <c r="AV152" s="87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/>
      <c r="CH152"/>
      <c r="CI152"/>
      <c r="CJ152"/>
      <c r="CK152"/>
      <c r="CL152"/>
      <c r="CM152"/>
      <c r="CN152"/>
      <c r="CO152" s="6"/>
      <c r="CP152"/>
      <c r="CQ152"/>
      <c r="CR152"/>
      <c r="CS152"/>
      <c r="CT152"/>
      <c r="CU152"/>
      <c r="CV152"/>
      <c r="CW152" s="6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25">
      <c r="X153" s="86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6"/>
      <c r="AN153"/>
      <c r="AO153"/>
      <c r="AP153"/>
      <c r="AQ153"/>
      <c r="AR153"/>
      <c r="AS153"/>
      <c r="AT153"/>
      <c r="AU153"/>
      <c r="AV153" s="87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/>
      <c r="CH153"/>
      <c r="CI153"/>
      <c r="CJ153"/>
      <c r="CK153"/>
      <c r="CL153"/>
      <c r="CM153"/>
      <c r="CN153"/>
      <c r="CO153" s="6"/>
      <c r="CP153"/>
      <c r="CQ153"/>
      <c r="CR153"/>
      <c r="CS153"/>
      <c r="CT153"/>
      <c r="CU153"/>
      <c r="CV153"/>
      <c r="CW153" s="6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.75" thickBot="1" x14ac:dyDescent="0.3">
      <c r="X154" s="86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6"/>
      <c r="AN154"/>
      <c r="AO154"/>
      <c r="AP154"/>
      <c r="AQ154"/>
      <c r="AR154"/>
      <c r="AS154"/>
      <c r="AT154"/>
      <c r="AU154"/>
      <c r="AV154" s="87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/>
      <c r="CH154"/>
      <c r="CI154"/>
      <c r="CJ154"/>
      <c r="CK154"/>
      <c r="CL154"/>
      <c r="CM154"/>
      <c r="CN154"/>
      <c r="CO154" s="6"/>
      <c r="CP154"/>
      <c r="CQ154"/>
      <c r="CR154"/>
      <c r="CS154"/>
      <c r="CT154"/>
      <c r="CU154"/>
      <c r="CV154"/>
      <c r="CW154" s="6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25">
      <c r="R155" s="503" t="s">
        <v>148</v>
      </c>
      <c r="S155" s="504"/>
      <c r="T155" s="504"/>
      <c r="U155" s="504"/>
      <c r="V155" s="504"/>
      <c r="W155" s="505"/>
      <c r="X155" s="86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6"/>
      <c r="AN155"/>
      <c r="AO155"/>
      <c r="AP155"/>
      <c r="AQ155"/>
      <c r="AR155"/>
      <c r="AS155"/>
      <c r="AT155"/>
      <c r="AU155"/>
      <c r="AV155" s="87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/>
      <c r="CH155"/>
      <c r="CI155"/>
      <c r="CJ155"/>
      <c r="CK155"/>
      <c r="CL155"/>
      <c r="CM155"/>
      <c r="CN155"/>
      <c r="CO155" s="6"/>
      <c r="CP155"/>
      <c r="CQ155"/>
      <c r="CR155"/>
      <c r="CS155"/>
      <c r="CT155"/>
      <c r="CU155"/>
      <c r="CV155"/>
      <c r="CW155" s="6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25">
      <c r="R156" s="260" t="s">
        <v>145</v>
      </c>
      <c r="S156" s="186" t="s">
        <v>27</v>
      </c>
      <c r="T156" s="186" t="s">
        <v>149</v>
      </c>
      <c r="U156" s="186" t="s">
        <v>137</v>
      </c>
      <c r="V156" s="186" t="s">
        <v>214</v>
      </c>
      <c r="W156" s="261" t="s">
        <v>254</v>
      </c>
      <c r="X156" s="86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6"/>
      <c r="AN156"/>
      <c r="AO156"/>
      <c r="AP156"/>
      <c r="AQ156"/>
      <c r="AR156"/>
      <c r="AS156"/>
      <c r="AT156"/>
      <c r="AU156"/>
      <c r="AV156" s="87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/>
      <c r="CH156"/>
      <c r="CI156"/>
      <c r="CJ156"/>
      <c r="CK156"/>
      <c r="CL156"/>
      <c r="CM156"/>
      <c r="CN156"/>
      <c r="CO156" s="6"/>
      <c r="CP156"/>
      <c r="CQ156"/>
      <c r="CR156"/>
      <c r="CS156"/>
      <c r="CT156"/>
      <c r="CU156"/>
      <c r="CV156"/>
      <c r="CW156" s="6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.75" thickBot="1" x14ac:dyDescent="0.3">
      <c r="R157" s="279">
        <f>GETPIVOTDATA("  CONSUMO TOTAL  ROTATIVA (m3)",$DK$4)</f>
        <v>-52668</v>
      </c>
      <c r="S157" s="280">
        <f>GETPIVOTDATA("  m Tela",$DQ$4)</f>
        <v>6144</v>
      </c>
      <c r="T157" s="391">
        <f>(R157*1000)/S157</f>
        <v>-8572.265625</v>
      </c>
      <c r="U157" s="281">
        <v>8</v>
      </c>
      <c r="V157" s="280">
        <f>S157/U157</f>
        <v>768</v>
      </c>
      <c r="W157" s="282">
        <f>R157/U157</f>
        <v>-6583.5</v>
      </c>
      <c r="X157" s="86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6"/>
      <c r="AN157"/>
      <c r="AO157"/>
      <c r="AP157"/>
      <c r="AQ157"/>
      <c r="AR157"/>
      <c r="AS157"/>
      <c r="AT157"/>
      <c r="AU157"/>
      <c r="AV157" s="87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/>
      <c r="CH157"/>
      <c r="CI157"/>
      <c r="CJ157"/>
      <c r="CK157"/>
      <c r="CL157"/>
      <c r="CM157"/>
      <c r="CN157"/>
      <c r="CO157" s="6"/>
      <c r="CP157"/>
      <c r="CQ157"/>
      <c r="CR157"/>
      <c r="CS157"/>
      <c r="CT157"/>
      <c r="CU157"/>
      <c r="CV157"/>
      <c r="CW157" s="6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25">
      <c r="U158" s="86" t="s">
        <v>332</v>
      </c>
      <c r="X158" s="86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6"/>
      <c r="AN158"/>
      <c r="AO158"/>
      <c r="AP158"/>
      <c r="AQ158"/>
      <c r="AR158"/>
      <c r="AS158"/>
      <c r="AT158"/>
      <c r="AU158"/>
      <c r="AV158" s="87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/>
      <c r="CH158"/>
      <c r="CI158"/>
      <c r="CJ158"/>
      <c r="CK158"/>
      <c r="CL158"/>
      <c r="CM158"/>
      <c r="CN158"/>
      <c r="CO158" s="6"/>
      <c r="CP158"/>
      <c r="CQ158"/>
      <c r="CR158"/>
      <c r="CS158"/>
      <c r="CT158"/>
      <c r="CU158"/>
      <c r="CV158"/>
      <c r="CW158" s="6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25">
      <c r="X159" s="86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6"/>
      <c r="AN159"/>
      <c r="AO159"/>
      <c r="AP159"/>
      <c r="AQ159"/>
      <c r="AR159"/>
      <c r="AS159"/>
      <c r="AT159"/>
      <c r="AU159"/>
      <c r="AV159" s="87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/>
      <c r="CH159"/>
      <c r="CI159"/>
      <c r="CJ159"/>
      <c r="CK159"/>
      <c r="CL159"/>
      <c r="CM159"/>
      <c r="CN159"/>
      <c r="CO159" s="6"/>
      <c r="CP159"/>
      <c r="CQ159"/>
      <c r="CR159"/>
      <c r="CS159"/>
      <c r="CT159"/>
      <c r="CU159"/>
      <c r="CV159"/>
      <c r="CW159" s="6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25">
      <c r="X160" s="86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6"/>
      <c r="AN160"/>
      <c r="AO160"/>
      <c r="AP160"/>
      <c r="AQ160"/>
      <c r="AR160"/>
      <c r="AS160"/>
      <c r="AT160"/>
      <c r="AU160"/>
      <c r="AV160" s="87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/>
      <c r="CH160"/>
      <c r="CI160"/>
      <c r="CJ160"/>
      <c r="CK160"/>
      <c r="CL160"/>
      <c r="CM160"/>
      <c r="CN160"/>
      <c r="CO160" s="6"/>
      <c r="CP160"/>
      <c r="CQ160"/>
      <c r="CR160"/>
      <c r="CS160"/>
      <c r="CT160"/>
      <c r="CU160"/>
      <c r="CV160"/>
      <c r="CW160" s="6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25">
      <c r="X161" s="86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6"/>
      <c r="AN161"/>
      <c r="AO161"/>
      <c r="AP161"/>
      <c r="AQ161"/>
      <c r="AR161"/>
      <c r="AS161"/>
      <c r="AT161"/>
      <c r="AU161"/>
      <c r="AV161" s="87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/>
      <c r="CH161"/>
      <c r="CI161"/>
      <c r="CJ161"/>
      <c r="CK161"/>
      <c r="CL161"/>
      <c r="CM161"/>
      <c r="CN161"/>
      <c r="CO161" s="6"/>
      <c r="CP161"/>
      <c r="CQ161"/>
      <c r="CR161"/>
      <c r="CS161"/>
      <c r="CT161"/>
      <c r="CU161"/>
      <c r="CV161"/>
      <c r="CW161" s="6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25">
      <c r="X162" s="86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6"/>
      <c r="AN162"/>
      <c r="AO162"/>
      <c r="AP162"/>
      <c r="AQ162"/>
      <c r="AR162"/>
      <c r="AS162"/>
      <c r="AT162"/>
      <c r="AU162"/>
      <c r="AV162" s="87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/>
      <c r="CH162"/>
      <c r="CI162"/>
      <c r="CJ162"/>
      <c r="CK162"/>
      <c r="CL162"/>
      <c r="CM162"/>
      <c r="CN162"/>
      <c r="CO162" s="6"/>
      <c r="CP162"/>
      <c r="CQ162"/>
      <c r="CR162"/>
      <c r="CS162"/>
      <c r="CT162"/>
      <c r="CU162"/>
      <c r="CV162"/>
      <c r="CW162" s="6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25">
      <c r="X163" s="86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6"/>
      <c r="AN163"/>
      <c r="AO163"/>
      <c r="AP163"/>
      <c r="AQ163"/>
      <c r="AR163"/>
      <c r="AS163"/>
      <c r="AT163"/>
      <c r="AU163"/>
      <c r="AV163" s="87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/>
      <c r="CH163"/>
      <c r="CI163"/>
      <c r="CJ163"/>
      <c r="CK163"/>
      <c r="CL163"/>
      <c r="CM163"/>
      <c r="CN163"/>
      <c r="CO163" s="6"/>
      <c r="CP163"/>
      <c r="CQ163"/>
      <c r="CR163"/>
      <c r="CS163"/>
      <c r="CT163"/>
      <c r="CU163"/>
      <c r="CV163"/>
      <c r="CW163" s="6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25">
      <c r="X164" s="86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6"/>
      <c r="AN164"/>
      <c r="AO164"/>
      <c r="AP164"/>
      <c r="AQ164"/>
      <c r="AR164"/>
      <c r="AS164"/>
      <c r="AT164"/>
      <c r="AU164"/>
      <c r="AV164" s="87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/>
      <c r="CH164"/>
      <c r="CI164"/>
      <c r="CJ164"/>
      <c r="CK164"/>
      <c r="CL164"/>
      <c r="CM164"/>
      <c r="CN164"/>
      <c r="CO164" s="6"/>
      <c r="CP164"/>
      <c r="CQ164"/>
      <c r="CR164"/>
      <c r="CS164"/>
      <c r="CT164"/>
      <c r="CU164"/>
      <c r="CV164"/>
      <c r="CW164" s="6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25">
      <c r="X165" s="86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6"/>
      <c r="AN165"/>
      <c r="AO165"/>
      <c r="AP165"/>
      <c r="AQ165"/>
      <c r="AR165"/>
      <c r="AS165"/>
      <c r="AT165"/>
      <c r="AU165"/>
      <c r="AV165" s="87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/>
      <c r="CH165"/>
      <c r="CI165"/>
      <c r="CJ165"/>
      <c r="CK165"/>
      <c r="CL165"/>
      <c r="CM165"/>
      <c r="CN165"/>
      <c r="CO165" s="6"/>
      <c r="CP165"/>
      <c r="CQ165"/>
      <c r="CR165"/>
      <c r="CS165"/>
      <c r="CT165"/>
      <c r="CU165"/>
      <c r="CV165"/>
      <c r="CW165" s="6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25">
      <c r="X166" s="86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6"/>
      <c r="AN166"/>
      <c r="AO166"/>
      <c r="AP166"/>
      <c r="AQ166"/>
      <c r="AR166"/>
      <c r="AS166"/>
      <c r="AT166"/>
      <c r="AU166"/>
      <c r="AV166" s="87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/>
      <c r="CH166"/>
      <c r="CI166"/>
      <c r="CJ166"/>
      <c r="CK166"/>
      <c r="CL166"/>
      <c r="CM166"/>
      <c r="CN166"/>
      <c r="CO166" s="6"/>
      <c r="CP166"/>
      <c r="CQ166"/>
      <c r="CR166"/>
      <c r="CS166"/>
      <c r="CT166"/>
      <c r="CU166"/>
      <c r="CV166"/>
      <c r="CW166" s="6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25">
      <c r="X167" s="86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6"/>
      <c r="AN167"/>
      <c r="AO167"/>
      <c r="AP167"/>
      <c r="AQ167"/>
      <c r="AR167"/>
      <c r="AS167"/>
      <c r="AT167"/>
      <c r="AU167"/>
      <c r="AV167" s="87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/>
      <c r="CH167"/>
      <c r="CI167"/>
      <c r="CJ167"/>
      <c r="CK167"/>
      <c r="CL167"/>
      <c r="CM167"/>
      <c r="CN167"/>
      <c r="CO167" s="6"/>
      <c r="CP167"/>
      <c r="CQ167"/>
      <c r="CR167"/>
      <c r="CS167"/>
      <c r="CT167"/>
      <c r="CU167"/>
      <c r="CV167"/>
      <c r="CW167" s="6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25">
      <c r="X168" s="86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6"/>
      <c r="AN168"/>
      <c r="AO168"/>
      <c r="AP168"/>
      <c r="AQ168"/>
      <c r="AR168"/>
      <c r="AS168"/>
      <c r="AT168"/>
      <c r="AU168"/>
      <c r="AV168" s="87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/>
      <c r="CH168"/>
      <c r="CI168"/>
      <c r="CJ168"/>
      <c r="CK168"/>
      <c r="CL168"/>
      <c r="CM168"/>
      <c r="CN168"/>
      <c r="CO168" s="6"/>
      <c r="CP168"/>
      <c r="CQ168"/>
      <c r="CR168"/>
      <c r="CS168"/>
      <c r="CT168"/>
      <c r="CU168"/>
      <c r="CV168"/>
      <c r="CW168" s="6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25">
      <c r="X169" s="86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6"/>
      <c r="AN169"/>
      <c r="AO169"/>
      <c r="AP169"/>
      <c r="AQ169"/>
      <c r="AR169"/>
      <c r="AS169"/>
      <c r="AT169"/>
      <c r="AU169"/>
      <c r="AV169" s="87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/>
      <c r="CH169"/>
      <c r="CI169"/>
      <c r="CJ169"/>
      <c r="CK169"/>
      <c r="CL169"/>
      <c r="CM169"/>
      <c r="CN169"/>
      <c r="CO169" s="6"/>
      <c r="CP169"/>
      <c r="CQ169"/>
      <c r="CR169"/>
      <c r="CS169"/>
      <c r="CT169"/>
      <c r="CU169"/>
      <c r="CV169"/>
      <c r="CW169" s="6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25">
      <c r="X170" s="86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6"/>
      <c r="AN170"/>
      <c r="AO170"/>
      <c r="AP170"/>
      <c r="AQ170"/>
      <c r="AR170"/>
      <c r="AS170"/>
      <c r="AT170"/>
      <c r="AU170"/>
      <c r="AV170" s="87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/>
      <c r="CH170"/>
      <c r="CI170"/>
      <c r="CJ170"/>
      <c r="CK170"/>
      <c r="CL170"/>
      <c r="CM170"/>
      <c r="CN170"/>
      <c r="CO170" s="6"/>
      <c r="CP170"/>
      <c r="CQ170"/>
      <c r="CR170"/>
      <c r="CS170"/>
      <c r="CT170"/>
      <c r="CU170"/>
      <c r="CV170"/>
      <c r="CW170" s="6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25">
      <c r="X171" s="86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6"/>
      <c r="AN171"/>
      <c r="AO171"/>
      <c r="AP171"/>
      <c r="AQ171"/>
      <c r="AR171"/>
      <c r="AS171"/>
      <c r="AT171"/>
      <c r="AU171"/>
      <c r="AV171" s="87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/>
      <c r="CH171"/>
      <c r="CI171"/>
      <c r="CJ171"/>
      <c r="CK171"/>
      <c r="CL171"/>
      <c r="CM171"/>
      <c r="CN171"/>
      <c r="CO171" s="6"/>
      <c r="CP171"/>
      <c r="CQ171"/>
      <c r="CR171"/>
      <c r="CS171"/>
      <c r="CT171"/>
      <c r="CU171"/>
      <c r="CV171"/>
      <c r="CW171" s="6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25">
      <c r="X172" s="86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6"/>
      <c r="AN172"/>
      <c r="AO172"/>
      <c r="AP172"/>
      <c r="AQ172"/>
      <c r="AR172"/>
      <c r="AS172"/>
      <c r="AT172"/>
      <c r="AU172"/>
      <c r="AV172" s="87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/>
      <c r="CH172"/>
      <c r="CI172"/>
      <c r="CJ172"/>
      <c r="CK172"/>
      <c r="CL172"/>
      <c r="CM172"/>
      <c r="CN172"/>
      <c r="CO172" s="6"/>
      <c r="CP172"/>
      <c r="CQ172"/>
      <c r="CR172"/>
      <c r="CS172"/>
      <c r="CT172"/>
      <c r="CU172"/>
      <c r="CV172"/>
      <c r="CW172" s="6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25">
      <c r="X173" s="86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6"/>
      <c r="AN173"/>
      <c r="AO173"/>
      <c r="AP173"/>
      <c r="AQ173"/>
      <c r="AR173"/>
      <c r="AS173"/>
      <c r="AT173"/>
      <c r="AU173"/>
      <c r="AV173" s="87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/>
      <c r="CH173"/>
      <c r="CI173"/>
      <c r="CJ173"/>
      <c r="CK173"/>
      <c r="CL173"/>
      <c r="CM173"/>
      <c r="CN173"/>
      <c r="CO173" s="6"/>
      <c r="CP173"/>
      <c r="CQ173"/>
      <c r="CR173"/>
      <c r="CS173"/>
      <c r="CT173"/>
      <c r="CU173"/>
      <c r="CV173"/>
      <c r="CW173" s="6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25">
      <c r="X174" s="86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6"/>
      <c r="AN174"/>
      <c r="AO174"/>
      <c r="AP174"/>
      <c r="AQ174"/>
      <c r="AR174"/>
      <c r="AS174"/>
      <c r="AT174"/>
      <c r="AU174"/>
      <c r="AV174" s="87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/>
      <c r="CH174"/>
      <c r="CI174"/>
      <c r="CJ174"/>
      <c r="CK174"/>
      <c r="CL174"/>
      <c r="CM174"/>
      <c r="CN174"/>
      <c r="CO174" s="6"/>
      <c r="CP174"/>
      <c r="CQ174"/>
      <c r="CR174"/>
      <c r="CS174"/>
      <c r="CT174"/>
      <c r="CU174"/>
      <c r="CV174"/>
      <c r="CW174" s="6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25">
      <c r="X175" s="86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6"/>
      <c r="AN175"/>
      <c r="AO175"/>
      <c r="AP175"/>
      <c r="AQ175"/>
      <c r="AR175"/>
      <c r="AS175"/>
      <c r="AT175"/>
      <c r="AU175"/>
      <c r="AV175" s="87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/>
      <c r="CH175"/>
      <c r="CI175"/>
      <c r="CJ175"/>
      <c r="CK175"/>
      <c r="CL175"/>
      <c r="CM175"/>
      <c r="CN175"/>
      <c r="CO175" s="6"/>
      <c r="CP175"/>
      <c r="CQ175"/>
      <c r="CR175"/>
      <c r="CS175"/>
      <c r="CT175"/>
      <c r="CU175"/>
      <c r="CV175"/>
      <c r="CW175" s="6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25">
      <c r="X176" s="86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6"/>
      <c r="AN176"/>
      <c r="AO176"/>
      <c r="AP176"/>
      <c r="AQ176"/>
      <c r="AR176"/>
      <c r="AS176"/>
      <c r="AT176"/>
      <c r="AU176"/>
      <c r="AV176" s="87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/>
      <c r="CH176"/>
      <c r="CI176"/>
      <c r="CJ176"/>
      <c r="CK176"/>
      <c r="CL176"/>
      <c r="CM176"/>
      <c r="CN176"/>
      <c r="CO176" s="6"/>
      <c r="CP176"/>
      <c r="CQ176"/>
      <c r="CR176"/>
      <c r="CS176"/>
      <c r="CT176"/>
      <c r="CU176"/>
      <c r="CV176"/>
      <c r="CW176" s="6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25">
      <c r="X177" s="86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6"/>
      <c r="AN177"/>
      <c r="AO177"/>
      <c r="AP177"/>
      <c r="AQ177"/>
      <c r="AR177"/>
      <c r="AS177"/>
      <c r="AT177"/>
      <c r="AU177"/>
      <c r="AV177" s="87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/>
      <c r="CH177"/>
      <c r="CI177"/>
      <c r="CJ177"/>
      <c r="CK177"/>
      <c r="CL177"/>
      <c r="CM177"/>
      <c r="CN177"/>
      <c r="CO177" s="6"/>
      <c r="CP177"/>
      <c r="CQ177"/>
      <c r="CR177"/>
      <c r="CS177"/>
      <c r="CT177"/>
      <c r="CU177"/>
      <c r="CV177"/>
      <c r="CW177" s="6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25">
      <c r="X178" s="86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6"/>
      <c r="AN178"/>
      <c r="AO178"/>
      <c r="AP178"/>
      <c r="AQ178"/>
      <c r="AR178"/>
      <c r="AS178"/>
      <c r="AT178"/>
      <c r="AU178"/>
      <c r="AV178" s="87"/>
      <c r="CD178" s="6"/>
      <c r="CE178" s="6"/>
      <c r="CF178" s="6"/>
      <c r="CG178"/>
      <c r="CH178"/>
      <c r="CI178"/>
      <c r="CJ178"/>
      <c r="CK178"/>
      <c r="CL178"/>
      <c r="CM178"/>
      <c r="CN178"/>
      <c r="CO178" s="6"/>
      <c r="CP178"/>
      <c r="CQ178"/>
      <c r="CR178"/>
      <c r="CS178"/>
      <c r="CT178"/>
      <c r="CU178"/>
      <c r="CV178"/>
      <c r="CW178" s="6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25">
      <c r="X179" s="86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6"/>
      <c r="AN179"/>
      <c r="AO179"/>
      <c r="AP179"/>
      <c r="AQ179"/>
      <c r="AR179"/>
      <c r="AS179"/>
      <c r="AT179"/>
      <c r="AU179"/>
      <c r="AV179" s="87"/>
      <c r="CD179" s="6"/>
      <c r="CE179" s="6"/>
      <c r="CF179" s="6"/>
      <c r="CG179"/>
      <c r="CH179"/>
      <c r="CI179"/>
      <c r="CJ179"/>
      <c r="CK179"/>
      <c r="CL179"/>
      <c r="CM179"/>
      <c r="CN179"/>
      <c r="CO179" s="6"/>
      <c r="CP179"/>
      <c r="CQ179"/>
      <c r="CR179"/>
      <c r="CS179"/>
      <c r="CT179"/>
      <c r="CU179"/>
      <c r="CV179"/>
      <c r="CW179" s="6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25">
      <c r="X180" s="86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6"/>
      <c r="AN180"/>
      <c r="AO180"/>
      <c r="AP180"/>
      <c r="AQ180"/>
      <c r="AR180"/>
      <c r="AS180"/>
      <c r="AT180"/>
      <c r="AU180"/>
      <c r="AV180" s="87"/>
      <c r="CD180" s="6"/>
      <c r="CE180" s="6"/>
      <c r="CF180" s="6"/>
      <c r="CG180"/>
      <c r="CH180"/>
      <c r="CI180"/>
      <c r="CJ180"/>
      <c r="CK180"/>
      <c r="CL180"/>
      <c r="CM180"/>
      <c r="CN180"/>
      <c r="CO180" s="6"/>
      <c r="CP180"/>
      <c r="CQ180"/>
      <c r="CR180"/>
      <c r="CS180"/>
      <c r="CT180"/>
      <c r="CU180"/>
      <c r="CV180"/>
      <c r="CW180" s="6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25">
      <c r="X181" s="86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6"/>
      <c r="AN181"/>
      <c r="AO181"/>
      <c r="AP181"/>
      <c r="AQ181"/>
      <c r="AR181"/>
      <c r="AS181"/>
      <c r="AT181"/>
      <c r="AU181"/>
      <c r="AV181" s="87"/>
      <c r="CD181" s="6"/>
      <c r="CE181" s="6"/>
      <c r="CF181" s="6"/>
      <c r="CG181"/>
      <c r="CH181"/>
      <c r="CI181"/>
      <c r="CJ181"/>
      <c r="CK181"/>
      <c r="CL181"/>
      <c r="CM181"/>
      <c r="CN181"/>
      <c r="CO181" s="6"/>
      <c r="CP181"/>
      <c r="CQ181"/>
      <c r="CR181"/>
      <c r="CS181"/>
      <c r="CT181"/>
      <c r="CU181"/>
      <c r="CV181"/>
      <c r="CW181" s="6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25">
      <c r="X182" s="86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6"/>
      <c r="AN182"/>
      <c r="AO182"/>
      <c r="AP182"/>
      <c r="AQ182"/>
      <c r="AR182"/>
      <c r="AS182"/>
      <c r="AT182"/>
      <c r="AU182"/>
      <c r="AV182" s="87"/>
      <c r="CD182" s="6"/>
      <c r="CE182" s="6"/>
      <c r="CF182" s="6"/>
      <c r="CG182"/>
      <c r="CH182"/>
      <c r="CI182"/>
      <c r="CJ182"/>
      <c r="CK182"/>
      <c r="CL182"/>
      <c r="CM182"/>
      <c r="CN182"/>
      <c r="CO182" s="6"/>
      <c r="CP182"/>
      <c r="CQ182"/>
      <c r="CR182"/>
      <c r="CS182"/>
      <c r="CT182"/>
      <c r="CU182"/>
      <c r="CV182"/>
      <c r="CW182" s="6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25">
      <c r="X183" s="86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6"/>
      <c r="AN183"/>
      <c r="AO183"/>
      <c r="AP183"/>
      <c r="AQ183"/>
      <c r="AR183"/>
      <c r="AS183"/>
      <c r="AT183"/>
      <c r="AU183"/>
      <c r="AV183" s="87"/>
      <c r="CD183" s="6"/>
      <c r="CE183" s="6"/>
      <c r="CF183" s="6"/>
      <c r="CG183"/>
      <c r="CH183"/>
      <c r="CI183"/>
      <c r="CJ183"/>
      <c r="CK183"/>
      <c r="CL183"/>
      <c r="CM183"/>
      <c r="CN183"/>
      <c r="CO183" s="6"/>
      <c r="CP183"/>
      <c r="CQ183"/>
      <c r="CR183"/>
      <c r="CS183"/>
      <c r="CT183"/>
      <c r="CU183"/>
      <c r="CV183"/>
      <c r="CW183" s="6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25">
      <c r="X184" s="86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6"/>
      <c r="AN184"/>
      <c r="AO184"/>
      <c r="AP184"/>
      <c r="AQ184"/>
      <c r="AR184"/>
      <c r="AS184"/>
      <c r="AT184"/>
      <c r="AU184"/>
      <c r="AV184" s="87"/>
      <c r="CD184" s="6"/>
      <c r="CE184" s="6"/>
      <c r="CF184" s="6"/>
      <c r="CG184"/>
      <c r="CH184"/>
      <c r="CI184"/>
      <c r="CJ184"/>
      <c r="CK184"/>
      <c r="CL184"/>
      <c r="CM184"/>
      <c r="CN184"/>
      <c r="CO184" s="6"/>
      <c r="CP184"/>
      <c r="CQ184"/>
      <c r="CR184"/>
      <c r="CS184"/>
      <c r="CT184"/>
      <c r="CU184"/>
      <c r="CV184"/>
      <c r="CW184" s="6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25">
      <c r="X185" s="86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6"/>
      <c r="AN185"/>
      <c r="AO185"/>
      <c r="AP185"/>
      <c r="AQ185"/>
      <c r="AR185"/>
      <c r="AS185"/>
      <c r="AT185"/>
      <c r="AU185"/>
      <c r="AV185" s="87"/>
      <c r="CD185" s="6"/>
      <c r="CE185" s="6"/>
      <c r="CF185" s="6"/>
      <c r="CG185"/>
      <c r="CH185"/>
      <c r="CI185"/>
      <c r="CJ185"/>
      <c r="CK185"/>
      <c r="CL185"/>
      <c r="CM185"/>
      <c r="CN185"/>
      <c r="CO185" s="6"/>
      <c r="CP185"/>
      <c r="CQ185"/>
      <c r="CR185"/>
      <c r="CS185"/>
      <c r="CT185"/>
      <c r="CU185"/>
      <c r="CV185"/>
      <c r="CW185" s="6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25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25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25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75" x14ac:dyDescent="0.25">
      <c r="N189" s="518" t="s">
        <v>150</v>
      </c>
      <c r="O189" s="519"/>
      <c r="P189" s="519"/>
      <c r="Q189" s="520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31.5" x14ac:dyDescent="0.25">
      <c r="N190" s="338" t="s">
        <v>316</v>
      </c>
      <c r="O190" s="338" t="s">
        <v>323</v>
      </c>
      <c r="P190" s="338" t="s">
        <v>324</v>
      </c>
      <c r="Q190" s="338" t="s">
        <v>363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75" x14ac:dyDescent="0.25">
      <c r="N191" s="400">
        <f>GETPIVOTDATA("TOTAL CONSUMO AGUA LIMPIA PRODUCCIÓN (m3) ",$AG$4)</f>
        <v>-202412</v>
      </c>
      <c r="O191" s="400">
        <f>GETPIVOTDATA(" CONSUMO TOTAL TRATADO GEM (m3) ",$EM$5)</f>
        <v>19206</v>
      </c>
      <c r="P191" s="400">
        <f>+G266</f>
        <v>-201950</v>
      </c>
      <c r="Q191" s="400">
        <v>108234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25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.75" thickBot="1" x14ac:dyDescent="0.3">
      <c r="A193" s="86" t="s">
        <v>273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.75" x14ac:dyDescent="0.3">
      <c r="N194" s="521" t="s">
        <v>428</v>
      </c>
      <c r="O194" s="522"/>
      <c r="P194" s="522"/>
      <c r="Q194" s="523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25">
      <c r="N195" s="260" t="s">
        <v>275</v>
      </c>
      <c r="O195" s="186" t="s">
        <v>276</v>
      </c>
      <c r="P195" s="186" t="s">
        <v>277</v>
      </c>
      <c r="Q195" s="261" t="s">
        <v>278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.75" thickBot="1" x14ac:dyDescent="0.3">
      <c r="N196" s="263" cm="1">
        <f t="array" ref="N196">MIN(IF(AH6:AH9&lt;&gt;0,AH6:AH9))</f>
        <v>-202412</v>
      </c>
      <c r="O196" s="115">
        <f>MAX(AH6:AH9)</f>
        <v>-202412</v>
      </c>
      <c r="P196" s="115">
        <f>AVERAGEIF(AH6:AH9,"&lt;&gt;0")</f>
        <v>-202412</v>
      </c>
      <c r="Q196" s="262">
        <f>25+24+24</f>
        <v>73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25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.75" thickBot="1" x14ac:dyDescent="0.3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25">
      <c r="N199" s="524" t="s">
        <v>315</v>
      </c>
      <c r="O199" s="525"/>
      <c r="P199" s="525"/>
      <c r="Q199" s="526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25">
      <c r="N200" s="260" t="s">
        <v>279</v>
      </c>
      <c r="O200" s="186" t="s">
        <v>280</v>
      </c>
      <c r="P200" s="186" t="s">
        <v>281</v>
      </c>
      <c r="Q200" s="261" t="s">
        <v>282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.75" thickBot="1" x14ac:dyDescent="0.3">
      <c r="N201" s="113">
        <f>U67/Q196</f>
        <v>0</v>
      </c>
      <c r="O201" s="111">
        <f>U69/Q196</f>
        <v>18.986301369863014</v>
      </c>
      <c r="P201" s="111">
        <f>+U66/Q196</f>
        <v>1288.8219178082193</v>
      </c>
      <c r="Q201" s="221">
        <f>U68/Q196</f>
        <v>-4080.5753424657532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25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25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25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25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25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25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25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25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25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25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25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25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25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25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25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25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25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25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25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25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25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25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25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5" customHeight="1" x14ac:dyDescent="0.25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25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25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25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25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25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25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25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25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25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.75" thickBot="1" x14ac:dyDescent="0.3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35">
      <c r="G236" s="445" t="s">
        <v>150</v>
      </c>
      <c r="H236" s="446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75" thickBot="1" x14ac:dyDescent="0.4">
      <c r="G237" s="412" t="s">
        <v>406</v>
      </c>
      <c r="H237" s="413" t="s">
        <v>407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25">
      <c r="G238" s="98" t="s">
        <v>404</v>
      </c>
      <c r="H238" s="409">
        <f>J285</f>
        <v>-275852.19699999999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25">
      <c r="G239" s="98" t="s">
        <v>405</v>
      </c>
      <c r="H239" s="410">
        <f>I285</f>
        <v>590517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25">
      <c r="G240" s="98" t="s">
        <v>221</v>
      </c>
      <c r="H240" s="410">
        <f>F285</f>
        <v>-297882</v>
      </c>
      <c r="I240" s="278">
        <f>H240/H242</f>
        <v>-32.729980463009426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25">
      <c r="G241" s="98" t="s">
        <v>223</v>
      </c>
      <c r="H241" s="410">
        <f>H242-H240</f>
        <v>306983.19699999999</v>
      </c>
      <c r="I241" s="278">
        <f>H241/H242</f>
        <v>33.729980463009426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25">
      <c r="G242" s="98" t="s">
        <v>222</v>
      </c>
      <c r="H242" s="410">
        <f>L266</f>
        <v>9101.1970000000001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25">
      <c r="G243" s="98" t="s">
        <v>220</v>
      </c>
      <c r="H243" s="410">
        <f>E285</f>
        <v>19206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.75" thickBot="1" x14ac:dyDescent="0.3">
      <c r="G244" s="100" t="s">
        <v>403</v>
      </c>
      <c r="H244" s="411">
        <f>I266</f>
        <v>-571311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25">
      <c r="H245" s="95">
        <f>+H238+H239+H240+H241</f>
        <v>323766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25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25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25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25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25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25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25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25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25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25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25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25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25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25">
      <c r="B259" s="91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25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25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25">
      <c r="I262" s="95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.75" thickBot="1" x14ac:dyDescent="0.3">
      <c r="F263" s="95"/>
      <c r="I263" s="95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75" thickBot="1" x14ac:dyDescent="0.4">
      <c r="E264" s="514" t="s">
        <v>245</v>
      </c>
      <c r="F264" s="515"/>
      <c r="G264" s="515"/>
      <c r="H264" s="515"/>
      <c r="I264" s="515"/>
      <c r="J264" s="515"/>
      <c r="K264" s="515"/>
      <c r="L264" s="516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25">
      <c r="E265" s="447" t="s">
        <v>316</v>
      </c>
      <c r="F265" s="448" t="s">
        <v>317</v>
      </c>
      <c r="G265" s="448" t="s">
        <v>318</v>
      </c>
      <c r="H265" s="448" t="s">
        <v>319</v>
      </c>
      <c r="I265" s="448" t="s">
        <v>244</v>
      </c>
      <c r="J265" s="448" t="s">
        <v>320</v>
      </c>
      <c r="K265" s="448" t="s">
        <v>321</v>
      </c>
      <c r="L265" s="449" t="s">
        <v>322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15" customHeight="1" thickBot="1" x14ac:dyDescent="0.3">
      <c r="E266" s="450">
        <f>+N191</f>
        <v>-202412</v>
      </c>
      <c r="F266" s="451">
        <f>15*11</f>
        <v>165</v>
      </c>
      <c r="G266" s="451">
        <f>GETPIVOTDATA(" ENVIO A TH",$EW$5)</f>
        <v>-201950</v>
      </c>
      <c r="H266" s="451">
        <f>GETPIVOTDATA("TRATADO GEM (m3) ",$EW$5)</f>
        <v>19206</v>
      </c>
      <c r="I266" s="451">
        <f>GETPIVOTDATA("PERMEADO MBRS (m3)",$EW$5)</f>
        <v>-571311</v>
      </c>
      <c r="J266" s="451">
        <f>+GETPIVOTDATA("Suma de PERMEADO MBR1",$AL$484)</f>
        <v>-270183</v>
      </c>
      <c r="K266" s="451">
        <f>+GETPIVOTDATA("Suma de PERMEADO MBR2",$AL$484)</f>
        <v>-301128</v>
      </c>
      <c r="L266" s="452">
        <f>GETPIVOTDATA("VOLUMEN INGRESO TOTAL RO (m3)",'BALANCE RO'!$AL$5)</f>
        <v>9101.1970000000001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25">
      <c r="G267" s="95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25">
      <c r="L268" s="95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25">
      <c r="E269" s="517" t="s">
        <v>295</v>
      </c>
      <c r="F269" s="517"/>
      <c r="H269" s="517" t="s">
        <v>289</v>
      </c>
      <c r="I269" s="517"/>
      <c r="K269" s="517" t="s">
        <v>295</v>
      </c>
      <c r="L269" s="517"/>
      <c r="N269" s="517" t="s">
        <v>299</v>
      </c>
      <c r="O269" s="517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25">
      <c r="E270" s="351" t="s">
        <v>346</v>
      </c>
      <c r="F270" s="352">
        <f>G266-(F271-F276)</f>
        <v>-218321.30666666667</v>
      </c>
      <c r="H270" s="351" t="s">
        <v>286</v>
      </c>
      <c r="I270" s="352">
        <f>+G266</f>
        <v>-201950</v>
      </c>
      <c r="K270" s="351" t="s">
        <v>292</v>
      </c>
      <c r="L270" s="351">
        <f>26*4</f>
        <v>104</v>
      </c>
      <c r="N270" s="351" t="s">
        <v>286</v>
      </c>
      <c r="O270" s="352">
        <f>+G266</f>
        <v>-201950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25">
      <c r="E271" s="351" t="s">
        <v>349</v>
      </c>
      <c r="F271" s="352">
        <f>H266</f>
        <v>19206</v>
      </c>
      <c r="H271" s="351" t="s">
        <v>287</v>
      </c>
      <c r="I271" s="352">
        <f>+H266</f>
        <v>19206</v>
      </c>
      <c r="K271" s="351" t="s">
        <v>293</v>
      </c>
      <c r="L271" s="351">
        <v>1200</v>
      </c>
      <c r="N271" s="351" t="s">
        <v>296</v>
      </c>
      <c r="O271" s="352">
        <f>E266</f>
        <v>-202412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25">
      <c r="E272" s="351" t="s">
        <v>293</v>
      </c>
      <c r="F272" s="352">
        <f>30*2*5*4</f>
        <v>1200</v>
      </c>
      <c r="H272" s="351" t="s">
        <v>288</v>
      </c>
      <c r="I272" s="351">
        <v>32315</v>
      </c>
      <c r="K272" s="351" t="s">
        <v>280</v>
      </c>
      <c r="L272" s="353">
        <f>+L278</f>
        <v>1497.6000000000001</v>
      </c>
      <c r="N272" s="351" t="s">
        <v>297</v>
      </c>
      <c r="O272" s="352">
        <f>+O270-O271</f>
        <v>462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25">
      <c r="E273" s="351" t="s">
        <v>292</v>
      </c>
      <c r="F273" s="352">
        <f>26*4</f>
        <v>104</v>
      </c>
      <c r="H273" s="351" t="s">
        <v>290</v>
      </c>
      <c r="I273" s="351">
        <f>+I272-I270</f>
        <v>234265</v>
      </c>
      <c r="K273" s="351" t="s">
        <v>294</v>
      </c>
      <c r="L273" s="352">
        <f>+L274-L270-L271-L272</f>
        <v>218354.4</v>
      </c>
      <c r="N273" s="351" t="s">
        <v>280</v>
      </c>
      <c r="O273" s="352">
        <f>+O281</f>
        <v>2395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25">
      <c r="E274" s="351" t="s">
        <v>280</v>
      </c>
      <c r="F274" s="352">
        <f>+L278</f>
        <v>1497.6000000000001</v>
      </c>
      <c r="H274" s="351" t="s">
        <v>291</v>
      </c>
      <c r="I274" s="351">
        <f>+I271-I272</f>
        <v>-13109</v>
      </c>
      <c r="K274" s="351" t="s">
        <v>290</v>
      </c>
      <c r="L274" s="352">
        <f>+H266-G266</f>
        <v>221156</v>
      </c>
      <c r="N274" s="351" t="s">
        <v>298</v>
      </c>
      <c r="O274" s="352">
        <v>144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25">
      <c r="E275" s="351" t="s">
        <v>347</v>
      </c>
      <c r="F275" s="352">
        <f>((99280/0.75)-99280)/1000</f>
        <v>33.093333333333341</v>
      </c>
      <c r="N275" s="86" t="s">
        <v>300</v>
      </c>
      <c r="O275" s="95">
        <f>+O272-O273-O274</f>
        <v>-2077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25">
      <c r="E276" s="351" t="s">
        <v>348</v>
      </c>
      <c r="F276" s="352">
        <f>F272+F273+F274+F275</f>
        <v>2834.6933333333336</v>
      </c>
      <c r="K276" s="86" t="s">
        <v>301</v>
      </c>
      <c r="L276" s="86">
        <v>416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25">
      <c r="I277" s="87"/>
      <c r="K277" s="86" t="s">
        <v>302</v>
      </c>
      <c r="L277" s="86">
        <v>3.6</v>
      </c>
      <c r="M277" s="86" t="s">
        <v>303</v>
      </c>
      <c r="O277" s="86">
        <f>2146-1569</f>
        <v>577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25">
      <c r="L278" s="86">
        <f>+L277*L276</f>
        <v>1497.6000000000001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25">
      <c r="O279" s="86">
        <v>8363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25">
      <c r="O280" s="86">
        <v>5968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25">
      <c r="E281" s="97"/>
      <c r="F281" s="97"/>
      <c r="O281" s="86">
        <f>+O279-O280</f>
        <v>2395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.75" thickBot="1" x14ac:dyDescent="0.3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4">
      <c r="D283" s="6"/>
      <c r="E283" s="530" t="s">
        <v>305</v>
      </c>
      <c r="F283" s="531"/>
      <c r="G283" s="531"/>
      <c r="H283" s="531"/>
      <c r="I283" s="531"/>
      <c r="J283" s="532"/>
      <c r="K283" s="6"/>
      <c r="L283" s="6"/>
      <c r="M283" s="6"/>
      <c r="N283" s="6"/>
      <c r="O283" s="6"/>
      <c r="P283" s="6"/>
      <c r="Q283" s="6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25">
      <c r="D284" s="6"/>
      <c r="E284" s="275" t="s">
        <v>325</v>
      </c>
      <c r="F284" s="276" t="s">
        <v>326</v>
      </c>
      <c r="G284" s="276" t="s">
        <v>327</v>
      </c>
      <c r="H284" s="276" t="s">
        <v>328</v>
      </c>
      <c r="I284" s="276" t="s">
        <v>329</v>
      </c>
      <c r="J284" s="277" t="s">
        <v>330</v>
      </c>
      <c r="K284" s="6"/>
      <c r="L284" s="6"/>
      <c r="M284" s="6"/>
      <c r="N284" s="6"/>
      <c r="O284" s="6"/>
      <c r="P284" s="6"/>
      <c r="Q284" s="6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.75" thickBot="1" x14ac:dyDescent="0.3">
      <c r="D285" s="6"/>
      <c r="E285" s="263">
        <f>H266</f>
        <v>19206</v>
      </c>
      <c r="F285" s="115">
        <f>U68</f>
        <v>-297882</v>
      </c>
      <c r="G285" s="115">
        <f>E285-F285</f>
        <v>317088</v>
      </c>
      <c r="H285" s="115">
        <f>'BALANCE RO'!AJ8</f>
        <v>2423.1969999999997</v>
      </c>
      <c r="I285" s="115">
        <f>E285-I266</f>
        <v>590517</v>
      </c>
      <c r="J285" s="262">
        <f>+G285-I285-H285</f>
        <v>-275852.19699999999</v>
      </c>
      <c r="K285" s="6"/>
      <c r="L285" s="6"/>
      <c r="M285" s="6"/>
      <c r="N285" s="6"/>
      <c r="O285" s="6"/>
      <c r="P285" s="6"/>
      <c r="Q285" s="6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25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75" x14ac:dyDescent="0.25">
      <c r="D287" s="6"/>
      <c r="E287" s="442" t="s">
        <v>312</v>
      </c>
      <c r="F287" s="443"/>
      <c r="G287" s="444"/>
      <c r="H287" s="6"/>
      <c r="I287" s="6"/>
      <c r="J287" s="6"/>
      <c r="K287" s="6"/>
      <c r="L287" s="6"/>
      <c r="M287" s="6"/>
      <c r="N287" s="6"/>
      <c r="O287" s="6"/>
      <c r="P287" s="6"/>
      <c r="Q287" s="6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31.5" x14ac:dyDescent="0.25">
      <c r="D288" s="6"/>
      <c r="E288" s="338" t="s">
        <v>307</v>
      </c>
      <c r="F288" s="338" t="s">
        <v>313</v>
      </c>
      <c r="G288" s="338" t="s">
        <v>309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.75" x14ac:dyDescent="0.25">
      <c r="D289" s="6"/>
      <c r="E289" s="354">
        <f>F285</f>
        <v>-297882</v>
      </c>
      <c r="F289" s="354">
        <f>E285</f>
        <v>19206</v>
      </c>
      <c r="G289" s="393">
        <f>E289/F289</f>
        <v>-15.509840674789128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25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75" x14ac:dyDescent="0.25">
      <c r="D291" s="6"/>
      <c r="E291" s="527" t="s">
        <v>306</v>
      </c>
      <c r="F291" s="528"/>
      <c r="G291" s="529"/>
      <c r="H291" s="6"/>
      <c r="I291" s="527" t="s">
        <v>310</v>
      </c>
      <c r="J291" s="528"/>
      <c r="K291" s="529"/>
      <c r="O291" s="6"/>
      <c r="P291" s="6"/>
      <c r="Q291" s="6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25">
      <c r="D292" s="6"/>
      <c r="E292" s="338" t="s">
        <v>307</v>
      </c>
      <c r="F292" s="338" t="s">
        <v>308</v>
      </c>
      <c r="G292" s="338" t="s">
        <v>309</v>
      </c>
      <c r="H292" s="6"/>
      <c r="I292" s="338" t="s">
        <v>311</v>
      </c>
      <c r="J292" s="338" t="s">
        <v>308</v>
      </c>
      <c r="K292" s="338" t="s">
        <v>331</v>
      </c>
      <c r="O292" s="6"/>
      <c r="P292" s="6"/>
      <c r="Q292" s="6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.75" x14ac:dyDescent="0.25">
      <c r="D293" s="6"/>
      <c r="E293" s="354">
        <f>E289</f>
        <v>-297882</v>
      </c>
      <c r="F293" s="354">
        <f>E266</f>
        <v>-202412</v>
      </c>
      <c r="G293" s="393">
        <f>E293/F293</f>
        <v>1.471661759184238</v>
      </c>
      <c r="H293" s="6"/>
      <c r="I293" s="354">
        <f>U66+U67</f>
        <v>94084</v>
      </c>
      <c r="J293" s="354">
        <f>F293</f>
        <v>-202412</v>
      </c>
      <c r="K293" s="393">
        <f>I293/J293</f>
        <v>-0.4648143390708061</v>
      </c>
      <c r="O293" s="6"/>
      <c r="P293" s="6"/>
      <c r="Q293" s="6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25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25">
      <c r="D295" s="6"/>
      <c r="J295" s="6"/>
      <c r="K295" s="6"/>
      <c r="L295" s="6"/>
      <c r="M295" s="6"/>
      <c r="N295" s="6"/>
      <c r="O295" s="6"/>
      <c r="P295" s="6"/>
      <c r="Q295" s="6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25">
      <c r="J296" s="6"/>
      <c r="K296" s="6"/>
      <c r="L296" s="6"/>
      <c r="M296" s="6"/>
      <c r="N296" s="6"/>
      <c r="O296" s="6"/>
      <c r="P296" s="6"/>
      <c r="Q296" s="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.75" thickBot="1" x14ac:dyDescent="0.3">
      <c r="N297" s="6"/>
      <c r="O297" s="6"/>
      <c r="P297" s="6"/>
      <c r="Q297" s="6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2" customHeight="1" thickBot="1" x14ac:dyDescent="0.3">
      <c r="D298" s="498" t="s">
        <v>416</v>
      </c>
      <c r="E298" s="499"/>
      <c r="F298" s="414" t="s">
        <v>417</v>
      </c>
      <c r="G298" s="415" t="s">
        <v>418</v>
      </c>
      <c r="H298" s="414" t="s">
        <v>417</v>
      </c>
      <c r="I298" s="415" t="s">
        <v>418</v>
      </c>
      <c r="J298" s="491" t="s">
        <v>421</v>
      </c>
      <c r="K298" s="491" t="s">
        <v>408</v>
      </c>
      <c r="O298" s="6"/>
      <c r="P298" s="6"/>
      <c r="Q298" s="6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2" customHeight="1" thickBot="1" x14ac:dyDescent="0.3">
      <c r="D299" s="500"/>
      <c r="E299" s="501"/>
      <c r="F299" s="496" t="s">
        <v>419</v>
      </c>
      <c r="G299" s="497"/>
      <c r="H299" s="496" t="s">
        <v>420</v>
      </c>
      <c r="I299" s="497"/>
      <c r="J299" s="492"/>
      <c r="K299" s="492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51" thickBot="1" x14ac:dyDescent="0.3">
      <c r="D300" s="416" t="s">
        <v>409</v>
      </c>
      <c r="E300" s="428" t="s">
        <v>410</v>
      </c>
      <c r="F300" s="436">
        <f>+F301+F302+F303+F304</f>
        <v>108234</v>
      </c>
      <c r="G300" s="437">
        <f>H243</f>
        <v>19206</v>
      </c>
      <c r="H300" s="425">
        <f>F300/F300</f>
        <v>1</v>
      </c>
      <c r="I300" s="425">
        <f>G300/G300</f>
        <v>1</v>
      </c>
      <c r="J300" s="417">
        <v>10077</v>
      </c>
      <c r="K300" s="418">
        <f>J300*G300</f>
        <v>193538862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2.5" x14ac:dyDescent="0.25">
      <c r="D301" s="493" t="s">
        <v>411</v>
      </c>
      <c r="E301" s="429" t="s">
        <v>412</v>
      </c>
      <c r="F301" s="439">
        <f>W68</f>
        <v>45489</v>
      </c>
      <c r="G301" s="439">
        <f>U68</f>
        <v>-297882</v>
      </c>
      <c r="H301" s="426">
        <f t="shared" ref="H301:I304" si="2">F301/$G$300</f>
        <v>2.3684786004373635</v>
      </c>
      <c r="I301" s="426">
        <f t="shared" si="2"/>
        <v>-15.509840674789128</v>
      </c>
      <c r="J301" s="419">
        <v>3410</v>
      </c>
      <c r="K301" s="420">
        <f>G301*J301</f>
        <v>-1015777620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ht="22.5" x14ac:dyDescent="0.25">
      <c r="D302" s="494"/>
      <c r="E302" s="430" t="s">
        <v>413</v>
      </c>
      <c r="F302" s="439">
        <f>W69</f>
        <v>22503</v>
      </c>
      <c r="G302" s="439">
        <f>U69</f>
        <v>1386</v>
      </c>
      <c r="H302" s="426">
        <f t="shared" si="2"/>
        <v>1.1716651046547955</v>
      </c>
      <c r="I302" s="426">
        <f t="shared" si="2"/>
        <v>7.2164948453608241E-2</v>
      </c>
      <c r="J302" s="421">
        <v>4441</v>
      </c>
      <c r="K302" s="422">
        <f>J302*G302</f>
        <v>6155226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25">
      <c r="D303" s="494"/>
      <c r="E303" s="431" t="s">
        <v>414</v>
      </c>
      <c r="F303" s="439">
        <f>W66</f>
        <v>39527</v>
      </c>
      <c r="G303" s="439">
        <f>U66</f>
        <v>94084</v>
      </c>
      <c r="H303" s="426">
        <f t="shared" si="2"/>
        <v>2.0580547745496198</v>
      </c>
      <c r="I303" s="426">
        <f t="shared" si="2"/>
        <v>4.8986774966156412</v>
      </c>
      <c r="J303" s="421">
        <v>10763</v>
      </c>
      <c r="K303" s="422">
        <f>J303*G303</f>
        <v>1012626092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.75" thickBot="1" x14ac:dyDescent="0.3">
      <c r="D304" s="495"/>
      <c r="E304" s="432" t="s">
        <v>415</v>
      </c>
      <c r="F304" s="441">
        <f>W67</f>
        <v>715</v>
      </c>
      <c r="G304" s="441">
        <f>U67</f>
        <v>0</v>
      </c>
      <c r="H304" s="427">
        <f t="shared" si="2"/>
        <v>3.7227949599083619E-2</v>
      </c>
      <c r="I304" s="427">
        <f t="shared" si="2"/>
        <v>0</v>
      </c>
      <c r="J304" s="423">
        <v>12700</v>
      </c>
      <c r="K304" s="424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5:134" x14ac:dyDescent="0.25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5:134" x14ac:dyDescent="0.25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5:134" x14ac:dyDescent="0.25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5:134" x14ac:dyDescent="0.25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5:134" x14ac:dyDescent="0.25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5:134" x14ac:dyDescent="0.25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5:134" x14ac:dyDescent="0.25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5:134" x14ac:dyDescent="0.25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5:134" ht="15" customHeight="1" x14ac:dyDescent="0.25"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5:134" x14ac:dyDescent="0.25"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5:134" ht="66.599999999999994" customHeight="1" x14ac:dyDescent="0.25"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5:134" x14ac:dyDescent="0.25">
      <c r="E316" t="s">
        <v>430</v>
      </c>
      <c r="F316">
        <v>574</v>
      </c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5:134" x14ac:dyDescent="0.25">
      <c r="E317" t="s">
        <v>431</v>
      </c>
      <c r="F317">
        <v>534</v>
      </c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5:134" ht="24.6" customHeight="1" x14ac:dyDescent="0.25">
      <c r="E318" t="s">
        <v>432</v>
      </c>
      <c r="F318">
        <v>96</v>
      </c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5:134" ht="29.45" customHeight="1" x14ac:dyDescent="0.25">
      <c r="E319" t="s">
        <v>433</v>
      </c>
      <c r="F319">
        <v>8</v>
      </c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5:134" x14ac:dyDescent="0.25">
      <c r="E320" s="86" t="s">
        <v>434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25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25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25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25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25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25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25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25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25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25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25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25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25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25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25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25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25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25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25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25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25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25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25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25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25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25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25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25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25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25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25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25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25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25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25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25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25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25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25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25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25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25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25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25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25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25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25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25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25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x14ac:dyDescent="0.25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x14ac:dyDescent="0.25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25"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25"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25"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25"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25"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25"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25"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25"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25"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25"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25"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25"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25"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3:134" x14ac:dyDescent="0.25"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3:134" x14ac:dyDescent="0.25"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3:134" x14ac:dyDescent="0.25"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3:134" x14ac:dyDescent="0.25"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3:134" x14ac:dyDescent="0.25"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3:134" x14ac:dyDescent="0.25"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3:134" x14ac:dyDescent="0.25"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3:134" x14ac:dyDescent="0.25"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3:134" x14ac:dyDescent="0.25"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3:134" x14ac:dyDescent="0.25"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3:134" x14ac:dyDescent="0.25"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3:134" x14ac:dyDescent="0.25"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3:134" x14ac:dyDescent="0.25"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3:134" x14ac:dyDescent="0.25"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3:134" x14ac:dyDescent="0.25"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3:134" x14ac:dyDescent="0.25"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3:134" x14ac:dyDescent="0.25"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3:134" x14ac:dyDescent="0.25">
      <c r="AG402"/>
      <c r="AH402"/>
      <c r="AI402"/>
      <c r="AJ402"/>
      <c r="AK402"/>
      <c r="AL402"/>
    </row>
    <row r="481" spans="26:44" x14ac:dyDescent="0.25">
      <c r="AL481" s="287" t="s">
        <v>137</v>
      </c>
      <c r="AM481" s="5" t="s">
        <v>24</v>
      </c>
    </row>
    <row r="482" spans="26:44" x14ac:dyDescent="0.25">
      <c r="AH482" s="6"/>
      <c r="AI482" s="86"/>
      <c r="AL482" s="287" t="s">
        <v>37</v>
      </c>
      <c r="AM482" s="5" t="s">
        <v>435</v>
      </c>
      <c r="AN482" s="87"/>
      <c r="AP482" s="9" t="s">
        <v>137</v>
      </c>
      <c r="AQ482" t="s">
        <v>424</v>
      </c>
    </row>
    <row r="483" spans="26:44" x14ac:dyDescent="0.25">
      <c r="Z483" s="9" t="s">
        <v>37</v>
      </c>
      <c r="AA483" t="s">
        <v>364</v>
      </c>
      <c r="AF483" s="86"/>
      <c r="AH483" s="6"/>
      <c r="AI483" s="86"/>
      <c r="AM483" s="87"/>
      <c r="AN483" s="87"/>
      <c r="AP483" s="9" t="s">
        <v>37</v>
      </c>
      <c r="AQ483" t="s">
        <v>435</v>
      </c>
      <c r="AR483"/>
    </row>
    <row r="484" spans="26:44" ht="45" x14ac:dyDescent="0.25">
      <c r="Z484" s="9" t="s">
        <v>0</v>
      </c>
      <c r="AA484" t="s">
        <v>24</v>
      </c>
      <c r="AL484" s="287" t="s">
        <v>1</v>
      </c>
      <c r="AM484" s="5" t="s">
        <v>252</v>
      </c>
      <c r="AN484" s="5" t="s">
        <v>253</v>
      </c>
      <c r="AP484"/>
      <c r="AQ484"/>
      <c r="AR484"/>
    </row>
    <row r="485" spans="26:44" ht="60" x14ac:dyDescent="0.25">
      <c r="AL485" s="408">
        <v>46143</v>
      </c>
      <c r="AM485" s="290">
        <v>109</v>
      </c>
      <c r="AN485" s="290">
        <v>100</v>
      </c>
      <c r="AP485" s="9" t="s">
        <v>1</v>
      </c>
      <c r="AQ485" s="5" t="s">
        <v>39</v>
      </c>
      <c r="AR485" s="5" t="s">
        <v>263</v>
      </c>
    </row>
    <row r="486" spans="26:44" x14ac:dyDescent="0.25">
      <c r="Z486" s="9" t="s">
        <v>0</v>
      </c>
      <c r="AA486" t="s">
        <v>79</v>
      </c>
      <c r="AL486" s="408">
        <v>46144</v>
      </c>
      <c r="AM486" s="290">
        <v>0</v>
      </c>
      <c r="AN486" s="290">
        <v>0</v>
      </c>
      <c r="AP486" s="2">
        <v>46143</v>
      </c>
      <c r="AQ486" s="306">
        <v>0</v>
      </c>
      <c r="AR486">
        <v>34.373999999999995</v>
      </c>
    </row>
    <row r="487" spans="26:44" x14ac:dyDescent="0.25">
      <c r="Z487" s="3" t="s">
        <v>365</v>
      </c>
      <c r="AA487">
        <v>0</v>
      </c>
      <c r="AL487" s="408">
        <v>46145</v>
      </c>
      <c r="AM487" s="290">
        <v>0</v>
      </c>
      <c r="AN487" s="290">
        <v>0</v>
      </c>
      <c r="AP487" s="2">
        <v>46144</v>
      </c>
      <c r="AQ487" s="306">
        <v>0</v>
      </c>
      <c r="AR487">
        <v>0</v>
      </c>
    </row>
    <row r="488" spans="26:44" x14ac:dyDescent="0.25">
      <c r="Z488" s="3" t="s">
        <v>366</v>
      </c>
      <c r="AA488">
        <v>0</v>
      </c>
      <c r="AL488" s="408">
        <v>46146</v>
      </c>
      <c r="AM488" s="290">
        <v>330</v>
      </c>
      <c r="AN488" s="290">
        <v>279</v>
      </c>
      <c r="AP488" s="2">
        <v>46145</v>
      </c>
      <c r="AQ488" s="306">
        <v>0</v>
      </c>
      <c r="AR488">
        <v>0</v>
      </c>
    </row>
    <row r="489" spans="26:44" x14ac:dyDescent="0.25">
      <c r="Z489" s="3" t="s">
        <v>367</v>
      </c>
      <c r="AA489">
        <v>0</v>
      </c>
      <c r="AL489" s="408">
        <v>46147</v>
      </c>
      <c r="AM489" s="290">
        <v>463</v>
      </c>
      <c r="AN489" s="290">
        <v>377</v>
      </c>
      <c r="AP489" s="2">
        <v>46146</v>
      </c>
      <c r="AQ489" s="306">
        <v>0</v>
      </c>
      <c r="AR489">
        <v>121.729</v>
      </c>
    </row>
    <row r="490" spans="26:44" x14ac:dyDescent="0.25">
      <c r="Z490" s="3" t="s">
        <v>368</v>
      </c>
      <c r="AA490">
        <v>0</v>
      </c>
      <c r="AL490" s="408">
        <v>46148</v>
      </c>
      <c r="AM490" s="290">
        <v>437</v>
      </c>
      <c r="AN490" s="290">
        <v>373</v>
      </c>
      <c r="AP490" s="2">
        <v>46147</v>
      </c>
      <c r="AQ490" s="306">
        <v>0</v>
      </c>
      <c r="AR490">
        <v>162.53100000000003</v>
      </c>
    </row>
    <row r="491" spans="26:44" x14ac:dyDescent="0.25">
      <c r="Z491" s="3" t="s">
        <v>369</v>
      </c>
      <c r="AA491">
        <v>0</v>
      </c>
      <c r="AL491" s="408">
        <v>46149</v>
      </c>
      <c r="AM491" s="290">
        <v>550</v>
      </c>
      <c r="AN491" s="290">
        <v>365</v>
      </c>
      <c r="AP491" s="2">
        <v>46148</v>
      </c>
      <c r="AQ491" s="306">
        <v>0</v>
      </c>
      <c r="AR491">
        <v>200.19800000000001</v>
      </c>
    </row>
    <row r="492" spans="26:44" x14ac:dyDescent="0.25">
      <c r="Z492" s="3" t="s">
        <v>370</v>
      </c>
      <c r="AA492">
        <v>0</v>
      </c>
      <c r="AL492" s="408">
        <v>46150</v>
      </c>
      <c r="AM492" s="290">
        <v>535</v>
      </c>
      <c r="AN492" s="290">
        <v>313</v>
      </c>
      <c r="AP492" s="2">
        <v>46149</v>
      </c>
      <c r="AQ492" s="306">
        <v>0</v>
      </c>
      <c r="AR492">
        <v>204.41600000000003</v>
      </c>
    </row>
    <row r="493" spans="26:44" x14ac:dyDescent="0.25">
      <c r="Z493" s="3" t="s">
        <v>371</v>
      </c>
      <c r="AA493">
        <v>0</v>
      </c>
      <c r="AL493" s="408">
        <v>46151</v>
      </c>
      <c r="AM493" s="290">
        <v>424</v>
      </c>
      <c r="AN493" s="290">
        <v>261</v>
      </c>
      <c r="AP493" s="2">
        <v>46150</v>
      </c>
      <c r="AQ493" s="306">
        <v>0</v>
      </c>
      <c r="AR493">
        <v>187.18899999999999</v>
      </c>
    </row>
    <row r="494" spans="26:44" x14ac:dyDescent="0.25">
      <c r="Z494" s="3" t="s">
        <v>372</v>
      </c>
      <c r="AA494">
        <v>0</v>
      </c>
      <c r="AL494" s="408">
        <v>46152</v>
      </c>
      <c r="AM494" s="290">
        <v>0</v>
      </c>
      <c r="AN494" s="290">
        <v>0</v>
      </c>
      <c r="AP494" s="2">
        <v>46151</v>
      </c>
      <c r="AQ494" s="306">
        <v>0</v>
      </c>
      <c r="AR494">
        <v>165.11599999999999</v>
      </c>
    </row>
    <row r="495" spans="26:44" x14ac:dyDescent="0.25">
      <c r="Z495" s="3" t="s">
        <v>373</v>
      </c>
      <c r="AA495">
        <v>0</v>
      </c>
      <c r="AL495" s="408">
        <v>46153</v>
      </c>
      <c r="AM495" s="290">
        <v>367</v>
      </c>
      <c r="AN495" s="290">
        <v>284</v>
      </c>
      <c r="AP495" s="2">
        <v>46152</v>
      </c>
      <c r="AQ495" s="306">
        <v>0</v>
      </c>
      <c r="AR495">
        <v>0</v>
      </c>
    </row>
    <row r="496" spans="26:44" x14ac:dyDescent="0.25">
      <c r="Z496" s="3" t="s">
        <v>374</v>
      </c>
      <c r="AA496">
        <v>0</v>
      </c>
      <c r="AL496" s="408">
        <v>46154</v>
      </c>
      <c r="AM496" s="290">
        <v>539</v>
      </c>
      <c r="AN496" s="290">
        <v>339</v>
      </c>
      <c r="AP496" s="2">
        <v>46153</v>
      </c>
      <c r="AQ496" s="306">
        <v>0</v>
      </c>
      <c r="AR496">
        <v>169.15199999999999</v>
      </c>
    </row>
    <row r="497" spans="26:44" x14ac:dyDescent="0.25">
      <c r="Z497" s="3" t="s">
        <v>375</v>
      </c>
      <c r="AA497">
        <v>0</v>
      </c>
      <c r="AL497" s="408">
        <v>46155</v>
      </c>
      <c r="AM497" s="290">
        <v>495</v>
      </c>
      <c r="AN497" s="290">
        <v>298</v>
      </c>
      <c r="AP497" s="2">
        <v>46154</v>
      </c>
      <c r="AQ497" s="306">
        <v>0</v>
      </c>
      <c r="AR497">
        <v>231.66699999999997</v>
      </c>
    </row>
    <row r="498" spans="26:44" x14ac:dyDescent="0.25">
      <c r="Z498" s="3" t="s">
        <v>376</v>
      </c>
      <c r="AA498">
        <v>0</v>
      </c>
      <c r="AL498" s="408">
        <v>46156</v>
      </c>
      <c r="AM498" s="290">
        <v>583</v>
      </c>
      <c r="AN498" s="290">
        <v>331</v>
      </c>
      <c r="AP498" s="2">
        <v>46155</v>
      </c>
      <c r="AQ498" s="306">
        <v>0</v>
      </c>
      <c r="AR498">
        <v>202.05199999999996</v>
      </c>
    </row>
    <row r="499" spans="26:44" x14ac:dyDescent="0.25">
      <c r="Z499" s="3" t="s">
        <v>377</v>
      </c>
      <c r="AA499">
        <v>0</v>
      </c>
      <c r="AL499" s="408">
        <v>46157</v>
      </c>
      <c r="AM499" s="290">
        <v>536</v>
      </c>
      <c r="AN499" s="290">
        <v>295</v>
      </c>
      <c r="AP499" s="2">
        <v>46156</v>
      </c>
      <c r="AQ499" s="306">
        <v>0</v>
      </c>
      <c r="AR499">
        <v>223.42099999999999</v>
      </c>
    </row>
    <row r="500" spans="26:44" x14ac:dyDescent="0.25">
      <c r="Z500" s="3" t="s">
        <v>378</v>
      </c>
      <c r="AA500">
        <v>0</v>
      </c>
      <c r="AL500" s="408">
        <v>46158</v>
      </c>
      <c r="AM500" s="290">
        <v>503</v>
      </c>
      <c r="AN500" s="290">
        <v>256</v>
      </c>
      <c r="AP500" s="2">
        <v>46157</v>
      </c>
      <c r="AQ500" s="306">
        <v>0</v>
      </c>
      <c r="AR500">
        <v>206.636</v>
      </c>
    </row>
    <row r="501" spans="26:44" x14ac:dyDescent="0.25">
      <c r="Z501" s="3" t="s">
        <v>379</v>
      </c>
      <c r="AA501">
        <v>0</v>
      </c>
      <c r="AL501" s="408">
        <v>46159</v>
      </c>
      <c r="AM501" s="290">
        <v>0</v>
      </c>
      <c r="AN501" s="290">
        <v>0</v>
      </c>
      <c r="AP501" s="2">
        <v>46158</v>
      </c>
      <c r="AQ501" s="306">
        <v>0</v>
      </c>
      <c r="AR501">
        <v>248.86099999999996</v>
      </c>
    </row>
    <row r="502" spans="26:44" x14ac:dyDescent="0.25">
      <c r="Z502" s="3" t="s">
        <v>380</v>
      </c>
      <c r="AA502">
        <v>0</v>
      </c>
      <c r="AL502" s="408">
        <v>46160</v>
      </c>
      <c r="AM502" s="290">
        <v>226</v>
      </c>
      <c r="AN502" s="290">
        <v>115</v>
      </c>
      <c r="AP502" s="2">
        <v>46159</v>
      </c>
      <c r="AQ502" s="306">
        <v>0</v>
      </c>
      <c r="AR502">
        <v>0</v>
      </c>
    </row>
    <row r="503" spans="26:44" x14ac:dyDescent="0.25">
      <c r="Z503" s="3" t="s">
        <v>381</v>
      </c>
      <c r="AA503">
        <v>0</v>
      </c>
      <c r="AL503" s="408">
        <v>46161</v>
      </c>
      <c r="AM503" s="290">
        <v>702</v>
      </c>
      <c r="AN503" s="290">
        <v>291</v>
      </c>
      <c r="AP503" s="2">
        <v>46160</v>
      </c>
      <c r="AQ503" s="306">
        <v>0</v>
      </c>
      <c r="AR503">
        <v>65.85499999999999</v>
      </c>
    </row>
    <row r="504" spans="26:44" x14ac:dyDescent="0.25">
      <c r="Z504" s="3" t="s">
        <v>382</v>
      </c>
      <c r="AA504">
        <v>0</v>
      </c>
      <c r="AL504" s="408">
        <v>46162</v>
      </c>
      <c r="AM504" s="290">
        <v>-276982</v>
      </c>
      <c r="AN504" s="290">
        <v>-305405</v>
      </c>
      <c r="AP504" s="3" t="s">
        <v>2</v>
      </c>
      <c r="AQ504" s="306">
        <v>0</v>
      </c>
      <c r="AR504">
        <v>2423.1969999999997</v>
      </c>
    </row>
    <row r="505" spans="26:44" x14ac:dyDescent="0.25">
      <c r="Z505" s="3" t="s">
        <v>383</v>
      </c>
      <c r="AA505">
        <v>0</v>
      </c>
      <c r="AL505" s="408">
        <v>46163</v>
      </c>
      <c r="AM505" s="290">
        <v>0</v>
      </c>
      <c r="AN505" s="290">
        <v>0</v>
      </c>
      <c r="AP505"/>
      <c r="AQ505"/>
      <c r="AR505"/>
    </row>
    <row r="506" spans="26:44" x14ac:dyDescent="0.25">
      <c r="Z506" s="3" t="s">
        <v>384</v>
      </c>
      <c r="AA506">
        <v>0</v>
      </c>
      <c r="AL506" s="408">
        <v>46164</v>
      </c>
      <c r="AM506" s="290">
        <v>0</v>
      </c>
      <c r="AN506" s="290">
        <v>0</v>
      </c>
      <c r="AP506"/>
      <c r="AQ506"/>
      <c r="AR506"/>
    </row>
    <row r="507" spans="26:44" x14ac:dyDescent="0.25">
      <c r="Z507" s="3" t="s">
        <v>385</v>
      </c>
      <c r="AA507">
        <v>0</v>
      </c>
      <c r="AL507" s="408">
        <v>46165</v>
      </c>
      <c r="AM507" s="290">
        <v>0</v>
      </c>
      <c r="AN507" s="290">
        <v>0</v>
      </c>
      <c r="AP507"/>
      <c r="AQ507"/>
      <c r="AR507"/>
    </row>
    <row r="508" spans="26:44" x14ac:dyDescent="0.25">
      <c r="Z508" s="3" t="s">
        <v>386</v>
      </c>
      <c r="AA508">
        <v>0</v>
      </c>
      <c r="AL508" s="408">
        <v>46166</v>
      </c>
      <c r="AM508" s="290">
        <v>0</v>
      </c>
      <c r="AN508" s="290">
        <v>0</v>
      </c>
      <c r="AP508"/>
      <c r="AQ508"/>
      <c r="AR508"/>
    </row>
    <row r="509" spans="26:44" x14ac:dyDescent="0.25">
      <c r="Z509" s="3" t="s">
        <v>387</v>
      </c>
      <c r="AA509">
        <v>0</v>
      </c>
      <c r="AL509" s="408">
        <v>46167</v>
      </c>
      <c r="AM509" s="290">
        <v>0</v>
      </c>
      <c r="AN509" s="290">
        <v>0</v>
      </c>
      <c r="AP509"/>
      <c r="AQ509"/>
      <c r="AR509"/>
    </row>
    <row r="510" spans="26:44" x14ac:dyDescent="0.25">
      <c r="Z510" s="3" t="s">
        <v>388</v>
      </c>
      <c r="AA510">
        <v>0</v>
      </c>
      <c r="AE510"/>
      <c r="AF510"/>
      <c r="AG510"/>
      <c r="AH510"/>
      <c r="AI510"/>
      <c r="AJ510"/>
      <c r="AK510"/>
      <c r="AL510" s="408">
        <v>46168</v>
      </c>
      <c r="AM510" s="290">
        <v>0</v>
      </c>
      <c r="AN510" s="290">
        <v>0</v>
      </c>
      <c r="AP510"/>
      <c r="AQ510"/>
      <c r="AR510"/>
    </row>
    <row r="511" spans="26:44" x14ac:dyDescent="0.25">
      <c r="Z511" s="3" t="s">
        <v>389</v>
      </c>
      <c r="AA511">
        <v>0</v>
      </c>
      <c r="AE511"/>
      <c r="AF511"/>
      <c r="AG511"/>
      <c r="AH511"/>
      <c r="AI511"/>
      <c r="AJ511"/>
      <c r="AK511"/>
      <c r="AL511" s="408">
        <v>46169</v>
      </c>
      <c r="AM511" s="290">
        <v>0</v>
      </c>
      <c r="AN511" s="290">
        <v>0</v>
      </c>
      <c r="AP511"/>
      <c r="AQ511"/>
      <c r="AR511"/>
    </row>
    <row r="512" spans="26:44" x14ac:dyDescent="0.25">
      <c r="Z512" s="3" t="s">
        <v>390</v>
      </c>
      <c r="AA512">
        <v>0</v>
      </c>
      <c r="AE512"/>
      <c r="AF512"/>
      <c r="AG512"/>
      <c r="AH512"/>
      <c r="AI512"/>
      <c r="AJ512"/>
      <c r="AK512"/>
      <c r="AL512" s="408">
        <v>46170</v>
      </c>
      <c r="AM512" s="290">
        <v>0</v>
      </c>
      <c r="AN512" s="290">
        <v>0</v>
      </c>
      <c r="AP512"/>
      <c r="AQ512"/>
      <c r="AR512"/>
    </row>
    <row r="513" spans="26:44" x14ac:dyDescent="0.25">
      <c r="Z513" s="3" t="s">
        <v>391</v>
      </c>
      <c r="AA513">
        <v>0</v>
      </c>
      <c r="AE513"/>
      <c r="AF513"/>
      <c r="AG513"/>
      <c r="AH513"/>
      <c r="AI513"/>
      <c r="AJ513"/>
      <c r="AK513"/>
      <c r="AL513" s="408">
        <v>46171</v>
      </c>
      <c r="AM513" s="290">
        <v>0</v>
      </c>
      <c r="AN513" s="290">
        <v>0</v>
      </c>
      <c r="AP513"/>
      <c r="AQ513"/>
      <c r="AR513"/>
    </row>
    <row r="514" spans="26:44" x14ac:dyDescent="0.25">
      <c r="Z514" s="3" t="s">
        <v>392</v>
      </c>
      <c r="AA514">
        <v>0</v>
      </c>
      <c r="AE514"/>
      <c r="AF514"/>
      <c r="AG514"/>
      <c r="AH514"/>
      <c r="AI514"/>
      <c r="AJ514"/>
      <c r="AK514"/>
      <c r="AL514" s="408">
        <v>46172</v>
      </c>
      <c r="AM514" s="290">
        <v>0</v>
      </c>
      <c r="AN514" s="290">
        <v>0</v>
      </c>
      <c r="AP514"/>
      <c r="AQ514"/>
      <c r="AR514"/>
    </row>
    <row r="515" spans="26:44" x14ac:dyDescent="0.25">
      <c r="Z515" s="3" t="s">
        <v>393</v>
      </c>
      <c r="AA515">
        <v>0</v>
      </c>
      <c r="AE515"/>
      <c r="AF515"/>
      <c r="AG515"/>
      <c r="AH515"/>
      <c r="AI515"/>
      <c r="AJ515"/>
      <c r="AK515"/>
      <c r="AL515" s="408">
        <v>46173</v>
      </c>
      <c r="AM515" s="290">
        <v>0</v>
      </c>
      <c r="AN515" s="290">
        <v>0</v>
      </c>
      <c r="AP515"/>
      <c r="AQ515"/>
      <c r="AR515"/>
    </row>
    <row r="516" spans="26:44" x14ac:dyDescent="0.25">
      <c r="Z516" s="3" t="s">
        <v>394</v>
      </c>
      <c r="AA516">
        <v>0</v>
      </c>
      <c r="AE516"/>
      <c r="AF516"/>
      <c r="AG516"/>
      <c r="AH516"/>
      <c r="AI516"/>
      <c r="AJ516"/>
      <c r="AK516"/>
      <c r="AL516" s="291" t="s">
        <v>2</v>
      </c>
      <c r="AM516" s="290">
        <v>-270183</v>
      </c>
      <c r="AN516" s="290">
        <v>-301128</v>
      </c>
      <c r="AP516"/>
      <c r="AQ516"/>
      <c r="AR516"/>
    </row>
    <row r="517" spans="26:44" x14ac:dyDescent="0.25">
      <c r="Z517" s="3" t="s">
        <v>395</v>
      </c>
      <c r="AA517">
        <v>0</v>
      </c>
      <c r="AE517"/>
      <c r="AF517" s="306">
        <f>MAX(AF485:AF515)</f>
        <v>0</v>
      </c>
      <c r="AG517" s="306">
        <f>MAX(AG485:AG515)</f>
        <v>0</v>
      </c>
      <c r="AH517" s="306">
        <f>MAX(AH485:AH515)</f>
        <v>0</v>
      </c>
      <c r="AI517" s="306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25">
      <c r="Z518" s="3" t="s">
        <v>2</v>
      </c>
      <c r="AA518">
        <v>0</v>
      </c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25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25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25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25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25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25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25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25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25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25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25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25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25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25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25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25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25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25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25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25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25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25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25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25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25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25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25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25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25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25">
      <c r="Z548"/>
      <c r="AA548"/>
      <c r="AL548"/>
      <c r="AM548"/>
      <c r="AN548"/>
      <c r="AP548"/>
      <c r="AQ548"/>
      <c r="AR548"/>
    </row>
    <row r="549" spans="26:44" x14ac:dyDescent="0.25">
      <c r="Z549"/>
      <c r="AA549"/>
      <c r="AL549"/>
      <c r="AM549"/>
      <c r="AN549"/>
      <c r="AP549"/>
      <c r="AQ549"/>
      <c r="AR549"/>
    </row>
    <row r="550" spans="26:44" x14ac:dyDescent="0.25">
      <c r="Z550"/>
      <c r="AA550"/>
      <c r="AL550"/>
      <c r="AM550"/>
      <c r="AN550"/>
      <c r="AP550"/>
      <c r="AQ550"/>
      <c r="AR550"/>
    </row>
    <row r="551" spans="26:44" x14ac:dyDescent="0.25">
      <c r="Z551"/>
      <c r="AA551"/>
      <c r="AL551"/>
      <c r="AM551"/>
      <c r="AN551"/>
      <c r="AP551"/>
      <c r="AQ551"/>
      <c r="AR551"/>
    </row>
    <row r="552" spans="26:44" x14ac:dyDescent="0.25">
      <c r="Z552"/>
      <c r="AA552"/>
      <c r="AL552"/>
      <c r="AM552"/>
      <c r="AN552"/>
      <c r="AP552"/>
      <c r="AQ552"/>
      <c r="AR552"/>
    </row>
    <row r="553" spans="26:44" x14ac:dyDescent="0.25">
      <c r="Z553"/>
      <c r="AA553"/>
      <c r="AL553"/>
      <c r="AM553"/>
      <c r="AN553"/>
      <c r="AP553"/>
      <c r="AQ553"/>
      <c r="AR553"/>
    </row>
    <row r="554" spans="26:44" x14ac:dyDescent="0.25">
      <c r="Z554"/>
      <c r="AA554"/>
      <c r="AL554"/>
      <c r="AM554"/>
      <c r="AN554"/>
      <c r="AP554"/>
      <c r="AQ554"/>
      <c r="AR554"/>
    </row>
    <row r="555" spans="26:44" x14ac:dyDescent="0.25">
      <c r="Z555"/>
      <c r="AA555"/>
      <c r="AL555"/>
      <c r="AM555"/>
      <c r="AN555"/>
      <c r="AP555"/>
      <c r="AQ555"/>
      <c r="AR555"/>
    </row>
    <row r="556" spans="26:44" x14ac:dyDescent="0.25">
      <c r="Z556"/>
      <c r="AA556"/>
      <c r="AL556"/>
      <c r="AM556"/>
      <c r="AN556"/>
      <c r="AP556"/>
      <c r="AQ556"/>
      <c r="AR556"/>
    </row>
    <row r="557" spans="26:44" x14ac:dyDescent="0.25">
      <c r="Z557"/>
      <c r="AA557"/>
      <c r="AL557"/>
      <c r="AM557"/>
      <c r="AN557"/>
      <c r="AP557"/>
      <c r="AQ557"/>
      <c r="AR557"/>
    </row>
    <row r="558" spans="26:44" x14ac:dyDescent="0.25">
      <c r="Z558"/>
      <c r="AA558"/>
      <c r="AL558"/>
      <c r="AM558"/>
      <c r="AN558"/>
      <c r="AP558"/>
      <c r="AQ558"/>
      <c r="AR558"/>
    </row>
    <row r="559" spans="26:44" x14ac:dyDescent="0.25">
      <c r="Z559"/>
      <c r="AA559"/>
      <c r="AL559"/>
      <c r="AM559"/>
      <c r="AN559"/>
      <c r="AP559"/>
      <c r="AQ559"/>
      <c r="AR559"/>
    </row>
    <row r="560" spans="26:44" x14ac:dyDescent="0.25">
      <c r="Z560"/>
      <c r="AA560"/>
      <c r="AL560"/>
      <c r="AM560"/>
      <c r="AN560"/>
      <c r="AP560"/>
      <c r="AQ560"/>
      <c r="AR560"/>
    </row>
    <row r="561" spans="26:44" x14ac:dyDescent="0.25">
      <c r="Z561"/>
      <c r="AA561"/>
      <c r="AL561"/>
      <c r="AM561"/>
      <c r="AN561"/>
      <c r="AP561"/>
      <c r="AQ561"/>
      <c r="AR561"/>
    </row>
    <row r="562" spans="26:44" x14ac:dyDescent="0.25">
      <c r="Z562"/>
      <c r="AA562"/>
      <c r="AL562"/>
      <c r="AM562"/>
      <c r="AN562"/>
      <c r="AP562"/>
      <c r="AQ562"/>
      <c r="AR562"/>
    </row>
    <row r="563" spans="26:44" x14ac:dyDescent="0.25">
      <c r="Z563"/>
      <c r="AA563"/>
      <c r="AL563"/>
      <c r="AM563"/>
      <c r="AN563"/>
      <c r="AP563"/>
      <c r="AQ563"/>
      <c r="AR563"/>
    </row>
    <row r="564" spans="26:44" x14ac:dyDescent="0.25">
      <c r="Z564"/>
      <c r="AA564"/>
      <c r="AL564"/>
      <c r="AM564"/>
      <c r="AN564"/>
      <c r="AP564"/>
      <c r="AQ564"/>
      <c r="AR564"/>
    </row>
    <row r="565" spans="26:44" x14ac:dyDescent="0.25">
      <c r="Z565"/>
      <c r="AA565"/>
      <c r="AL565"/>
      <c r="AM565"/>
      <c r="AN565"/>
      <c r="AP565"/>
      <c r="AQ565"/>
      <c r="AR565"/>
    </row>
    <row r="566" spans="26:44" x14ac:dyDescent="0.25">
      <c r="Z566"/>
      <c r="AA566"/>
      <c r="AL566"/>
      <c r="AM566"/>
      <c r="AN566"/>
      <c r="AP566"/>
      <c r="AQ566"/>
      <c r="AR566"/>
    </row>
    <row r="567" spans="26:44" x14ac:dyDescent="0.25">
      <c r="Z567"/>
      <c r="AA567"/>
      <c r="AL567"/>
      <c r="AM567"/>
      <c r="AN567"/>
      <c r="AP567"/>
      <c r="AQ567"/>
      <c r="AR567"/>
    </row>
    <row r="568" spans="26:44" x14ac:dyDescent="0.25">
      <c r="Z568"/>
      <c r="AA568"/>
      <c r="AL568"/>
      <c r="AM568"/>
      <c r="AN568"/>
      <c r="AP568"/>
      <c r="AQ568"/>
      <c r="AR568"/>
    </row>
    <row r="569" spans="26:44" x14ac:dyDescent="0.25">
      <c r="Z569"/>
      <c r="AA569"/>
      <c r="AL569"/>
      <c r="AM569"/>
      <c r="AN569"/>
      <c r="AP569"/>
      <c r="AQ569"/>
      <c r="AR569"/>
    </row>
    <row r="570" spans="26:44" x14ac:dyDescent="0.25">
      <c r="Z570"/>
      <c r="AA570"/>
      <c r="AL570"/>
      <c r="AM570"/>
      <c r="AN570"/>
      <c r="AP570"/>
      <c r="AQ570"/>
      <c r="AR570"/>
    </row>
    <row r="571" spans="26:44" x14ac:dyDescent="0.25">
      <c r="Z571"/>
      <c r="AA571"/>
      <c r="AL571"/>
      <c r="AM571"/>
      <c r="AN571"/>
      <c r="AP571"/>
      <c r="AQ571"/>
      <c r="AR571"/>
    </row>
    <row r="572" spans="26:44" x14ac:dyDescent="0.25">
      <c r="Z572"/>
      <c r="AA572"/>
      <c r="AL572"/>
      <c r="AM572"/>
      <c r="AN572"/>
      <c r="AP572"/>
      <c r="AQ572"/>
      <c r="AR572"/>
    </row>
    <row r="573" spans="26:44" x14ac:dyDescent="0.25">
      <c r="Z573"/>
      <c r="AA573"/>
      <c r="AL573"/>
      <c r="AM573"/>
      <c r="AN573"/>
      <c r="AP573"/>
      <c r="AQ573"/>
      <c r="AR573"/>
    </row>
    <row r="574" spans="26:44" x14ac:dyDescent="0.25">
      <c r="Z574"/>
      <c r="AA574"/>
      <c r="AL574"/>
      <c r="AM574"/>
      <c r="AN574"/>
      <c r="AP574"/>
      <c r="AQ574"/>
      <c r="AR574"/>
    </row>
    <row r="575" spans="26:44" x14ac:dyDescent="0.25">
      <c r="Z575"/>
      <c r="AA575"/>
      <c r="AL575"/>
      <c r="AM575"/>
      <c r="AN575"/>
      <c r="AP575"/>
      <c r="AQ575"/>
      <c r="AR575"/>
    </row>
    <row r="576" spans="26:44" x14ac:dyDescent="0.25">
      <c r="Z576"/>
      <c r="AA576"/>
      <c r="AL576"/>
      <c r="AM576"/>
      <c r="AN576"/>
      <c r="AP576"/>
      <c r="AQ576"/>
      <c r="AR576"/>
    </row>
    <row r="577" spans="26:44" x14ac:dyDescent="0.25">
      <c r="Z577"/>
      <c r="AA577"/>
      <c r="AL577"/>
      <c r="AM577"/>
      <c r="AN577"/>
      <c r="AP577"/>
      <c r="AQ577"/>
      <c r="AR577"/>
    </row>
    <row r="578" spans="26:44" x14ac:dyDescent="0.25">
      <c r="Z578"/>
      <c r="AA578"/>
      <c r="AL578"/>
      <c r="AM578"/>
      <c r="AN578"/>
      <c r="AP578"/>
      <c r="AQ578"/>
      <c r="AR578"/>
    </row>
    <row r="579" spans="26:44" x14ac:dyDescent="0.25">
      <c r="Z579"/>
      <c r="AA579"/>
      <c r="AL579"/>
      <c r="AM579"/>
      <c r="AN579"/>
      <c r="AP579"/>
      <c r="AQ579"/>
      <c r="AR579"/>
    </row>
    <row r="580" spans="26:44" x14ac:dyDescent="0.25">
      <c r="Z580"/>
      <c r="AA580"/>
      <c r="AL580"/>
      <c r="AM580"/>
      <c r="AN580"/>
      <c r="AP580"/>
      <c r="AQ580"/>
      <c r="AR580"/>
    </row>
    <row r="581" spans="26:44" x14ac:dyDescent="0.25">
      <c r="Z581"/>
      <c r="AA581"/>
      <c r="AL581"/>
      <c r="AM581"/>
      <c r="AN581"/>
      <c r="AP581"/>
      <c r="AQ581"/>
      <c r="AR581"/>
    </row>
    <row r="582" spans="26:44" x14ac:dyDescent="0.25">
      <c r="Z582"/>
      <c r="AA582"/>
      <c r="AL582"/>
      <c r="AM582"/>
      <c r="AN582"/>
      <c r="AP582"/>
      <c r="AQ582"/>
      <c r="AR582"/>
    </row>
    <row r="583" spans="26:44" x14ac:dyDescent="0.25">
      <c r="Z583"/>
      <c r="AA583"/>
      <c r="AL583"/>
      <c r="AM583"/>
      <c r="AN583"/>
      <c r="AP583"/>
      <c r="AQ583"/>
      <c r="AR583"/>
    </row>
    <row r="584" spans="26:44" x14ac:dyDescent="0.25">
      <c r="Z584"/>
      <c r="AA584"/>
      <c r="AL584"/>
      <c r="AM584"/>
      <c r="AN584"/>
      <c r="AP584"/>
      <c r="AQ584"/>
      <c r="AR584"/>
    </row>
    <row r="585" spans="26:44" x14ac:dyDescent="0.25">
      <c r="Z585"/>
      <c r="AA585"/>
      <c r="AL585"/>
      <c r="AM585"/>
      <c r="AN585"/>
      <c r="AP585"/>
      <c r="AQ585"/>
      <c r="AR585"/>
    </row>
    <row r="586" spans="26:44" x14ac:dyDescent="0.25">
      <c r="Z586"/>
      <c r="AA586"/>
      <c r="AL586"/>
      <c r="AM586"/>
      <c r="AN586"/>
      <c r="AP586"/>
      <c r="AQ586"/>
      <c r="AR586"/>
    </row>
    <row r="587" spans="26:44" x14ac:dyDescent="0.25">
      <c r="Z587"/>
      <c r="AA587"/>
      <c r="AL587"/>
      <c r="AM587"/>
      <c r="AN587"/>
      <c r="AP587"/>
      <c r="AQ587"/>
      <c r="AR587"/>
    </row>
    <row r="588" spans="26:44" x14ac:dyDescent="0.25">
      <c r="Z588"/>
      <c r="AA588"/>
      <c r="AL588"/>
      <c r="AM588"/>
      <c r="AN588"/>
      <c r="AP588"/>
      <c r="AQ588"/>
      <c r="AR588"/>
    </row>
    <row r="589" spans="26:44" x14ac:dyDescent="0.25">
      <c r="Z589"/>
      <c r="AA589"/>
      <c r="AL589"/>
      <c r="AM589"/>
      <c r="AN589"/>
      <c r="AP589"/>
      <c r="AQ589"/>
      <c r="AR589"/>
    </row>
    <row r="590" spans="26:44" x14ac:dyDescent="0.25">
      <c r="Z590"/>
      <c r="AA590"/>
      <c r="AL590"/>
      <c r="AM590"/>
      <c r="AN590"/>
      <c r="AP590"/>
      <c r="AQ590"/>
      <c r="AR590"/>
    </row>
    <row r="591" spans="26:44" x14ac:dyDescent="0.25">
      <c r="Z591"/>
      <c r="AA591"/>
      <c r="AL591"/>
      <c r="AM591"/>
      <c r="AN591"/>
      <c r="AP591"/>
      <c r="AQ591"/>
      <c r="AR591"/>
    </row>
    <row r="592" spans="26:44" x14ac:dyDescent="0.25">
      <c r="Z592"/>
      <c r="AA592"/>
      <c r="AL592"/>
      <c r="AM592"/>
      <c r="AN592"/>
      <c r="AP592"/>
      <c r="AQ592"/>
      <c r="AR592"/>
    </row>
    <row r="593" spans="26:44" x14ac:dyDescent="0.25">
      <c r="Z593"/>
      <c r="AA593"/>
      <c r="AL593"/>
      <c r="AM593"/>
      <c r="AN593"/>
      <c r="AP593"/>
      <c r="AQ593"/>
      <c r="AR593"/>
    </row>
    <row r="594" spans="26:44" x14ac:dyDescent="0.25">
      <c r="Z594"/>
      <c r="AA594"/>
      <c r="AL594"/>
      <c r="AM594"/>
      <c r="AN594"/>
      <c r="AP594"/>
      <c r="AQ594"/>
      <c r="AR594"/>
    </row>
    <row r="595" spans="26:44" x14ac:dyDescent="0.25">
      <c r="Z595"/>
      <c r="AA595"/>
      <c r="AL595"/>
      <c r="AM595"/>
      <c r="AN595"/>
      <c r="AP595"/>
      <c r="AQ595"/>
      <c r="AR595"/>
    </row>
    <row r="596" spans="26:44" x14ac:dyDescent="0.25">
      <c r="Z596"/>
      <c r="AA596"/>
      <c r="AL596"/>
      <c r="AM596"/>
      <c r="AN596"/>
      <c r="AP596"/>
      <c r="AQ596"/>
      <c r="AR596"/>
    </row>
    <row r="597" spans="26:44" x14ac:dyDescent="0.25">
      <c r="Z597"/>
      <c r="AA597"/>
      <c r="AL597"/>
      <c r="AM597"/>
      <c r="AN597"/>
      <c r="AP597"/>
      <c r="AQ597"/>
      <c r="AR597"/>
    </row>
    <row r="598" spans="26:44" x14ac:dyDescent="0.25">
      <c r="Z598"/>
      <c r="AA598"/>
      <c r="AL598"/>
      <c r="AM598"/>
      <c r="AN598"/>
      <c r="AP598"/>
      <c r="AQ598"/>
      <c r="AR598"/>
    </row>
    <row r="599" spans="26:44" x14ac:dyDescent="0.25">
      <c r="Z599"/>
      <c r="AA599"/>
      <c r="AL599"/>
      <c r="AM599"/>
      <c r="AN599"/>
      <c r="AP599"/>
      <c r="AQ599"/>
      <c r="AR599"/>
    </row>
    <row r="600" spans="26:44" x14ac:dyDescent="0.25">
      <c r="Z600"/>
      <c r="AA600"/>
      <c r="AL600"/>
      <c r="AM600"/>
      <c r="AN600"/>
      <c r="AP600"/>
      <c r="AQ600"/>
      <c r="AR600"/>
    </row>
    <row r="601" spans="26:44" x14ac:dyDescent="0.25">
      <c r="Z601"/>
      <c r="AA601"/>
      <c r="AL601"/>
      <c r="AM601"/>
      <c r="AN601"/>
      <c r="AP601"/>
      <c r="AQ601"/>
      <c r="AR601"/>
    </row>
    <row r="602" spans="26:44" x14ac:dyDescent="0.25">
      <c r="Z602"/>
      <c r="AA602"/>
      <c r="AP602"/>
      <c r="AQ602"/>
      <c r="AR602"/>
    </row>
    <row r="603" spans="26:44" x14ac:dyDescent="0.25">
      <c r="Z603"/>
      <c r="AA603"/>
      <c r="AP603"/>
      <c r="AQ603"/>
      <c r="AR603"/>
    </row>
    <row r="604" spans="26:44" x14ac:dyDescent="0.25">
      <c r="Z604"/>
      <c r="AA604"/>
      <c r="AP604"/>
      <c r="AQ604"/>
      <c r="AR604"/>
    </row>
    <row r="605" spans="26:44" x14ac:dyDescent="0.25">
      <c r="Z605"/>
      <c r="AA605"/>
      <c r="AP605"/>
      <c r="AQ605"/>
      <c r="AR605"/>
    </row>
    <row r="606" spans="26:44" x14ac:dyDescent="0.25">
      <c r="Z606"/>
      <c r="AA606"/>
      <c r="AP606"/>
      <c r="AQ606"/>
      <c r="AR606"/>
    </row>
    <row r="607" spans="26:44" x14ac:dyDescent="0.25">
      <c r="Z607"/>
      <c r="AA607"/>
    </row>
    <row r="608" spans="26:44" x14ac:dyDescent="0.25">
      <c r="Z608"/>
      <c r="AA608"/>
    </row>
    <row r="609" spans="26:27" x14ac:dyDescent="0.25">
      <c r="Z609"/>
      <c r="AA609"/>
    </row>
    <row r="610" spans="26:27" x14ac:dyDescent="0.25">
      <c r="Z610"/>
      <c r="AA610"/>
    </row>
    <row r="611" spans="26:27" x14ac:dyDescent="0.25">
      <c r="Z611"/>
      <c r="AA611"/>
    </row>
    <row r="612" spans="26:27" x14ac:dyDescent="0.25">
      <c r="Z612"/>
      <c r="AA612"/>
    </row>
    <row r="613" spans="26:27" x14ac:dyDescent="0.25">
      <c r="Z613"/>
      <c r="AA613"/>
    </row>
    <row r="614" spans="26:27" x14ac:dyDescent="0.25">
      <c r="Z614"/>
      <c r="AA614"/>
    </row>
    <row r="615" spans="26:27" x14ac:dyDescent="0.25">
      <c r="Z615"/>
      <c r="AA615"/>
    </row>
    <row r="616" spans="26:27" x14ac:dyDescent="0.25">
      <c r="Z616"/>
      <c r="AA616"/>
    </row>
    <row r="617" spans="26:27" x14ac:dyDescent="0.25">
      <c r="Z617"/>
      <c r="AA617"/>
    </row>
    <row r="618" spans="26:27" x14ac:dyDescent="0.25">
      <c r="Z618"/>
      <c r="AA618"/>
    </row>
    <row r="619" spans="26:27" x14ac:dyDescent="0.25">
      <c r="Z619"/>
      <c r="AA619"/>
    </row>
    <row r="620" spans="26:27" x14ac:dyDescent="0.25">
      <c r="Z620"/>
      <c r="AA620"/>
    </row>
    <row r="621" spans="26:27" x14ac:dyDescent="0.25">
      <c r="Z621"/>
      <c r="AA621"/>
    </row>
    <row r="622" spans="26:27" x14ac:dyDescent="0.25">
      <c r="Z622"/>
      <c r="AA622"/>
    </row>
    <row r="623" spans="26:27" x14ac:dyDescent="0.25">
      <c r="Z623"/>
      <c r="AA623"/>
    </row>
    <row r="624" spans="26:27" x14ac:dyDescent="0.25">
      <c r="Z624"/>
      <c r="AA624"/>
    </row>
    <row r="625" spans="26:27" x14ac:dyDescent="0.25">
      <c r="Z625"/>
      <c r="AA625"/>
    </row>
    <row r="626" spans="26:27" x14ac:dyDescent="0.25">
      <c r="Z626"/>
      <c r="AA626"/>
    </row>
    <row r="627" spans="26:27" x14ac:dyDescent="0.25">
      <c r="Z627"/>
      <c r="AA627"/>
    </row>
    <row r="628" spans="26:27" x14ac:dyDescent="0.25">
      <c r="Z628"/>
      <c r="AA628"/>
    </row>
    <row r="629" spans="26:27" x14ac:dyDescent="0.25">
      <c r="Z629"/>
      <c r="AA629"/>
    </row>
    <row r="630" spans="26:27" x14ac:dyDescent="0.25">
      <c r="Z630"/>
      <c r="AA630"/>
    </row>
    <row r="631" spans="26:27" x14ac:dyDescent="0.25">
      <c r="Z631"/>
      <c r="AA631"/>
    </row>
    <row r="632" spans="26:27" x14ac:dyDescent="0.25">
      <c r="Z632"/>
      <c r="AA632"/>
    </row>
    <row r="633" spans="26:27" x14ac:dyDescent="0.25">
      <c r="Z633"/>
      <c r="AA633"/>
    </row>
    <row r="634" spans="26:27" x14ac:dyDescent="0.25">
      <c r="Z634"/>
      <c r="AA634"/>
    </row>
    <row r="635" spans="26:27" x14ac:dyDescent="0.25">
      <c r="Z635"/>
      <c r="AA635"/>
    </row>
    <row r="636" spans="26:27" x14ac:dyDescent="0.25">
      <c r="Z636"/>
      <c r="AA636"/>
    </row>
    <row r="637" spans="26:27" x14ac:dyDescent="0.25">
      <c r="Z637"/>
      <c r="AA637"/>
    </row>
    <row r="638" spans="26:27" x14ac:dyDescent="0.25">
      <c r="Z638"/>
      <c r="AA638"/>
    </row>
    <row r="639" spans="26:27" x14ac:dyDescent="0.25">
      <c r="Z639"/>
      <c r="AA639"/>
    </row>
    <row r="640" spans="26:27" x14ac:dyDescent="0.25">
      <c r="Z640"/>
      <c r="AA640"/>
    </row>
    <row r="641" spans="26:27" x14ac:dyDescent="0.25">
      <c r="Z641"/>
      <c r="AA641"/>
    </row>
    <row r="642" spans="26:27" x14ac:dyDescent="0.25">
      <c r="Z642"/>
      <c r="AA642"/>
    </row>
    <row r="643" spans="26:27" x14ac:dyDescent="0.25">
      <c r="Z643"/>
      <c r="AA643"/>
    </row>
    <row r="644" spans="26:27" x14ac:dyDescent="0.25">
      <c r="Z644"/>
      <c r="AA644"/>
    </row>
    <row r="645" spans="26:27" x14ac:dyDescent="0.25">
      <c r="Z645"/>
      <c r="AA645"/>
    </row>
    <row r="646" spans="26:27" x14ac:dyDescent="0.25">
      <c r="Z646"/>
      <c r="AA646"/>
    </row>
    <row r="647" spans="26:27" x14ac:dyDescent="0.25">
      <c r="Z647"/>
      <c r="AA647"/>
    </row>
    <row r="648" spans="26:27" x14ac:dyDescent="0.25">
      <c r="Z648"/>
      <c r="AA648"/>
    </row>
    <row r="649" spans="26:27" x14ac:dyDescent="0.25">
      <c r="Z649"/>
      <c r="AA649"/>
    </row>
    <row r="650" spans="26:27" x14ac:dyDescent="0.25">
      <c r="Z650"/>
      <c r="AA650"/>
    </row>
    <row r="651" spans="26:27" x14ac:dyDescent="0.25">
      <c r="Z651"/>
      <c r="AA651"/>
    </row>
    <row r="652" spans="26:27" x14ac:dyDescent="0.25">
      <c r="Z652"/>
      <c r="AA652"/>
    </row>
    <row r="653" spans="26:27" x14ac:dyDescent="0.25">
      <c r="Z653"/>
      <c r="AA653"/>
    </row>
    <row r="654" spans="26:27" x14ac:dyDescent="0.25">
      <c r="Z654"/>
      <c r="AA654"/>
    </row>
    <row r="655" spans="26:27" x14ac:dyDescent="0.25">
      <c r="Z655"/>
      <c r="AA655"/>
    </row>
    <row r="656" spans="26:27" x14ac:dyDescent="0.25">
      <c r="Z656"/>
      <c r="AA656"/>
    </row>
    <row r="657" spans="26:27" x14ac:dyDescent="0.25">
      <c r="Z657"/>
      <c r="AA657"/>
    </row>
    <row r="658" spans="26:27" x14ac:dyDescent="0.25">
      <c r="Z658"/>
      <c r="AA658"/>
    </row>
    <row r="659" spans="26:27" x14ac:dyDescent="0.25">
      <c r="Z659"/>
      <c r="AA659"/>
    </row>
    <row r="660" spans="26:27" x14ac:dyDescent="0.25">
      <c r="Z660"/>
      <c r="AA660"/>
    </row>
    <row r="661" spans="26:27" x14ac:dyDescent="0.25">
      <c r="Z661"/>
      <c r="AA661"/>
    </row>
    <row r="662" spans="26:27" x14ac:dyDescent="0.25">
      <c r="Z662"/>
      <c r="AA662"/>
    </row>
    <row r="663" spans="26:27" x14ac:dyDescent="0.25">
      <c r="Z663"/>
      <c r="AA663"/>
    </row>
    <row r="664" spans="26:27" x14ac:dyDescent="0.25">
      <c r="Z664"/>
      <c r="AA664"/>
    </row>
    <row r="665" spans="26:27" x14ac:dyDescent="0.25">
      <c r="Z665"/>
      <c r="AA665"/>
    </row>
    <row r="666" spans="26:27" x14ac:dyDescent="0.25">
      <c r="Z666"/>
      <c r="AA666"/>
    </row>
    <row r="667" spans="26:27" x14ac:dyDescent="0.25">
      <c r="Z667"/>
      <c r="AA667"/>
    </row>
    <row r="668" spans="26:27" x14ac:dyDescent="0.25">
      <c r="Z668"/>
      <c r="AA668"/>
    </row>
    <row r="669" spans="26:27" x14ac:dyDescent="0.25">
      <c r="Z669"/>
      <c r="AA669"/>
    </row>
    <row r="670" spans="26:27" x14ac:dyDescent="0.25">
      <c r="Z670"/>
      <c r="AA670"/>
    </row>
    <row r="671" spans="26:27" x14ac:dyDescent="0.25">
      <c r="Z671"/>
      <c r="AA671"/>
    </row>
    <row r="672" spans="26:27" x14ac:dyDescent="0.25">
      <c r="Z672"/>
      <c r="AA672"/>
    </row>
    <row r="673" spans="26:27" x14ac:dyDescent="0.25">
      <c r="Z673"/>
      <c r="AA673"/>
    </row>
    <row r="674" spans="26:27" x14ac:dyDescent="0.25">
      <c r="Z674"/>
      <c r="AA674"/>
    </row>
    <row r="675" spans="26:27" x14ac:dyDescent="0.25">
      <c r="Z675"/>
      <c r="AA675"/>
    </row>
    <row r="676" spans="26:27" x14ac:dyDescent="0.25">
      <c r="Z676"/>
      <c r="AA676"/>
    </row>
    <row r="677" spans="26:27" x14ac:dyDescent="0.25">
      <c r="Z677"/>
      <c r="AA677"/>
    </row>
    <row r="678" spans="26:27" x14ac:dyDescent="0.25">
      <c r="Z678"/>
      <c r="AA678"/>
    </row>
    <row r="679" spans="26:27" x14ac:dyDescent="0.25">
      <c r="Z679"/>
      <c r="AA679"/>
    </row>
    <row r="680" spans="26:27" x14ac:dyDescent="0.25">
      <c r="Z680"/>
      <c r="AA680"/>
    </row>
    <row r="681" spans="26:27" x14ac:dyDescent="0.25">
      <c r="Z681"/>
      <c r="AA681"/>
    </row>
    <row r="682" spans="26:27" x14ac:dyDescent="0.25">
      <c r="Z682"/>
      <c r="AA682"/>
    </row>
    <row r="683" spans="26:27" x14ac:dyDescent="0.25">
      <c r="Z683"/>
      <c r="AA683"/>
    </row>
    <row r="684" spans="26:27" x14ac:dyDescent="0.25">
      <c r="Z684"/>
      <c r="AA684"/>
    </row>
    <row r="685" spans="26:27" x14ac:dyDescent="0.25">
      <c r="Z685"/>
      <c r="AA685"/>
    </row>
    <row r="686" spans="26:27" x14ac:dyDescent="0.25">
      <c r="Z686"/>
      <c r="AA686"/>
    </row>
    <row r="687" spans="26:27" x14ac:dyDescent="0.25">
      <c r="Z687"/>
      <c r="AA687"/>
    </row>
    <row r="688" spans="26:27" x14ac:dyDescent="0.25">
      <c r="Z688"/>
      <c r="AA688"/>
    </row>
    <row r="689" spans="26:27" x14ac:dyDescent="0.25">
      <c r="Z689"/>
      <c r="AA689"/>
    </row>
    <row r="690" spans="26:27" x14ac:dyDescent="0.25">
      <c r="Z690"/>
      <c r="AA690"/>
    </row>
    <row r="691" spans="26:27" x14ac:dyDescent="0.25">
      <c r="Z691"/>
      <c r="AA691"/>
    </row>
    <row r="692" spans="26:27" x14ac:dyDescent="0.25">
      <c r="Z692"/>
      <c r="AA692"/>
    </row>
    <row r="693" spans="26:27" x14ac:dyDescent="0.25">
      <c r="Z693"/>
      <c r="AA693"/>
    </row>
    <row r="694" spans="26:27" x14ac:dyDescent="0.25">
      <c r="Z694"/>
      <c r="AA694"/>
    </row>
    <row r="695" spans="26:27" x14ac:dyDescent="0.25">
      <c r="Z695"/>
      <c r="AA695"/>
    </row>
    <row r="696" spans="26:27" x14ac:dyDescent="0.25">
      <c r="Z696"/>
      <c r="AA696"/>
    </row>
    <row r="697" spans="26:27" x14ac:dyDescent="0.25">
      <c r="Z697"/>
      <c r="AA697"/>
    </row>
    <row r="698" spans="26:27" x14ac:dyDescent="0.25">
      <c r="Z698"/>
      <c r="AA698"/>
    </row>
    <row r="699" spans="26:27" x14ac:dyDescent="0.25">
      <c r="Z699"/>
      <c r="AA699"/>
    </row>
    <row r="700" spans="26:27" x14ac:dyDescent="0.25">
      <c r="Z700"/>
      <c r="AA700"/>
    </row>
    <row r="701" spans="26:27" x14ac:dyDescent="0.25">
      <c r="Z701"/>
      <c r="AA701"/>
    </row>
    <row r="702" spans="26:27" x14ac:dyDescent="0.25">
      <c r="Z702"/>
      <c r="AA702"/>
    </row>
    <row r="703" spans="26:27" x14ac:dyDescent="0.25">
      <c r="Z703"/>
      <c r="AA703"/>
    </row>
    <row r="704" spans="26:27" x14ac:dyDescent="0.25">
      <c r="Z704"/>
      <c r="AA704"/>
    </row>
    <row r="705" spans="26:27" x14ac:dyDescent="0.25">
      <c r="Z705"/>
      <c r="AA705"/>
    </row>
    <row r="706" spans="26:27" x14ac:dyDescent="0.25">
      <c r="Z706"/>
      <c r="AA706"/>
    </row>
    <row r="707" spans="26:27" x14ac:dyDescent="0.25">
      <c r="Z707"/>
      <c r="AA707"/>
    </row>
    <row r="708" spans="26:27" x14ac:dyDescent="0.25">
      <c r="Z708"/>
      <c r="AA708"/>
    </row>
    <row r="709" spans="26:27" x14ac:dyDescent="0.25">
      <c r="Z709"/>
      <c r="AA709"/>
    </row>
    <row r="710" spans="26:27" x14ac:dyDescent="0.25">
      <c r="Z710"/>
      <c r="AA710"/>
    </row>
    <row r="711" spans="26:27" x14ac:dyDescent="0.25">
      <c r="Z711"/>
      <c r="AA711"/>
    </row>
    <row r="712" spans="26:27" x14ac:dyDescent="0.25">
      <c r="Z712"/>
      <c r="AA712"/>
    </row>
    <row r="713" spans="26:27" x14ac:dyDescent="0.25">
      <c r="Z713"/>
      <c r="AA713"/>
    </row>
    <row r="714" spans="26:27" x14ac:dyDescent="0.25">
      <c r="Z714"/>
      <c r="AA714"/>
    </row>
    <row r="715" spans="26:27" x14ac:dyDescent="0.25">
      <c r="Z715"/>
      <c r="AA715"/>
    </row>
    <row r="716" spans="26:27" x14ac:dyDescent="0.25">
      <c r="Z716"/>
      <c r="AA716"/>
    </row>
    <row r="717" spans="26:27" x14ac:dyDescent="0.25">
      <c r="Z717"/>
      <c r="AA717"/>
    </row>
    <row r="718" spans="26:27" x14ac:dyDescent="0.25">
      <c r="Z718"/>
      <c r="AA718"/>
    </row>
    <row r="719" spans="26:27" x14ac:dyDescent="0.25">
      <c r="Z719"/>
      <c r="AA719"/>
    </row>
    <row r="720" spans="26:27" x14ac:dyDescent="0.25">
      <c r="Z720"/>
      <c r="AA720"/>
    </row>
    <row r="721" spans="26:27" x14ac:dyDescent="0.25">
      <c r="Z721"/>
      <c r="AA721"/>
    </row>
    <row r="722" spans="26:27" x14ac:dyDescent="0.25">
      <c r="Z722"/>
      <c r="AA722"/>
    </row>
    <row r="723" spans="26:27" x14ac:dyDescent="0.25">
      <c r="Z723"/>
      <c r="AA723"/>
    </row>
    <row r="724" spans="26:27" x14ac:dyDescent="0.25">
      <c r="Z724"/>
      <c r="AA724"/>
    </row>
    <row r="725" spans="26:27" x14ac:dyDescent="0.25">
      <c r="Z725"/>
      <c r="AA725"/>
    </row>
    <row r="726" spans="26:27" x14ac:dyDescent="0.25">
      <c r="Z726"/>
      <c r="AA726"/>
    </row>
    <row r="727" spans="26:27" x14ac:dyDescent="0.25">
      <c r="Z727"/>
      <c r="AA727"/>
    </row>
    <row r="728" spans="26:27" x14ac:dyDescent="0.25">
      <c r="Z728"/>
      <c r="AA728"/>
    </row>
    <row r="729" spans="26:27" x14ac:dyDescent="0.25">
      <c r="Z729"/>
      <c r="AA729"/>
    </row>
    <row r="730" spans="26:27" x14ac:dyDescent="0.25">
      <c r="Z730"/>
      <c r="AA730"/>
    </row>
    <row r="731" spans="26:27" x14ac:dyDescent="0.25">
      <c r="Z731"/>
      <c r="AA731"/>
    </row>
    <row r="732" spans="26:27" x14ac:dyDescent="0.25">
      <c r="Z732"/>
      <c r="AA732"/>
    </row>
    <row r="733" spans="26:27" x14ac:dyDescent="0.25">
      <c r="Z733"/>
      <c r="AA733"/>
    </row>
    <row r="734" spans="26:27" x14ac:dyDescent="0.25">
      <c r="Z734"/>
      <c r="AA734"/>
    </row>
    <row r="735" spans="26:27" x14ac:dyDescent="0.25">
      <c r="Z735"/>
      <c r="AA735"/>
    </row>
    <row r="736" spans="26:27" x14ac:dyDescent="0.25">
      <c r="Z736"/>
      <c r="AA736"/>
    </row>
    <row r="737" spans="26:27" x14ac:dyDescent="0.25">
      <c r="Z737"/>
      <c r="AA737"/>
    </row>
    <row r="738" spans="26:27" x14ac:dyDescent="0.25">
      <c r="Z738"/>
      <c r="AA738"/>
    </row>
    <row r="739" spans="26:27" x14ac:dyDescent="0.25">
      <c r="Z739"/>
      <c r="AA739"/>
    </row>
    <row r="740" spans="26:27" x14ac:dyDescent="0.25">
      <c r="Z740"/>
      <c r="AA740"/>
    </row>
    <row r="741" spans="26:27" x14ac:dyDescent="0.25">
      <c r="Z741"/>
      <c r="AA741"/>
    </row>
    <row r="742" spans="26:27" x14ac:dyDescent="0.25">
      <c r="Z742"/>
      <c r="AA742"/>
    </row>
    <row r="743" spans="26:27" x14ac:dyDescent="0.25">
      <c r="Z743"/>
      <c r="AA743"/>
    </row>
    <row r="744" spans="26:27" x14ac:dyDescent="0.25">
      <c r="Z744"/>
      <c r="AA744"/>
    </row>
    <row r="745" spans="26:27" x14ac:dyDescent="0.25">
      <c r="Z745"/>
      <c r="AA745"/>
    </row>
    <row r="746" spans="26:27" x14ac:dyDescent="0.25">
      <c r="Z746"/>
      <c r="AA746"/>
    </row>
    <row r="747" spans="26:27" x14ac:dyDescent="0.25">
      <c r="Z747"/>
      <c r="AA747"/>
    </row>
    <row r="748" spans="26:27" x14ac:dyDescent="0.25">
      <c r="Z748"/>
      <c r="AA748"/>
    </row>
    <row r="749" spans="26:27" x14ac:dyDescent="0.25">
      <c r="Z749"/>
      <c r="AA749"/>
    </row>
    <row r="750" spans="26:27" x14ac:dyDescent="0.25">
      <c r="Z750"/>
      <c r="AA750"/>
    </row>
    <row r="751" spans="26:27" x14ac:dyDescent="0.25">
      <c r="Z751"/>
      <c r="AA751"/>
    </row>
    <row r="752" spans="26:27" x14ac:dyDescent="0.25">
      <c r="Z752"/>
      <c r="AA752"/>
    </row>
    <row r="753" spans="26:27" x14ac:dyDescent="0.25">
      <c r="Z753"/>
      <c r="AA753"/>
    </row>
    <row r="754" spans="26:27" x14ac:dyDescent="0.25">
      <c r="Z754"/>
      <c r="AA754"/>
    </row>
    <row r="755" spans="26:27" x14ac:dyDescent="0.25">
      <c r="Z755"/>
      <c r="AA755"/>
    </row>
    <row r="756" spans="26:27" x14ac:dyDescent="0.25">
      <c r="Z756"/>
      <c r="AA756"/>
    </row>
    <row r="757" spans="26:27" x14ac:dyDescent="0.25">
      <c r="Z757"/>
      <c r="AA757"/>
    </row>
    <row r="758" spans="26:27" x14ac:dyDescent="0.25">
      <c r="Z758"/>
      <c r="AA758"/>
    </row>
    <row r="759" spans="26:27" x14ac:dyDescent="0.25">
      <c r="Z759"/>
      <c r="AA759"/>
    </row>
    <row r="760" spans="26:27" x14ac:dyDescent="0.25">
      <c r="Z760"/>
      <c r="AA760"/>
    </row>
    <row r="761" spans="26:27" x14ac:dyDescent="0.25">
      <c r="Z761"/>
      <c r="AA761"/>
    </row>
    <row r="762" spans="26:27" x14ac:dyDescent="0.25">
      <c r="Z762"/>
      <c r="AA762"/>
    </row>
    <row r="763" spans="26:27" x14ac:dyDescent="0.25">
      <c r="Z763"/>
      <c r="AA763"/>
    </row>
    <row r="764" spans="26:27" x14ac:dyDescent="0.25">
      <c r="Z764"/>
      <c r="AA764"/>
    </row>
    <row r="765" spans="26:27" x14ac:dyDescent="0.25">
      <c r="Z765"/>
      <c r="AA765"/>
    </row>
    <row r="766" spans="26:27" x14ac:dyDescent="0.25">
      <c r="Z766"/>
      <c r="AA766"/>
    </row>
    <row r="767" spans="26:27" x14ac:dyDescent="0.25">
      <c r="Z767"/>
      <c r="AA767"/>
    </row>
    <row r="768" spans="26:27" x14ac:dyDescent="0.25">
      <c r="Z768"/>
      <c r="AA768"/>
    </row>
    <row r="769" spans="26:27" x14ac:dyDescent="0.25">
      <c r="Z769"/>
      <c r="AA769"/>
    </row>
    <row r="770" spans="26:27" x14ac:dyDescent="0.25">
      <c r="Z770"/>
      <c r="AA770"/>
    </row>
    <row r="771" spans="26:27" x14ac:dyDescent="0.25">
      <c r="Z771"/>
      <c r="AA771"/>
    </row>
    <row r="772" spans="26:27" x14ac:dyDescent="0.25">
      <c r="Z772"/>
      <c r="AA772"/>
    </row>
    <row r="773" spans="26:27" x14ac:dyDescent="0.25">
      <c r="Z773"/>
      <c r="AA773"/>
    </row>
    <row r="774" spans="26:27" x14ac:dyDescent="0.25">
      <c r="Z774"/>
      <c r="AA774"/>
    </row>
    <row r="775" spans="26:27" x14ac:dyDescent="0.25">
      <c r="Z775"/>
      <c r="AA775"/>
    </row>
    <row r="776" spans="26:27" x14ac:dyDescent="0.25">
      <c r="Z776"/>
      <c r="AA776"/>
    </row>
    <row r="777" spans="26:27" x14ac:dyDescent="0.25">
      <c r="Z777"/>
      <c r="AA777"/>
    </row>
    <row r="778" spans="26:27" x14ac:dyDescent="0.25">
      <c r="Z778"/>
      <c r="AA778"/>
    </row>
    <row r="779" spans="26:27" x14ac:dyDescent="0.25">
      <c r="Z779"/>
      <c r="AA779"/>
    </row>
    <row r="780" spans="26:27" x14ac:dyDescent="0.25">
      <c r="Z780"/>
      <c r="AA780"/>
    </row>
    <row r="781" spans="26:27" x14ac:dyDescent="0.25">
      <c r="Z781"/>
      <c r="AA781"/>
    </row>
    <row r="782" spans="26:27" x14ac:dyDescent="0.25">
      <c r="Z782"/>
      <c r="AA782"/>
    </row>
    <row r="783" spans="26:27" x14ac:dyDescent="0.25">
      <c r="Z783"/>
      <c r="AA783"/>
    </row>
    <row r="784" spans="26:27" x14ac:dyDescent="0.25">
      <c r="Z784"/>
      <c r="AA784"/>
    </row>
    <row r="785" spans="26:27" x14ac:dyDescent="0.25">
      <c r="Z785"/>
      <c r="AA785"/>
    </row>
    <row r="786" spans="26:27" x14ac:dyDescent="0.25">
      <c r="Z786"/>
      <c r="AA786"/>
    </row>
    <row r="787" spans="26:27" x14ac:dyDescent="0.25">
      <c r="Z787"/>
      <c r="AA787"/>
    </row>
    <row r="788" spans="26:27" x14ac:dyDescent="0.25">
      <c r="Z788"/>
      <c r="AA788"/>
    </row>
    <row r="789" spans="26:27" x14ac:dyDescent="0.25">
      <c r="Z789"/>
      <c r="AA789"/>
    </row>
    <row r="790" spans="26:27" x14ac:dyDescent="0.25">
      <c r="Z790"/>
      <c r="AA790"/>
    </row>
    <row r="791" spans="26:27" x14ac:dyDescent="0.25">
      <c r="Z791"/>
      <c r="AA791"/>
    </row>
    <row r="792" spans="26:27" x14ac:dyDescent="0.25">
      <c r="Z792"/>
      <c r="AA792"/>
    </row>
    <row r="793" spans="26:27" x14ac:dyDescent="0.25">
      <c r="Z793"/>
      <c r="AA793"/>
    </row>
    <row r="794" spans="26:27" x14ac:dyDescent="0.25">
      <c r="Z794"/>
      <c r="AA794"/>
    </row>
    <row r="795" spans="26:27" x14ac:dyDescent="0.25">
      <c r="Z795"/>
      <c r="AA795"/>
    </row>
    <row r="796" spans="26:27" x14ac:dyDescent="0.25">
      <c r="Z796"/>
      <c r="AA796"/>
    </row>
    <row r="797" spans="26:27" x14ac:dyDescent="0.25">
      <c r="Z797"/>
      <c r="AA797"/>
    </row>
    <row r="798" spans="26:27" x14ac:dyDescent="0.25">
      <c r="Z798"/>
      <c r="AA798"/>
    </row>
    <row r="799" spans="26:27" x14ac:dyDescent="0.25">
      <c r="Z799"/>
      <c r="AA799"/>
    </row>
    <row r="800" spans="26:27" x14ac:dyDescent="0.25">
      <c r="Z800"/>
      <c r="AA800"/>
    </row>
    <row r="801" spans="26:27" x14ac:dyDescent="0.25">
      <c r="Z801"/>
      <c r="AA801"/>
    </row>
    <row r="802" spans="26:27" x14ac:dyDescent="0.25">
      <c r="Z802"/>
      <c r="AA802"/>
    </row>
    <row r="803" spans="26:27" x14ac:dyDescent="0.25">
      <c r="Z803"/>
      <c r="AA803"/>
    </row>
    <row r="804" spans="26:27" x14ac:dyDescent="0.25">
      <c r="Z804"/>
      <c r="AA804"/>
    </row>
    <row r="805" spans="26:27" x14ac:dyDescent="0.25">
      <c r="Z805"/>
      <c r="AA805"/>
    </row>
    <row r="806" spans="26:27" x14ac:dyDescent="0.25">
      <c r="Z806"/>
      <c r="AA806"/>
    </row>
    <row r="807" spans="26:27" x14ac:dyDescent="0.25">
      <c r="Z807"/>
      <c r="AA807"/>
    </row>
    <row r="808" spans="26:27" x14ac:dyDescent="0.25">
      <c r="Z808"/>
      <c r="AA808"/>
    </row>
    <row r="809" spans="26:27" x14ac:dyDescent="0.25">
      <c r="Z809"/>
      <c r="AA809"/>
    </row>
    <row r="810" spans="26:27" x14ac:dyDescent="0.25">
      <c r="Z810"/>
      <c r="AA810"/>
    </row>
    <row r="811" spans="26:27" x14ac:dyDescent="0.25">
      <c r="Z811"/>
      <c r="AA811"/>
    </row>
    <row r="812" spans="26:27" x14ac:dyDescent="0.25">
      <c r="Z812"/>
      <c r="AA812"/>
    </row>
    <row r="813" spans="26:27" x14ac:dyDescent="0.25">
      <c r="Z813"/>
      <c r="AA813"/>
    </row>
    <row r="814" spans="26:27" x14ac:dyDescent="0.25">
      <c r="Z814"/>
      <c r="AA814"/>
    </row>
    <row r="815" spans="26:27" x14ac:dyDescent="0.25">
      <c r="Z815"/>
      <c r="AA815"/>
    </row>
    <row r="816" spans="26:27" x14ac:dyDescent="0.25">
      <c r="Z816"/>
      <c r="AA816"/>
    </row>
    <row r="817" spans="26:27" x14ac:dyDescent="0.25">
      <c r="Z817"/>
      <c r="AA817"/>
    </row>
    <row r="818" spans="26:27" x14ac:dyDescent="0.25">
      <c r="Z818"/>
      <c r="AA818"/>
    </row>
    <row r="819" spans="26:27" x14ac:dyDescent="0.25">
      <c r="Z819"/>
      <c r="AA819"/>
    </row>
    <row r="820" spans="26:27" x14ac:dyDescent="0.25">
      <c r="Z820"/>
      <c r="AA820"/>
    </row>
    <row r="821" spans="26:27" x14ac:dyDescent="0.25">
      <c r="Z821"/>
      <c r="AA821"/>
    </row>
    <row r="822" spans="26:27" x14ac:dyDescent="0.25">
      <c r="Z822"/>
      <c r="AA822"/>
    </row>
    <row r="823" spans="26:27" x14ac:dyDescent="0.25">
      <c r="Z823"/>
      <c r="AA823"/>
    </row>
    <row r="824" spans="26:27" x14ac:dyDescent="0.25">
      <c r="Z824"/>
      <c r="AA824"/>
    </row>
    <row r="825" spans="26:27" x14ac:dyDescent="0.25">
      <c r="Z825"/>
      <c r="AA825"/>
    </row>
    <row r="826" spans="26:27" x14ac:dyDescent="0.25">
      <c r="Z826"/>
      <c r="AA826"/>
    </row>
    <row r="827" spans="26:27" x14ac:dyDescent="0.25">
      <c r="Z827"/>
      <c r="AA827"/>
    </row>
    <row r="828" spans="26:27" x14ac:dyDescent="0.25">
      <c r="Z828"/>
      <c r="AA828"/>
    </row>
    <row r="829" spans="26:27" x14ac:dyDescent="0.25">
      <c r="Z829"/>
      <c r="AA829"/>
    </row>
    <row r="830" spans="26:27" x14ac:dyDescent="0.25">
      <c r="Z830"/>
      <c r="AA830"/>
    </row>
    <row r="831" spans="26:27" x14ac:dyDescent="0.25">
      <c r="Z831"/>
      <c r="AA831"/>
    </row>
    <row r="832" spans="26:27" x14ac:dyDescent="0.25">
      <c r="Z832"/>
      <c r="AA832"/>
    </row>
    <row r="833" spans="26:27" x14ac:dyDescent="0.25">
      <c r="Z833"/>
      <c r="AA833"/>
    </row>
    <row r="834" spans="26:27" x14ac:dyDescent="0.25">
      <c r="Z834"/>
      <c r="AA834"/>
    </row>
    <row r="835" spans="26:27" x14ac:dyDescent="0.25">
      <c r="Z835"/>
      <c r="AA835"/>
    </row>
    <row r="836" spans="26:27" x14ac:dyDescent="0.25">
      <c r="Z836"/>
      <c r="AA836"/>
    </row>
    <row r="837" spans="26:27" x14ac:dyDescent="0.25">
      <c r="Z837"/>
      <c r="AA837"/>
    </row>
    <row r="838" spans="26:27" x14ac:dyDescent="0.25">
      <c r="Z838"/>
      <c r="AA838"/>
    </row>
    <row r="839" spans="26:27" x14ac:dyDescent="0.25">
      <c r="Z839"/>
      <c r="AA839"/>
    </row>
    <row r="840" spans="26:27" x14ac:dyDescent="0.25">
      <c r="Z840"/>
      <c r="AA840"/>
    </row>
    <row r="841" spans="26:27" x14ac:dyDescent="0.25">
      <c r="Z841"/>
      <c r="AA841"/>
    </row>
    <row r="842" spans="26:27" x14ac:dyDescent="0.25">
      <c r="Z842"/>
      <c r="AA842"/>
    </row>
    <row r="843" spans="26:27" x14ac:dyDescent="0.25">
      <c r="Z843"/>
      <c r="AA843"/>
    </row>
    <row r="844" spans="26:27" x14ac:dyDescent="0.25">
      <c r="Z844"/>
      <c r="AA844"/>
    </row>
    <row r="845" spans="26:27" x14ac:dyDescent="0.25">
      <c r="Z845"/>
      <c r="AA845"/>
    </row>
    <row r="846" spans="26:27" x14ac:dyDescent="0.25">
      <c r="Z846"/>
      <c r="AA846"/>
    </row>
    <row r="847" spans="26:27" x14ac:dyDescent="0.25">
      <c r="Z847"/>
      <c r="AA847"/>
    </row>
    <row r="848" spans="26:27" x14ac:dyDescent="0.25">
      <c r="Z848"/>
      <c r="AA848"/>
    </row>
    <row r="849" spans="26:27" x14ac:dyDescent="0.25">
      <c r="Z849"/>
      <c r="AA849"/>
    </row>
    <row r="850" spans="26:27" x14ac:dyDescent="0.25">
      <c r="Z850"/>
      <c r="AA850"/>
    </row>
    <row r="851" spans="26:27" x14ac:dyDescent="0.25">
      <c r="Z851"/>
      <c r="AA851"/>
    </row>
    <row r="852" spans="26:27" x14ac:dyDescent="0.25">
      <c r="Z852"/>
      <c r="AA852"/>
    </row>
  </sheetData>
  <mergeCells count="25">
    <mergeCell ref="E264:L264"/>
    <mergeCell ref="AQ2:AS2"/>
    <mergeCell ref="A58:T59"/>
    <mergeCell ref="Q101:S101"/>
    <mergeCell ref="U101:W101"/>
    <mergeCell ref="Q108:T108"/>
    <mergeCell ref="R130:W130"/>
    <mergeCell ref="R137:T137"/>
    <mergeCell ref="R155:W155"/>
    <mergeCell ref="N189:Q189"/>
    <mergeCell ref="N194:Q194"/>
    <mergeCell ref="N199:Q199"/>
    <mergeCell ref="D301:D304"/>
    <mergeCell ref="E269:F269"/>
    <mergeCell ref="H269:I269"/>
    <mergeCell ref="K269:L269"/>
    <mergeCell ref="N269:O269"/>
    <mergeCell ref="E283:J283"/>
    <mergeCell ref="E291:G291"/>
    <mergeCell ref="I291:K291"/>
    <mergeCell ref="D298:E299"/>
    <mergeCell ref="J298:J299"/>
    <mergeCell ref="K298:K299"/>
    <mergeCell ref="F299:G299"/>
    <mergeCell ref="H299:I299"/>
  </mergeCells>
  <conditionalFormatting pivot="1">
    <cfRule type="cellIs" dxfId="555" priority="1" operator="lessThan">
      <formula>$FB$6</formula>
    </cfRule>
  </conditionalFormatting>
  <dataValidations count="1">
    <dataValidation type="list" allowBlank="1" showInputMessage="1" showErrorMessage="1" sqref="U62" xr:uid="{8F280476-DA1A-433C-933D-11719EB2D840}">
      <formula1>$AY$5:$CD$5</formula1>
    </dataValidation>
  </dataValidations>
  <pageMargins left="0.7" right="0.7" top="0.75" bottom="0.75" header="0.3" footer="0.3"/>
  <ignoredErrors>
    <ignoredError sqref="K301" formula="1"/>
  </ignoredErrors>
  <drawing r:id="rId17"/>
  <tableParts count="1">
    <tablePart r:id="rId18"/>
  </tableParts>
  <extLst>
    <ext xmlns:x14="http://schemas.microsoft.com/office/spreadsheetml/2009/9/main" uri="{A8765BA9-456A-4dab-B4F3-ACF838C121DE}">
      <x14:slicerList>
        <x14:slicer r:id="rId1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D006-9E72-4010-AF47-C9656C14FC80}">
  <sheetPr codeName="Hoja6">
    <tabColor theme="8" tint="0.59999389629810485"/>
  </sheetPr>
  <dimension ref="A1:FD852"/>
  <sheetViews>
    <sheetView tabSelected="1" topLeftCell="A52" zoomScale="40" zoomScaleNormal="40" workbookViewId="0">
      <selection activeCell="A58" sqref="A58:T59"/>
    </sheetView>
  </sheetViews>
  <sheetFormatPr baseColWidth="10" defaultColWidth="11.42578125" defaultRowHeight="15" x14ac:dyDescent="0.25"/>
  <cols>
    <col min="1" max="1" width="28.42578125" style="86" customWidth="1"/>
    <col min="2" max="3" width="41" style="86" customWidth="1"/>
    <col min="4" max="12" width="38.28515625" style="86" customWidth="1"/>
    <col min="13" max="13" width="41" style="86" customWidth="1"/>
    <col min="14" max="15" width="28.42578125" style="86" customWidth="1"/>
    <col min="16" max="16" width="25.42578125" style="86" bestFit="1" customWidth="1"/>
    <col min="17" max="17" width="24.42578125" style="86" customWidth="1"/>
    <col min="18" max="18" width="19.7109375" style="86" customWidth="1"/>
    <col min="19" max="19" width="21.85546875" style="86" bestFit="1" customWidth="1"/>
    <col min="20" max="20" width="31.28515625" style="86" customWidth="1"/>
    <col min="21" max="21" width="23.85546875" style="86" customWidth="1"/>
    <col min="22" max="22" width="17" style="86" customWidth="1"/>
    <col min="23" max="23" width="24.85546875" style="86" bestFit="1" customWidth="1"/>
    <col min="24" max="24" width="20.5703125" style="6" customWidth="1"/>
    <col min="25" max="25" width="17.42578125" style="86" bestFit="1" customWidth="1"/>
    <col min="26" max="26" width="28" style="86" bestFit="1" customWidth="1"/>
    <col min="27" max="27" width="22.42578125" style="86" bestFit="1" customWidth="1"/>
    <col min="28" max="28" width="44.5703125" style="86" bestFit="1" customWidth="1"/>
    <col min="29" max="29" width="31.42578125" style="86" bestFit="1" customWidth="1"/>
    <col min="30" max="30" width="10.85546875" style="86" bestFit="1" customWidth="1"/>
    <col min="31" max="31" width="56.42578125" style="86" bestFit="1" customWidth="1"/>
    <col min="32" max="32" width="17.42578125" style="6" bestFit="1" customWidth="1"/>
    <col min="33" max="33" width="17.42578125" style="86" bestFit="1" customWidth="1"/>
    <col min="34" max="34" width="40.7109375" style="87" bestFit="1" customWidth="1"/>
    <col min="35" max="35" width="15.28515625" style="87" bestFit="1" customWidth="1"/>
    <col min="36" max="36" width="65.5703125" style="87" bestFit="1" customWidth="1"/>
    <col min="37" max="37" width="20.140625" style="87" bestFit="1" customWidth="1"/>
    <col min="38" max="38" width="33" style="87" bestFit="1" customWidth="1"/>
    <col min="39" max="39" width="32" style="86" bestFit="1" customWidth="1"/>
    <col min="40" max="40" width="17.42578125" style="86" bestFit="1" customWidth="1"/>
    <col min="41" max="41" width="26" style="86" bestFit="1" customWidth="1"/>
    <col min="42" max="42" width="17.140625" style="86" bestFit="1" customWidth="1"/>
    <col min="43" max="43" width="36.5703125" style="86" bestFit="1" customWidth="1"/>
    <col min="44" max="44" width="35.42578125" style="86" bestFit="1" customWidth="1"/>
    <col min="45" max="45" width="32.28515625" style="86" bestFit="1" customWidth="1"/>
    <col min="46" max="46" width="32.42578125" style="86" bestFit="1" customWidth="1"/>
    <col min="47" max="47" width="29.5703125" style="86" bestFit="1" customWidth="1"/>
    <col min="48" max="48" width="25.42578125" style="86" bestFit="1" customWidth="1"/>
    <col min="49" max="49" width="36.140625" style="86" customWidth="1"/>
    <col min="50" max="50" width="17.85546875" style="86" bestFit="1" customWidth="1"/>
    <col min="51" max="51" width="11.42578125" style="86" hidden="1" customWidth="1"/>
    <col min="52" max="52" width="20.42578125" style="86" hidden="1" customWidth="1"/>
    <col min="53" max="53" width="25.5703125" style="86" hidden="1" customWidth="1"/>
    <col min="54" max="54" width="24" style="86" hidden="1" customWidth="1"/>
    <col min="55" max="55" width="23.42578125" style="86" hidden="1" customWidth="1"/>
    <col min="56" max="56" width="20.42578125" style="86" hidden="1" customWidth="1"/>
    <col min="57" max="57" width="22.85546875" style="86" hidden="1" customWidth="1"/>
    <col min="58" max="72" width="18.85546875" style="86" hidden="1" customWidth="1"/>
    <col min="73" max="79" width="17.85546875" style="86" hidden="1" customWidth="1"/>
    <col min="80" max="81" width="21.85546875" style="86" hidden="1" customWidth="1"/>
    <col min="82" max="84" width="16.140625" style="86" customWidth="1"/>
    <col min="85" max="85" width="17.42578125" style="86" bestFit="1" customWidth="1"/>
    <col min="86" max="86" width="28" style="86" bestFit="1" customWidth="1"/>
    <col min="87" max="87" width="22.42578125" style="86" bestFit="1" customWidth="1"/>
    <col min="88" max="88" width="16.140625" style="86" bestFit="1" customWidth="1"/>
    <col min="89" max="89" width="21" style="86" bestFit="1" customWidth="1"/>
    <col min="90" max="90" width="14.5703125" style="86" bestFit="1" customWidth="1"/>
    <col min="91" max="91" width="32.5703125" style="86" bestFit="1" customWidth="1"/>
    <col min="92" max="92" width="40.140625" style="86" bestFit="1" customWidth="1"/>
    <col min="93" max="93" width="9.140625" style="86" customWidth="1"/>
    <col min="94" max="94" width="17.42578125" style="86" bestFit="1" customWidth="1"/>
    <col min="95" max="95" width="22.42578125" style="86" bestFit="1" customWidth="1"/>
    <col min="96" max="96" width="8.28515625" style="86" bestFit="1" customWidth="1"/>
    <col min="97" max="97" width="22.5703125" style="86" bestFit="1" customWidth="1"/>
    <col min="98" max="98" width="16.28515625" style="86" bestFit="1" customWidth="1"/>
    <col min="99" max="99" width="11.28515625" style="86" bestFit="1" customWidth="1"/>
    <col min="100" max="100" width="19.42578125" style="86" bestFit="1" customWidth="1"/>
    <col min="101" max="101" width="7.140625" style="86" customWidth="1"/>
    <col min="102" max="102" width="17.42578125" style="96" bestFit="1" customWidth="1"/>
    <col min="103" max="103" width="29.28515625" style="86" bestFit="1" customWidth="1"/>
    <col min="104" max="104" width="23.28515625" style="86" bestFit="1" customWidth="1"/>
    <col min="105" max="105" width="17" style="86" bestFit="1" customWidth="1"/>
    <col min="106" max="106" width="12" style="86" bestFit="1" customWidth="1"/>
    <col min="107" max="107" width="25.42578125" style="86" bestFit="1" customWidth="1"/>
    <col min="108" max="108" width="17.42578125" style="96" bestFit="1" customWidth="1"/>
    <col min="109" max="109" width="23.28515625" style="86" bestFit="1" customWidth="1"/>
    <col min="110" max="110" width="13.140625" style="86" bestFit="1" customWidth="1"/>
    <col min="111" max="111" width="21.42578125" style="86" bestFit="1" customWidth="1"/>
    <col min="112" max="112" width="17.28515625" style="86" bestFit="1" customWidth="1"/>
    <col min="113" max="114" width="25.42578125" style="86" bestFit="1" customWidth="1"/>
    <col min="115" max="115" width="13.7109375" style="96" bestFit="1" customWidth="1"/>
    <col min="116" max="116" width="32.28515625" style="86" bestFit="1" customWidth="1"/>
    <col min="117" max="117" width="21.7109375" style="86" bestFit="1" customWidth="1"/>
    <col min="118" max="118" width="39.7109375" style="86" bestFit="1" customWidth="1"/>
    <col min="119" max="119" width="15.28515625" style="86" bestFit="1" customWidth="1"/>
    <col min="120" max="120" width="14.42578125" style="6" bestFit="1" customWidth="1"/>
    <col min="121" max="121" width="13.7109375" style="96" bestFit="1" customWidth="1"/>
    <col min="122" max="122" width="21.7109375" style="86" bestFit="1" customWidth="1"/>
    <col min="123" max="123" width="39.7109375" style="86" bestFit="1" customWidth="1"/>
    <col min="124" max="124" width="7.7109375" style="86" bestFit="1" customWidth="1"/>
    <col min="125" max="125" width="15.7109375" style="86" bestFit="1" customWidth="1"/>
    <col min="126" max="126" width="14.42578125" style="6" bestFit="1" customWidth="1"/>
    <col min="127" max="127" width="13.7109375" style="86" bestFit="1" customWidth="1"/>
    <col min="128" max="128" width="33.28515625" style="82" bestFit="1" customWidth="1"/>
    <col min="129" max="129" width="30.7109375" style="82" bestFit="1" customWidth="1"/>
    <col min="130" max="130" width="32.28515625" style="82" bestFit="1" customWidth="1"/>
    <col min="131" max="131" width="24.7109375" style="82" bestFit="1" customWidth="1"/>
    <col min="132" max="132" width="17.28515625" style="10" bestFit="1" customWidth="1"/>
    <col min="133" max="133" width="47.28515625" style="121" bestFit="1" customWidth="1"/>
    <col min="134" max="134" width="26.28515625" style="5" bestFit="1" customWidth="1"/>
    <col min="135" max="135" width="18.42578125" bestFit="1" customWidth="1"/>
    <col min="137" max="137" width="18" bestFit="1" customWidth="1"/>
    <col min="138" max="138" width="41.140625" bestFit="1" customWidth="1"/>
    <col min="139" max="139" width="14.5703125" bestFit="1" customWidth="1"/>
    <col min="140" max="140" width="21" bestFit="1" customWidth="1"/>
    <col min="141" max="141" width="14.7109375" bestFit="1" customWidth="1"/>
    <col min="142" max="142" width="48.42578125" bestFit="1" customWidth="1"/>
    <col min="143" max="143" width="18" bestFit="1" customWidth="1"/>
    <col min="144" max="144" width="28" bestFit="1" customWidth="1"/>
    <col min="145" max="145" width="31.7109375" bestFit="1" customWidth="1"/>
    <col min="146" max="146" width="32" bestFit="1" customWidth="1"/>
    <col min="147" max="147" width="31.7109375" bestFit="1" customWidth="1"/>
    <col min="148" max="148" width="32.7109375" bestFit="1" customWidth="1"/>
    <col min="149" max="149" width="29.85546875" bestFit="1" customWidth="1"/>
    <col min="150" max="150" width="28.85546875" bestFit="1" customWidth="1"/>
    <col min="153" max="153" width="13.7109375" bestFit="1" customWidth="1"/>
    <col min="154" max="154" width="24.7109375" bestFit="1" customWidth="1"/>
    <col min="155" max="155" width="40.7109375" bestFit="1" customWidth="1"/>
    <col min="156" max="156" width="11.28515625" bestFit="1" customWidth="1"/>
    <col min="157" max="157" width="13.5703125" bestFit="1" customWidth="1"/>
    <col min="158" max="158" width="16.28515625" bestFit="1" customWidth="1"/>
    <col min="159" max="159" width="13.42578125" bestFit="1" customWidth="1"/>
  </cols>
  <sheetData>
    <row r="1" spans="1:159" ht="29.25" thickBot="1" x14ac:dyDescent="0.3">
      <c r="A1" s="143" t="s">
        <v>304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X1" s="86"/>
      <c r="Y1" s="269" t="s">
        <v>246</v>
      </c>
      <c r="Z1" s="270" t="s">
        <v>24</v>
      </c>
      <c r="AA1" s="99"/>
      <c r="AB1" s="99"/>
      <c r="AC1" s="99"/>
      <c r="AD1" s="99"/>
      <c r="AE1" s="99"/>
      <c r="AF1" s="99"/>
      <c r="AG1" s="274" t="s">
        <v>246</v>
      </c>
      <c r="AH1" s="340" t="s">
        <v>24</v>
      </c>
      <c r="AI1" s="120"/>
      <c r="AJ1" s="120"/>
      <c r="AK1" s="120"/>
      <c r="AL1" s="120"/>
      <c r="AM1" s="6"/>
      <c r="AN1" s="271" t="s">
        <v>246</v>
      </c>
      <c r="AO1" s="272" t="s">
        <v>24</v>
      </c>
      <c r="AP1" s="120"/>
      <c r="AQ1" s="120"/>
      <c r="AR1" s="120"/>
      <c r="AS1" s="120"/>
      <c r="AT1" s="130" t="s">
        <v>141</v>
      </c>
      <c r="AU1" s="131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79" t="s">
        <v>246</v>
      </c>
      <c r="CH1" s="396" t="s">
        <v>24</v>
      </c>
      <c r="CI1" s="6"/>
      <c r="CJ1" s="6"/>
      <c r="CK1" s="6"/>
      <c r="CL1" s="6"/>
      <c r="CM1" s="6"/>
      <c r="CN1" s="6"/>
      <c r="CO1" s="6"/>
      <c r="CP1" s="79" t="s">
        <v>246</v>
      </c>
      <c r="CQ1" s="396" t="s">
        <v>24</v>
      </c>
      <c r="CR1" s="6"/>
      <c r="CS1" s="6"/>
      <c r="CT1" s="6"/>
      <c r="CU1" s="6"/>
      <c r="CV1" s="6"/>
      <c r="CW1" s="6"/>
      <c r="CX1" s="79" t="s">
        <v>246</v>
      </c>
      <c r="CY1" s="396" t="s">
        <v>24</v>
      </c>
      <c r="CZ1"/>
      <c r="DA1"/>
      <c r="DB1"/>
      <c r="DC1"/>
      <c r="DD1" s="79" t="s">
        <v>246</v>
      </c>
      <c r="DE1" s="396" t="s">
        <v>24</v>
      </c>
      <c r="DF1"/>
      <c r="DG1"/>
      <c r="DH1"/>
      <c r="DI1"/>
      <c r="DJ1"/>
      <c r="DK1" s="38"/>
      <c r="DL1"/>
      <c r="DM1"/>
      <c r="DN1"/>
      <c r="DO1"/>
      <c r="DQ1"/>
      <c r="DR1"/>
      <c r="DS1" s="6"/>
      <c r="DT1" s="6"/>
      <c r="DU1" s="6"/>
      <c r="DW1" s="9" t="s">
        <v>37</v>
      </c>
      <c r="DX1" t="s">
        <v>435</v>
      </c>
      <c r="DY1" s="126"/>
      <c r="DZ1" s="126"/>
      <c r="EA1" s="126"/>
      <c r="EB1" s="288"/>
      <c r="EG1" s="9" t="s">
        <v>246</v>
      </c>
      <c r="EH1" t="s">
        <v>24</v>
      </c>
      <c r="EM1" s="9" t="s">
        <v>246</v>
      </c>
      <c r="EN1" t="s">
        <v>24</v>
      </c>
    </row>
    <row r="2" spans="1:159" ht="30.75" thickBot="1" x14ac:dyDescent="0.3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X2" s="86"/>
      <c r="Y2" s="269" t="s">
        <v>272</v>
      </c>
      <c r="Z2" s="270" t="s">
        <v>24</v>
      </c>
      <c r="AA2" s="99"/>
      <c r="AB2" s="119" t="s">
        <v>139</v>
      </c>
      <c r="AC2" s="119"/>
      <c r="AD2" s="119"/>
      <c r="AE2" s="99"/>
      <c r="AF2" s="99"/>
      <c r="AG2" s="274" t="s">
        <v>37</v>
      </c>
      <c r="AH2" s="340" t="s">
        <v>435</v>
      </c>
      <c r="AI2" s="288"/>
      <c r="AJ2" s="145" t="s">
        <v>140</v>
      </c>
      <c r="AK2" s="289"/>
      <c r="AL2" s="289"/>
      <c r="AM2" s="6"/>
      <c r="AN2" s="271" t="s">
        <v>272</v>
      </c>
      <c r="AO2" s="272" t="s">
        <v>24</v>
      </c>
      <c r="AP2" s="120"/>
      <c r="AQ2" s="502" t="s">
        <v>143</v>
      </c>
      <c r="AR2" s="502"/>
      <c r="AS2" s="502"/>
      <c r="AT2" s="144" t="s">
        <v>142</v>
      </c>
      <c r="AU2" s="144"/>
      <c r="AV2" s="128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79" t="s">
        <v>272</v>
      </c>
      <c r="CH2" s="396" t="s">
        <v>24</v>
      </c>
      <c r="CI2" s="6"/>
      <c r="CJ2" s="6"/>
      <c r="CK2" s="6"/>
      <c r="CL2" s="6"/>
      <c r="CM2" s="6"/>
      <c r="CN2" s="6"/>
      <c r="CO2" s="6"/>
      <c r="CP2" s="79" t="s">
        <v>272</v>
      </c>
      <c r="CQ2" s="396" t="s">
        <v>24</v>
      </c>
      <c r="CR2" s="6"/>
      <c r="CS2" s="6"/>
      <c r="CT2" s="6"/>
      <c r="CU2" s="6"/>
      <c r="CV2" s="6"/>
      <c r="CW2" s="6"/>
      <c r="CX2" s="79" t="s">
        <v>272</v>
      </c>
      <c r="CY2" s="396" t="s">
        <v>24</v>
      </c>
      <c r="CZ2"/>
      <c r="DA2"/>
      <c r="DB2"/>
      <c r="DC2"/>
      <c r="DD2" s="79" t="s">
        <v>272</v>
      </c>
      <c r="DE2" s="396" t="s">
        <v>24</v>
      </c>
      <c r="DF2"/>
      <c r="DG2"/>
      <c r="DH2"/>
      <c r="DI2"/>
      <c r="DJ2"/>
      <c r="DK2" s="79" t="s">
        <v>37</v>
      </c>
      <c r="DL2" s="396" t="s">
        <v>435</v>
      </c>
      <c r="DM2"/>
      <c r="DN2"/>
      <c r="DO2"/>
      <c r="DQ2" s="79" t="s">
        <v>37</v>
      </c>
      <c r="DR2" s="396" t="s">
        <v>435</v>
      </c>
      <c r="DS2" s="6"/>
      <c r="DT2" s="6"/>
      <c r="DU2" s="6"/>
      <c r="DW2" s="9" t="s">
        <v>0</v>
      </c>
      <c r="DX2" t="s">
        <v>24</v>
      </c>
      <c r="DY2" s="126"/>
      <c r="DZ2" s="126"/>
      <c r="EA2" s="126"/>
      <c r="EB2" s="288"/>
      <c r="EG2" s="9" t="s">
        <v>272</v>
      </c>
      <c r="EH2" t="s">
        <v>24</v>
      </c>
      <c r="EM2" s="9" t="s">
        <v>272</v>
      </c>
      <c r="EN2" t="s">
        <v>24</v>
      </c>
    </row>
    <row r="3" spans="1:159" ht="29.25" thickBot="1" x14ac:dyDescent="0.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X3" s="86"/>
      <c r="Y3" s="269" t="s">
        <v>37</v>
      </c>
      <c r="Z3" s="270" t="s">
        <v>435</v>
      </c>
      <c r="AA3" s="99"/>
      <c r="AB3" s="99"/>
      <c r="AC3" s="99"/>
      <c r="AD3" s="99"/>
      <c r="AE3" s="99"/>
      <c r="AF3" s="99"/>
      <c r="AG3" s="274" t="s">
        <v>272</v>
      </c>
      <c r="AH3" s="340" t="s">
        <v>24</v>
      </c>
      <c r="AI3" s="120"/>
      <c r="AJ3" s="120"/>
      <c r="AK3" s="120"/>
      <c r="AL3" s="120"/>
      <c r="AM3" s="6"/>
      <c r="AN3" s="271" t="s">
        <v>37</v>
      </c>
      <c r="AO3" s="272" t="s">
        <v>435</v>
      </c>
      <c r="AP3" s="120"/>
      <c r="AQ3" s="120"/>
      <c r="AR3" s="120"/>
      <c r="AS3" s="120"/>
      <c r="AT3" s="129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79" t="s">
        <v>37</v>
      </c>
      <c r="CH3" s="396" t="s">
        <v>435</v>
      </c>
      <c r="CI3" s="6"/>
      <c r="CJ3" s="6"/>
      <c r="CK3" s="6"/>
      <c r="CL3" s="6"/>
      <c r="CM3" s="6"/>
      <c r="CN3" s="6"/>
      <c r="CO3" s="6"/>
      <c r="CP3" s="79" t="s">
        <v>37</v>
      </c>
      <c r="CQ3" s="396" t="s">
        <v>435</v>
      </c>
      <c r="CR3" s="6"/>
      <c r="CS3" s="6"/>
      <c r="CT3" s="6"/>
      <c r="CU3" s="6"/>
      <c r="CV3" s="6"/>
      <c r="CW3" s="6"/>
      <c r="CX3" s="79" t="s">
        <v>37</v>
      </c>
      <c r="CY3" s="396" t="s">
        <v>435</v>
      </c>
      <c r="CZ3"/>
      <c r="DA3"/>
      <c r="DB3"/>
      <c r="DC3"/>
      <c r="DD3" s="79" t="s">
        <v>37</v>
      </c>
      <c r="DE3" s="396" t="s">
        <v>435</v>
      </c>
      <c r="DF3"/>
      <c r="DG3"/>
      <c r="DH3"/>
      <c r="DI3"/>
      <c r="DJ3"/>
      <c r="DK3" s="38"/>
      <c r="DL3"/>
      <c r="DM3"/>
      <c r="DN3"/>
      <c r="DO3"/>
      <c r="DQ3" s="38"/>
      <c r="DR3" s="6"/>
      <c r="DS3" s="6"/>
      <c r="DT3" s="6"/>
      <c r="DU3" s="6"/>
      <c r="DW3" s="6"/>
      <c r="DX3" s="126"/>
      <c r="DY3" s="126"/>
      <c r="DZ3" s="126"/>
      <c r="EA3" s="126"/>
      <c r="EB3" s="288"/>
      <c r="EG3" s="9" t="s">
        <v>37</v>
      </c>
      <c r="EH3" t="s">
        <v>435</v>
      </c>
      <c r="EM3" s="9" t="s">
        <v>37</v>
      </c>
      <c r="EN3" t="s">
        <v>435</v>
      </c>
      <c r="EW3" s="9" t="s">
        <v>37</v>
      </c>
      <c r="EX3" t="s">
        <v>435</v>
      </c>
    </row>
    <row r="4" spans="1:159" s="5" customFormat="1" ht="15.75" thickBot="1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AW4" s="73" t="s">
        <v>98</v>
      </c>
      <c r="AX4" s="73" t="s">
        <v>129</v>
      </c>
      <c r="AY4" s="94" t="s">
        <v>99</v>
      </c>
      <c r="AZ4" s="94" t="s">
        <v>100</v>
      </c>
      <c r="BA4" s="94" t="s">
        <v>101</v>
      </c>
      <c r="BB4" s="94" t="s">
        <v>102</v>
      </c>
      <c r="BC4" s="94" t="s">
        <v>103</v>
      </c>
      <c r="BD4" s="94" t="s">
        <v>104</v>
      </c>
      <c r="BE4" s="94" t="s">
        <v>105</v>
      </c>
      <c r="BF4" s="94" t="s">
        <v>106</v>
      </c>
      <c r="BG4" s="94" t="s">
        <v>107</v>
      </c>
      <c r="BH4" s="94" t="s">
        <v>108</v>
      </c>
      <c r="BI4" s="94" t="s">
        <v>109</v>
      </c>
      <c r="BJ4" s="94" t="s">
        <v>110</v>
      </c>
      <c r="BK4" s="94" t="s">
        <v>111</v>
      </c>
      <c r="BL4" s="94" t="s">
        <v>112</v>
      </c>
      <c r="BM4" s="94" t="s">
        <v>113</v>
      </c>
      <c r="BN4" s="94" t="s">
        <v>114</v>
      </c>
      <c r="BO4" s="94" t="s">
        <v>115</v>
      </c>
      <c r="BP4" s="94" t="s">
        <v>116</v>
      </c>
      <c r="BQ4" s="94" t="s">
        <v>117</v>
      </c>
      <c r="BR4" s="94" t="s">
        <v>118</v>
      </c>
      <c r="BS4" s="94" t="s">
        <v>119</v>
      </c>
      <c r="BT4" s="94" t="s">
        <v>120</v>
      </c>
      <c r="BU4" s="94" t="s">
        <v>121</v>
      </c>
      <c r="BV4" s="94" t="s">
        <v>122</v>
      </c>
      <c r="BW4" s="94" t="s">
        <v>123</v>
      </c>
      <c r="BX4" s="94" t="s">
        <v>124</v>
      </c>
      <c r="BY4" s="94" t="s">
        <v>125</v>
      </c>
      <c r="BZ4" s="94" t="s">
        <v>126</v>
      </c>
      <c r="CA4" s="94" t="s">
        <v>127</v>
      </c>
      <c r="CB4" s="94" t="s">
        <v>128</v>
      </c>
      <c r="CC4" s="94" t="s">
        <v>151</v>
      </c>
      <c r="CD4" s="94" t="s">
        <v>192</v>
      </c>
      <c r="CE4" s="94" t="s">
        <v>207</v>
      </c>
      <c r="CF4" s="94"/>
      <c r="CO4" s="81"/>
      <c r="CW4" s="121"/>
      <c r="DK4" s="389" t="s">
        <v>0</v>
      </c>
      <c r="DL4" s="390" t="s">
        <v>64</v>
      </c>
      <c r="DM4" s="390" t="s">
        <v>83</v>
      </c>
      <c r="DN4" s="390" t="s">
        <v>86</v>
      </c>
      <c r="DO4" s="390" t="s">
        <v>196</v>
      </c>
      <c r="DP4" s="121"/>
      <c r="DQ4" s="477" t="s">
        <v>0</v>
      </c>
      <c r="DR4" s="390" t="s">
        <v>83</v>
      </c>
      <c r="DS4" s="390" t="s">
        <v>86</v>
      </c>
      <c r="DT4" s="390" t="s">
        <v>91</v>
      </c>
      <c r="DU4" s="396" t="s">
        <v>195</v>
      </c>
      <c r="DV4" s="121"/>
      <c r="DW4" s="287" t="s">
        <v>0</v>
      </c>
      <c r="DX4" s="70" t="s">
        <v>218</v>
      </c>
      <c r="DY4" s="70" t="s">
        <v>217</v>
      </c>
      <c r="DZ4" s="70" t="s">
        <v>216</v>
      </c>
      <c r="EA4" s="70" t="s">
        <v>215</v>
      </c>
      <c r="EB4" s="82" t="s">
        <v>261</v>
      </c>
      <c r="EC4" s="82" t="s">
        <v>259</v>
      </c>
      <c r="ED4" s="82" t="s">
        <v>262</v>
      </c>
    </row>
    <row r="5" spans="1:159" ht="60.75" thickBot="1" x14ac:dyDescent="0.3">
      <c r="X5" s="86"/>
      <c r="Y5" s="266" t="s">
        <v>0</v>
      </c>
      <c r="Z5" s="162" t="s">
        <v>30</v>
      </c>
      <c r="AA5" s="122" t="s">
        <v>67</v>
      </c>
      <c r="AB5" s="123" t="s">
        <v>68</v>
      </c>
      <c r="AC5" s="124" t="s">
        <v>64</v>
      </c>
      <c r="AD5" s="125" t="s">
        <v>69</v>
      </c>
      <c r="AE5" s="302" t="s">
        <v>266</v>
      </c>
      <c r="AF5"/>
      <c r="AG5" s="153" t="s">
        <v>0</v>
      </c>
      <c r="AH5" s="154" t="s">
        <v>257</v>
      </c>
      <c r="AI5" s="292" t="s">
        <v>208</v>
      </c>
      <c r="AJ5" s="155" t="s">
        <v>258</v>
      </c>
      <c r="AK5" s="154" t="s">
        <v>209</v>
      </c>
      <c r="AL5" s="156" t="s">
        <v>210</v>
      </c>
      <c r="AM5"/>
      <c r="AN5" s="153" t="s">
        <v>0</v>
      </c>
      <c r="AO5" s="157" t="s">
        <v>260</v>
      </c>
      <c r="AP5" s="158" t="s">
        <v>71</v>
      </c>
      <c r="AQ5" s="155" t="s">
        <v>80</v>
      </c>
      <c r="AR5" s="155" t="s">
        <v>81</v>
      </c>
      <c r="AS5" s="159" t="s">
        <v>70</v>
      </c>
      <c r="AT5" s="160" t="s">
        <v>33</v>
      </c>
      <c r="AU5" s="156" t="s">
        <v>134</v>
      </c>
      <c r="AV5"/>
      <c r="AW5" s="137" t="s">
        <v>144</v>
      </c>
      <c r="AX5" s="138"/>
      <c r="AY5" s="90" t="str">
        <f>AN5</f>
        <v>FECHA</v>
      </c>
      <c r="AZ5" s="90">
        <f>AN6</f>
        <v>46143</v>
      </c>
      <c r="BA5" s="90">
        <f>AN7</f>
        <v>46144</v>
      </c>
      <c r="BB5" s="90">
        <f>AN8</f>
        <v>46145</v>
      </c>
      <c r="BC5" s="90">
        <f>AN9</f>
        <v>46146</v>
      </c>
      <c r="BD5" s="90">
        <f>AN10</f>
        <v>46147</v>
      </c>
      <c r="BE5" s="90">
        <f>AN11</f>
        <v>46148</v>
      </c>
      <c r="BF5" s="90">
        <f>AN12</f>
        <v>46149</v>
      </c>
      <c r="BG5" s="90">
        <f>AN13</f>
        <v>46150</v>
      </c>
      <c r="BH5" s="90">
        <f>AN14</f>
        <v>46151</v>
      </c>
      <c r="BI5" s="90">
        <f>AN15</f>
        <v>46152</v>
      </c>
      <c r="BJ5" s="90">
        <f>AN16</f>
        <v>46153</v>
      </c>
      <c r="BK5" s="90">
        <f>AN17</f>
        <v>46154</v>
      </c>
      <c r="BL5" s="90">
        <f>AN18</f>
        <v>46155</v>
      </c>
      <c r="BM5" s="90">
        <f>AN19</f>
        <v>46156</v>
      </c>
      <c r="BN5" s="90">
        <f>AN20</f>
        <v>46157</v>
      </c>
      <c r="BO5" s="90">
        <f>AN21</f>
        <v>46158</v>
      </c>
      <c r="BP5" s="90">
        <f>AN22</f>
        <v>46159</v>
      </c>
      <c r="BQ5" s="90">
        <f>AN23</f>
        <v>46160</v>
      </c>
      <c r="BR5" s="90" t="str">
        <f>AN24</f>
        <v>Total general</v>
      </c>
      <c r="BS5" s="90">
        <f>AN25</f>
        <v>0</v>
      </c>
      <c r="BT5" s="90">
        <f>AN26</f>
        <v>0</v>
      </c>
      <c r="BU5" s="90">
        <f>AN27</f>
        <v>0</v>
      </c>
      <c r="BV5" s="90">
        <f>AN28</f>
        <v>0</v>
      </c>
      <c r="BW5" s="90">
        <f>AN29</f>
        <v>0</v>
      </c>
      <c r="BX5" s="90">
        <f>AN30</f>
        <v>0</v>
      </c>
      <c r="BY5" s="90">
        <f>AN31</f>
        <v>0</v>
      </c>
      <c r="BZ5" s="90">
        <f>AN32</f>
        <v>0</v>
      </c>
      <c r="CA5" s="90">
        <f>AN33</f>
        <v>0</v>
      </c>
      <c r="CB5" s="90">
        <f>AN34</f>
        <v>0</v>
      </c>
      <c r="CC5" s="90">
        <f>AN35</f>
        <v>0</v>
      </c>
      <c r="CD5" s="165" t="s">
        <v>136</v>
      </c>
      <c r="CE5" s="165" t="e">
        <f>Tabla3[[#This Row],[Columna33]]/Tabla3[[#Totals],[Columna33]]</f>
        <v>#VALUE!</v>
      </c>
      <c r="CF5" s="165"/>
      <c r="CG5" s="79" t="s">
        <v>0</v>
      </c>
      <c r="CH5" s="80" t="s">
        <v>30</v>
      </c>
      <c r="CI5" s="80" t="s">
        <v>67</v>
      </c>
      <c r="CJ5" s="80" t="s">
        <v>333</v>
      </c>
      <c r="CK5" s="80" t="s">
        <v>343</v>
      </c>
      <c r="CL5" s="80" t="s">
        <v>284</v>
      </c>
      <c r="CM5"/>
      <c r="CN5"/>
      <c r="CO5" s="81"/>
      <c r="CP5" s="79" t="s">
        <v>0</v>
      </c>
      <c r="CQ5" s="80" t="s">
        <v>67</v>
      </c>
      <c r="CR5" s="80" t="s">
        <v>87</v>
      </c>
      <c r="CS5" s="80" t="s">
        <v>264</v>
      </c>
      <c r="CT5" s="80" t="s">
        <v>334</v>
      </c>
      <c r="CU5"/>
      <c r="CV5"/>
      <c r="CW5" s="6"/>
      <c r="CX5" s="273" t="s">
        <v>0</v>
      </c>
      <c r="CY5" s="85" t="s">
        <v>17</v>
      </c>
      <c r="CZ5" s="85" t="s">
        <v>82</v>
      </c>
      <c r="DA5" s="85" t="s">
        <v>336</v>
      </c>
      <c r="DB5"/>
      <c r="DC5"/>
      <c r="DD5" s="273" t="s">
        <v>0</v>
      </c>
      <c r="DE5" s="85" t="s">
        <v>82</v>
      </c>
      <c r="DF5" s="85" t="s">
        <v>90</v>
      </c>
      <c r="DG5" s="85" t="s">
        <v>265</v>
      </c>
      <c r="DH5" s="85" t="s">
        <v>337</v>
      </c>
      <c r="DI5">
        <f>464000/25</f>
        <v>18560</v>
      </c>
      <c r="DJ5"/>
      <c r="DK5" s="396">
        <v>46143</v>
      </c>
      <c r="DL5" s="69">
        <v>0</v>
      </c>
      <c r="DM5" s="69">
        <v>0</v>
      </c>
      <c r="DN5" s="69">
        <v>8</v>
      </c>
      <c r="DO5" s="69">
        <v>14</v>
      </c>
      <c r="DQ5" s="396">
        <v>46143</v>
      </c>
      <c r="DR5" s="69">
        <v>0</v>
      </c>
      <c r="DS5" s="69">
        <v>8</v>
      </c>
      <c r="DT5" s="69">
        <v>0</v>
      </c>
      <c r="DU5" s="69">
        <v>14</v>
      </c>
      <c r="DW5" s="163">
        <v>1</v>
      </c>
      <c r="DX5" s="83">
        <v>181</v>
      </c>
      <c r="DY5" s="83">
        <v>0</v>
      </c>
      <c r="DZ5" s="83">
        <v>11.25</v>
      </c>
      <c r="EA5" s="83">
        <v>320</v>
      </c>
      <c r="EB5" s="68"/>
      <c r="EC5" s="68">
        <v>192.25</v>
      </c>
      <c r="ED5" s="83">
        <v>192.25</v>
      </c>
      <c r="EG5" s="9" t="s">
        <v>1</v>
      </c>
      <c r="EH5" s="5" t="s">
        <v>344</v>
      </c>
      <c r="EI5" s="5" t="s">
        <v>284</v>
      </c>
      <c r="EJ5" s="5" t="s">
        <v>343</v>
      </c>
      <c r="EK5" s="5" t="s">
        <v>285</v>
      </c>
      <c r="EM5" s="9" t="s">
        <v>1</v>
      </c>
      <c r="EN5" s="31" t="s">
        <v>398</v>
      </c>
      <c r="EO5" s="31" t="s">
        <v>256</v>
      </c>
      <c r="EP5" s="31" t="s">
        <v>263</v>
      </c>
      <c r="EQ5" s="31" t="s">
        <v>396</v>
      </c>
      <c r="ER5" s="31" t="s">
        <v>397</v>
      </c>
      <c r="ES5" s="31" t="s">
        <v>399</v>
      </c>
      <c r="EW5" s="9" t="s">
        <v>0</v>
      </c>
      <c r="EX5" s="5" t="s">
        <v>262</v>
      </c>
      <c r="EY5" s="5" t="s">
        <v>257</v>
      </c>
      <c r="EZ5" s="5" t="s">
        <v>243</v>
      </c>
      <c r="FA5" s="5" t="s">
        <v>250</v>
      </c>
      <c r="FB5" s="5" t="s">
        <v>244</v>
      </c>
      <c r="FC5" s="5" t="s">
        <v>251</v>
      </c>
    </row>
    <row r="6" spans="1:159" x14ac:dyDescent="0.25">
      <c r="X6" s="86"/>
      <c r="Y6" s="457">
        <v>46143</v>
      </c>
      <c r="Z6" s="147">
        <v>11.25</v>
      </c>
      <c r="AA6" s="148">
        <v>0</v>
      </c>
      <c r="AB6" s="148">
        <v>35.686119873817034</v>
      </c>
      <c r="AC6" s="148">
        <v>0</v>
      </c>
      <c r="AD6" s="148">
        <v>0</v>
      </c>
      <c r="AE6" s="149">
        <v>0</v>
      </c>
      <c r="AF6"/>
      <c r="AG6" s="457">
        <v>46143</v>
      </c>
      <c r="AH6" s="147">
        <v>192.25</v>
      </c>
      <c r="AI6" s="148"/>
      <c r="AJ6" s="148">
        <v>139</v>
      </c>
      <c r="AK6" s="148">
        <v>33</v>
      </c>
      <c r="AL6" s="149">
        <v>20.25</v>
      </c>
      <c r="AM6"/>
      <c r="AN6" s="233">
        <v>46143</v>
      </c>
      <c r="AO6" s="150">
        <v>192.25</v>
      </c>
      <c r="AP6" s="69">
        <v>173.374</v>
      </c>
      <c r="AQ6" s="69">
        <v>33</v>
      </c>
      <c r="AR6" s="69"/>
      <c r="AS6" s="69">
        <v>139</v>
      </c>
      <c r="AT6" s="69">
        <v>34.373999999999995</v>
      </c>
      <c r="AU6" s="116">
        <v>20.25</v>
      </c>
      <c r="AV6"/>
      <c r="AW6" s="135" t="s">
        <v>94</v>
      </c>
      <c r="AX6" s="136">
        <f>+Tabla3[[#This Row],[Columna33]]</f>
        <v>8534</v>
      </c>
      <c r="AY6" s="45" t="e">
        <f>AQ5/AO5</f>
        <v>#VALUE!</v>
      </c>
      <c r="AZ6" s="45">
        <f>AQ6/AO6</f>
        <v>0.17165149544863459</v>
      </c>
      <c r="BA6" s="45" t="e">
        <f>AQ7/AO7</f>
        <v>#DIV/0!</v>
      </c>
      <c r="BB6" s="45" t="e">
        <f>AQ8/AO8</f>
        <v>#DIV/0!</v>
      </c>
      <c r="BC6" s="45">
        <f>AQ9/AO9</f>
        <v>0.56948896850839148</v>
      </c>
      <c r="BD6" s="45">
        <f>AQ10/AO10</f>
        <v>0.53400503778337527</v>
      </c>
      <c r="BE6" s="45">
        <f>AQ11/AO11</f>
        <v>0.51563048823322799</v>
      </c>
      <c r="BF6" s="45">
        <f>AQ12/AO12</f>
        <v>0.56101764464505544</v>
      </c>
      <c r="BG6" s="45">
        <f>AQ13/AO13</f>
        <v>0.48965942092757192</v>
      </c>
      <c r="BH6" s="45">
        <f>AQ14/AO14</f>
        <v>0.42956898627498197</v>
      </c>
      <c r="BI6" s="45" t="e">
        <f>AQ15/AO15</f>
        <v>#DIV/0!</v>
      </c>
      <c r="BJ6" s="45">
        <f>AQ16/AO16</f>
        <v>0.57099981241793285</v>
      </c>
      <c r="BK6" s="45">
        <f>AQ17/AO17</f>
        <v>0.50770625566636451</v>
      </c>
      <c r="BL6" s="45">
        <f>AQ18/AO18</f>
        <v>0.51864640883977897</v>
      </c>
      <c r="BM6" s="45">
        <f>AQ19/AO19</f>
        <v>0.4379342723004695</v>
      </c>
      <c r="BN6" s="45">
        <f>AQ20/AO20</f>
        <v>0.52225993212218003</v>
      </c>
      <c r="BO6" s="45">
        <f>AQ21/AO21</f>
        <v>0.56734317343173435</v>
      </c>
      <c r="BP6" s="45" t="e">
        <f>AQ22/AO22</f>
        <v>#DIV/0!</v>
      </c>
      <c r="BQ6" s="45">
        <f>AQ23/AO23</f>
        <v>0.38222763237979307</v>
      </c>
      <c r="BR6" s="45">
        <f>AQ24/AO24</f>
        <v>0.51256024865238214</v>
      </c>
      <c r="BS6" s="45" t="e">
        <f>AQ25/AO25</f>
        <v>#DIV/0!</v>
      </c>
      <c r="BT6" s="45" t="e">
        <f>AQ26/AO26</f>
        <v>#DIV/0!</v>
      </c>
      <c r="BU6" s="45" t="e">
        <f>AQ27/AO27</f>
        <v>#DIV/0!</v>
      </c>
      <c r="BV6" s="45" t="e">
        <f>AQ28/AO28</f>
        <v>#DIV/0!</v>
      </c>
      <c r="BW6" s="45" t="e">
        <f>AQ29/AO29</f>
        <v>#DIV/0!</v>
      </c>
      <c r="BX6" s="45" t="e">
        <f>AQ30/AO30</f>
        <v>#DIV/0!</v>
      </c>
      <c r="BY6" s="45" t="e">
        <f>AQ31/AO31</f>
        <v>#DIV/0!</v>
      </c>
      <c r="BZ6" s="45" t="e">
        <f>AQ32/AO32</f>
        <v>#DIV/0!</v>
      </c>
      <c r="CA6" s="45" t="e">
        <f>AQ33/AO33</f>
        <v>#DIV/0!</v>
      </c>
      <c r="CB6" s="45" t="e">
        <f>AQ34/AO34</f>
        <v>#DIV/0!</v>
      </c>
      <c r="CC6" s="45" t="e">
        <f>AQ35/AO35</f>
        <v>#DIV/0!</v>
      </c>
      <c r="CD6" s="264">
        <f>GETPIVOTDATA("  VOLUMEN CONSUMO ACUEDUCTO (m3)",$AN$5)</f>
        <v>8534</v>
      </c>
      <c r="CE6" s="46">
        <f>Tabla3[[#This Row],[Columna33]]/Tabla3[[#Totals],[Columna33]]</f>
        <v>0.51256024865238214</v>
      </c>
      <c r="CF6" s="46"/>
      <c r="CG6" s="75">
        <v>46143</v>
      </c>
      <c r="CH6" s="69">
        <v>11.25</v>
      </c>
      <c r="CI6" s="69">
        <v>0</v>
      </c>
      <c r="CJ6" s="69">
        <v>69</v>
      </c>
      <c r="CK6" s="69">
        <v>-23.75</v>
      </c>
      <c r="CL6" s="69">
        <v>35</v>
      </c>
      <c r="CM6"/>
      <c r="CN6"/>
      <c r="CO6" s="81"/>
      <c r="CP6" s="396">
        <v>46143</v>
      </c>
      <c r="CQ6" s="69">
        <v>0</v>
      </c>
      <c r="CR6" s="69">
        <v>0</v>
      </c>
      <c r="CS6" s="69">
        <v>7250</v>
      </c>
      <c r="CT6" s="69">
        <v>69</v>
      </c>
      <c r="CU6"/>
      <c r="CV6"/>
      <c r="CW6" s="6"/>
      <c r="CX6" s="396">
        <v>46143</v>
      </c>
      <c r="CY6" s="69">
        <v>181</v>
      </c>
      <c r="CZ6" s="69">
        <v>35.686119873817034</v>
      </c>
      <c r="DA6" s="69">
        <v>29.9</v>
      </c>
      <c r="DB6"/>
      <c r="DC6"/>
      <c r="DD6" s="396">
        <v>46143</v>
      </c>
      <c r="DE6" s="69">
        <v>35.686119873817034</v>
      </c>
      <c r="DF6" s="69">
        <v>5072</v>
      </c>
      <c r="DG6" s="69">
        <v>18600</v>
      </c>
      <c r="DH6" s="69">
        <v>29.9</v>
      </c>
      <c r="DI6"/>
      <c r="DJ6"/>
      <c r="DK6" s="396">
        <v>46144</v>
      </c>
      <c r="DL6" s="69">
        <v>0</v>
      </c>
      <c r="DM6" s="69">
        <v>0</v>
      </c>
      <c r="DN6" s="69">
        <v>8</v>
      </c>
      <c r="DO6" s="69">
        <v>14</v>
      </c>
      <c r="DQ6" s="396">
        <v>46144</v>
      </c>
      <c r="DR6" s="69">
        <v>0</v>
      </c>
      <c r="DS6" s="69">
        <v>8</v>
      </c>
      <c r="DT6" s="69">
        <v>0</v>
      </c>
      <c r="DU6" s="69">
        <v>14</v>
      </c>
      <c r="DW6" s="163">
        <v>2</v>
      </c>
      <c r="DX6" s="83">
        <v>0</v>
      </c>
      <c r="DY6" s="83">
        <v>0</v>
      </c>
      <c r="DZ6" s="83">
        <v>0</v>
      </c>
      <c r="EA6" s="83">
        <v>560</v>
      </c>
      <c r="EB6" s="68"/>
      <c r="EC6" s="68">
        <v>0</v>
      </c>
      <c r="ED6" s="83">
        <v>0</v>
      </c>
      <c r="EG6" s="2">
        <v>46143</v>
      </c>
      <c r="EH6">
        <v>11.25</v>
      </c>
      <c r="EI6" s="306">
        <v>35</v>
      </c>
      <c r="EJ6">
        <v>-23.75</v>
      </c>
      <c r="EK6" s="306" t="e">
        <v>#VALUE!</v>
      </c>
      <c r="EM6" s="2">
        <v>46143</v>
      </c>
      <c r="EN6" s="305">
        <v>173.374</v>
      </c>
      <c r="EO6" s="305">
        <v>139</v>
      </c>
      <c r="EP6" s="305">
        <v>34.373999999999995</v>
      </c>
      <c r="EQ6" s="305">
        <v>111</v>
      </c>
      <c r="ER6" s="305">
        <v>35.626000000000005</v>
      </c>
      <c r="ES6" s="305">
        <v>320</v>
      </c>
      <c r="EW6" s="3">
        <v>1</v>
      </c>
      <c r="EX6" s="290">
        <v>192.25</v>
      </c>
      <c r="EY6" s="290">
        <v>192.25</v>
      </c>
      <c r="EZ6" s="306">
        <v>199</v>
      </c>
      <c r="FA6">
        <v>320</v>
      </c>
      <c r="FB6" s="306">
        <v>209</v>
      </c>
      <c r="FC6" s="306">
        <v>173.374</v>
      </c>
    </row>
    <row r="7" spans="1:159" x14ac:dyDescent="0.25">
      <c r="X7" s="86"/>
      <c r="Y7" s="457">
        <v>46144</v>
      </c>
      <c r="Z7" s="150">
        <v>0</v>
      </c>
      <c r="AA7" s="69">
        <v>0</v>
      </c>
      <c r="AB7" s="69">
        <v>0</v>
      </c>
      <c r="AC7" s="69">
        <v>0</v>
      </c>
      <c r="AD7" s="69">
        <v>0</v>
      </c>
      <c r="AE7" s="116">
        <v>0</v>
      </c>
      <c r="AF7"/>
      <c r="AG7" s="457">
        <v>46144</v>
      </c>
      <c r="AH7" s="150">
        <v>0</v>
      </c>
      <c r="AI7" s="69"/>
      <c r="AJ7" s="69">
        <v>0</v>
      </c>
      <c r="AK7" s="69">
        <v>0</v>
      </c>
      <c r="AL7" s="116">
        <v>0</v>
      </c>
      <c r="AM7"/>
      <c r="AN7" s="233">
        <v>46144</v>
      </c>
      <c r="AO7" s="150">
        <v>0</v>
      </c>
      <c r="AP7" s="69">
        <v>0</v>
      </c>
      <c r="AQ7" s="69">
        <v>0</v>
      </c>
      <c r="AR7" s="69"/>
      <c r="AS7" s="69">
        <v>0</v>
      </c>
      <c r="AT7" s="69">
        <v>0</v>
      </c>
      <c r="AU7" s="116">
        <v>0</v>
      </c>
      <c r="AV7"/>
      <c r="AW7" s="132" t="s">
        <v>95</v>
      </c>
      <c r="AX7" s="136">
        <f>GETPIVOTDATA("  VOLUMEN CONSUMO CARROTANQUES (m3)",$AN$4)</f>
        <v>0</v>
      </c>
      <c r="AY7" s="45" t="e">
        <f>AR5/AO5</f>
        <v>#VALUE!</v>
      </c>
      <c r="AZ7" s="45">
        <f>AR6/AO6</f>
        <v>0</v>
      </c>
      <c r="BA7" s="45" t="e">
        <f>AR7/AO7</f>
        <v>#DIV/0!</v>
      </c>
      <c r="BB7" s="45" t="e">
        <f>AR8/AO8</f>
        <v>#DIV/0!</v>
      </c>
      <c r="BC7" s="45">
        <f>AR9/AO9</f>
        <v>0</v>
      </c>
      <c r="BD7" s="45">
        <f>AR10/AO10</f>
        <v>0</v>
      </c>
      <c r="BE7" s="45">
        <f>AR11/AO11</f>
        <v>0</v>
      </c>
      <c r="BF7" s="45">
        <f>AR12/AO12</f>
        <v>0</v>
      </c>
      <c r="BG7" s="45">
        <f>AR13/AO13</f>
        <v>0</v>
      </c>
      <c r="BH7" s="45">
        <f>AR14/AO14</f>
        <v>0</v>
      </c>
      <c r="BI7" s="45" t="e">
        <f>AR15/AO15</f>
        <v>#DIV/0!</v>
      </c>
      <c r="BJ7" s="45">
        <f>AR16/AO16</f>
        <v>0</v>
      </c>
      <c r="BK7" s="45">
        <f>AR17/AO17</f>
        <v>0</v>
      </c>
      <c r="BL7" s="45">
        <f>AR18/AO18</f>
        <v>0</v>
      </c>
      <c r="BM7" s="45">
        <f>AR19/AO19</f>
        <v>0</v>
      </c>
      <c r="BN7" s="45">
        <f>AR20/AO20</f>
        <v>0</v>
      </c>
      <c r="BO7" s="45">
        <f>AR21/AO21</f>
        <v>0</v>
      </c>
      <c r="BP7" s="45" t="e">
        <f>AR22/AO22</f>
        <v>#DIV/0!</v>
      </c>
      <c r="BQ7" s="45">
        <f>AR23/AO23</f>
        <v>0</v>
      </c>
      <c r="BR7" s="45">
        <f>AR24/AO24</f>
        <v>0</v>
      </c>
      <c r="BS7" s="45" t="e">
        <f>AR25/AO25</f>
        <v>#DIV/0!</v>
      </c>
      <c r="BT7" s="45" t="e">
        <f>AR26/AO26</f>
        <v>#DIV/0!</v>
      </c>
      <c r="BU7" s="45" t="e">
        <f>AR27/AO27</f>
        <v>#DIV/0!</v>
      </c>
      <c r="BV7" s="45" t="e">
        <f>AR28/AO28</f>
        <v>#DIV/0!</v>
      </c>
      <c r="BW7" s="45" t="e">
        <f>AR29/AO29</f>
        <v>#DIV/0!</v>
      </c>
      <c r="BX7" s="45" t="e">
        <f>AR30/AO30</f>
        <v>#DIV/0!</v>
      </c>
      <c r="BY7" s="45" t="e">
        <f>AR31/AO31</f>
        <v>#DIV/0!</v>
      </c>
      <c r="BZ7" s="45" t="e">
        <f>AR32/AO32</f>
        <v>#DIV/0!</v>
      </c>
      <c r="CA7" s="45" t="e">
        <f>AR33/AO33</f>
        <v>#DIV/0!</v>
      </c>
      <c r="CB7" s="45" t="e">
        <f>AR34/AO34</f>
        <v>#DIV/0!</v>
      </c>
      <c r="CC7" s="45" t="e">
        <f>AR35/AO35</f>
        <v>#DIV/0!</v>
      </c>
      <c r="CD7" s="264">
        <f>GETPIVOTDATA("  VOLUMEN CONSUMO CARROTANQUES (m3)",$AN$4)</f>
        <v>0</v>
      </c>
      <c r="CE7" s="46">
        <f>Tabla3[[#This Row],[Columna33]]/Tabla3[[#Totals],[Columna33]]</f>
        <v>0</v>
      </c>
      <c r="CF7" s="46"/>
      <c r="CG7" s="75">
        <v>46144</v>
      </c>
      <c r="CH7" s="69">
        <v>0</v>
      </c>
      <c r="CI7" s="69">
        <v>0</v>
      </c>
      <c r="CJ7" s="69">
        <v>69</v>
      </c>
      <c r="CK7" s="69">
        <v>0</v>
      </c>
      <c r="CL7" s="69">
        <v>0</v>
      </c>
      <c r="CM7"/>
      <c r="CN7"/>
      <c r="CO7" s="81"/>
      <c r="CP7" s="396">
        <v>46144</v>
      </c>
      <c r="CQ7" s="69">
        <v>0</v>
      </c>
      <c r="CR7" s="69">
        <v>0</v>
      </c>
      <c r="CS7" s="69">
        <v>7250</v>
      </c>
      <c r="CT7" s="69">
        <v>69</v>
      </c>
      <c r="CU7"/>
      <c r="CV7"/>
      <c r="CW7" s="81"/>
      <c r="CX7" s="396">
        <v>46144</v>
      </c>
      <c r="CY7" s="69">
        <v>0</v>
      </c>
      <c r="CZ7" s="69">
        <v>0</v>
      </c>
      <c r="DA7" s="69">
        <v>29.9</v>
      </c>
      <c r="DB7"/>
      <c r="DC7"/>
      <c r="DD7" s="396">
        <v>46144</v>
      </c>
      <c r="DE7" s="69">
        <v>0</v>
      </c>
      <c r="DF7" s="69">
        <v>0</v>
      </c>
      <c r="DG7" s="69">
        <v>18600</v>
      </c>
      <c r="DH7" s="69">
        <v>29.9</v>
      </c>
      <c r="DI7"/>
      <c r="DJ7"/>
      <c r="DK7" s="396">
        <v>46145</v>
      </c>
      <c r="DL7" s="69">
        <v>0</v>
      </c>
      <c r="DM7" s="69">
        <v>0</v>
      </c>
      <c r="DN7" s="69">
        <v>8</v>
      </c>
      <c r="DO7" s="69">
        <v>14</v>
      </c>
      <c r="DQ7" s="396">
        <v>46145</v>
      </c>
      <c r="DR7" s="69">
        <v>0</v>
      </c>
      <c r="DS7" s="69">
        <v>8</v>
      </c>
      <c r="DT7" s="69">
        <v>0</v>
      </c>
      <c r="DU7" s="69">
        <v>14</v>
      </c>
      <c r="DW7" s="163">
        <v>3</v>
      </c>
      <c r="DX7" s="83">
        <v>0</v>
      </c>
      <c r="DY7" s="83">
        <v>0</v>
      </c>
      <c r="DZ7" s="83">
        <v>0</v>
      </c>
      <c r="EA7" s="83">
        <v>0</v>
      </c>
      <c r="EB7" s="68"/>
      <c r="EC7" s="68">
        <v>0</v>
      </c>
      <c r="ED7" s="83">
        <v>0</v>
      </c>
      <c r="EG7" s="2">
        <v>46144</v>
      </c>
      <c r="EH7">
        <v>0</v>
      </c>
      <c r="EI7" s="306">
        <v>0</v>
      </c>
      <c r="EJ7">
        <v>0</v>
      </c>
      <c r="EK7" s="306" t="e">
        <v>#VALUE!</v>
      </c>
      <c r="EM7" s="2">
        <v>46144</v>
      </c>
      <c r="EN7" s="305">
        <v>0</v>
      </c>
      <c r="EO7" s="305">
        <v>0</v>
      </c>
      <c r="EP7" s="305">
        <v>0</v>
      </c>
      <c r="EQ7" s="305">
        <v>560</v>
      </c>
      <c r="ER7" s="305">
        <v>0</v>
      </c>
      <c r="ES7" s="305">
        <v>560</v>
      </c>
      <c r="EW7" s="3">
        <v>2</v>
      </c>
      <c r="EX7" s="290">
        <v>0</v>
      </c>
      <c r="EY7" s="290">
        <v>0</v>
      </c>
      <c r="EZ7" s="306">
        <v>0</v>
      </c>
      <c r="FA7">
        <v>560</v>
      </c>
      <c r="FB7" s="306">
        <v>0</v>
      </c>
      <c r="FC7">
        <v>0</v>
      </c>
    </row>
    <row r="8" spans="1:159" x14ac:dyDescent="0.25">
      <c r="X8" s="86"/>
      <c r="Y8" s="457">
        <v>46145</v>
      </c>
      <c r="Z8" s="150">
        <v>0</v>
      </c>
      <c r="AA8" s="69">
        <v>0</v>
      </c>
      <c r="AB8" s="69">
        <v>0</v>
      </c>
      <c r="AC8" s="69">
        <v>0</v>
      </c>
      <c r="AD8" s="69">
        <v>0</v>
      </c>
      <c r="AE8" s="116">
        <v>0</v>
      </c>
      <c r="AF8"/>
      <c r="AG8" s="457">
        <v>46145</v>
      </c>
      <c r="AH8" s="150">
        <v>0</v>
      </c>
      <c r="AI8" s="69"/>
      <c r="AJ8" s="69">
        <v>0</v>
      </c>
      <c r="AK8" s="69">
        <v>0</v>
      </c>
      <c r="AL8" s="116">
        <v>0</v>
      </c>
      <c r="AM8"/>
      <c r="AN8" s="233">
        <v>46145</v>
      </c>
      <c r="AO8" s="150">
        <v>0</v>
      </c>
      <c r="AP8" s="69">
        <v>0</v>
      </c>
      <c r="AQ8" s="69">
        <v>0</v>
      </c>
      <c r="AR8" s="69"/>
      <c r="AS8" s="69">
        <v>0</v>
      </c>
      <c r="AT8" s="69">
        <v>0</v>
      </c>
      <c r="AU8" s="116">
        <v>0</v>
      </c>
      <c r="AV8"/>
      <c r="AW8" s="133" t="s">
        <v>93</v>
      </c>
      <c r="AX8" s="136">
        <f>GETPIVOTDATA("VOLUMEN PERMEADO RO (RO Total)",$AN$4)</f>
        <v>6678</v>
      </c>
      <c r="AY8" s="45" t="e">
        <f>AS5/AO5</f>
        <v>#VALUE!</v>
      </c>
      <c r="AZ8" s="45">
        <f>AS6/AO6</f>
        <v>0.7230169050715215</v>
      </c>
      <c r="BA8" s="45" t="e">
        <f>AS7/AO7</f>
        <v>#DIV/0!</v>
      </c>
      <c r="BB8" s="45" t="e">
        <f>AS8/AO8</f>
        <v>#DIV/0!</v>
      </c>
      <c r="BC8" s="45">
        <f>AS9/AO9</f>
        <v>0.28512162926645296</v>
      </c>
      <c r="BD8" s="45">
        <f>AS10/AO10</f>
        <v>0.38488664987405541</v>
      </c>
      <c r="BE8" s="45">
        <f>AS11/AO11</f>
        <v>0.41166139796276785</v>
      </c>
      <c r="BF8" s="45">
        <f>AS12/AO12</f>
        <v>0.378169881001231</v>
      </c>
      <c r="BG8" s="45">
        <f>AS13/AO13</f>
        <v>0.42453577400334419</v>
      </c>
      <c r="BH8" s="45">
        <f>AS14/AO14</f>
        <v>0.4209005538165182</v>
      </c>
      <c r="BI8" s="45" t="e">
        <f>AS15/AO15</f>
        <v>#DIV/0!</v>
      </c>
      <c r="BJ8" s="45">
        <f>AS16/AO16</f>
        <v>0.32714312511723881</v>
      </c>
      <c r="BK8" s="45">
        <f>AS17/AO17</f>
        <v>0.41776971894832277</v>
      </c>
      <c r="BL8" s="45">
        <f>AS18/AO18</f>
        <v>0.38397790055248621</v>
      </c>
      <c r="BM8" s="45">
        <f>AS19/AO19</f>
        <v>0.46347417840375588</v>
      </c>
      <c r="BN8" s="45">
        <f>AS20/AO20</f>
        <v>0.42323817129167496</v>
      </c>
      <c r="BO8" s="45">
        <f>AS21/AO21</f>
        <v>0.43265682656826571</v>
      </c>
      <c r="BP8" s="45" t="e">
        <f>AS22/AO22</f>
        <v>#DIV/0!</v>
      </c>
      <c r="BQ8" s="45">
        <f>AS23/AO23</f>
        <v>0.49178332318928791</v>
      </c>
      <c r="BR8" s="45">
        <f>AS24/AO24</f>
        <v>0.40108710340996112</v>
      </c>
      <c r="BS8" s="45" t="e">
        <f>AS25/AO25</f>
        <v>#DIV/0!</v>
      </c>
      <c r="BT8" s="45" t="e">
        <f>AS26/AO26</f>
        <v>#DIV/0!</v>
      </c>
      <c r="BU8" s="45" t="e">
        <f>AS27/AO27</f>
        <v>#DIV/0!</v>
      </c>
      <c r="BV8" s="45" t="e">
        <f>AS28/AO28</f>
        <v>#DIV/0!</v>
      </c>
      <c r="BW8" s="45" t="e">
        <f>AS29/AO29</f>
        <v>#DIV/0!</v>
      </c>
      <c r="BX8" s="45" t="e">
        <f>AS30/AO30</f>
        <v>#DIV/0!</v>
      </c>
      <c r="BY8" s="45" t="e">
        <f>AS31/AO31</f>
        <v>#DIV/0!</v>
      </c>
      <c r="BZ8" s="45" t="e">
        <f>AS32/AO32</f>
        <v>#DIV/0!</v>
      </c>
      <c r="CA8" s="45" t="e">
        <f>AS33/AO33</f>
        <v>#DIV/0!</v>
      </c>
      <c r="CB8" s="45" t="e">
        <f>AS34/AO34</f>
        <v>#DIV/0!</v>
      </c>
      <c r="CC8" s="45" t="e">
        <f>AS35/AO35</f>
        <v>#DIV/0!</v>
      </c>
      <c r="CD8" s="264">
        <f>GETPIVOTDATA("VOLUMEN PERMEADO RO (RO Total)",$AN$4)</f>
        <v>6678</v>
      </c>
      <c r="CE8" s="46">
        <f>Tabla3[[#This Row],[Columna33]]/Tabla3[[#Totals],[Columna33]]</f>
        <v>0.40108710340996112</v>
      </c>
      <c r="CF8" s="46"/>
      <c r="CG8" s="75">
        <v>46145</v>
      </c>
      <c r="CH8" s="69">
        <v>0</v>
      </c>
      <c r="CI8" s="69">
        <v>0</v>
      </c>
      <c r="CJ8" s="69">
        <v>69</v>
      </c>
      <c r="CK8" s="69">
        <v>0</v>
      </c>
      <c r="CL8" s="69">
        <v>0</v>
      </c>
      <c r="CM8"/>
      <c r="CN8"/>
      <c r="CO8" s="81"/>
      <c r="CP8" s="396">
        <v>46145</v>
      </c>
      <c r="CQ8" s="69">
        <v>0</v>
      </c>
      <c r="CR8" s="69">
        <v>0</v>
      </c>
      <c r="CS8" s="69">
        <v>7250</v>
      </c>
      <c r="CT8" s="69">
        <v>69</v>
      </c>
      <c r="CU8"/>
      <c r="CV8"/>
      <c r="CW8" s="81"/>
      <c r="CX8" s="396">
        <v>46145</v>
      </c>
      <c r="CY8" s="69">
        <v>0</v>
      </c>
      <c r="CZ8" s="69">
        <v>0</v>
      </c>
      <c r="DA8" s="69">
        <v>29.9</v>
      </c>
      <c r="DB8"/>
      <c r="DC8"/>
      <c r="DD8" s="396">
        <v>46145</v>
      </c>
      <c r="DE8" s="69">
        <v>0</v>
      </c>
      <c r="DF8" s="69">
        <v>0</v>
      </c>
      <c r="DG8" s="69">
        <v>18600</v>
      </c>
      <c r="DH8" s="69">
        <v>29.9</v>
      </c>
      <c r="DI8"/>
      <c r="DJ8"/>
      <c r="DK8" s="396">
        <v>46146</v>
      </c>
      <c r="DL8" s="69">
        <v>0</v>
      </c>
      <c r="DM8" s="69">
        <v>0</v>
      </c>
      <c r="DN8" s="69">
        <v>8</v>
      </c>
      <c r="DO8" s="69">
        <v>14</v>
      </c>
      <c r="DQ8" s="396">
        <v>46146</v>
      </c>
      <c r="DR8" s="69">
        <v>0</v>
      </c>
      <c r="DS8" s="69">
        <v>8</v>
      </c>
      <c r="DT8" s="69">
        <v>0</v>
      </c>
      <c r="DU8" s="69">
        <v>14</v>
      </c>
      <c r="DW8" s="163">
        <v>4</v>
      </c>
      <c r="DX8" s="83">
        <v>837</v>
      </c>
      <c r="DY8" s="83">
        <v>0</v>
      </c>
      <c r="DZ8" s="83">
        <v>488.75</v>
      </c>
      <c r="EA8" s="83">
        <v>1440</v>
      </c>
      <c r="EB8" s="68"/>
      <c r="EC8" s="68">
        <v>1325.75</v>
      </c>
      <c r="ED8" s="83">
        <v>1325.75</v>
      </c>
      <c r="EG8" s="2">
        <v>46145</v>
      </c>
      <c r="EH8">
        <v>0</v>
      </c>
      <c r="EI8" s="306">
        <v>0</v>
      </c>
      <c r="EJ8">
        <v>0</v>
      </c>
      <c r="EK8" s="306" t="e">
        <v>#VALUE!</v>
      </c>
      <c r="EM8" s="2">
        <v>46145</v>
      </c>
      <c r="EN8" s="305">
        <v>0</v>
      </c>
      <c r="EO8" s="305">
        <v>0</v>
      </c>
      <c r="EP8" s="305">
        <v>0</v>
      </c>
      <c r="EQ8" s="305">
        <v>0</v>
      </c>
      <c r="ER8" s="305">
        <v>0</v>
      </c>
      <c r="ES8" s="305">
        <v>0</v>
      </c>
      <c r="EW8" s="3">
        <v>3</v>
      </c>
      <c r="EX8" s="290">
        <v>0</v>
      </c>
      <c r="EY8" s="290">
        <v>0</v>
      </c>
      <c r="EZ8" s="306">
        <v>0</v>
      </c>
      <c r="FA8">
        <v>0</v>
      </c>
      <c r="FB8" s="306">
        <v>0</v>
      </c>
      <c r="FC8">
        <v>0</v>
      </c>
    </row>
    <row r="9" spans="1:159" ht="15.75" thickBot="1" x14ac:dyDescent="0.3">
      <c r="U9" s="189"/>
      <c r="W9" s="95"/>
      <c r="X9" s="86"/>
      <c r="Y9" s="457">
        <v>46146</v>
      </c>
      <c r="Z9" s="150">
        <v>488.75</v>
      </c>
      <c r="AA9" s="69">
        <v>43.901015000449114</v>
      </c>
      <c r="AB9" s="69">
        <v>53.099029372581363</v>
      </c>
      <c r="AC9" s="69">
        <v>0</v>
      </c>
      <c r="AD9" s="69">
        <v>0</v>
      </c>
      <c r="AE9" s="116">
        <v>0</v>
      </c>
      <c r="AF9"/>
      <c r="AG9" s="457">
        <v>46146</v>
      </c>
      <c r="AH9" s="150">
        <v>1325.75</v>
      </c>
      <c r="AI9" s="69"/>
      <c r="AJ9" s="69">
        <v>378</v>
      </c>
      <c r="AK9" s="69">
        <v>755</v>
      </c>
      <c r="AL9" s="116">
        <v>192.75</v>
      </c>
      <c r="AM9"/>
      <c r="AN9" s="233">
        <v>46146</v>
      </c>
      <c r="AO9" s="150">
        <v>1325.75</v>
      </c>
      <c r="AP9" s="69">
        <v>499.72900000000004</v>
      </c>
      <c r="AQ9" s="69">
        <v>755</v>
      </c>
      <c r="AR9" s="69"/>
      <c r="AS9" s="69">
        <v>378</v>
      </c>
      <c r="AT9" s="69">
        <v>121.729</v>
      </c>
      <c r="AU9" s="116">
        <v>192.75</v>
      </c>
      <c r="AV9"/>
      <c r="AW9" s="134" t="s">
        <v>97</v>
      </c>
      <c r="AX9" s="136">
        <f>+Tabla3[[#This Row],[Columna33]]</f>
        <v>1437.75</v>
      </c>
      <c r="AY9" s="45" t="e">
        <f>AU5/AO5</f>
        <v>#VALUE!</v>
      </c>
      <c r="AZ9" s="45">
        <f>AU6/AO6</f>
        <v>0.10533159947984395</v>
      </c>
      <c r="BA9" s="45" t="e">
        <f>AU7/AO7</f>
        <v>#DIV/0!</v>
      </c>
      <c r="BB9" s="45" t="e">
        <f>AU8/AO8</f>
        <v>#DIV/0!</v>
      </c>
      <c r="BC9" s="45">
        <f>AU9/AO9</f>
        <v>0.14538940222515556</v>
      </c>
      <c r="BD9" s="45">
        <f>AU10/AO10</f>
        <v>8.1108312342569266E-2</v>
      </c>
      <c r="BE9" s="45">
        <f>AU11/AO11</f>
        <v>7.2708113804004215E-2</v>
      </c>
      <c r="BF9" s="45">
        <f>AU12/AO12</f>
        <v>6.0812474353713585E-2</v>
      </c>
      <c r="BG9" s="45">
        <f>AU13/AO13</f>
        <v>8.5804805069083875E-2</v>
      </c>
      <c r="BH9" s="45">
        <f>AU14/AO14</f>
        <v>0.14953045990849989</v>
      </c>
      <c r="BI9" s="45" t="e">
        <f>AU15/AO15</f>
        <v>#DIV/0!</v>
      </c>
      <c r="BJ9" s="45">
        <f>AU16/AO16</f>
        <v>0.10185706246482837</v>
      </c>
      <c r="BK9" s="45">
        <f>AU17/AO17</f>
        <v>7.4524025385312789E-2</v>
      </c>
      <c r="BL9" s="45">
        <f>AU18/AO18</f>
        <v>9.7375690607734808E-2</v>
      </c>
      <c r="BM9" s="45">
        <f>AU19/AO19</f>
        <v>9.8591549295774641E-2</v>
      </c>
      <c r="BN9" s="45">
        <f>AU20/AO20</f>
        <v>5.4501896586144939E-2</v>
      </c>
      <c r="BO9" s="45">
        <f>AU21/AO21</f>
        <v>0</v>
      </c>
      <c r="BP9" s="45" t="e">
        <f>AU22/AO22</f>
        <v>#DIV/0!</v>
      </c>
      <c r="BQ9" s="45">
        <f>AU23/AO23</f>
        <v>0.12598904443091904</v>
      </c>
      <c r="BR9" s="45">
        <f>AU24/AO24</f>
        <v>8.6352647937656721E-2</v>
      </c>
      <c r="BS9" s="45" t="e">
        <f>AU25/AO25</f>
        <v>#DIV/0!</v>
      </c>
      <c r="BT9" s="45" t="e">
        <f>AU26/AO26</f>
        <v>#DIV/0!</v>
      </c>
      <c r="BU9" s="45" t="e">
        <f>AU27/AO27</f>
        <v>#DIV/0!</v>
      </c>
      <c r="BV9" s="45" t="e">
        <f>AU28/AO28</f>
        <v>#DIV/0!</v>
      </c>
      <c r="BW9" s="45" t="e">
        <f>AU29/AO29</f>
        <v>#DIV/0!</v>
      </c>
      <c r="BX9" s="45" t="e">
        <f>AU30/AO30</f>
        <v>#DIV/0!</v>
      </c>
      <c r="BY9" s="45" t="e">
        <f>AU31/AO31</f>
        <v>#DIV/0!</v>
      </c>
      <c r="BZ9" s="45" t="e">
        <f>AU32/AO32</f>
        <v>#DIV/0!</v>
      </c>
      <c r="CA9" s="45" t="e">
        <f>AU33/AO33</f>
        <v>#DIV/0!</v>
      </c>
      <c r="CB9" s="45" t="e">
        <f>AU34/AO34</f>
        <v>#DIV/0!</v>
      </c>
      <c r="CC9" s="45" t="e">
        <f>AU35/AO35</f>
        <v>#DIV/0!</v>
      </c>
      <c r="CD9" s="264">
        <f>GETPIVOTDATA(" VOLUMEN  PTAP POTABLE (m3)2",$AN$4)</f>
        <v>1437.75</v>
      </c>
      <c r="CE9" s="46">
        <f>Tabla3[[#This Row],[Columna33]]/Tabla3[[#Totals],[Columna33]]</f>
        <v>8.6352647937656721E-2</v>
      </c>
      <c r="CF9" s="46"/>
      <c r="CG9" s="75">
        <v>46146</v>
      </c>
      <c r="CH9" s="69">
        <v>488.75</v>
      </c>
      <c r="CI9" s="69">
        <v>43.901015000449114</v>
      </c>
      <c r="CJ9" s="69">
        <v>69</v>
      </c>
      <c r="CK9" s="69">
        <v>440.75</v>
      </c>
      <c r="CL9" s="69">
        <v>48</v>
      </c>
      <c r="CM9"/>
      <c r="CN9"/>
      <c r="CO9" s="81"/>
      <c r="CP9" s="396">
        <v>46146</v>
      </c>
      <c r="CQ9" s="69">
        <v>43.901015000449114</v>
      </c>
      <c r="CR9" s="69">
        <v>11133</v>
      </c>
      <c r="CS9" s="69">
        <v>7250</v>
      </c>
      <c r="CT9" s="69">
        <v>69</v>
      </c>
      <c r="CU9"/>
      <c r="CV9"/>
      <c r="CW9" s="81"/>
      <c r="CX9" s="396">
        <v>46146</v>
      </c>
      <c r="CY9" s="69">
        <v>837</v>
      </c>
      <c r="CZ9" s="69">
        <v>53.099029372581363</v>
      </c>
      <c r="DA9" s="69">
        <v>29.9</v>
      </c>
      <c r="DB9"/>
      <c r="DC9"/>
      <c r="DD9" s="396">
        <v>46146</v>
      </c>
      <c r="DE9" s="69">
        <v>53.099029372581363</v>
      </c>
      <c r="DF9" s="69">
        <v>15763</v>
      </c>
      <c r="DG9" s="69">
        <v>18600</v>
      </c>
      <c r="DH9" s="69">
        <v>29.9</v>
      </c>
      <c r="DI9"/>
      <c r="DJ9"/>
      <c r="DK9" s="396">
        <v>46147</v>
      </c>
      <c r="DL9" s="69">
        <v>88</v>
      </c>
      <c r="DM9" s="69">
        <v>39.198218262806236</v>
      </c>
      <c r="DN9" s="69">
        <v>8</v>
      </c>
      <c r="DO9" s="69">
        <v>14</v>
      </c>
      <c r="DQ9" s="396">
        <v>46147</v>
      </c>
      <c r="DR9" s="69">
        <v>39.198218262806236</v>
      </c>
      <c r="DS9" s="69">
        <v>8</v>
      </c>
      <c r="DT9" s="69">
        <v>2245</v>
      </c>
      <c r="DU9" s="69">
        <v>14</v>
      </c>
      <c r="DW9" s="163">
        <v>5</v>
      </c>
      <c r="DX9" s="83">
        <v>812</v>
      </c>
      <c r="DY9" s="83">
        <v>88</v>
      </c>
      <c r="DZ9" s="83">
        <v>676.75</v>
      </c>
      <c r="EA9" s="83">
        <v>1760</v>
      </c>
      <c r="EB9" s="68"/>
      <c r="EC9" s="68">
        <v>1488.75</v>
      </c>
      <c r="ED9" s="83">
        <v>1488.75</v>
      </c>
      <c r="EG9" s="2">
        <v>46146</v>
      </c>
      <c r="EH9">
        <v>488.75</v>
      </c>
      <c r="EI9" s="306">
        <v>48</v>
      </c>
      <c r="EJ9">
        <v>440.75</v>
      </c>
      <c r="EK9" s="306" t="e">
        <v>#VALUE!</v>
      </c>
      <c r="EM9" s="2">
        <v>46146</v>
      </c>
      <c r="EN9" s="305">
        <v>499.72900000000004</v>
      </c>
      <c r="EO9" s="305">
        <v>378</v>
      </c>
      <c r="EP9" s="305">
        <v>121.729</v>
      </c>
      <c r="EQ9" s="305">
        <v>831</v>
      </c>
      <c r="ER9" s="305">
        <v>109.27099999999996</v>
      </c>
      <c r="ES9" s="305">
        <v>1440</v>
      </c>
      <c r="EW9" s="3">
        <v>4</v>
      </c>
      <c r="EX9" s="290">
        <v>1325.75</v>
      </c>
      <c r="EY9" s="290">
        <v>1325.75</v>
      </c>
      <c r="EZ9" s="306">
        <v>1390</v>
      </c>
      <c r="FA9">
        <v>1440</v>
      </c>
      <c r="FB9" s="306">
        <v>609</v>
      </c>
      <c r="FC9">
        <v>499.72900000000004</v>
      </c>
    </row>
    <row r="10" spans="1:159" x14ac:dyDescent="0.25">
      <c r="U10" s="95"/>
      <c r="X10" s="86"/>
      <c r="Y10" s="457">
        <v>46147</v>
      </c>
      <c r="Z10" s="150">
        <v>676.75</v>
      </c>
      <c r="AA10" s="69">
        <v>61.444525149809337</v>
      </c>
      <c r="AB10" s="69">
        <v>39.228948258369968</v>
      </c>
      <c r="AC10" s="69">
        <v>88</v>
      </c>
      <c r="AD10" s="69">
        <v>39.198218262806236</v>
      </c>
      <c r="AE10" s="116">
        <v>0</v>
      </c>
      <c r="AF10"/>
      <c r="AG10" s="457">
        <v>46147</v>
      </c>
      <c r="AH10" s="150">
        <v>1488.75</v>
      </c>
      <c r="AI10" s="69"/>
      <c r="AJ10" s="69">
        <v>573</v>
      </c>
      <c r="AK10" s="69">
        <v>795</v>
      </c>
      <c r="AL10" s="116">
        <v>120.75</v>
      </c>
      <c r="AM10"/>
      <c r="AN10" s="233">
        <v>46147</v>
      </c>
      <c r="AO10" s="150">
        <v>1488.75</v>
      </c>
      <c r="AP10" s="69">
        <v>735.53100000000006</v>
      </c>
      <c r="AQ10" s="69">
        <v>795</v>
      </c>
      <c r="AR10" s="69"/>
      <c r="AS10" s="69">
        <v>573</v>
      </c>
      <c r="AT10" s="69">
        <v>162.53100000000003</v>
      </c>
      <c r="AU10" s="116">
        <v>120.75</v>
      </c>
      <c r="AV10"/>
      <c r="AW10" s="300"/>
      <c r="AX10" s="88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264"/>
      <c r="CE10" s="165"/>
      <c r="CF10" s="46"/>
      <c r="CG10" s="75">
        <v>46147</v>
      </c>
      <c r="CH10" s="69">
        <v>676.75</v>
      </c>
      <c r="CI10" s="69">
        <v>61.444525149809337</v>
      </c>
      <c r="CJ10" s="69">
        <v>69</v>
      </c>
      <c r="CK10" s="69">
        <v>654.75</v>
      </c>
      <c r="CL10" s="69">
        <v>22</v>
      </c>
      <c r="CM10"/>
      <c r="CN10"/>
      <c r="CO10" s="81"/>
      <c r="CP10" s="396">
        <v>46147</v>
      </c>
      <c r="CQ10" s="69">
        <v>61.444525149809337</v>
      </c>
      <c r="CR10" s="69">
        <v>11014</v>
      </c>
      <c r="CS10" s="69">
        <v>7250</v>
      </c>
      <c r="CT10" s="69">
        <v>69</v>
      </c>
      <c r="CU10"/>
      <c r="CV10"/>
      <c r="CW10" s="81"/>
      <c r="CX10" s="396">
        <v>46147</v>
      </c>
      <c r="CY10" s="69">
        <v>812</v>
      </c>
      <c r="CZ10" s="69">
        <v>39.228948258369968</v>
      </c>
      <c r="DA10" s="69">
        <v>29.9</v>
      </c>
      <c r="DB10"/>
      <c r="DC10"/>
      <c r="DD10" s="396">
        <v>46147</v>
      </c>
      <c r="DE10" s="69">
        <v>39.228948258369968</v>
      </c>
      <c r="DF10" s="69">
        <v>20699</v>
      </c>
      <c r="DG10" s="69">
        <v>18600</v>
      </c>
      <c r="DH10" s="69">
        <v>29.9</v>
      </c>
      <c r="DI10"/>
      <c r="DJ10"/>
      <c r="DK10" s="396">
        <v>46148</v>
      </c>
      <c r="DL10" s="69">
        <v>83</v>
      </c>
      <c r="DM10" s="69">
        <v>106.41025641025641</v>
      </c>
      <c r="DN10" s="69">
        <v>8</v>
      </c>
      <c r="DO10" s="69">
        <v>14</v>
      </c>
      <c r="DQ10" s="396">
        <v>46148</v>
      </c>
      <c r="DR10" s="69">
        <v>106.41025641025641</v>
      </c>
      <c r="DS10" s="69">
        <v>8</v>
      </c>
      <c r="DT10" s="69">
        <v>780</v>
      </c>
      <c r="DU10" s="69">
        <v>14</v>
      </c>
      <c r="DW10" s="163">
        <v>6</v>
      </c>
      <c r="DX10" s="83">
        <v>845</v>
      </c>
      <c r="DY10" s="83">
        <v>83</v>
      </c>
      <c r="DZ10" s="83">
        <v>578.5</v>
      </c>
      <c r="EA10" s="83">
        <v>1520</v>
      </c>
      <c r="EB10" s="68"/>
      <c r="EC10" s="68">
        <v>1423.5</v>
      </c>
      <c r="ED10" s="83">
        <v>1423.5</v>
      </c>
      <c r="EG10" s="2">
        <v>46147</v>
      </c>
      <c r="EH10">
        <v>676.75</v>
      </c>
      <c r="EI10" s="306">
        <v>22</v>
      </c>
      <c r="EJ10">
        <v>654.75</v>
      </c>
      <c r="EK10" s="306" t="e">
        <v>#VALUE!</v>
      </c>
      <c r="EM10" s="2">
        <v>46147</v>
      </c>
      <c r="EN10" s="305">
        <v>735.53100000000006</v>
      </c>
      <c r="EO10" s="305">
        <v>573</v>
      </c>
      <c r="EP10" s="305">
        <v>162.53100000000003</v>
      </c>
      <c r="EQ10" s="305">
        <v>920</v>
      </c>
      <c r="ER10" s="305">
        <v>104.46899999999994</v>
      </c>
      <c r="ES10" s="305">
        <v>1760</v>
      </c>
      <c r="EW10" s="3">
        <v>5</v>
      </c>
      <c r="EX10" s="290">
        <v>1488.75</v>
      </c>
      <c r="EY10" s="290">
        <v>1488.75</v>
      </c>
      <c r="EZ10" s="306">
        <v>1529</v>
      </c>
      <c r="FA10">
        <v>1760</v>
      </c>
      <c r="FB10" s="306">
        <v>840</v>
      </c>
      <c r="FC10">
        <v>735.53100000000006</v>
      </c>
    </row>
    <row r="11" spans="1:159" x14ac:dyDescent="0.25">
      <c r="X11" s="86"/>
      <c r="Y11" s="457">
        <v>46148</v>
      </c>
      <c r="Z11" s="150">
        <v>578.5</v>
      </c>
      <c r="AA11" s="69">
        <v>56.225094761395667</v>
      </c>
      <c r="AB11" s="69">
        <v>46.334375171354935</v>
      </c>
      <c r="AC11" s="69">
        <v>83</v>
      </c>
      <c r="AD11" s="69">
        <v>106.41025641025641</v>
      </c>
      <c r="AE11" s="116">
        <v>0</v>
      </c>
      <c r="AF11"/>
      <c r="AG11" s="457">
        <v>46148</v>
      </c>
      <c r="AH11" s="150">
        <v>1423.5</v>
      </c>
      <c r="AI11" s="69"/>
      <c r="AJ11" s="69">
        <v>586</v>
      </c>
      <c r="AK11" s="69">
        <v>734</v>
      </c>
      <c r="AL11" s="116">
        <v>103.5</v>
      </c>
      <c r="AM11"/>
      <c r="AN11" s="233">
        <v>46148</v>
      </c>
      <c r="AO11" s="150">
        <v>1423.5</v>
      </c>
      <c r="AP11" s="69">
        <v>786.19799999999998</v>
      </c>
      <c r="AQ11" s="69">
        <v>734</v>
      </c>
      <c r="AR11" s="69"/>
      <c r="AS11" s="69">
        <v>586</v>
      </c>
      <c r="AT11" s="69">
        <v>200.19800000000001</v>
      </c>
      <c r="AU11" s="116">
        <v>103.5</v>
      </c>
      <c r="AV11"/>
      <c r="AW11" s="188" t="s">
        <v>157</v>
      </c>
      <c r="AX11" s="89">
        <f>AX6+AX7+AX8+AX9</f>
        <v>16649.75</v>
      </c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>
        <f>SUBTOTAL(103,Tabla3[Columna31])</f>
        <v>5</v>
      </c>
      <c r="CD11" s="264">
        <f>SUM(CD6:CD10)</f>
        <v>16649.75</v>
      </c>
      <c r="CE11" s="73"/>
      <c r="CF11" s="73"/>
      <c r="CG11" s="75">
        <v>46148</v>
      </c>
      <c r="CH11" s="69">
        <v>578.5</v>
      </c>
      <c r="CI11" s="69">
        <v>56.225094761395667</v>
      </c>
      <c r="CJ11" s="69">
        <v>69</v>
      </c>
      <c r="CK11" s="69">
        <v>525.5</v>
      </c>
      <c r="CL11" s="69">
        <v>53</v>
      </c>
      <c r="CM11"/>
      <c r="CN11"/>
      <c r="CO11" s="81"/>
      <c r="CP11" s="396">
        <v>46148</v>
      </c>
      <c r="CQ11" s="69">
        <v>56.225094761395667</v>
      </c>
      <c r="CR11" s="69">
        <v>10289</v>
      </c>
      <c r="CS11" s="69">
        <v>7250</v>
      </c>
      <c r="CT11" s="69">
        <v>69</v>
      </c>
      <c r="CU11"/>
      <c r="CV11"/>
      <c r="CW11" s="81"/>
      <c r="CX11" s="396">
        <v>46148</v>
      </c>
      <c r="CY11" s="69">
        <v>845</v>
      </c>
      <c r="CZ11" s="69">
        <v>46.334375171354935</v>
      </c>
      <c r="DA11" s="69">
        <v>29.9</v>
      </c>
      <c r="DB11"/>
      <c r="DC11"/>
      <c r="DD11" s="396">
        <v>46148</v>
      </c>
      <c r="DE11" s="69">
        <v>46.334375171354935</v>
      </c>
      <c r="DF11" s="69">
        <v>18237</v>
      </c>
      <c r="DG11" s="69">
        <v>18600</v>
      </c>
      <c r="DH11" s="69">
        <v>29.9</v>
      </c>
      <c r="DI11"/>
      <c r="DJ11"/>
      <c r="DK11" s="396">
        <v>46149</v>
      </c>
      <c r="DL11" s="69">
        <v>73</v>
      </c>
      <c r="DM11" s="69">
        <v>70.327552986512529</v>
      </c>
      <c r="DN11" s="69">
        <v>8</v>
      </c>
      <c r="DO11" s="69">
        <v>14</v>
      </c>
      <c r="DQ11" s="396">
        <v>46149</v>
      </c>
      <c r="DR11" s="69">
        <v>70.327552986512529</v>
      </c>
      <c r="DS11" s="69">
        <v>8</v>
      </c>
      <c r="DT11" s="69">
        <v>1038</v>
      </c>
      <c r="DU11" s="69">
        <v>14</v>
      </c>
      <c r="DW11" s="163">
        <v>7</v>
      </c>
      <c r="DX11" s="83">
        <v>816</v>
      </c>
      <c r="DY11" s="83">
        <v>73</v>
      </c>
      <c r="DZ11" s="83">
        <v>707.125</v>
      </c>
      <c r="EA11" s="83">
        <v>1411</v>
      </c>
      <c r="EB11" s="68"/>
      <c r="EC11" s="68">
        <v>1523.125</v>
      </c>
      <c r="ED11" s="83">
        <v>1523.125</v>
      </c>
      <c r="EG11" s="2">
        <v>46148</v>
      </c>
      <c r="EH11">
        <v>578.5</v>
      </c>
      <c r="EI11" s="306">
        <v>53</v>
      </c>
      <c r="EJ11">
        <v>525.5</v>
      </c>
      <c r="EK11" s="306" t="e">
        <v>#VALUE!</v>
      </c>
      <c r="EM11" s="2">
        <v>46148</v>
      </c>
      <c r="EN11" s="305">
        <v>786.19799999999998</v>
      </c>
      <c r="EO11" s="305">
        <v>586</v>
      </c>
      <c r="EP11" s="305">
        <v>200.19800000000001</v>
      </c>
      <c r="EQ11" s="305">
        <v>710</v>
      </c>
      <c r="ER11" s="305">
        <v>23.802000000000021</v>
      </c>
      <c r="ES11" s="305">
        <v>1520</v>
      </c>
      <c r="EW11" s="3">
        <v>6</v>
      </c>
      <c r="EX11" s="290">
        <v>1423.5</v>
      </c>
      <c r="EY11" s="290">
        <v>1423.5</v>
      </c>
      <c r="EZ11" s="306">
        <v>1458</v>
      </c>
      <c r="FA11">
        <v>1520</v>
      </c>
      <c r="FB11" s="306">
        <v>810</v>
      </c>
      <c r="FC11" s="306">
        <v>786.19799999999998</v>
      </c>
    </row>
    <row r="12" spans="1:159" x14ac:dyDescent="0.25">
      <c r="X12" s="86"/>
      <c r="Y12" s="457">
        <v>46149</v>
      </c>
      <c r="Z12" s="150">
        <v>707.125</v>
      </c>
      <c r="AA12" s="69">
        <v>43.228084117862821</v>
      </c>
      <c r="AB12" s="69">
        <v>38.483305036785509</v>
      </c>
      <c r="AC12" s="69">
        <v>73</v>
      </c>
      <c r="AD12" s="69">
        <v>70.327552986512529</v>
      </c>
      <c r="AE12" s="116">
        <v>0</v>
      </c>
      <c r="AF12"/>
      <c r="AG12" s="457">
        <v>46149</v>
      </c>
      <c r="AH12" s="150">
        <v>1523.125</v>
      </c>
      <c r="AI12" s="69"/>
      <c r="AJ12" s="69">
        <v>576</v>
      </c>
      <c r="AK12" s="69">
        <v>854.5</v>
      </c>
      <c r="AL12" s="116">
        <v>92.625</v>
      </c>
      <c r="AM12"/>
      <c r="AN12" s="233">
        <v>46149</v>
      </c>
      <c r="AO12" s="150">
        <v>1523.125</v>
      </c>
      <c r="AP12" s="69">
        <v>780.41599999999994</v>
      </c>
      <c r="AQ12" s="69">
        <v>854.5</v>
      </c>
      <c r="AR12" s="69"/>
      <c r="AS12" s="69">
        <v>576</v>
      </c>
      <c r="AT12" s="69">
        <v>204.41600000000003</v>
      </c>
      <c r="AU12" s="116">
        <v>92.625</v>
      </c>
      <c r="AV12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94"/>
      <c r="CE12" s="94"/>
      <c r="CF12" s="94"/>
      <c r="CG12" s="75">
        <v>46149</v>
      </c>
      <c r="CH12" s="69">
        <v>707.125</v>
      </c>
      <c r="CI12" s="69">
        <v>43.228084117862821</v>
      </c>
      <c r="CJ12" s="69">
        <v>69</v>
      </c>
      <c r="CK12" s="69">
        <v>650.125</v>
      </c>
      <c r="CL12" s="69">
        <v>57</v>
      </c>
      <c r="CM12"/>
      <c r="CN12"/>
      <c r="CO12" s="81"/>
      <c r="CP12" s="396">
        <v>46149</v>
      </c>
      <c r="CQ12" s="69">
        <v>43.228084117862821</v>
      </c>
      <c r="CR12" s="69">
        <v>16358</v>
      </c>
      <c r="CS12" s="69">
        <v>7250</v>
      </c>
      <c r="CT12" s="69">
        <v>69</v>
      </c>
      <c r="CU12"/>
      <c r="CV12"/>
      <c r="CW12" s="81"/>
      <c r="CX12" s="396">
        <v>46149</v>
      </c>
      <c r="CY12" s="69">
        <v>816</v>
      </c>
      <c r="CZ12" s="69">
        <v>38.483305036785509</v>
      </c>
      <c r="DA12" s="69">
        <v>29.9</v>
      </c>
      <c r="DB12"/>
      <c r="DC12"/>
      <c r="DD12" s="396">
        <v>46149</v>
      </c>
      <c r="DE12" s="69">
        <v>38.483305036785509</v>
      </c>
      <c r="DF12" s="69">
        <v>21204</v>
      </c>
      <c r="DG12" s="69">
        <v>18600</v>
      </c>
      <c r="DH12" s="69">
        <v>29.9</v>
      </c>
      <c r="DI12"/>
      <c r="DJ12"/>
      <c r="DK12" s="396">
        <v>46150</v>
      </c>
      <c r="DL12" s="69">
        <v>88</v>
      </c>
      <c r="DM12" s="69">
        <v>42.287361845266702</v>
      </c>
      <c r="DN12" s="69">
        <v>8</v>
      </c>
      <c r="DO12" s="69">
        <v>14</v>
      </c>
      <c r="DQ12" s="396">
        <v>46150</v>
      </c>
      <c r="DR12" s="69">
        <v>42.287361845266702</v>
      </c>
      <c r="DS12" s="69">
        <v>8</v>
      </c>
      <c r="DT12" s="69">
        <v>2081</v>
      </c>
      <c r="DU12" s="69">
        <v>14</v>
      </c>
      <c r="DW12" s="163">
        <v>8</v>
      </c>
      <c r="DX12" s="83">
        <v>754</v>
      </c>
      <c r="DY12" s="83">
        <v>88</v>
      </c>
      <c r="DZ12" s="83">
        <v>666.375</v>
      </c>
      <c r="EA12" s="83">
        <v>1760</v>
      </c>
      <c r="EB12" s="68"/>
      <c r="EC12" s="68">
        <v>1420.375</v>
      </c>
      <c r="ED12" s="83">
        <v>1420.375</v>
      </c>
      <c r="EG12" s="2">
        <v>46149</v>
      </c>
      <c r="EH12">
        <v>707.125</v>
      </c>
      <c r="EI12" s="306">
        <v>57</v>
      </c>
      <c r="EJ12">
        <v>650.125</v>
      </c>
      <c r="EK12" s="306" t="e">
        <v>#VALUE!</v>
      </c>
      <c r="EM12" s="2">
        <v>46149</v>
      </c>
      <c r="EN12" s="305">
        <v>780.41599999999994</v>
      </c>
      <c r="EO12" s="305">
        <v>576</v>
      </c>
      <c r="EP12" s="305">
        <v>204.41600000000003</v>
      </c>
      <c r="EQ12" s="305">
        <v>496</v>
      </c>
      <c r="ER12" s="305">
        <v>134.58400000000006</v>
      </c>
      <c r="ES12" s="305">
        <v>1411</v>
      </c>
      <c r="EW12" s="3">
        <v>7</v>
      </c>
      <c r="EX12" s="290">
        <v>1523.125</v>
      </c>
      <c r="EY12" s="290">
        <v>1523.125</v>
      </c>
      <c r="EZ12" s="306">
        <v>1554</v>
      </c>
      <c r="FA12">
        <v>1411</v>
      </c>
      <c r="FB12" s="306">
        <v>915</v>
      </c>
      <c r="FC12" s="306">
        <v>780.41599999999994</v>
      </c>
    </row>
    <row r="13" spans="1:159" x14ac:dyDescent="0.25">
      <c r="X13" s="86"/>
      <c r="Y13" s="457">
        <v>46150</v>
      </c>
      <c r="Z13" s="150">
        <v>666.375</v>
      </c>
      <c r="AA13" s="69">
        <v>45.676537117005964</v>
      </c>
      <c r="AB13" s="69">
        <v>38.121239698670308</v>
      </c>
      <c r="AC13" s="69">
        <v>88</v>
      </c>
      <c r="AD13" s="69">
        <v>42.287361845266702</v>
      </c>
      <c r="AE13" s="116">
        <v>0</v>
      </c>
      <c r="AF13"/>
      <c r="AG13" s="457">
        <v>46150</v>
      </c>
      <c r="AH13" s="150">
        <v>1420.375</v>
      </c>
      <c r="AI13" s="69"/>
      <c r="AJ13" s="69">
        <v>603</v>
      </c>
      <c r="AK13" s="69">
        <v>695.5</v>
      </c>
      <c r="AL13" s="116">
        <v>121.875</v>
      </c>
      <c r="AM13"/>
      <c r="AN13" s="233">
        <v>46150</v>
      </c>
      <c r="AO13" s="150">
        <v>1420.375</v>
      </c>
      <c r="AP13" s="69">
        <v>790.18899999999996</v>
      </c>
      <c r="AQ13" s="69">
        <v>695.5</v>
      </c>
      <c r="AR13" s="69"/>
      <c r="AS13" s="69">
        <v>603</v>
      </c>
      <c r="AT13" s="69">
        <v>187.18899999999999</v>
      </c>
      <c r="AU13" s="116">
        <v>121.875</v>
      </c>
      <c r="AV13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301">
        <f>+Tabla3[[#Totals],[Columna33]]+AX14</f>
        <v>19072.947</v>
      </c>
      <c r="CE13" s="94"/>
      <c r="CF13" s="94"/>
      <c r="CG13" s="75">
        <v>46150</v>
      </c>
      <c r="CH13" s="69">
        <v>666.375</v>
      </c>
      <c r="CI13" s="69">
        <v>45.676537117005964</v>
      </c>
      <c r="CJ13" s="69">
        <v>69</v>
      </c>
      <c r="CK13" s="69">
        <v>588.375</v>
      </c>
      <c r="CL13" s="69">
        <v>78</v>
      </c>
      <c r="CM13"/>
      <c r="CN13"/>
      <c r="CO13" s="81"/>
      <c r="CP13" s="396">
        <v>46150</v>
      </c>
      <c r="CQ13" s="69">
        <v>45.676537117005964</v>
      </c>
      <c r="CR13" s="69">
        <v>14589</v>
      </c>
      <c r="CS13" s="69">
        <v>7250</v>
      </c>
      <c r="CT13" s="69">
        <v>69</v>
      </c>
      <c r="CU13"/>
      <c r="CV13"/>
      <c r="CW13" s="81"/>
      <c r="CX13" s="396">
        <v>46150</v>
      </c>
      <c r="CY13" s="69">
        <v>754</v>
      </c>
      <c r="CZ13" s="69">
        <v>38.121239698670308</v>
      </c>
      <c r="DA13" s="69">
        <v>29.9</v>
      </c>
      <c r="DB13"/>
      <c r="DC13"/>
      <c r="DD13" s="396">
        <v>46150</v>
      </c>
      <c r="DE13" s="69">
        <v>38.121239698670308</v>
      </c>
      <c r="DF13" s="69">
        <v>19779</v>
      </c>
      <c r="DG13" s="69">
        <v>18600</v>
      </c>
      <c r="DH13" s="69">
        <v>29.9</v>
      </c>
      <c r="DI13"/>
      <c r="DJ13"/>
      <c r="DK13" s="396">
        <v>46151</v>
      </c>
      <c r="DL13" s="69">
        <v>0</v>
      </c>
      <c r="DM13" s="69">
        <v>0</v>
      </c>
      <c r="DN13" s="69">
        <v>8</v>
      </c>
      <c r="DO13" s="69">
        <v>14</v>
      </c>
      <c r="DQ13" s="396">
        <v>46151</v>
      </c>
      <c r="DR13" s="69">
        <v>0</v>
      </c>
      <c r="DS13" s="69">
        <v>8</v>
      </c>
      <c r="DT13" s="69"/>
      <c r="DU13" s="69">
        <v>14</v>
      </c>
      <c r="DW13" s="163">
        <v>9</v>
      </c>
      <c r="DX13" s="83">
        <v>618</v>
      </c>
      <c r="DY13" s="83">
        <v>0</v>
      </c>
      <c r="DZ13" s="83">
        <v>420.25</v>
      </c>
      <c r="EA13" s="83">
        <v>1440</v>
      </c>
      <c r="EB13" s="68"/>
      <c r="EC13" s="68">
        <v>1038.25</v>
      </c>
      <c r="ED13" s="83">
        <v>1038.25</v>
      </c>
      <c r="EG13" s="2">
        <v>46150</v>
      </c>
      <c r="EH13">
        <v>666.375</v>
      </c>
      <c r="EI13" s="306">
        <v>78</v>
      </c>
      <c r="EJ13">
        <v>588.375</v>
      </c>
      <c r="EK13" s="306" t="e">
        <v>#VALUE!</v>
      </c>
      <c r="EM13" s="2">
        <v>46150</v>
      </c>
      <c r="EN13" s="305">
        <v>790.18899999999996</v>
      </c>
      <c r="EO13" s="305">
        <v>603</v>
      </c>
      <c r="EP13" s="305">
        <v>187.18899999999999</v>
      </c>
      <c r="EQ13" s="305">
        <v>912</v>
      </c>
      <c r="ER13" s="305">
        <v>57.811000000000035</v>
      </c>
      <c r="ES13" s="305">
        <v>1760</v>
      </c>
      <c r="EW13" s="3">
        <v>8</v>
      </c>
      <c r="EX13" s="290">
        <v>1420.375</v>
      </c>
      <c r="EY13" s="290">
        <v>1420.375</v>
      </c>
      <c r="EZ13" s="306">
        <v>1461</v>
      </c>
      <c r="FA13">
        <v>1760</v>
      </c>
      <c r="FB13" s="306">
        <v>848</v>
      </c>
      <c r="FC13">
        <v>790.18899999999996</v>
      </c>
    </row>
    <row r="14" spans="1:159" x14ac:dyDescent="0.25">
      <c r="X14" s="86"/>
      <c r="Y14" s="457">
        <v>46151</v>
      </c>
      <c r="Z14" s="150">
        <v>420.25</v>
      </c>
      <c r="AA14" s="69">
        <v>50.810059243138674</v>
      </c>
      <c r="AB14" s="69">
        <v>36.10023949997079</v>
      </c>
      <c r="AC14" s="69">
        <v>0</v>
      </c>
      <c r="AD14" s="69">
        <v>0</v>
      </c>
      <c r="AE14" s="116">
        <v>0</v>
      </c>
      <c r="AF14"/>
      <c r="AG14" s="457">
        <v>46151</v>
      </c>
      <c r="AH14" s="150">
        <v>1038.25</v>
      </c>
      <c r="AI14" s="69"/>
      <c r="AJ14" s="69">
        <v>437</v>
      </c>
      <c r="AK14" s="69">
        <v>446</v>
      </c>
      <c r="AL14" s="116">
        <v>155.25</v>
      </c>
      <c r="AM14"/>
      <c r="AN14" s="233">
        <v>46151</v>
      </c>
      <c r="AO14" s="150">
        <v>1038.25</v>
      </c>
      <c r="AP14" s="69">
        <v>602.11599999999999</v>
      </c>
      <c r="AQ14" s="69">
        <v>446</v>
      </c>
      <c r="AR14" s="69"/>
      <c r="AS14" s="69">
        <v>437</v>
      </c>
      <c r="AT14" s="69">
        <v>165.11599999999999</v>
      </c>
      <c r="AU14" s="116">
        <v>155.25</v>
      </c>
      <c r="AV14"/>
      <c r="AW14" s="133" t="s">
        <v>96</v>
      </c>
      <c r="AX14" s="297">
        <f>GETPIVOTDATA("  VOLUMEN ENVIADO RECHAZO (m3)",$AN$4)</f>
        <v>2423.1969999999997</v>
      </c>
      <c r="AY14" s="298" t="e">
        <f>AT5/AO5</f>
        <v>#VALUE!</v>
      </c>
      <c r="AZ14" s="298">
        <f>AT6/AO6</f>
        <v>0.17879843953185953</v>
      </c>
      <c r="BA14" s="298" t="e">
        <f>AT7/AO7</f>
        <v>#DIV/0!</v>
      </c>
      <c r="BB14" s="298" t="e">
        <f>AT8/AO8</f>
        <v>#DIV/0!</v>
      </c>
      <c r="BC14" s="298">
        <f>AT9/AO9</f>
        <v>9.1818970394116531E-2</v>
      </c>
      <c r="BD14" s="298">
        <f>AT10/AO10</f>
        <v>0.10917279596977332</v>
      </c>
      <c r="BE14" s="298">
        <f>AT11/AO11</f>
        <v>0.14063786441868634</v>
      </c>
      <c r="BF14" s="298">
        <f>AT12/AO12</f>
        <v>0.13420828887977024</v>
      </c>
      <c r="BG14" s="298">
        <f>AT13/AO13</f>
        <v>0.13178843615242453</v>
      </c>
      <c r="BH14" s="298">
        <f>AT14/AO14</f>
        <v>0.15903298820130024</v>
      </c>
      <c r="BI14" s="298" t="e">
        <f>AT15/AO15</f>
        <v>#DIV/0!</v>
      </c>
      <c r="BJ14" s="298">
        <f>AT16/AO16</f>
        <v>0.12691952729319075</v>
      </c>
      <c r="BK14" s="298">
        <f>AT17/AO17</f>
        <v>0.1680268359020852</v>
      </c>
      <c r="BL14" s="298">
        <f>AT18/AO18</f>
        <v>0.13953867403314915</v>
      </c>
      <c r="BM14" s="298">
        <f>AT19/AO19</f>
        <v>0.16782798122065726</v>
      </c>
      <c r="BN14" s="298">
        <f>AT20/AO20</f>
        <v>0.16501177879816331</v>
      </c>
      <c r="BO14" s="298">
        <f>AT21/AO21</f>
        <v>0.22957656826568262</v>
      </c>
      <c r="BP14" s="298" t="e">
        <f>AT22/AO22</f>
        <v>#DIV/0!</v>
      </c>
      <c r="BQ14" s="298">
        <f>AT23/AO23</f>
        <v>0.16032866707242846</v>
      </c>
      <c r="BR14" s="298">
        <f>AT24/AO24</f>
        <v>0.14553954263577529</v>
      </c>
      <c r="BS14" s="298" t="e">
        <f>AT25/AO25</f>
        <v>#DIV/0!</v>
      </c>
      <c r="BT14" s="298" t="e">
        <f>AT26/AO26</f>
        <v>#DIV/0!</v>
      </c>
      <c r="BU14" s="298" t="e">
        <f>AT27/AO27</f>
        <v>#DIV/0!</v>
      </c>
      <c r="BV14" s="298" t="e">
        <f>AT28/AO28</f>
        <v>#DIV/0!</v>
      </c>
      <c r="BW14" s="298" t="e">
        <f>AT29/AO29</f>
        <v>#DIV/0!</v>
      </c>
      <c r="BX14" s="298" t="e">
        <f>AT30/AO30</f>
        <v>#DIV/0!</v>
      </c>
      <c r="BY14" s="298" t="e">
        <f>AT31/AO31</f>
        <v>#DIV/0!</v>
      </c>
      <c r="BZ14" s="298" t="e">
        <f>AT32/AO32</f>
        <v>#DIV/0!</v>
      </c>
      <c r="CA14" s="298" t="e">
        <f>AT33/AO33</f>
        <v>#DIV/0!</v>
      </c>
      <c r="CB14" s="298" t="e">
        <f>AT34/AO34</f>
        <v>#DIV/0!</v>
      </c>
      <c r="CC14" s="298" t="e">
        <f>AT35/AO35</f>
        <v>#DIV/0!</v>
      </c>
      <c r="CD14" s="264">
        <f>+CD13</f>
        <v>19072.947</v>
      </c>
      <c r="CE14" s="299">
        <f>+AX14/CD13</f>
        <v>0.12704890334985985</v>
      </c>
      <c r="CF14" s="94"/>
      <c r="CG14" s="75">
        <v>46151</v>
      </c>
      <c r="CH14" s="69">
        <v>420.25</v>
      </c>
      <c r="CI14" s="69">
        <v>50.810059243138674</v>
      </c>
      <c r="CJ14" s="69">
        <v>69</v>
      </c>
      <c r="CK14" s="69">
        <v>420.25</v>
      </c>
      <c r="CL14" s="69">
        <v>0</v>
      </c>
      <c r="CM14"/>
      <c r="CN14"/>
      <c r="CO14" s="81"/>
      <c r="CP14" s="396">
        <v>46151</v>
      </c>
      <c r="CQ14" s="69">
        <v>50.810059243138674</v>
      </c>
      <c r="CR14" s="69">
        <v>8271</v>
      </c>
      <c r="CS14" s="69">
        <v>7250</v>
      </c>
      <c r="CT14" s="69">
        <v>69</v>
      </c>
      <c r="CU14"/>
      <c r="CV14"/>
      <c r="CW14" s="81"/>
      <c r="CX14" s="396">
        <v>46151</v>
      </c>
      <c r="CY14" s="69">
        <v>618</v>
      </c>
      <c r="CZ14" s="69">
        <v>36.10023949997079</v>
      </c>
      <c r="DA14" s="69">
        <v>29.9</v>
      </c>
      <c r="DB14"/>
      <c r="DC14"/>
      <c r="DD14" s="396">
        <v>46151</v>
      </c>
      <c r="DE14" s="69">
        <v>36.10023949997079</v>
      </c>
      <c r="DF14" s="69">
        <v>17119</v>
      </c>
      <c r="DG14" s="69">
        <v>18600</v>
      </c>
      <c r="DH14" s="69">
        <v>29.9</v>
      </c>
      <c r="DI14"/>
      <c r="DJ14"/>
      <c r="DK14" s="396">
        <v>46152</v>
      </c>
      <c r="DL14" s="69">
        <v>0</v>
      </c>
      <c r="DM14" s="69">
        <v>0</v>
      </c>
      <c r="DN14" s="69">
        <v>8</v>
      </c>
      <c r="DO14" s="69">
        <v>14</v>
      </c>
      <c r="DQ14" s="396">
        <v>46152</v>
      </c>
      <c r="DR14" s="69">
        <v>0</v>
      </c>
      <c r="DS14" s="69">
        <v>8</v>
      </c>
      <c r="DT14" s="69"/>
      <c r="DU14" s="69">
        <v>14</v>
      </c>
      <c r="DW14" s="163">
        <v>10</v>
      </c>
      <c r="DX14" s="83">
        <v>0</v>
      </c>
      <c r="DY14" s="83">
        <v>0</v>
      </c>
      <c r="DZ14" s="83">
        <v>0</v>
      </c>
      <c r="EA14" s="83">
        <v>0</v>
      </c>
      <c r="EB14" s="68"/>
      <c r="EC14" s="68">
        <v>0</v>
      </c>
      <c r="ED14" s="83">
        <v>0</v>
      </c>
      <c r="EG14" s="2">
        <v>46151</v>
      </c>
      <c r="EH14">
        <v>420.25</v>
      </c>
      <c r="EI14" s="306">
        <v>0</v>
      </c>
      <c r="EJ14">
        <v>420.25</v>
      </c>
      <c r="EK14" s="306" t="e">
        <v>#VALUE!</v>
      </c>
      <c r="EM14" s="2">
        <v>46151</v>
      </c>
      <c r="EN14" s="305">
        <v>602.11599999999999</v>
      </c>
      <c r="EO14" s="305">
        <v>437</v>
      </c>
      <c r="EP14" s="305">
        <v>165.11599999999999</v>
      </c>
      <c r="EQ14" s="305">
        <v>755</v>
      </c>
      <c r="ER14" s="305">
        <v>82.884000000000015</v>
      </c>
      <c r="ES14" s="305">
        <v>1440</v>
      </c>
      <c r="EW14" s="3">
        <v>9</v>
      </c>
      <c r="EX14" s="290">
        <v>1038.25</v>
      </c>
      <c r="EY14" s="290">
        <v>1038.25</v>
      </c>
      <c r="EZ14" s="306">
        <v>1090</v>
      </c>
      <c r="FA14">
        <v>1440</v>
      </c>
      <c r="FB14" s="306">
        <v>685</v>
      </c>
      <c r="FC14">
        <v>602.11599999999999</v>
      </c>
    </row>
    <row r="15" spans="1:159" x14ac:dyDescent="0.25">
      <c r="X15" s="86"/>
      <c r="Y15" s="457">
        <v>46152</v>
      </c>
      <c r="Z15" s="150">
        <v>0</v>
      </c>
      <c r="AA15" s="69">
        <v>0</v>
      </c>
      <c r="AB15" s="69">
        <v>0</v>
      </c>
      <c r="AC15" s="69">
        <v>0</v>
      </c>
      <c r="AD15" s="69">
        <v>0</v>
      </c>
      <c r="AE15" s="116">
        <v>0</v>
      </c>
      <c r="AF15"/>
      <c r="AG15" s="457">
        <v>46152</v>
      </c>
      <c r="AH15" s="150">
        <v>0</v>
      </c>
      <c r="AI15" s="69"/>
      <c r="AJ15" s="69">
        <v>0</v>
      </c>
      <c r="AK15" s="69">
        <v>0</v>
      </c>
      <c r="AL15" s="116">
        <v>0</v>
      </c>
      <c r="AM15"/>
      <c r="AN15" s="233">
        <v>46152</v>
      </c>
      <c r="AO15" s="150">
        <v>0</v>
      </c>
      <c r="AP15" s="69">
        <v>0</v>
      </c>
      <c r="AQ15" s="69">
        <v>0</v>
      </c>
      <c r="AR15" s="69"/>
      <c r="AS15" s="69">
        <v>0</v>
      </c>
      <c r="AT15" s="69">
        <v>0</v>
      </c>
      <c r="AU15" s="116">
        <v>0</v>
      </c>
      <c r="AV15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94"/>
      <c r="CE15" s="94"/>
      <c r="CF15" s="94"/>
      <c r="CG15" s="75">
        <v>46152</v>
      </c>
      <c r="CH15" s="69">
        <v>0</v>
      </c>
      <c r="CI15" s="69">
        <v>0</v>
      </c>
      <c r="CJ15" s="69">
        <v>69</v>
      </c>
      <c r="CK15" s="69">
        <v>0</v>
      </c>
      <c r="CL15" s="69">
        <v>0</v>
      </c>
      <c r="CM15"/>
      <c r="CN15"/>
      <c r="CO15" s="81"/>
      <c r="CP15" s="396">
        <v>46152</v>
      </c>
      <c r="CQ15" s="69">
        <v>0</v>
      </c>
      <c r="CR15" s="69"/>
      <c r="CS15" s="69">
        <v>7250</v>
      </c>
      <c r="CT15" s="69">
        <v>69</v>
      </c>
      <c r="CU15"/>
      <c r="CV15"/>
      <c r="CW15" s="81"/>
      <c r="CX15" s="396">
        <v>46152</v>
      </c>
      <c r="CY15" s="69">
        <v>0</v>
      </c>
      <c r="CZ15" s="69">
        <v>0</v>
      </c>
      <c r="DA15" s="69">
        <v>29.9</v>
      </c>
      <c r="DB15"/>
      <c r="DC15"/>
      <c r="DD15" s="396">
        <v>46152</v>
      </c>
      <c r="DE15" s="69">
        <v>0</v>
      </c>
      <c r="DF15" s="69">
        <v>0</v>
      </c>
      <c r="DG15" s="69">
        <v>18600</v>
      </c>
      <c r="DH15" s="69">
        <v>29.9</v>
      </c>
      <c r="DI15"/>
      <c r="DJ15"/>
      <c r="DK15" s="396">
        <v>46153</v>
      </c>
      <c r="DL15" s="69">
        <v>0</v>
      </c>
      <c r="DM15" s="69">
        <v>0</v>
      </c>
      <c r="DN15" s="69">
        <v>8</v>
      </c>
      <c r="DO15" s="69">
        <v>14</v>
      </c>
      <c r="DQ15" s="396">
        <v>46153</v>
      </c>
      <c r="DR15" s="69">
        <v>0</v>
      </c>
      <c r="DS15" s="69">
        <v>8</v>
      </c>
      <c r="DT15" s="69"/>
      <c r="DU15" s="69">
        <v>14</v>
      </c>
      <c r="DW15" s="163">
        <v>11</v>
      </c>
      <c r="DX15" s="83">
        <v>797</v>
      </c>
      <c r="DY15" s="83">
        <v>0</v>
      </c>
      <c r="DZ15" s="83">
        <v>535.75</v>
      </c>
      <c r="EA15" s="83">
        <v>1534</v>
      </c>
      <c r="EB15" s="68"/>
      <c r="EC15" s="68">
        <v>1332.75</v>
      </c>
      <c r="ED15" s="83">
        <v>1332.75</v>
      </c>
      <c r="EG15" s="2">
        <v>46152</v>
      </c>
      <c r="EH15">
        <v>0</v>
      </c>
      <c r="EI15" s="306">
        <v>0</v>
      </c>
      <c r="EJ15">
        <v>0</v>
      </c>
      <c r="EK15" s="306" t="e">
        <v>#VALUE!</v>
      </c>
      <c r="EM15" s="2">
        <v>46152</v>
      </c>
      <c r="EN15" s="305">
        <v>0</v>
      </c>
      <c r="EO15" s="305">
        <v>0</v>
      </c>
      <c r="EP15" s="305">
        <v>0</v>
      </c>
      <c r="EQ15" s="305">
        <v>0</v>
      </c>
      <c r="ER15" s="305">
        <v>0</v>
      </c>
      <c r="ES15" s="305">
        <v>0</v>
      </c>
      <c r="EW15" s="3">
        <v>10</v>
      </c>
      <c r="EX15" s="290">
        <v>0</v>
      </c>
      <c r="EY15" s="290">
        <v>0</v>
      </c>
      <c r="EZ15" s="306">
        <v>0</v>
      </c>
      <c r="FA15">
        <v>0</v>
      </c>
      <c r="FB15" s="306">
        <v>0</v>
      </c>
      <c r="FC15">
        <v>0</v>
      </c>
    </row>
    <row r="16" spans="1:159" x14ac:dyDescent="0.25">
      <c r="X16" s="86"/>
      <c r="Y16" s="457">
        <v>46153</v>
      </c>
      <c r="Z16" s="150">
        <v>535.75</v>
      </c>
      <c r="AA16" s="69">
        <v>66.256492703438042</v>
      </c>
      <c r="AB16" s="69">
        <v>48.579787882482016</v>
      </c>
      <c r="AC16" s="69">
        <v>0</v>
      </c>
      <c r="AD16" s="69">
        <v>0</v>
      </c>
      <c r="AE16" s="116">
        <v>0</v>
      </c>
      <c r="AF16"/>
      <c r="AG16" s="457">
        <v>46153</v>
      </c>
      <c r="AH16" s="150">
        <v>1332.75</v>
      </c>
      <c r="AI16" s="69"/>
      <c r="AJ16" s="69">
        <v>436</v>
      </c>
      <c r="AK16" s="69">
        <v>761</v>
      </c>
      <c r="AL16" s="116">
        <v>135.75</v>
      </c>
      <c r="AM16"/>
      <c r="AN16" s="233">
        <v>46153</v>
      </c>
      <c r="AO16" s="150">
        <v>1332.75</v>
      </c>
      <c r="AP16" s="69">
        <v>605.15200000000004</v>
      </c>
      <c r="AQ16" s="69">
        <v>761</v>
      </c>
      <c r="AR16" s="69"/>
      <c r="AS16" s="69">
        <v>436</v>
      </c>
      <c r="AT16" s="69">
        <v>169.15199999999999</v>
      </c>
      <c r="AU16" s="116">
        <v>135.75</v>
      </c>
      <c r="AV1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94"/>
      <c r="CE16" s="94"/>
      <c r="CF16" s="94"/>
      <c r="CG16" s="75">
        <v>46153</v>
      </c>
      <c r="CH16" s="69">
        <v>535.75</v>
      </c>
      <c r="CI16" s="69">
        <v>66.256492703438042</v>
      </c>
      <c r="CJ16" s="69">
        <v>69</v>
      </c>
      <c r="CK16" s="69">
        <v>535.75</v>
      </c>
      <c r="CL16" s="69">
        <v>0</v>
      </c>
      <c r="CM16"/>
      <c r="CN16"/>
      <c r="CO16" s="81"/>
      <c r="CP16" s="396">
        <v>46153</v>
      </c>
      <c r="CQ16" s="69">
        <v>66.256492703438042</v>
      </c>
      <c r="CR16" s="69">
        <v>8086</v>
      </c>
      <c r="CS16" s="69">
        <v>7250</v>
      </c>
      <c r="CT16" s="69">
        <v>69</v>
      </c>
      <c r="CU16"/>
      <c r="CV16"/>
      <c r="CW16" s="81"/>
      <c r="CX16" s="396">
        <v>46153</v>
      </c>
      <c r="CY16" s="69">
        <v>797</v>
      </c>
      <c r="CZ16" s="69">
        <v>48.579787882482016</v>
      </c>
      <c r="DA16" s="69">
        <v>29.9</v>
      </c>
      <c r="DB16"/>
      <c r="DC16"/>
      <c r="DD16" s="396">
        <v>46153</v>
      </c>
      <c r="DE16" s="69">
        <v>48.579787882482016</v>
      </c>
      <c r="DF16" s="69">
        <v>16406</v>
      </c>
      <c r="DG16" s="69">
        <v>18600</v>
      </c>
      <c r="DH16" s="69">
        <v>29.9</v>
      </c>
      <c r="DI16"/>
      <c r="DJ16"/>
      <c r="DK16" s="396">
        <v>46154</v>
      </c>
      <c r="DL16" s="69">
        <v>0</v>
      </c>
      <c r="DM16" s="69">
        <v>0</v>
      </c>
      <c r="DN16" s="69">
        <v>8</v>
      </c>
      <c r="DO16" s="69">
        <v>14</v>
      </c>
      <c r="DQ16" s="396">
        <v>46154</v>
      </c>
      <c r="DR16" s="69">
        <v>0</v>
      </c>
      <c r="DS16" s="69">
        <v>8</v>
      </c>
      <c r="DT16" s="69"/>
      <c r="DU16" s="69">
        <v>14</v>
      </c>
      <c r="DW16" s="163">
        <v>12</v>
      </c>
      <c r="DX16" s="83">
        <v>713</v>
      </c>
      <c r="DY16" s="83">
        <v>0</v>
      </c>
      <c r="DZ16" s="83">
        <v>665.75</v>
      </c>
      <c r="EA16" s="83">
        <v>1257</v>
      </c>
      <c r="EB16" s="68"/>
      <c r="EC16" s="68">
        <v>1378.75</v>
      </c>
      <c r="ED16" s="83">
        <v>1378.75</v>
      </c>
      <c r="EG16" s="2">
        <v>46153</v>
      </c>
      <c r="EH16">
        <v>535.75</v>
      </c>
      <c r="EI16" s="306">
        <v>0</v>
      </c>
      <c r="EJ16">
        <v>535.75</v>
      </c>
      <c r="EK16" s="306" t="e">
        <v>#VALUE!</v>
      </c>
      <c r="EM16" s="2">
        <v>46153</v>
      </c>
      <c r="EN16" s="305">
        <v>605.15200000000004</v>
      </c>
      <c r="EO16" s="305">
        <v>436</v>
      </c>
      <c r="EP16" s="305">
        <v>169.15199999999999</v>
      </c>
      <c r="EQ16" s="305">
        <v>883</v>
      </c>
      <c r="ER16" s="305">
        <v>45.847999999999956</v>
      </c>
      <c r="ES16" s="305">
        <v>1534</v>
      </c>
      <c r="EW16" s="3">
        <v>11</v>
      </c>
      <c r="EX16" s="290">
        <v>1332.75</v>
      </c>
      <c r="EY16" s="290">
        <v>1332.75</v>
      </c>
      <c r="EZ16" s="306">
        <v>1378</v>
      </c>
      <c r="FA16">
        <v>1534</v>
      </c>
      <c r="FB16" s="306">
        <v>651</v>
      </c>
      <c r="FC16">
        <v>605.15200000000004</v>
      </c>
    </row>
    <row r="17" spans="21:160" x14ac:dyDescent="0.25">
      <c r="U17" s="355"/>
      <c r="X17" s="86"/>
      <c r="Y17" s="339">
        <v>46154</v>
      </c>
      <c r="Z17" s="150">
        <v>665.75</v>
      </c>
      <c r="AA17" s="69">
        <v>60.572286416158676</v>
      </c>
      <c r="AB17" s="69">
        <v>46.446485570972577</v>
      </c>
      <c r="AC17" s="69">
        <v>0</v>
      </c>
      <c r="AD17" s="69">
        <v>0</v>
      </c>
      <c r="AE17" s="116">
        <v>0</v>
      </c>
      <c r="AF17"/>
      <c r="AG17" s="457">
        <v>46154</v>
      </c>
      <c r="AH17" s="150">
        <v>1378.75</v>
      </c>
      <c r="AI17" s="69"/>
      <c r="AJ17" s="69">
        <v>576</v>
      </c>
      <c r="AK17" s="69">
        <v>700</v>
      </c>
      <c r="AL17" s="116">
        <v>102.75</v>
      </c>
      <c r="AM17"/>
      <c r="AN17" s="233">
        <v>46154</v>
      </c>
      <c r="AO17" s="150">
        <v>1378.75</v>
      </c>
      <c r="AP17" s="69">
        <v>807.66699999999992</v>
      </c>
      <c r="AQ17" s="69">
        <v>700</v>
      </c>
      <c r="AR17" s="69"/>
      <c r="AS17" s="69">
        <v>576</v>
      </c>
      <c r="AT17" s="69">
        <v>231.66699999999997</v>
      </c>
      <c r="AU17" s="116">
        <v>102.75</v>
      </c>
      <c r="AV17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94"/>
      <c r="CE17" s="94"/>
      <c r="CF17" s="94"/>
      <c r="CG17" s="75">
        <v>46154</v>
      </c>
      <c r="CH17" s="69">
        <v>665.75</v>
      </c>
      <c r="CI17" s="69">
        <v>60.572286416158676</v>
      </c>
      <c r="CJ17" s="69">
        <v>69</v>
      </c>
      <c r="CK17" s="69">
        <v>665.75</v>
      </c>
      <c r="CL17" s="69">
        <v>0</v>
      </c>
      <c r="CM17"/>
      <c r="CN17"/>
      <c r="CO17" s="81"/>
      <c r="CP17" s="396">
        <v>46154</v>
      </c>
      <c r="CQ17" s="69">
        <v>60.572286416158676</v>
      </c>
      <c r="CR17" s="69">
        <v>10991</v>
      </c>
      <c r="CS17" s="69">
        <v>7250</v>
      </c>
      <c r="CT17" s="69">
        <v>69</v>
      </c>
      <c r="CU17"/>
      <c r="CV17"/>
      <c r="CW17" s="81"/>
      <c r="CX17" s="396">
        <v>46154</v>
      </c>
      <c r="CY17" s="69">
        <v>713</v>
      </c>
      <c r="CZ17" s="69">
        <v>46.446485570972577</v>
      </c>
      <c r="DA17" s="69">
        <v>29.9</v>
      </c>
      <c r="DB17"/>
      <c r="DC17"/>
      <c r="DD17" s="396">
        <v>46154</v>
      </c>
      <c r="DE17" s="69">
        <v>46.446485570972577</v>
      </c>
      <c r="DF17" s="69">
        <v>15351</v>
      </c>
      <c r="DG17" s="69">
        <v>18600</v>
      </c>
      <c r="DH17" s="69">
        <v>29.9</v>
      </c>
      <c r="DI17"/>
      <c r="DJ17"/>
      <c r="DK17" s="396">
        <v>46155</v>
      </c>
      <c r="DL17" s="69">
        <v>40</v>
      </c>
      <c r="DM17" s="69">
        <v>0</v>
      </c>
      <c r="DN17" s="69">
        <v>8</v>
      </c>
      <c r="DO17" s="69">
        <v>14</v>
      </c>
      <c r="DQ17" s="396">
        <v>46155</v>
      </c>
      <c r="DR17" s="69">
        <v>0</v>
      </c>
      <c r="DS17" s="69">
        <v>8</v>
      </c>
      <c r="DT17" s="69"/>
      <c r="DU17" s="69">
        <v>14</v>
      </c>
      <c r="DW17" s="163">
        <v>13</v>
      </c>
      <c r="DX17" s="83">
        <v>801</v>
      </c>
      <c r="DY17" s="83">
        <v>40</v>
      </c>
      <c r="DZ17" s="83">
        <v>647</v>
      </c>
      <c r="EA17" s="83">
        <v>1515</v>
      </c>
      <c r="EB17" s="68"/>
      <c r="EC17" s="68">
        <v>1448</v>
      </c>
      <c r="ED17" s="83">
        <v>1448</v>
      </c>
      <c r="EG17" s="2">
        <v>46154</v>
      </c>
      <c r="EH17">
        <v>665.75</v>
      </c>
      <c r="EI17" s="306">
        <v>0</v>
      </c>
      <c r="EJ17">
        <v>665.75</v>
      </c>
      <c r="EK17" s="306" t="e">
        <v>#VALUE!</v>
      </c>
      <c r="EM17" s="2">
        <v>46154</v>
      </c>
      <c r="EN17" s="305">
        <v>807.66699999999992</v>
      </c>
      <c r="EO17" s="305">
        <v>576</v>
      </c>
      <c r="EP17" s="305">
        <v>231.66699999999997</v>
      </c>
      <c r="EQ17" s="305">
        <v>379</v>
      </c>
      <c r="ER17" s="305">
        <v>70.333000000000084</v>
      </c>
      <c r="ES17" s="305">
        <v>1257</v>
      </c>
      <c r="EW17" s="3">
        <v>12</v>
      </c>
      <c r="EX17" s="290">
        <v>1378.75</v>
      </c>
      <c r="EY17" s="290">
        <v>1378.75</v>
      </c>
      <c r="EZ17" s="306">
        <v>1413</v>
      </c>
      <c r="FA17">
        <v>1257</v>
      </c>
      <c r="FB17" s="306">
        <v>878</v>
      </c>
      <c r="FC17">
        <v>807.66699999999992</v>
      </c>
    </row>
    <row r="18" spans="21:160" x14ac:dyDescent="0.25">
      <c r="U18" s="355"/>
      <c r="X18" s="86"/>
      <c r="Y18" s="339">
        <v>46155</v>
      </c>
      <c r="Z18" s="150">
        <v>647</v>
      </c>
      <c r="AA18" s="69">
        <v>48.111243307555029</v>
      </c>
      <c r="AB18" s="69">
        <v>41.013824884792626</v>
      </c>
      <c r="AC18" s="69">
        <v>40</v>
      </c>
      <c r="AD18" s="69">
        <v>0</v>
      </c>
      <c r="AE18" s="116">
        <v>0</v>
      </c>
      <c r="AF18"/>
      <c r="AG18" s="457">
        <v>46155</v>
      </c>
      <c r="AH18" s="150">
        <v>1448</v>
      </c>
      <c r="AI18" s="69"/>
      <c r="AJ18" s="69">
        <v>556</v>
      </c>
      <c r="AK18" s="69">
        <v>751</v>
      </c>
      <c r="AL18" s="116">
        <v>141</v>
      </c>
      <c r="AM18"/>
      <c r="AN18" s="233">
        <v>46155</v>
      </c>
      <c r="AO18" s="150">
        <v>1448</v>
      </c>
      <c r="AP18" s="69">
        <v>758.05199999999991</v>
      </c>
      <c r="AQ18" s="69">
        <v>751</v>
      </c>
      <c r="AR18" s="69"/>
      <c r="AS18" s="69">
        <v>556</v>
      </c>
      <c r="AT18" s="69">
        <v>202.05199999999996</v>
      </c>
      <c r="AU18" s="116">
        <v>141</v>
      </c>
      <c r="AV18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94"/>
      <c r="CE18" s="94"/>
      <c r="CF18" s="94"/>
      <c r="CG18" s="75">
        <v>46155</v>
      </c>
      <c r="CH18" s="69">
        <v>647</v>
      </c>
      <c r="CI18" s="69">
        <v>48.111243307555029</v>
      </c>
      <c r="CJ18" s="69">
        <v>69</v>
      </c>
      <c r="CK18" s="69">
        <v>647</v>
      </c>
      <c r="CL18" s="69">
        <v>0</v>
      </c>
      <c r="CM18"/>
      <c r="CN18"/>
      <c r="CO18" s="81"/>
      <c r="CP18" s="396">
        <v>46155</v>
      </c>
      <c r="CQ18" s="69">
        <v>48.111243307555029</v>
      </c>
      <c r="CR18" s="69">
        <v>13448</v>
      </c>
      <c r="CS18" s="69">
        <v>7250</v>
      </c>
      <c r="CT18" s="69">
        <v>69</v>
      </c>
      <c r="CU18"/>
      <c r="CV18"/>
      <c r="CW18" s="81"/>
      <c r="CX18" s="396">
        <v>46155</v>
      </c>
      <c r="CY18" s="69">
        <v>801</v>
      </c>
      <c r="CZ18" s="69">
        <v>41.013824884792626</v>
      </c>
      <c r="DA18" s="69">
        <v>29.9</v>
      </c>
      <c r="DB18"/>
      <c r="DC18"/>
      <c r="DD18" s="396">
        <v>46155</v>
      </c>
      <c r="DE18" s="69">
        <v>41.013824884792626</v>
      </c>
      <c r="DF18" s="69">
        <v>19530</v>
      </c>
      <c r="DG18" s="69">
        <v>18600</v>
      </c>
      <c r="DH18" s="69">
        <v>29.9</v>
      </c>
      <c r="DI18"/>
      <c r="DJ18"/>
      <c r="DK18" s="396">
        <v>46156</v>
      </c>
      <c r="DL18" s="69">
        <v>77</v>
      </c>
      <c r="DM18" s="69">
        <v>0</v>
      </c>
      <c r="DN18" s="69">
        <v>8</v>
      </c>
      <c r="DO18" s="69">
        <v>14</v>
      </c>
      <c r="DQ18" s="396">
        <v>46156</v>
      </c>
      <c r="DR18" s="69">
        <v>0</v>
      </c>
      <c r="DS18" s="69">
        <v>8</v>
      </c>
      <c r="DT18" s="69"/>
      <c r="DU18" s="69">
        <v>14</v>
      </c>
      <c r="DW18" s="163">
        <v>14</v>
      </c>
      <c r="DX18" s="83">
        <v>802</v>
      </c>
      <c r="DY18" s="83">
        <v>77</v>
      </c>
      <c r="DZ18" s="83">
        <v>529.25</v>
      </c>
      <c r="EA18" s="83">
        <v>1406</v>
      </c>
      <c r="EB18" s="68"/>
      <c r="EC18" s="68">
        <v>1331.25</v>
      </c>
      <c r="ED18" s="83">
        <v>1331.25</v>
      </c>
      <c r="EG18" s="2">
        <v>46155</v>
      </c>
      <c r="EH18">
        <v>647</v>
      </c>
      <c r="EI18" s="306">
        <v>0</v>
      </c>
      <c r="EJ18">
        <v>647</v>
      </c>
      <c r="EK18" s="306" t="e">
        <v>#VALUE!</v>
      </c>
      <c r="EM18" s="2">
        <v>46155</v>
      </c>
      <c r="EN18" s="305">
        <v>758.05199999999991</v>
      </c>
      <c r="EO18" s="305">
        <v>556</v>
      </c>
      <c r="EP18" s="305">
        <v>202.05199999999996</v>
      </c>
      <c r="EQ18" s="305">
        <v>722</v>
      </c>
      <c r="ER18" s="305">
        <v>34.948000000000093</v>
      </c>
      <c r="ES18" s="305">
        <v>1515</v>
      </c>
      <c r="EW18" s="3">
        <v>13</v>
      </c>
      <c r="EX18" s="290">
        <v>1448</v>
      </c>
      <c r="EY18" s="290">
        <v>1448</v>
      </c>
      <c r="EZ18" s="306">
        <v>1495</v>
      </c>
      <c r="FA18">
        <v>1515</v>
      </c>
      <c r="FB18" s="306">
        <v>793</v>
      </c>
      <c r="FC18">
        <v>758.05199999999991</v>
      </c>
    </row>
    <row r="19" spans="21:160" x14ac:dyDescent="0.25">
      <c r="X19" s="86"/>
      <c r="Y19" s="339">
        <v>46156</v>
      </c>
      <c r="Z19" s="150">
        <v>529.25</v>
      </c>
      <c r="AA19" s="69">
        <v>51.538611354562278</v>
      </c>
      <c r="AB19" s="69">
        <v>1330.0165837479271</v>
      </c>
      <c r="AC19" s="69">
        <v>77</v>
      </c>
      <c r="AD19" s="69">
        <v>0</v>
      </c>
      <c r="AE19" s="116">
        <v>0</v>
      </c>
      <c r="AF19"/>
      <c r="AG19" s="457">
        <v>46156</v>
      </c>
      <c r="AH19" s="150">
        <v>1331.25</v>
      </c>
      <c r="AI19" s="69"/>
      <c r="AJ19" s="69">
        <v>617</v>
      </c>
      <c r="AK19" s="69">
        <v>583</v>
      </c>
      <c r="AL19" s="116">
        <v>131.25</v>
      </c>
      <c r="AM19"/>
      <c r="AN19" s="233">
        <v>46156</v>
      </c>
      <c r="AO19" s="150">
        <v>1331.25</v>
      </c>
      <c r="AP19" s="69">
        <v>840.42100000000005</v>
      </c>
      <c r="AQ19" s="69">
        <v>583</v>
      </c>
      <c r="AR19" s="69"/>
      <c r="AS19" s="69">
        <v>617</v>
      </c>
      <c r="AT19" s="69">
        <v>223.42099999999999</v>
      </c>
      <c r="AU19" s="116">
        <v>131.25</v>
      </c>
      <c r="AV19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94"/>
      <c r="CE19" s="94"/>
      <c r="CF19" s="94"/>
      <c r="CG19" s="75">
        <v>46156</v>
      </c>
      <c r="CH19" s="69">
        <v>529.25</v>
      </c>
      <c r="CI19" s="69">
        <v>51.538611354562278</v>
      </c>
      <c r="CJ19" s="69">
        <v>69</v>
      </c>
      <c r="CK19" s="69">
        <v>529.25</v>
      </c>
      <c r="CL19" s="69">
        <v>0</v>
      </c>
      <c r="CM19"/>
      <c r="CN19"/>
      <c r="CO19" s="81"/>
      <c r="CP19" s="396">
        <v>46156</v>
      </c>
      <c r="CQ19" s="69">
        <v>51.538611354562278</v>
      </c>
      <c r="CR19" s="69">
        <v>10269</v>
      </c>
      <c r="CS19" s="69">
        <v>7250</v>
      </c>
      <c r="CT19" s="69">
        <v>69</v>
      </c>
      <c r="CU19"/>
      <c r="CV19"/>
      <c r="CW19" s="81"/>
      <c r="CX19" s="396">
        <v>46156</v>
      </c>
      <c r="CY19" s="69">
        <v>802</v>
      </c>
      <c r="CZ19" s="69">
        <v>1330.0165837479271</v>
      </c>
      <c r="DA19" s="69">
        <v>29.9</v>
      </c>
      <c r="DB19"/>
      <c r="DC19"/>
      <c r="DD19" s="396">
        <v>46156</v>
      </c>
      <c r="DE19" s="69">
        <v>1330.0165837479271</v>
      </c>
      <c r="DF19" s="69">
        <v>603</v>
      </c>
      <c r="DG19" s="69">
        <v>18600</v>
      </c>
      <c r="DH19" s="69">
        <v>29.9</v>
      </c>
      <c r="DI19"/>
      <c r="DJ19"/>
      <c r="DK19" s="396">
        <v>46157</v>
      </c>
      <c r="DL19" s="69">
        <v>65</v>
      </c>
      <c r="DM19" s="69">
        <v>0</v>
      </c>
      <c r="DN19" s="69">
        <v>8</v>
      </c>
      <c r="DO19" s="69">
        <v>14</v>
      </c>
      <c r="DQ19" s="396">
        <v>46157</v>
      </c>
      <c r="DR19" s="69">
        <v>0</v>
      </c>
      <c r="DS19" s="69">
        <v>8</v>
      </c>
      <c r="DT19" s="69"/>
      <c r="DU19" s="69">
        <v>14</v>
      </c>
      <c r="DW19" s="163">
        <v>15</v>
      </c>
      <c r="DX19" s="83">
        <v>649</v>
      </c>
      <c r="DY19" s="83">
        <v>65</v>
      </c>
      <c r="DZ19" s="83">
        <v>603.25</v>
      </c>
      <c r="EA19" s="83">
        <v>1203</v>
      </c>
      <c r="EB19" s="68"/>
      <c r="EC19" s="68">
        <v>1252.25</v>
      </c>
      <c r="ED19" s="83">
        <v>1252.25</v>
      </c>
      <c r="EG19" s="2">
        <v>46156</v>
      </c>
      <c r="EH19">
        <v>529.25</v>
      </c>
      <c r="EI19" s="306">
        <v>0</v>
      </c>
      <c r="EJ19">
        <v>529.25</v>
      </c>
      <c r="EK19" s="306" t="e">
        <v>#VALUE!</v>
      </c>
      <c r="EM19" s="2">
        <v>46156</v>
      </c>
      <c r="EN19" s="305">
        <v>840.42100000000005</v>
      </c>
      <c r="EO19" s="305">
        <v>617</v>
      </c>
      <c r="EP19" s="305">
        <v>223.42099999999999</v>
      </c>
      <c r="EQ19" s="305">
        <v>492</v>
      </c>
      <c r="ER19" s="305">
        <v>73.578999999999951</v>
      </c>
      <c r="ES19" s="305">
        <v>1406</v>
      </c>
      <c r="EW19" s="3">
        <v>14</v>
      </c>
      <c r="EX19" s="290">
        <v>1331.25</v>
      </c>
      <c r="EY19" s="290">
        <v>1331.25</v>
      </c>
      <c r="EZ19" s="306">
        <v>1375</v>
      </c>
      <c r="FA19">
        <v>1406</v>
      </c>
      <c r="FB19" s="306">
        <v>914</v>
      </c>
      <c r="FC19">
        <v>840.42100000000005</v>
      </c>
    </row>
    <row r="20" spans="21:160" x14ac:dyDescent="0.25">
      <c r="U20" s="355"/>
      <c r="X20" s="86"/>
      <c r="Y20" s="339">
        <v>46157</v>
      </c>
      <c r="Z20" s="150">
        <v>603.25</v>
      </c>
      <c r="AA20" s="69">
        <v>56.659152812998968</v>
      </c>
      <c r="AB20" s="69">
        <v>0</v>
      </c>
      <c r="AC20" s="69">
        <v>65</v>
      </c>
      <c r="AD20" s="69">
        <v>0</v>
      </c>
      <c r="AE20" s="116">
        <v>0</v>
      </c>
      <c r="AF20"/>
      <c r="AG20" s="457">
        <v>46157</v>
      </c>
      <c r="AH20" s="150">
        <v>1252.25</v>
      </c>
      <c r="AI20" s="69"/>
      <c r="AJ20" s="69">
        <v>530</v>
      </c>
      <c r="AK20" s="69">
        <v>654</v>
      </c>
      <c r="AL20" s="116">
        <v>68.25</v>
      </c>
      <c r="AM20"/>
      <c r="AN20" s="233">
        <v>46157</v>
      </c>
      <c r="AO20" s="150">
        <v>1252.25</v>
      </c>
      <c r="AP20" s="69">
        <v>736.63599999999997</v>
      </c>
      <c r="AQ20" s="69">
        <v>654</v>
      </c>
      <c r="AR20" s="69"/>
      <c r="AS20" s="69">
        <v>530</v>
      </c>
      <c r="AT20" s="69">
        <v>206.636</v>
      </c>
      <c r="AU20" s="116">
        <v>68.25</v>
      </c>
      <c r="AV20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94"/>
      <c r="CE20" s="94"/>
      <c r="CF20" s="94"/>
      <c r="CG20" s="75">
        <v>46157</v>
      </c>
      <c r="CH20" s="69">
        <v>603.25</v>
      </c>
      <c r="CI20" s="69">
        <v>56.659152812998968</v>
      </c>
      <c r="CJ20" s="69">
        <v>69</v>
      </c>
      <c r="CK20" s="69">
        <v>603.25</v>
      </c>
      <c r="CL20" s="69">
        <v>0</v>
      </c>
      <c r="CM20"/>
      <c r="CN20"/>
      <c r="CO20" s="81"/>
      <c r="CP20" s="396">
        <v>46157</v>
      </c>
      <c r="CQ20" s="69">
        <v>56.659152812998968</v>
      </c>
      <c r="CR20" s="69">
        <v>10647</v>
      </c>
      <c r="CS20" s="69">
        <v>7250</v>
      </c>
      <c r="CT20" s="69">
        <v>69</v>
      </c>
      <c r="CU20"/>
      <c r="CV20"/>
      <c r="CW20" s="81"/>
      <c r="CX20" s="396">
        <v>46157</v>
      </c>
      <c r="CY20" s="69">
        <v>649</v>
      </c>
      <c r="CZ20" s="69">
        <v>0</v>
      </c>
      <c r="DA20" s="69">
        <v>29.9</v>
      </c>
      <c r="DB20"/>
      <c r="DC20"/>
      <c r="DD20" s="396">
        <v>46157</v>
      </c>
      <c r="DE20" s="69">
        <v>0</v>
      </c>
      <c r="DF20" s="69"/>
      <c r="DG20" s="69">
        <v>18600</v>
      </c>
      <c r="DH20" s="69">
        <v>29.9</v>
      </c>
      <c r="DI20"/>
      <c r="DJ20"/>
      <c r="DK20" s="396">
        <v>46158</v>
      </c>
      <c r="DL20" s="69">
        <v>73</v>
      </c>
      <c r="DM20" s="69">
        <v>0</v>
      </c>
      <c r="DN20" s="69">
        <v>8</v>
      </c>
      <c r="DO20" s="69">
        <v>14</v>
      </c>
      <c r="DQ20" s="396">
        <v>46158</v>
      </c>
      <c r="DR20" s="69">
        <v>0</v>
      </c>
      <c r="DS20" s="69">
        <v>8</v>
      </c>
      <c r="DT20" s="69"/>
      <c r="DU20" s="69">
        <v>14</v>
      </c>
      <c r="DW20" s="163">
        <v>16</v>
      </c>
      <c r="DX20" s="83">
        <v>485</v>
      </c>
      <c r="DY20" s="83">
        <v>73</v>
      </c>
      <c r="DZ20" s="83">
        <v>599</v>
      </c>
      <c r="EA20" s="83">
        <v>1120</v>
      </c>
      <c r="EB20" s="68"/>
      <c r="EC20" s="68">
        <v>1084</v>
      </c>
      <c r="ED20" s="83">
        <v>1084</v>
      </c>
      <c r="EG20" s="2">
        <v>46157</v>
      </c>
      <c r="EH20">
        <v>603.25</v>
      </c>
      <c r="EI20" s="306">
        <v>0</v>
      </c>
      <c r="EJ20">
        <v>603.25</v>
      </c>
      <c r="EK20" s="306" t="e">
        <v>#VALUE!</v>
      </c>
      <c r="EM20" s="2">
        <v>46157</v>
      </c>
      <c r="EN20" s="305">
        <v>736.63599999999997</v>
      </c>
      <c r="EO20" s="305">
        <v>530</v>
      </c>
      <c r="EP20" s="305">
        <v>206.636</v>
      </c>
      <c r="EQ20" s="305">
        <v>372</v>
      </c>
      <c r="ER20" s="305">
        <v>94.364000000000033</v>
      </c>
      <c r="ES20" s="305">
        <v>1203</v>
      </c>
      <c r="EW20" s="3">
        <v>15</v>
      </c>
      <c r="EX20" s="290">
        <v>1252.25</v>
      </c>
      <c r="EY20" s="290">
        <v>1252.25</v>
      </c>
      <c r="EZ20" s="306">
        <v>1275</v>
      </c>
      <c r="FA20">
        <v>1203</v>
      </c>
      <c r="FB20" s="306">
        <v>831</v>
      </c>
      <c r="FC20">
        <v>736.63599999999997</v>
      </c>
    </row>
    <row r="21" spans="21:160" x14ac:dyDescent="0.25">
      <c r="X21" s="86"/>
      <c r="Y21" s="339">
        <v>46158</v>
      </c>
      <c r="Z21" s="150">
        <v>599</v>
      </c>
      <c r="AA21" s="69">
        <v>57.205615509502437</v>
      </c>
      <c r="AB21" s="69">
        <v>0</v>
      </c>
      <c r="AC21" s="69">
        <v>73</v>
      </c>
      <c r="AD21" s="69">
        <v>0</v>
      </c>
      <c r="AE21" s="116">
        <v>0</v>
      </c>
      <c r="AF21"/>
      <c r="AG21" s="457">
        <v>46158</v>
      </c>
      <c r="AH21" s="150">
        <v>1084</v>
      </c>
      <c r="AI21" s="69"/>
      <c r="AJ21" s="69">
        <v>469</v>
      </c>
      <c r="AK21" s="69">
        <v>615</v>
      </c>
      <c r="AL21" s="116">
        <v>0</v>
      </c>
      <c r="AM21"/>
      <c r="AN21" s="233">
        <v>46158</v>
      </c>
      <c r="AO21" s="150">
        <v>1084</v>
      </c>
      <c r="AP21" s="69">
        <v>717.86099999999999</v>
      </c>
      <c r="AQ21" s="69">
        <v>615</v>
      </c>
      <c r="AR21" s="69"/>
      <c r="AS21" s="69">
        <v>469</v>
      </c>
      <c r="AT21" s="69">
        <v>248.86099999999996</v>
      </c>
      <c r="AU21" s="116">
        <v>0</v>
      </c>
      <c r="AV21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94"/>
      <c r="CE21" s="94"/>
      <c r="CF21" s="94"/>
      <c r="CG21" s="75">
        <v>46158</v>
      </c>
      <c r="CH21" s="69">
        <v>599</v>
      </c>
      <c r="CI21" s="69">
        <v>57.205615509502437</v>
      </c>
      <c r="CJ21" s="69">
        <v>69</v>
      </c>
      <c r="CK21" s="69">
        <v>599</v>
      </c>
      <c r="CL21" s="69">
        <v>0</v>
      </c>
      <c r="CM21"/>
      <c r="CN21"/>
      <c r="CO21" s="81"/>
      <c r="CP21" s="396">
        <v>46158</v>
      </c>
      <c r="CQ21" s="69">
        <v>57.205615509502437</v>
      </c>
      <c r="CR21" s="69">
        <v>10471</v>
      </c>
      <c r="CS21" s="69">
        <v>7250</v>
      </c>
      <c r="CT21" s="69">
        <v>69</v>
      </c>
      <c r="CU21"/>
      <c r="CV21"/>
      <c r="CW21" s="81"/>
      <c r="CX21" s="396">
        <v>46158</v>
      </c>
      <c r="CY21" s="69">
        <v>485</v>
      </c>
      <c r="CZ21" s="69">
        <v>0</v>
      </c>
      <c r="DA21" s="69">
        <v>29.9</v>
      </c>
      <c r="DB21"/>
      <c r="DC21"/>
      <c r="DD21" s="396">
        <v>46158</v>
      </c>
      <c r="DE21" s="69">
        <v>0</v>
      </c>
      <c r="DF21" s="69"/>
      <c r="DG21" s="69">
        <v>18600</v>
      </c>
      <c r="DH21" s="69">
        <v>29.9</v>
      </c>
      <c r="DI21"/>
      <c r="DJ21"/>
      <c r="DK21" s="396">
        <v>46159</v>
      </c>
      <c r="DL21" s="69">
        <v>0</v>
      </c>
      <c r="DM21" s="69">
        <v>0</v>
      </c>
      <c r="DN21" s="69">
        <v>8</v>
      </c>
      <c r="DO21" s="69">
        <v>14</v>
      </c>
      <c r="DQ21" s="396">
        <v>46159</v>
      </c>
      <c r="DR21" s="69">
        <v>0</v>
      </c>
      <c r="DS21" s="69">
        <v>8</v>
      </c>
      <c r="DT21" s="69"/>
      <c r="DU21" s="69">
        <v>14</v>
      </c>
      <c r="DW21" s="163">
        <v>17</v>
      </c>
      <c r="DX21" s="83">
        <v>0</v>
      </c>
      <c r="DY21" s="83">
        <v>0</v>
      </c>
      <c r="DZ21" s="83">
        <v>0</v>
      </c>
      <c r="EA21" s="83">
        <v>0</v>
      </c>
      <c r="EB21" s="68"/>
      <c r="EC21" s="68">
        <v>0</v>
      </c>
      <c r="ED21" s="83">
        <v>0</v>
      </c>
      <c r="EG21" s="2">
        <v>46158</v>
      </c>
      <c r="EH21">
        <v>599</v>
      </c>
      <c r="EI21" s="306">
        <v>0</v>
      </c>
      <c r="EJ21">
        <v>599</v>
      </c>
      <c r="EK21" s="306" t="e">
        <v>#VALUE!</v>
      </c>
      <c r="EM21" s="2">
        <v>46158</v>
      </c>
      <c r="EN21" s="305">
        <v>717.86099999999999</v>
      </c>
      <c r="EO21" s="305">
        <v>469</v>
      </c>
      <c r="EP21" s="305">
        <v>248.86099999999996</v>
      </c>
      <c r="EQ21" s="305">
        <v>361</v>
      </c>
      <c r="ER21" s="305">
        <v>41.13900000000001</v>
      </c>
      <c r="ES21" s="305">
        <v>1120</v>
      </c>
      <c r="EW21" s="490">
        <v>16</v>
      </c>
      <c r="EX21" s="290">
        <v>1084</v>
      </c>
      <c r="EY21" s="290">
        <v>1084</v>
      </c>
      <c r="EZ21" s="306">
        <v>1084</v>
      </c>
      <c r="FA21">
        <v>1120</v>
      </c>
      <c r="FB21" s="306">
        <v>759</v>
      </c>
      <c r="FC21">
        <v>717.86099999999999</v>
      </c>
      <c r="FD21" s="306"/>
    </row>
    <row r="22" spans="21:160" x14ac:dyDescent="0.25">
      <c r="X22" s="86"/>
      <c r="Y22" s="339">
        <v>46159</v>
      </c>
      <c r="Z22" s="150">
        <v>0</v>
      </c>
      <c r="AA22" s="69">
        <v>0</v>
      </c>
      <c r="AB22" s="69">
        <v>0</v>
      </c>
      <c r="AC22" s="69">
        <v>0</v>
      </c>
      <c r="AD22" s="69">
        <v>0</v>
      </c>
      <c r="AE22" s="116">
        <v>0</v>
      </c>
      <c r="AF22"/>
      <c r="AG22" s="457">
        <v>46159</v>
      </c>
      <c r="AH22" s="150">
        <v>0</v>
      </c>
      <c r="AI22" s="69"/>
      <c r="AJ22" s="69">
        <v>0</v>
      </c>
      <c r="AK22" s="69">
        <v>0</v>
      </c>
      <c r="AL22" s="116">
        <v>0</v>
      </c>
      <c r="AM22"/>
      <c r="AN22" s="233">
        <v>46159</v>
      </c>
      <c r="AO22" s="150">
        <v>0</v>
      </c>
      <c r="AP22" s="69">
        <v>0</v>
      </c>
      <c r="AQ22" s="69">
        <v>0</v>
      </c>
      <c r="AR22" s="69"/>
      <c r="AS22" s="69">
        <v>0</v>
      </c>
      <c r="AT22" s="69">
        <v>0</v>
      </c>
      <c r="AU22" s="116">
        <v>0</v>
      </c>
      <c r="AV22"/>
      <c r="AW22" s="6"/>
      <c r="AX22" s="6"/>
      <c r="AY22" s="6"/>
      <c r="AZ22" s="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75">
        <v>46159</v>
      </c>
      <c r="CH22" s="69">
        <v>0</v>
      </c>
      <c r="CI22" s="69">
        <v>0</v>
      </c>
      <c r="CJ22" s="69">
        <v>69</v>
      </c>
      <c r="CK22" s="69">
        <v>0</v>
      </c>
      <c r="CL22" s="69">
        <v>0</v>
      </c>
      <c r="CM22"/>
      <c r="CN22"/>
      <c r="CO22" s="81"/>
      <c r="CP22" s="396">
        <v>46159</v>
      </c>
      <c r="CQ22" s="69">
        <v>0</v>
      </c>
      <c r="CR22" s="69"/>
      <c r="CS22" s="69">
        <v>7250</v>
      </c>
      <c r="CT22" s="69">
        <v>69</v>
      </c>
      <c r="CU22"/>
      <c r="CV22"/>
      <c r="CW22" s="81"/>
      <c r="CX22" s="396">
        <v>46159</v>
      </c>
      <c r="CY22" s="69">
        <v>0</v>
      </c>
      <c r="CZ22" s="69">
        <v>0</v>
      </c>
      <c r="DA22" s="69">
        <v>29.9</v>
      </c>
      <c r="DB22"/>
      <c r="DC22"/>
      <c r="DD22" s="396">
        <v>46159</v>
      </c>
      <c r="DE22" s="69">
        <v>0</v>
      </c>
      <c r="DF22" s="69"/>
      <c r="DG22" s="69">
        <v>18600</v>
      </c>
      <c r="DH22" s="69">
        <v>29.9</v>
      </c>
      <c r="DI22"/>
      <c r="DJ22"/>
      <c r="DK22" s="396">
        <v>46160</v>
      </c>
      <c r="DL22" s="69">
        <v>24</v>
      </c>
      <c r="DM22" s="69">
        <v>0</v>
      </c>
      <c r="DN22" s="69">
        <v>8</v>
      </c>
      <c r="DO22" s="69">
        <v>14</v>
      </c>
      <c r="DQ22" s="396">
        <v>46160</v>
      </c>
      <c r="DR22" s="69">
        <v>0</v>
      </c>
      <c r="DS22" s="69">
        <v>8</v>
      </c>
      <c r="DT22" s="69"/>
      <c r="DU22" s="69">
        <v>14</v>
      </c>
      <c r="DW22" s="163">
        <v>18</v>
      </c>
      <c r="DX22" s="83">
        <v>10</v>
      </c>
      <c r="DY22" s="83">
        <v>24</v>
      </c>
      <c r="DZ22" s="83">
        <v>400.75</v>
      </c>
      <c r="EA22" s="83">
        <v>480</v>
      </c>
      <c r="EB22" s="68"/>
      <c r="EC22" s="68">
        <v>410.75</v>
      </c>
      <c r="ED22" s="83">
        <v>410.75</v>
      </c>
      <c r="EG22" s="2">
        <v>46159</v>
      </c>
      <c r="EH22">
        <v>0</v>
      </c>
      <c r="EI22" s="306">
        <v>0</v>
      </c>
      <c r="EJ22">
        <v>0</v>
      </c>
      <c r="EK22" s="306" t="e">
        <v>#VALUE!</v>
      </c>
      <c r="EM22" s="2">
        <v>46159</v>
      </c>
      <c r="EN22" s="305">
        <v>0</v>
      </c>
      <c r="EO22" s="305">
        <v>0</v>
      </c>
      <c r="EP22" s="305">
        <v>0</v>
      </c>
      <c r="EQ22" s="305">
        <v>0</v>
      </c>
      <c r="ER22" s="305">
        <v>0</v>
      </c>
      <c r="ES22" s="305">
        <v>0</v>
      </c>
      <c r="EW22" s="3">
        <v>17</v>
      </c>
      <c r="EX22" s="290">
        <v>0</v>
      </c>
      <c r="EY22" s="290">
        <v>0</v>
      </c>
      <c r="EZ22" s="306">
        <v>0</v>
      </c>
      <c r="FA22">
        <v>0</v>
      </c>
      <c r="FB22" s="306">
        <v>0</v>
      </c>
      <c r="FC22">
        <v>0</v>
      </c>
      <c r="FD22" s="306"/>
    </row>
    <row r="23" spans="21:160" ht="15.75" thickBot="1" x14ac:dyDescent="0.3">
      <c r="X23" s="86"/>
      <c r="Y23" s="339">
        <v>46160</v>
      </c>
      <c r="Z23" s="150">
        <v>400.75</v>
      </c>
      <c r="AA23" s="69">
        <v>57.299113525879328</v>
      </c>
      <c r="AB23" s="69">
        <v>0</v>
      </c>
      <c r="AC23" s="69">
        <v>24</v>
      </c>
      <c r="AD23" s="69">
        <v>0</v>
      </c>
      <c r="AE23" s="116">
        <v>0</v>
      </c>
      <c r="AF23"/>
      <c r="AG23" s="457">
        <v>46160</v>
      </c>
      <c r="AH23" s="150">
        <v>410.75</v>
      </c>
      <c r="AI23" s="69"/>
      <c r="AJ23" s="69">
        <v>202</v>
      </c>
      <c r="AK23" s="69">
        <v>157</v>
      </c>
      <c r="AL23" s="116">
        <v>51.75</v>
      </c>
      <c r="AM23"/>
      <c r="AN23" s="233">
        <v>46160</v>
      </c>
      <c r="AO23" s="150">
        <v>410.75</v>
      </c>
      <c r="AP23" s="69">
        <v>267.85500000000002</v>
      </c>
      <c r="AQ23" s="69">
        <v>157</v>
      </c>
      <c r="AR23" s="69"/>
      <c r="AS23" s="69">
        <v>202</v>
      </c>
      <c r="AT23" s="69">
        <v>65.85499999999999</v>
      </c>
      <c r="AU23" s="116">
        <v>51.75</v>
      </c>
      <c r="AV23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75">
        <v>46160</v>
      </c>
      <c r="CH23" s="69">
        <v>400.75</v>
      </c>
      <c r="CI23" s="69">
        <v>57.299113525879328</v>
      </c>
      <c r="CJ23" s="69">
        <v>69</v>
      </c>
      <c r="CK23" s="69">
        <v>400.75</v>
      </c>
      <c r="CL23" s="69">
        <v>0</v>
      </c>
      <c r="CM23"/>
      <c r="CN23"/>
      <c r="CO23" s="81"/>
      <c r="CP23" s="396">
        <v>46160</v>
      </c>
      <c r="CQ23" s="69">
        <v>57.299113525879328</v>
      </c>
      <c r="CR23" s="69">
        <v>6994</v>
      </c>
      <c r="CS23" s="69">
        <v>7250</v>
      </c>
      <c r="CT23" s="69">
        <v>69</v>
      </c>
      <c r="CU23"/>
      <c r="CV23"/>
      <c r="CW23" s="81"/>
      <c r="CX23" s="396">
        <v>46160</v>
      </c>
      <c r="CY23" s="69">
        <v>10</v>
      </c>
      <c r="CZ23" s="69">
        <v>0</v>
      </c>
      <c r="DA23" s="69">
        <v>29.9</v>
      </c>
      <c r="DB23"/>
      <c r="DC23"/>
      <c r="DD23" s="396">
        <v>46160</v>
      </c>
      <c r="DE23" s="69">
        <v>0</v>
      </c>
      <c r="DF23" s="69"/>
      <c r="DG23" s="69">
        <v>18600</v>
      </c>
      <c r="DH23" s="69">
        <v>29.9</v>
      </c>
      <c r="DI23"/>
      <c r="DJ23"/>
      <c r="DK23" s="75" t="s">
        <v>2</v>
      </c>
      <c r="DL23" s="69">
        <v>611</v>
      </c>
      <c r="DM23" s="69">
        <v>99.446614583333329</v>
      </c>
      <c r="DN23" s="69">
        <v>8</v>
      </c>
      <c r="DO23" s="69">
        <v>14</v>
      </c>
      <c r="DQ23" s="75" t="s">
        <v>2</v>
      </c>
      <c r="DR23" s="69">
        <v>99.446614583333329</v>
      </c>
      <c r="DS23" s="69">
        <v>8</v>
      </c>
      <c r="DT23" s="69">
        <v>6144</v>
      </c>
      <c r="DU23" s="69">
        <v>14</v>
      </c>
      <c r="DW23" s="163" t="s">
        <v>2</v>
      </c>
      <c r="DX23" s="83">
        <v>9120</v>
      </c>
      <c r="DY23" s="83">
        <v>611</v>
      </c>
      <c r="DZ23" s="83">
        <v>7529.75</v>
      </c>
      <c r="EA23" s="83">
        <v>18726</v>
      </c>
      <c r="EB23" s="68"/>
      <c r="EC23" s="68">
        <v>16649.75</v>
      </c>
      <c r="ED23" s="83">
        <v>16649.75</v>
      </c>
      <c r="EG23" s="2">
        <v>46160</v>
      </c>
      <c r="EH23">
        <v>400.75</v>
      </c>
      <c r="EI23" s="306">
        <v>0</v>
      </c>
      <c r="EJ23">
        <v>400.75</v>
      </c>
      <c r="EK23" s="306" t="e">
        <v>#VALUE!</v>
      </c>
      <c r="EM23" s="2">
        <v>46160</v>
      </c>
      <c r="EN23" s="305">
        <v>267.85500000000002</v>
      </c>
      <c r="EO23" s="305">
        <v>202</v>
      </c>
      <c r="EP23" s="305">
        <v>65.85499999999999</v>
      </c>
      <c r="EQ23" s="305">
        <v>139</v>
      </c>
      <c r="ER23" s="305">
        <v>73.144999999999982</v>
      </c>
      <c r="ES23" s="305">
        <v>480</v>
      </c>
      <c r="EW23" s="490">
        <v>18</v>
      </c>
      <c r="EX23" s="290">
        <v>410.75</v>
      </c>
      <c r="EY23" s="290">
        <v>410.75</v>
      </c>
      <c r="EZ23" s="306">
        <v>428</v>
      </c>
      <c r="FA23">
        <v>480</v>
      </c>
      <c r="FB23" s="306">
        <v>341</v>
      </c>
      <c r="FC23">
        <v>267.85500000000002</v>
      </c>
      <c r="FD23" s="306"/>
    </row>
    <row r="24" spans="21:160" ht="15.75" thickBot="1" x14ac:dyDescent="0.3">
      <c r="X24" s="86"/>
      <c r="Y24" s="267" t="s">
        <v>2</v>
      </c>
      <c r="Z24" s="151">
        <v>7529.75</v>
      </c>
      <c r="AA24" s="117">
        <v>52.818111672278341</v>
      </c>
      <c r="AB24" s="117">
        <v>53.721953547003764</v>
      </c>
      <c r="AC24" s="117">
        <v>611</v>
      </c>
      <c r="AD24" s="117">
        <v>99.446614583333329</v>
      </c>
      <c r="AE24" s="118">
        <v>0</v>
      </c>
      <c r="AF24"/>
      <c r="AG24" s="152" t="s">
        <v>2</v>
      </c>
      <c r="AH24" s="151">
        <v>16649.75</v>
      </c>
      <c r="AI24" s="117"/>
      <c r="AJ24" s="117">
        <v>6678</v>
      </c>
      <c r="AK24" s="117">
        <v>8534</v>
      </c>
      <c r="AL24" s="118">
        <v>1437.75</v>
      </c>
      <c r="AM24"/>
      <c r="AN24" s="161" t="s">
        <v>2</v>
      </c>
      <c r="AO24" s="151">
        <v>16649.75</v>
      </c>
      <c r="AP24" s="117">
        <v>9101.1970000000001</v>
      </c>
      <c r="AQ24" s="117">
        <v>8534</v>
      </c>
      <c r="AR24" s="117"/>
      <c r="AS24" s="117">
        <v>6678</v>
      </c>
      <c r="AT24" s="117">
        <v>2423.1969999999997</v>
      </c>
      <c r="AU24" s="118">
        <v>1437.75</v>
      </c>
      <c r="AV2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75" t="s">
        <v>2</v>
      </c>
      <c r="CH24" s="69">
        <v>7529.75</v>
      </c>
      <c r="CI24" s="69">
        <v>52.818111672278341</v>
      </c>
      <c r="CJ24" s="69">
        <v>69</v>
      </c>
      <c r="CK24" s="69">
        <v>7236.75</v>
      </c>
      <c r="CL24" s="69">
        <v>293</v>
      </c>
      <c r="CM24"/>
      <c r="CN24"/>
      <c r="CO24" s="81"/>
      <c r="CP24" s="396" t="s">
        <v>2</v>
      </c>
      <c r="CQ24" s="69">
        <v>52.818111672278341</v>
      </c>
      <c r="CR24" s="69">
        <v>142560</v>
      </c>
      <c r="CS24" s="69">
        <v>7250</v>
      </c>
      <c r="CT24" s="69">
        <v>69</v>
      </c>
      <c r="CU24"/>
      <c r="CV24"/>
      <c r="CW24" s="81"/>
      <c r="CX24" s="75" t="s">
        <v>2</v>
      </c>
      <c r="CY24" s="69">
        <v>9120</v>
      </c>
      <c r="CZ24" s="69">
        <v>53.721953547003764</v>
      </c>
      <c r="DA24" s="69">
        <v>29.9</v>
      </c>
      <c r="DB24"/>
      <c r="DC24"/>
      <c r="DD24" s="75" t="s">
        <v>2</v>
      </c>
      <c r="DE24" s="69">
        <v>53.721953547003764</v>
      </c>
      <c r="DF24" s="69">
        <v>169763</v>
      </c>
      <c r="DG24" s="69">
        <v>18600</v>
      </c>
      <c r="DH24" s="69">
        <v>29.9</v>
      </c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EG24" s="2" t="s">
        <v>2</v>
      </c>
      <c r="EH24">
        <v>7529.75</v>
      </c>
      <c r="EI24" s="306">
        <v>293</v>
      </c>
      <c r="EJ24">
        <v>7236.75</v>
      </c>
      <c r="EK24" s="306" t="e">
        <v>#VALUE!</v>
      </c>
      <c r="EM24" s="2" t="s">
        <v>2</v>
      </c>
      <c r="EN24" s="305">
        <v>9101.1970000000001</v>
      </c>
      <c r="EO24" s="305">
        <v>6678</v>
      </c>
      <c r="EP24" s="305">
        <v>2423.1969999999997</v>
      </c>
      <c r="EQ24" s="305">
        <v>8643</v>
      </c>
      <c r="ER24" s="305">
        <v>981.8030000000017</v>
      </c>
      <c r="ES24" s="305">
        <v>18726</v>
      </c>
      <c r="EW24" s="3" t="s">
        <v>2</v>
      </c>
      <c r="EX24" s="290">
        <v>16649.75</v>
      </c>
      <c r="EY24" s="290">
        <v>16649.75</v>
      </c>
      <c r="EZ24" s="306">
        <v>17129</v>
      </c>
      <c r="FA24">
        <v>18726</v>
      </c>
      <c r="FB24" s="306">
        <v>10083</v>
      </c>
      <c r="FC24">
        <v>9101.1970000000001</v>
      </c>
      <c r="FD24" s="306"/>
    </row>
    <row r="25" spans="21:160" x14ac:dyDescent="0.25">
      <c r="X25" s="8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/>
      <c r="CH25"/>
      <c r="CI25"/>
      <c r="CJ25"/>
      <c r="CK25"/>
      <c r="CL25"/>
      <c r="CM25"/>
      <c r="CN25"/>
      <c r="CO25" s="81"/>
      <c r="CP25"/>
      <c r="CQ25"/>
      <c r="CR25"/>
      <c r="CS25"/>
      <c r="CT25"/>
      <c r="CU25"/>
      <c r="CV25"/>
      <c r="CW25" s="81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306"/>
    </row>
    <row r="26" spans="21:160" x14ac:dyDescent="0.25">
      <c r="X26" s="8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/>
      <c r="CH26"/>
      <c r="CI26"/>
      <c r="CJ26"/>
      <c r="CK26"/>
      <c r="CL26"/>
      <c r="CM26"/>
      <c r="CN26"/>
      <c r="CO26" s="81"/>
      <c r="CP26"/>
      <c r="CQ26"/>
      <c r="CR26"/>
      <c r="CS26"/>
      <c r="CT26"/>
      <c r="CU26"/>
      <c r="CV26"/>
      <c r="CW26" s="81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306"/>
    </row>
    <row r="27" spans="21:160" x14ac:dyDescent="0.25">
      <c r="X27" s="8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/>
      <c r="CH27"/>
      <c r="CI27"/>
      <c r="CJ27"/>
      <c r="CK27"/>
      <c r="CL27"/>
      <c r="CM27"/>
      <c r="CN27"/>
      <c r="CO27" s="81"/>
      <c r="CP27"/>
      <c r="CQ27"/>
      <c r="CR27"/>
      <c r="CS27"/>
      <c r="CT27"/>
      <c r="CU27"/>
      <c r="CV27"/>
      <c r="CW27" s="81"/>
      <c r="CX27"/>
      <c r="CY27"/>
      <c r="CZ27"/>
      <c r="DA27"/>
      <c r="DB27"/>
      <c r="DC27" s="69"/>
      <c r="DD27"/>
      <c r="DE27"/>
      <c r="DF27"/>
      <c r="DG27"/>
      <c r="DH27"/>
      <c r="DI27"/>
      <c r="DJ27" s="69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306"/>
    </row>
    <row r="28" spans="21:160" x14ac:dyDescent="0.25">
      <c r="X28" s="8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/>
      <c r="CH28"/>
      <c r="CI28"/>
      <c r="CJ28"/>
      <c r="CK28"/>
      <c r="CL28"/>
      <c r="CM28"/>
      <c r="CN28"/>
      <c r="CO28" s="81"/>
      <c r="CP28"/>
      <c r="CQ28"/>
      <c r="CR28"/>
      <c r="CS28"/>
      <c r="CT28"/>
      <c r="CU28"/>
      <c r="CV28"/>
      <c r="CW28" s="81"/>
      <c r="CX28"/>
      <c r="CY28"/>
      <c r="CZ28"/>
      <c r="DA28"/>
      <c r="DB28"/>
      <c r="DC28" s="69"/>
      <c r="DD28"/>
      <c r="DE28"/>
      <c r="DF28"/>
      <c r="DG28"/>
      <c r="DH28"/>
      <c r="DI28"/>
      <c r="DJ28" s="69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306"/>
    </row>
    <row r="29" spans="21:160" x14ac:dyDescent="0.25">
      <c r="X29" s="8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4"/>
      <c r="AX29" s="94"/>
      <c r="AY29" s="94"/>
      <c r="AZ29" s="94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/>
      <c r="CH29"/>
      <c r="CI29"/>
      <c r="CJ29"/>
      <c r="CK29"/>
      <c r="CL29"/>
      <c r="CM29"/>
      <c r="CN29"/>
      <c r="CO29" s="81"/>
      <c r="CP29"/>
      <c r="CQ29"/>
      <c r="CR29"/>
      <c r="CS29"/>
      <c r="CT29"/>
      <c r="CU29"/>
      <c r="CV29"/>
      <c r="CW29" s="81"/>
      <c r="CX29"/>
      <c r="CY29"/>
      <c r="CZ29"/>
      <c r="DA29"/>
      <c r="DB29"/>
      <c r="DC29" s="69"/>
      <c r="DD29"/>
      <c r="DE29"/>
      <c r="DF29"/>
      <c r="DG29"/>
      <c r="DH29"/>
      <c r="DI29"/>
      <c r="DJ29" s="69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306"/>
    </row>
    <row r="30" spans="21:160" x14ac:dyDescent="0.25">
      <c r="X30" s="86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4"/>
      <c r="AX30" s="94"/>
      <c r="AY30" s="94"/>
      <c r="AZ30" s="94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/>
      <c r="CH30"/>
      <c r="CI30"/>
      <c r="CJ30"/>
      <c r="CK30"/>
      <c r="CL30"/>
      <c r="CM30"/>
      <c r="CN30"/>
      <c r="CO30" s="81"/>
      <c r="CP30"/>
      <c r="CQ30"/>
      <c r="CR30"/>
      <c r="CS30"/>
      <c r="CT30"/>
      <c r="CU30"/>
      <c r="CV30"/>
      <c r="CW30" s="81"/>
      <c r="CX30"/>
      <c r="CY30"/>
      <c r="CZ30"/>
      <c r="DA30"/>
      <c r="DB30"/>
      <c r="DC30" s="69"/>
      <c r="DD30"/>
      <c r="DE30"/>
      <c r="DF30"/>
      <c r="DG30"/>
      <c r="DH30"/>
      <c r="DI30"/>
      <c r="DJ30" s="69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x14ac:dyDescent="0.25">
      <c r="X31" s="86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4"/>
      <c r="AX31" s="94"/>
      <c r="AY31" s="94"/>
      <c r="AZ31" s="94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/>
      <c r="CH31"/>
      <c r="CI31"/>
      <c r="CJ31"/>
      <c r="CK31"/>
      <c r="CL31"/>
      <c r="CM31"/>
      <c r="CN31"/>
      <c r="CO31" s="81"/>
      <c r="CP31"/>
      <c r="CQ31"/>
      <c r="CR31"/>
      <c r="CS31"/>
      <c r="CT31"/>
      <c r="CU31"/>
      <c r="CV31"/>
      <c r="CW31" s="81"/>
      <c r="CX31"/>
      <c r="CY31"/>
      <c r="CZ31"/>
      <c r="DA31"/>
      <c r="DB31"/>
      <c r="DC31" s="69"/>
      <c r="DD31"/>
      <c r="DE31"/>
      <c r="DF31"/>
      <c r="DG31"/>
      <c r="DH31"/>
      <c r="DI31"/>
      <c r="DJ31" s="69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25">
      <c r="X32" s="86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4"/>
      <c r="AX32" s="94"/>
      <c r="AY32" s="94"/>
      <c r="AZ32" s="94"/>
      <c r="BA32" s="6"/>
      <c r="BB32" s="6"/>
      <c r="BC32" s="6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/>
      <c r="CH32"/>
      <c r="CI32"/>
      <c r="CJ32"/>
      <c r="CK32"/>
      <c r="CL32"/>
      <c r="CM32"/>
      <c r="CN32"/>
      <c r="CO32" s="81"/>
      <c r="CP32"/>
      <c r="CQ32"/>
      <c r="CR32"/>
      <c r="CS32"/>
      <c r="CT32"/>
      <c r="CU32"/>
      <c r="CV32"/>
      <c r="CW32" s="81"/>
      <c r="CX32"/>
      <c r="CY32"/>
      <c r="CZ32"/>
      <c r="DA32"/>
      <c r="DB32"/>
      <c r="DC32" s="69"/>
      <c r="DD32"/>
      <c r="DE32"/>
      <c r="DF32"/>
      <c r="DG32"/>
      <c r="DH32"/>
      <c r="DI32"/>
      <c r="DJ32" s="69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25">
      <c r="X33" s="86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4"/>
      <c r="AX33" s="94"/>
      <c r="AY33" s="94"/>
      <c r="AZ33" s="94"/>
      <c r="BA33" s="6"/>
      <c r="BB33" s="6"/>
      <c r="BC33" s="6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/>
      <c r="CH33"/>
      <c r="CI33"/>
      <c r="CJ33"/>
      <c r="CK33"/>
      <c r="CL33"/>
      <c r="CM33"/>
      <c r="CN33"/>
      <c r="CO33" s="81"/>
      <c r="CP33"/>
      <c r="CQ33"/>
      <c r="CR33"/>
      <c r="CS33"/>
      <c r="CT33"/>
      <c r="CU33"/>
      <c r="CV33"/>
      <c r="CW33" s="81"/>
      <c r="CX33"/>
      <c r="CY33"/>
      <c r="CZ33"/>
      <c r="DA33"/>
      <c r="DB33"/>
      <c r="DC33" s="69"/>
      <c r="DD33"/>
      <c r="DE33"/>
      <c r="DF33"/>
      <c r="DG33"/>
      <c r="DH33"/>
      <c r="DI33"/>
      <c r="DJ33" s="69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x14ac:dyDescent="0.25">
      <c r="X34" s="86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4"/>
      <c r="AX34" s="94"/>
      <c r="AY34" s="94"/>
      <c r="AZ34" s="94"/>
      <c r="BA34" s="6"/>
      <c r="BB34" s="6"/>
      <c r="BC34" s="6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/>
      <c r="CH34"/>
      <c r="CI34"/>
      <c r="CJ34"/>
      <c r="CK34"/>
      <c r="CL34"/>
      <c r="CM34"/>
      <c r="CN34"/>
      <c r="CO34" s="81"/>
      <c r="CP34"/>
      <c r="CQ34"/>
      <c r="CR34"/>
      <c r="CS34"/>
      <c r="CT34"/>
      <c r="CU34"/>
      <c r="CV34"/>
      <c r="CW34" s="81"/>
      <c r="CX34"/>
      <c r="CY34"/>
      <c r="CZ34"/>
      <c r="DA34"/>
      <c r="DB34"/>
      <c r="DC34" s="69"/>
      <c r="DD34"/>
      <c r="DE34"/>
      <c r="DF34"/>
      <c r="DG34"/>
      <c r="DH34"/>
      <c r="DI34"/>
      <c r="DJ34" s="69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ht="15.75" thickBot="1" x14ac:dyDescent="0.3">
      <c r="X35" s="86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73"/>
      <c r="AX35" s="73"/>
      <c r="AY35" s="73"/>
      <c r="AZ35" s="73"/>
      <c r="BA35" s="6"/>
      <c r="BB35" s="6"/>
      <c r="BC35" s="6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/>
      <c r="CH35"/>
      <c r="CI35"/>
      <c r="CJ35"/>
      <c r="CK35"/>
      <c r="CL35"/>
      <c r="CM35"/>
      <c r="CN35"/>
      <c r="CO35" s="81"/>
      <c r="CP35"/>
      <c r="CQ35"/>
      <c r="CR35"/>
      <c r="CS35"/>
      <c r="CT35"/>
      <c r="CU35"/>
      <c r="CV35"/>
      <c r="CW35" s="81"/>
      <c r="CX35"/>
      <c r="CY35"/>
      <c r="CZ35"/>
      <c r="DA35"/>
      <c r="DB35"/>
      <c r="DC35" s="69"/>
      <c r="DD35"/>
      <c r="DE35"/>
      <c r="DF35"/>
      <c r="DG35"/>
      <c r="DH35"/>
      <c r="DI35"/>
      <c r="DJ35" s="69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ht="15.75" thickBot="1" x14ac:dyDescent="0.3">
      <c r="X36" s="86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6"/>
      <c r="AN36"/>
      <c r="AO36"/>
      <c r="AP36"/>
      <c r="AQ36"/>
      <c r="AR36"/>
      <c r="AS36"/>
      <c r="AT36"/>
      <c r="AU36"/>
      <c r="AV36"/>
      <c r="AW36" s="121"/>
      <c r="AX36" s="121"/>
      <c r="AY36" s="121"/>
      <c r="AZ36" s="121"/>
      <c r="BA36" s="6"/>
      <c r="BB36" s="6"/>
      <c r="BC36" s="6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/>
      <c r="CH36"/>
      <c r="CI36"/>
      <c r="CJ36"/>
      <c r="CK36"/>
      <c r="CL36"/>
      <c r="CM36"/>
      <c r="CN36"/>
      <c r="CO36" s="6"/>
      <c r="CP36"/>
      <c r="CQ36"/>
      <c r="CR36"/>
      <c r="CS36"/>
      <c r="CT36"/>
      <c r="CU36"/>
      <c r="CV36"/>
      <c r="CW36" s="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25">
      <c r="X37" s="86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6"/>
      <c r="AN37"/>
      <c r="AO37"/>
      <c r="AP37"/>
      <c r="AQ37"/>
      <c r="AR37"/>
      <c r="AS37"/>
      <c r="AT37"/>
      <c r="AU37"/>
      <c r="AV37"/>
      <c r="AW37" s="120"/>
      <c r="AX37" s="120"/>
      <c r="AY37" s="120"/>
      <c r="AZ37" s="120"/>
      <c r="BA37" s="6"/>
      <c r="BB37" s="6"/>
      <c r="BC37" s="6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/>
      <c r="CH37"/>
      <c r="CI37"/>
      <c r="CJ37"/>
      <c r="CK37"/>
      <c r="CL37"/>
      <c r="CM37"/>
      <c r="CN37"/>
      <c r="CO37" s="6"/>
      <c r="CP37"/>
      <c r="CQ37"/>
      <c r="CR37"/>
      <c r="CS37"/>
      <c r="CT37"/>
      <c r="CU37"/>
      <c r="CV37"/>
      <c r="CW37" s="6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25">
      <c r="X38" s="86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6"/>
      <c r="AN38"/>
      <c r="AO38"/>
      <c r="AP38"/>
      <c r="AQ38"/>
      <c r="AR38"/>
      <c r="AS38"/>
      <c r="AT38"/>
      <c r="AU38"/>
      <c r="AV38"/>
      <c r="AW38" s="120"/>
      <c r="AX38" s="120"/>
      <c r="AY38" s="120"/>
      <c r="AZ38" s="120"/>
      <c r="BA38" s="6"/>
      <c r="BB38" s="6"/>
      <c r="BC38" s="6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/>
      <c r="CH38"/>
      <c r="CI38"/>
      <c r="CJ38"/>
      <c r="CK38"/>
      <c r="CL38"/>
      <c r="CM38"/>
      <c r="CN38"/>
      <c r="CO38" s="6"/>
      <c r="CP38"/>
      <c r="CQ38"/>
      <c r="CR38"/>
      <c r="CS38"/>
      <c r="CT38"/>
      <c r="CU38"/>
      <c r="CV38"/>
      <c r="CW38" s="6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25">
      <c r="X39" s="86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6"/>
      <c r="AN39"/>
      <c r="AO39"/>
      <c r="AP39"/>
      <c r="AQ39"/>
      <c r="AR39"/>
      <c r="AS39"/>
      <c r="AT39"/>
      <c r="AU39"/>
      <c r="AV39"/>
      <c r="AW39" s="120"/>
      <c r="AX39" s="120"/>
      <c r="AY39" s="120"/>
      <c r="AZ39" s="120"/>
      <c r="BA39" s="6"/>
      <c r="BB39" s="6"/>
      <c r="BC39" s="6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/>
      <c r="CH39"/>
      <c r="CI39"/>
      <c r="CJ39"/>
      <c r="CK39"/>
      <c r="CL39"/>
      <c r="CM39"/>
      <c r="CN39"/>
      <c r="CO39" s="6"/>
      <c r="CP39"/>
      <c r="CQ39"/>
      <c r="CR39"/>
      <c r="CS39"/>
      <c r="CT39"/>
      <c r="CU39"/>
      <c r="CV39"/>
      <c r="CW39" s="6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25">
      <c r="X40" s="86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6"/>
      <c r="AN40"/>
      <c r="AO40"/>
      <c r="AP40"/>
      <c r="AQ40"/>
      <c r="AR40"/>
      <c r="AS40"/>
      <c r="AT40"/>
      <c r="AU40"/>
      <c r="AV40"/>
      <c r="AW40" s="120"/>
      <c r="AX40" s="120"/>
      <c r="AY40" s="120"/>
      <c r="AZ40" s="120"/>
      <c r="BA40" s="6"/>
      <c r="BB40" s="6"/>
      <c r="BC40" s="6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/>
      <c r="CH40"/>
      <c r="CI40"/>
      <c r="CJ40"/>
      <c r="CK40"/>
      <c r="CL40"/>
      <c r="CM40"/>
      <c r="CN40"/>
      <c r="CO40" s="6"/>
      <c r="CP40"/>
      <c r="CQ40"/>
      <c r="CR40"/>
      <c r="CS40"/>
      <c r="CT40"/>
      <c r="CU40"/>
      <c r="CV40"/>
      <c r="CW40" s="6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x14ac:dyDescent="0.25">
      <c r="X41" s="86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6"/>
      <c r="AN41"/>
      <c r="AO41"/>
      <c r="AP41"/>
      <c r="AQ41"/>
      <c r="AR41"/>
      <c r="AS41"/>
      <c r="AT41"/>
      <c r="AU41"/>
      <c r="AV41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/>
      <c r="CH41"/>
      <c r="CI41"/>
      <c r="CJ41"/>
      <c r="CK41"/>
      <c r="CL41"/>
      <c r="CM41"/>
      <c r="CN41"/>
      <c r="CO41" s="6"/>
      <c r="CP41"/>
      <c r="CQ41"/>
      <c r="CR41"/>
      <c r="CS41"/>
      <c r="CT41"/>
      <c r="CU41"/>
      <c r="CV41"/>
      <c r="CW41" s="6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x14ac:dyDescent="0.25">
      <c r="X42" s="86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6"/>
      <c r="AN42"/>
      <c r="AO42"/>
      <c r="AP42"/>
      <c r="AQ42"/>
      <c r="AR42"/>
      <c r="AS42"/>
      <c r="AT42"/>
      <c r="AU42"/>
      <c r="AV42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/>
      <c r="CH42"/>
      <c r="CI42"/>
      <c r="CJ42"/>
      <c r="CK42"/>
      <c r="CL42"/>
      <c r="CM42"/>
      <c r="CN42"/>
      <c r="CO42" s="6"/>
      <c r="CP42"/>
      <c r="CQ42"/>
      <c r="CR42"/>
      <c r="CS42"/>
      <c r="CT42"/>
      <c r="CU42"/>
      <c r="CV42"/>
      <c r="CW42" s="6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25">
      <c r="X43" s="86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6"/>
      <c r="AN43"/>
      <c r="AO43"/>
      <c r="AP43"/>
      <c r="AQ43"/>
      <c r="AR43"/>
      <c r="AS43"/>
      <c r="AT43"/>
      <c r="AU43"/>
      <c r="AV43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/>
      <c r="CH43"/>
      <c r="CI43"/>
      <c r="CJ43"/>
      <c r="CK43"/>
      <c r="CL43"/>
      <c r="CM43"/>
      <c r="CN43"/>
      <c r="CO43" s="6"/>
      <c r="CP43"/>
      <c r="CQ43"/>
      <c r="CR43"/>
      <c r="CS43"/>
      <c r="CT43"/>
      <c r="CU43"/>
      <c r="CV43"/>
      <c r="CW43" s="6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25">
      <c r="X44" s="86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6"/>
      <c r="AN44"/>
      <c r="AO44"/>
      <c r="AP44"/>
      <c r="AQ44"/>
      <c r="AR44"/>
      <c r="AS44"/>
      <c r="AT44"/>
      <c r="AU44"/>
      <c r="AV44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/>
      <c r="CH44"/>
      <c r="CI44"/>
      <c r="CJ44"/>
      <c r="CK44"/>
      <c r="CL44"/>
      <c r="CM44"/>
      <c r="CN44"/>
      <c r="CO44" s="6"/>
      <c r="CP44"/>
      <c r="CQ44"/>
      <c r="CR44"/>
      <c r="CS44"/>
      <c r="CT44"/>
      <c r="CU44"/>
      <c r="CV44"/>
      <c r="CW44" s="6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25">
      <c r="X45" s="86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6"/>
      <c r="AN45"/>
      <c r="AO45"/>
      <c r="AP45"/>
      <c r="AQ45"/>
      <c r="AR45"/>
      <c r="AS45"/>
      <c r="AT45"/>
      <c r="AU45"/>
      <c r="AV45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/>
      <c r="CH45"/>
      <c r="CI45"/>
      <c r="CJ45"/>
      <c r="CK45"/>
      <c r="CL45"/>
      <c r="CM45"/>
      <c r="CN45"/>
      <c r="CO45" s="6"/>
      <c r="CP45"/>
      <c r="CQ45"/>
      <c r="CR45"/>
      <c r="CS45"/>
      <c r="CT45"/>
      <c r="CU45"/>
      <c r="CV45"/>
      <c r="CW45" s="6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25">
      <c r="X46" s="8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6"/>
      <c r="AN46"/>
      <c r="AO46"/>
      <c r="AP46"/>
      <c r="AQ46"/>
      <c r="AR46"/>
      <c r="AS46"/>
      <c r="AT46"/>
      <c r="AU46"/>
      <c r="AV46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/>
      <c r="CH46"/>
      <c r="CI46"/>
      <c r="CJ46"/>
      <c r="CK46"/>
      <c r="CL46"/>
      <c r="CM46"/>
      <c r="CN46"/>
      <c r="CO46" s="6"/>
      <c r="CP46"/>
      <c r="CQ46"/>
      <c r="CR46"/>
      <c r="CS46"/>
      <c r="CT46"/>
      <c r="CU46"/>
      <c r="CV46"/>
      <c r="CW46" s="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25">
      <c r="X47" s="86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6"/>
      <c r="AN47"/>
      <c r="AO47"/>
      <c r="AP47"/>
      <c r="AQ47"/>
      <c r="AR47"/>
      <c r="AS47"/>
      <c r="AT47"/>
      <c r="AU47"/>
      <c r="AV47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/>
      <c r="CH47"/>
      <c r="CI47"/>
      <c r="CJ47"/>
      <c r="CK47"/>
      <c r="CL47"/>
      <c r="CM47"/>
      <c r="CN47"/>
      <c r="CO47" s="6"/>
      <c r="CP47"/>
      <c r="CQ47"/>
      <c r="CR47"/>
      <c r="CS47"/>
      <c r="CT47"/>
      <c r="CU47"/>
      <c r="CV47"/>
      <c r="CW47" s="6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25">
      <c r="X48" s="86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6"/>
      <c r="AN48"/>
      <c r="AO48"/>
      <c r="AP48"/>
      <c r="AQ48"/>
      <c r="AR48"/>
      <c r="AS48"/>
      <c r="AT48"/>
      <c r="AU48"/>
      <c r="AV48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/>
      <c r="CH48"/>
      <c r="CI48"/>
      <c r="CJ48"/>
      <c r="CK48"/>
      <c r="CL48"/>
      <c r="CM48"/>
      <c r="CN48"/>
      <c r="CO48" s="6"/>
      <c r="CP48"/>
      <c r="CQ48"/>
      <c r="CR48"/>
      <c r="CS48"/>
      <c r="CT48"/>
      <c r="CU48"/>
      <c r="CV48"/>
      <c r="CW48" s="6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25">
      <c r="X49" s="86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6"/>
      <c r="AN49"/>
      <c r="AO49"/>
      <c r="AP49"/>
      <c r="AQ49"/>
      <c r="AR49"/>
      <c r="AS49"/>
      <c r="AT49"/>
      <c r="AU49"/>
      <c r="AV49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/>
      <c r="CH49"/>
      <c r="CI49"/>
      <c r="CJ49"/>
      <c r="CK49"/>
      <c r="CL49"/>
      <c r="CM49"/>
      <c r="CN49"/>
      <c r="CO49" s="6"/>
      <c r="CP49"/>
      <c r="CQ49"/>
      <c r="CR49"/>
      <c r="CS49"/>
      <c r="CT49"/>
      <c r="CU49"/>
      <c r="CV49"/>
      <c r="CW49" s="6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25">
      <c r="X50" s="86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6"/>
      <c r="AN50"/>
      <c r="AO50"/>
      <c r="AP50"/>
      <c r="AQ50"/>
      <c r="AR50"/>
      <c r="AS50"/>
      <c r="AT50"/>
      <c r="AU50"/>
      <c r="AV5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/>
      <c r="CH50"/>
      <c r="CI50"/>
      <c r="CJ50"/>
      <c r="CK50"/>
      <c r="CL50"/>
      <c r="CM50"/>
      <c r="CN50"/>
      <c r="CO50" s="6"/>
      <c r="CP50"/>
      <c r="CQ50"/>
      <c r="CR50"/>
      <c r="CS50"/>
      <c r="CT50"/>
      <c r="CU50"/>
      <c r="CV50"/>
      <c r="CW50" s="6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25">
      <c r="X51" s="86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6"/>
      <c r="AN51"/>
      <c r="AO51"/>
      <c r="AP51"/>
      <c r="AQ51"/>
      <c r="AR51"/>
      <c r="AS51"/>
      <c r="AT51"/>
      <c r="AU51"/>
      <c r="AV51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/>
      <c r="CH51"/>
      <c r="CI51"/>
      <c r="CJ51"/>
      <c r="CK51"/>
      <c r="CL51"/>
      <c r="CM51"/>
      <c r="CN51"/>
      <c r="CO51" s="6"/>
      <c r="CP51"/>
      <c r="CQ51"/>
      <c r="CR51"/>
      <c r="CS51"/>
      <c r="CT51"/>
      <c r="CU51"/>
      <c r="CV51"/>
      <c r="CW51" s="6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25">
      <c r="X52" s="86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6"/>
      <c r="AN52"/>
      <c r="AO52"/>
      <c r="AP52"/>
      <c r="AQ52"/>
      <c r="AR52"/>
      <c r="AS52"/>
      <c r="AT52"/>
      <c r="AU52"/>
      <c r="AV52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/>
      <c r="CH52"/>
      <c r="CI52"/>
      <c r="CJ52"/>
      <c r="CK52"/>
      <c r="CL52"/>
      <c r="CM52"/>
      <c r="CN52"/>
      <c r="CO52" s="6"/>
      <c r="CP52"/>
      <c r="CQ52"/>
      <c r="CR52"/>
      <c r="CS52"/>
      <c r="CT52"/>
      <c r="CU52"/>
      <c r="CV52"/>
      <c r="CW52" s="6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25">
      <c r="X53" s="86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6"/>
      <c r="AN53"/>
      <c r="AO53"/>
      <c r="AP53"/>
      <c r="AQ53"/>
      <c r="AR53"/>
      <c r="AS53"/>
      <c r="AT53"/>
      <c r="AU53"/>
      <c r="AV53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/>
      <c r="CH53"/>
      <c r="CI53"/>
      <c r="CJ53"/>
      <c r="CK53"/>
      <c r="CL53"/>
      <c r="CM53"/>
      <c r="CN53"/>
      <c r="CO53" s="6"/>
      <c r="CP53"/>
      <c r="CQ53"/>
      <c r="CR53"/>
      <c r="CS53"/>
      <c r="CT53"/>
      <c r="CU53"/>
      <c r="CV53"/>
      <c r="CW53" s="6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25">
      <c r="X54" s="86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6"/>
      <c r="AN54"/>
      <c r="AO54"/>
      <c r="AP54"/>
      <c r="AQ54"/>
      <c r="AR54"/>
      <c r="AS54"/>
      <c r="AT54"/>
      <c r="AU54"/>
      <c r="AV54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/>
      <c r="CH54"/>
      <c r="CI54"/>
      <c r="CJ54"/>
      <c r="CK54"/>
      <c r="CL54"/>
      <c r="CM54"/>
      <c r="CN54"/>
      <c r="CO54" s="6"/>
      <c r="CP54"/>
      <c r="CQ54"/>
      <c r="CR54"/>
      <c r="CS54"/>
      <c r="CT54"/>
      <c r="CU54"/>
      <c r="CV54"/>
      <c r="CW54" s="6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25">
      <c r="X55" s="86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6"/>
      <c r="AN55"/>
      <c r="AO55"/>
      <c r="AP55"/>
      <c r="AQ55"/>
      <c r="AR55"/>
      <c r="AS55"/>
      <c r="AT55"/>
      <c r="AU55"/>
      <c r="AV55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/>
      <c r="CH55"/>
      <c r="CI55"/>
      <c r="CJ55"/>
      <c r="CK55"/>
      <c r="CL55"/>
      <c r="CM55"/>
      <c r="CN55"/>
      <c r="CO55" s="6"/>
      <c r="CP55"/>
      <c r="CQ55"/>
      <c r="CR55"/>
      <c r="CS55"/>
      <c r="CT55"/>
      <c r="CU55"/>
      <c r="CV55"/>
      <c r="CW55" s="6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25">
      <c r="X56" s="86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6"/>
      <c r="AN56"/>
      <c r="AO56"/>
      <c r="AP56"/>
      <c r="AQ56"/>
      <c r="AR56"/>
      <c r="AS56"/>
      <c r="AT56"/>
      <c r="AU56"/>
      <c r="AV56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/>
      <c r="CH56"/>
      <c r="CI56"/>
      <c r="CJ56"/>
      <c r="CK56"/>
      <c r="CL56"/>
      <c r="CM56"/>
      <c r="CN56"/>
      <c r="CO56" s="6"/>
      <c r="CP56"/>
      <c r="CQ56"/>
      <c r="CR56"/>
      <c r="CS56"/>
      <c r="CT56"/>
      <c r="CU56"/>
      <c r="CV56"/>
      <c r="CW56" s="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25">
      <c r="X57" s="86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6"/>
      <c r="AN57"/>
      <c r="AO57"/>
      <c r="AP57"/>
      <c r="AQ57"/>
      <c r="AR57"/>
      <c r="AS57"/>
      <c r="AT57"/>
      <c r="AU57"/>
      <c r="AV57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/>
      <c r="CH57"/>
      <c r="CI57"/>
      <c r="CJ57"/>
      <c r="CK57"/>
      <c r="CL57"/>
      <c r="CM57"/>
      <c r="CN57"/>
      <c r="CO57" s="6"/>
      <c r="CP57"/>
      <c r="CQ57"/>
      <c r="CR57"/>
      <c r="CS57"/>
      <c r="CT57"/>
      <c r="CU57"/>
      <c r="CV57"/>
      <c r="CW57" s="6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25">
      <c r="A58" s="506" t="s">
        <v>345</v>
      </c>
      <c r="B58" s="506"/>
      <c r="C58" s="506"/>
      <c r="D58" s="506"/>
      <c r="E58" s="506"/>
      <c r="F58" s="506"/>
      <c r="G58" s="506"/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X58" s="86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6"/>
      <c r="AN58"/>
      <c r="AO58"/>
      <c r="AP58"/>
      <c r="AQ58"/>
      <c r="AR58"/>
      <c r="AS58"/>
      <c r="AT58"/>
      <c r="AU58"/>
      <c r="AV58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/>
      <c r="CH58"/>
      <c r="CI58"/>
      <c r="CJ58"/>
      <c r="CK58"/>
      <c r="CL58"/>
      <c r="CM58"/>
      <c r="CN58"/>
      <c r="CO58" s="6"/>
      <c r="CP58"/>
      <c r="CQ58"/>
      <c r="CR58"/>
      <c r="CS58"/>
      <c r="CT58"/>
      <c r="CU58"/>
      <c r="CV58"/>
      <c r="CW58" s="6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25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X59" s="86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6"/>
      <c r="AN59"/>
      <c r="AO59"/>
      <c r="AP59"/>
      <c r="AQ59"/>
      <c r="AR59"/>
      <c r="AS59"/>
      <c r="AT59"/>
      <c r="AU59"/>
      <c r="AV59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/>
      <c r="CH59"/>
      <c r="CI59"/>
      <c r="CJ59"/>
      <c r="CK59"/>
      <c r="CL59"/>
      <c r="CM59"/>
      <c r="CN59"/>
      <c r="CO59" s="6"/>
      <c r="CP59"/>
      <c r="CQ59"/>
      <c r="CR59"/>
      <c r="CS59"/>
      <c r="CT59"/>
      <c r="CU59"/>
      <c r="CV59"/>
      <c r="CW59" s="6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25">
      <c r="X60" s="86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6"/>
      <c r="AN60"/>
      <c r="AO60"/>
      <c r="AP60"/>
      <c r="AQ60"/>
      <c r="AR60"/>
      <c r="AS60"/>
      <c r="AT60"/>
      <c r="AU60"/>
      <c r="AV6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/>
      <c r="CH60"/>
      <c r="CI60"/>
      <c r="CJ60"/>
      <c r="CK60"/>
      <c r="CL60"/>
      <c r="CM60"/>
      <c r="CN60"/>
      <c r="CO60" s="6"/>
      <c r="CP60"/>
      <c r="CQ60"/>
      <c r="CR60"/>
      <c r="CS60"/>
      <c r="CT60"/>
      <c r="CU60"/>
      <c r="CV60"/>
      <c r="CW60" s="6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.75" thickBot="1" x14ac:dyDescent="0.3">
      <c r="X61" s="86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6"/>
      <c r="AN61"/>
      <c r="AO61"/>
      <c r="AP61"/>
      <c r="AQ61"/>
      <c r="AR61"/>
      <c r="AS61"/>
      <c r="AT61"/>
      <c r="AU61"/>
      <c r="AV61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/>
      <c r="CH61"/>
      <c r="CI61"/>
      <c r="CJ61"/>
      <c r="CK61"/>
      <c r="CL61"/>
      <c r="CM61"/>
      <c r="CN61"/>
      <c r="CO61" s="6"/>
      <c r="CP61"/>
      <c r="CQ61"/>
      <c r="CR61"/>
      <c r="CS61"/>
      <c r="CT61"/>
      <c r="CU61"/>
      <c r="CV61"/>
      <c r="CW61" s="6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75" thickBot="1" x14ac:dyDescent="0.3">
      <c r="U62" s="146" t="s">
        <v>136</v>
      </c>
      <c r="X62" s="86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6"/>
      <c r="AN62"/>
      <c r="AO62"/>
      <c r="AP62"/>
      <c r="AQ62"/>
      <c r="AR62"/>
      <c r="AS62"/>
      <c r="AT62"/>
      <c r="AU62"/>
      <c r="AV62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/>
      <c r="CH62"/>
      <c r="CI62"/>
      <c r="CJ62"/>
      <c r="CK62"/>
      <c r="CL62"/>
      <c r="CM62"/>
      <c r="CN62"/>
      <c r="CO62" s="6"/>
      <c r="CP62"/>
      <c r="CQ62"/>
      <c r="CR62"/>
      <c r="CS62"/>
      <c r="CT62"/>
      <c r="CU62"/>
      <c r="CV62"/>
      <c r="CW62" s="6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25">
      <c r="X63" s="86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6"/>
      <c r="AN63"/>
      <c r="AO63"/>
      <c r="AP63"/>
      <c r="AQ63"/>
      <c r="AR63"/>
      <c r="AS63"/>
      <c r="AT63"/>
      <c r="AU63"/>
      <c r="AV63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/>
      <c r="CH63"/>
      <c r="CI63"/>
      <c r="CJ63"/>
      <c r="CK63"/>
      <c r="CL63"/>
      <c r="CM63"/>
      <c r="CN63"/>
      <c r="CO63" s="6"/>
      <c r="CP63"/>
      <c r="CQ63"/>
      <c r="CR63"/>
      <c r="CS63"/>
      <c r="CT63"/>
      <c r="CU63"/>
      <c r="CV63"/>
      <c r="CW63" s="6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25">
      <c r="X64" s="86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6"/>
      <c r="AN64"/>
      <c r="AO64"/>
      <c r="AP64"/>
      <c r="AQ64"/>
      <c r="AR64"/>
      <c r="AS64"/>
      <c r="AT64"/>
      <c r="AU64"/>
      <c r="AV64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/>
      <c r="CH64"/>
      <c r="CI64"/>
      <c r="CJ64"/>
      <c r="CK64"/>
      <c r="CL64"/>
      <c r="CM64"/>
      <c r="CN64"/>
      <c r="CO64" s="6"/>
      <c r="CP64"/>
      <c r="CQ64"/>
      <c r="CR64"/>
      <c r="CS64"/>
      <c r="CT64"/>
      <c r="CU64"/>
      <c r="CV64"/>
      <c r="CW64" s="6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.75" x14ac:dyDescent="0.3">
      <c r="T65" s="467" t="s">
        <v>356</v>
      </c>
      <c r="U65" s="467" t="s">
        <v>425</v>
      </c>
      <c r="V65" s="467" t="s">
        <v>426</v>
      </c>
      <c r="W65" s="468" t="s">
        <v>350</v>
      </c>
      <c r="X65" s="468" t="s">
        <v>427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6"/>
      <c r="AN65"/>
      <c r="AO65"/>
      <c r="AP65"/>
      <c r="AQ65"/>
      <c r="AR65"/>
      <c r="AS65"/>
      <c r="AT65"/>
      <c r="AU65"/>
      <c r="AV65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/>
      <c r="CH65"/>
      <c r="CI65"/>
      <c r="CJ65"/>
      <c r="CK65"/>
      <c r="CL65"/>
      <c r="CM65"/>
      <c r="CN65"/>
      <c r="CO65" s="6"/>
      <c r="CP65"/>
      <c r="CQ65"/>
      <c r="CR65"/>
      <c r="CS65"/>
      <c r="CT65"/>
      <c r="CU65"/>
      <c r="CV65"/>
      <c r="CW65" s="6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.75" x14ac:dyDescent="0.3">
      <c r="T66" s="461" t="s">
        <v>351</v>
      </c>
      <c r="U66" s="462">
        <f t="shared" ref="U66:V69" si="0">CD6</f>
        <v>8534</v>
      </c>
      <c r="V66" s="463">
        <f t="shared" si="0"/>
        <v>0.51256024865238214</v>
      </c>
      <c r="W66" s="462">
        <v>1364</v>
      </c>
      <c r="X66" s="464">
        <f>W66/$W$70</f>
        <v>4.3410457973966456E-2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6"/>
      <c r="AN66"/>
      <c r="AO66"/>
      <c r="AP66"/>
      <c r="AQ66"/>
      <c r="AR66"/>
      <c r="AS66"/>
      <c r="AT66"/>
      <c r="AU66"/>
      <c r="AV66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/>
      <c r="CH66"/>
      <c r="CI66"/>
      <c r="CJ66"/>
      <c r="CK66"/>
      <c r="CL66"/>
      <c r="CM66"/>
      <c r="CN66"/>
      <c r="CO66" s="6"/>
      <c r="CP66"/>
      <c r="CQ66"/>
      <c r="CR66"/>
      <c r="CS66"/>
      <c r="CT66"/>
      <c r="CU66"/>
      <c r="CV66"/>
      <c r="CW66" s="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.75" x14ac:dyDescent="0.3">
      <c r="T67" s="461" t="s">
        <v>352</v>
      </c>
      <c r="U67" s="462">
        <f t="shared" si="0"/>
        <v>0</v>
      </c>
      <c r="V67" s="465">
        <f t="shared" si="0"/>
        <v>0</v>
      </c>
      <c r="W67" s="462">
        <v>207</v>
      </c>
      <c r="X67" s="464">
        <f>W67/$W$70</f>
        <v>6.5879507335858184E-3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6"/>
      <c r="AN67"/>
      <c r="AO67"/>
      <c r="AP67"/>
      <c r="AQ67"/>
      <c r="AR67"/>
      <c r="AS67"/>
      <c r="AT67"/>
      <c r="AU67"/>
      <c r="AV67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/>
      <c r="CH67"/>
      <c r="CI67"/>
      <c r="CJ67"/>
      <c r="CK67"/>
      <c r="CL67"/>
      <c r="CM67"/>
      <c r="CN67"/>
      <c r="CO67" s="6"/>
      <c r="CP67"/>
      <c r="CQ67"/>
      <c r="CR67"/>
      <c r="CS67"/>
      <c r="CT67"/>
      <c r="CU67"/>
      <c r="CV67"/>
      <c r="CW67" s="6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.75" x14ac:dyDescent="0.3">
      <c r="T68" s="461" t="s">
        <v>353</v>
      </c>
      <c r="U68" s="462">
        <f t="shared" si="0"/>
        <v>6678</v>
      </c>
      <c r="V68" s="463">
        <f t="shared" si="0"/>
        <v>0.40108710340996112</v>
      </c>
      <c r="W68" s="462">
        <v>20424</v>
      </c>
      <c r="X68" s="464">
        <f>W68/$W$70</f>
        <v>0.65001113904713403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6"/>
      <c r="AN68"/>
      <c r="AO68"/>
      <c r="AP68"/>
      <c r="AQ68"/>
      <c r="AR68"/>
      <c r="AS68"/>
      <c r="AT68"/>
      <c r="AU68"/>
      <c r="AV68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/>
      <c r="CH68"/>
      <c r="CI68"/>
      <c r="CJ68"/>
      <c r="CK68"/>
      <c r="CL68"/>
      <c r="CM68"/>
      <c r="CN68"/>
      <c r="CO68" s="6"/>
      <c r="CP68"/>
      <c r="CQ68"/>
      <c r="CR68"/>
      <c r="CS68"/>
      <c r="CT68"/>
      <c r="CU68"/>
      <c r="CV68"/>
      <c r="CW68" s="6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.75" x14ac:dyDescent="0.3">
      <c r="T69" s="461" t="s">
        <v>354</v>
      </c>
      <c r="U69" s="462">
        <f t="shared" si="0"/>
        <v>1437.75</v>
      </c>
      <c r="V69" s="463">
        <f t="shared" si="0"/>
        <v>8.6352647937656721E-2</v>
      </c>
      <c r="W69" s="462">
        <v>9426</v>
      </c>
      <c r="X69" s="464">
        <f>W69/$W$70</f>
        <v>0.29999045224531362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6"/>
      <c r="AN69"/>
      <c r="AO69"/>
      <c r="AP69"/>
      <c r="AQ69"/>
      <c r="AR69"/>
      <c r="AS69"/>
      <c r="AT69"/>
      <c r="AU69"/>
      <c r="AV69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/>
      <c r="CH69"/>
      <c r="CI69"/>
      <c r="CJ69"/>
      <c r="CK69"/>
      <c r="CL69"/>
      <c r="CM69"/>
      <c r="CN69"/>
      <c r="CO69" s="6"/>
      <c r="CP69"/>
      <c r="CQ69"/>
      <c r="CR69"/>
      <c r="CS69"/>
      <c r="CT69"/>
      <c r="CU69"/>
      <c r="CV69"/>
      <c r="CW69" s="6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.75" x14ac:dyDescent="0.3">
      <c r="T70" s="461" t="s">
        <v>355</v>
      </c>
      <c r="U70" s="462">
        <f>SUM(U66:U69)</f>
        <v>16649.75</v>
      </c>
      <c r="V70" s="466">
        <f>SUM(V66:V69)</f>
        <v>1</v>
      </c>
      <c r="W70" s="462">
        <f>SUM(W66:W69)</f>
        <v>31421</v>
      </c>
      <c r="X70" s="466">
        <f>W70/$W$70</f>
        <v>1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6"/>
      <c r="AN70"/>
      <c r="AO70"/>
      <c r="AP70"/>
      <c r="AQ70"/>
      <c r="AR70"/>
      <c r="AS70"/>
      <c r="AT70"/>
      <c r="AU70"/>
      <c r="AV7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/>
      <c r="CH70"/>
      <c r="CI70"/>
      <c r="CJ70"/>
      <c r="CK70"/>
      <c r="CL70"/>
      <c r="CM70"/>
      <c r="CN70"/>
      <c r="CO70" s="6"/>
      <c r="CP70"/>
      <c r="CQ70"/>
      <c r="CR70"/>
      <c r="CS70"/>
      <c r="CT70"/>
      <c r="CU70"/>
      <c r="CV70"/>
      <c r="CW70" s="6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25">
      <c r="X71" s="86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6"/>
      <c r="AN71" s="9" t="s">
        <v>137</v>
      </c>
      <c r="AO71" t="s">
        <v>424</v>
      </c>
      <c r="AP71"/>
      <c r="AQ71"/>
      <c r="AR71"/>
      <c r="AS71"/>
      <c r="AT71"/>
      <c r="AU71"/>
      <c r="AV71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/>
      <c r="CH71"/>
      <c r="CI71"/>
      <c r="CJ71"/>
      <c r="CK71"/>
      <c r="CL71"/>
      <c r="CM71"/>
      <c r="CN71"/>
      <c r="CO71" s="6"/>
      <c r="CP71"/>
      <c r="CQ71"/>
      <c r="CR71"/>
      <c r="CS71"/>
      <c r="CT71"/>
      <c r="CU71"/>
      <c r="CV71"/>
      <c r="CW71" s="6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25">
      <c r="X72" s="86"/>
      <c r="Y72"/>
      <c r="Z72"/>
      <c r="AA72"/>
      <c r="AB72"/>
      <c r="AC72"/>
      <c r="AD72"/>
      <c r="AE72"/>
      <c r="AG72"/>
      <c r="AH72"/>
      <c r="AI72" s="287" t="s">
        <v>137</v>
      </c>
      <c r="AJ72" s="5" t="s">
        <v>424</v>
      </c>
      <c r="AK72"/>
      <c r="AL72"/>
      <c r="AM72" s="6"/>
      <c r="AN72" s="9" t="s">
        <v>37</v>
      </c>
      <c r="AO72" t="s">
        <v>435</v>
      </c>
      <c r="AP72"/>
      <c r="AQ72"/>
      <c r="AR72"/>
      <c r="AS72"/>
      <c r="AT72"/>
      <c r="AU72"/>
      <c r="AV72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/>
      <c r="CH72"/>
      <c r="CI72"/>
      <c r="CJ72"/>
      <c r="CK72"/>
      <c r="CL72"/>
      <c r="CM72"/>
      <c r="CN72"/>
      <c r="CO72" s="6"/>
      <c r="CP72"/>
      <c r="CQ72"/>
      <c r="CR72"/>
      <c r="CS72"/>
      <c r="CT72"/>
      <c r="CU72"/>
      <c r="CV72"/>
      <c r="CW72" s="6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25">
      <c r="X73" s="86"/>
      <c r="Y73"/>
      <c r="Z73"/>
      <c r="AA73"/>
      <c r="AB73"/>
      <c r="AC73"/>
      <c r="AD73" s="9" t="s">
        <v>37</v>
      </c>
      <c r="AE73" t="s">
        <v>364</v>
      </c>
      <c r="AG73"/>
      <c r="AH73"/>
      <c r="AI73" s="287" t="s">
        <v>37</v>
      </c>
      <c r="AJ73" s="5" t="s">
        <v>435</v>
      </c>
      <c r="AK73"/>
      <c r="AL73"/>
      <c r="AM73" s="6"/>
      <c r="AN73"/>
      <c r="AO73"/>
      <c r="AP73"/>
      <c r="AQ73"/>
      <c r="AR73"/>
      <c r="AS73"/>
      <c r="AT73"/>
      <c r="AU73"/>
      <c r="AV73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/>
      <c r="CH73"/>
      <c r="CI73"/>
      <c r="CJ73"/>
      <c r="CK73"/>
      <c r="CL73"/>
      <c r="CM73"/>
      <c r="CN73"/>
      <c r="CO73" s="6"/>
      <c r="CP73"/>
      <c r="CQ73"/>
      <c r="CR73"/>
      <c r="CS73"/>
      <c r="CT73"/>
      <c r="CU73"/>
      <c r="CV73"/>
      <c r="CW73" s="6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ht="45" x14ac:dyDescent="0.25">
      <c r="X74" s="86"/>
      <c r="Y74"/>
      <c r="Z74"/>
      <c r="AA74"/>
      <c r="AB74"/>
      <c r="AC74"/>
      <c r="AD74" s="9" t="s">
        <v>0</v>
      </c>
      <c r="AE74" t="s">
        <v>24</v>
      </c>
      <c r="AG74"/>
      <c r="AH74"/>
      <c r="AI74"/>
      <c r="AJ74"/>
      <c r="AK74"/>
      <c r="AL74"/>
      <c r="AM74" s="6"/>
      <c r="AN74" s="9" t="s">
        <v>1</v>
      </c>
      <c r="AO74" s="5" t="s">
        <v>39</v>
      </c>
      <c r="AP74" s="5" t="s">
        <v>263</v>
      </c>
      <c r="AQ74"/>
      <c r="AR74"/>
      <c r="AS74"/>
      <c r="AT74"/>
      <c r="AU74"/>
      <c r="AV74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/>
      <c r="CH74"/>
      <c r="CI74"/>
      <c r="CJ74"/>
      <c r="CK74"/>
      <c r="CL74"/>
      <c r="CM74"/>
      <c r="CN74"/>
      <c r="CO74" s="6"/>
      <c r="CP74"/>
      <c r="CQ74"/>
      <c r="CR74"/>
      <c r="CS74"/>
      <c r="CT74"/>
      <c r="CU74"/>
      <c r="CV74"/>
      <c r="CW74" s="6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ht="30" x14ac:dyDescent="0.25">
      <c r="X75" s="86"/>
      <c r="Y75"/>
      <c r="Z75"/>
      <c r="AA75"/>
      <c r="AB75"/>
      <c r="AC75"/>
      <c r="AD75"/>
      <c r="AE75"/>
      <c r="AG75"/>
      <c r="AH75"/>
      <c r="AI75" s="287" t="s">
        <v>1</v>
      </c>
      <c r="AJ75" s="5" t="s">
        <v>252</v>
      </c>
      <c r="AK75" s="5" t="s">
        <v>253</v>
      </c>
      <c r="AL75"/>
      <c r="AM75" s="6"/>
      <c r="AN75" s="2">
        <v>46143</v>
      </c>
      <c r="AO75" s="306">
        <v>0</v>
      </c>
      <c r="AP75">
        <v>34.373999999999995</v>
      </c>
      <c r="AQ75"/>
      <c r="AR75"/>
      <c r="AS75"/>
      <c r="AT75"/>
      <c r="AU75"/>
      <c r="AV75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/>
      <c r="CH75"/>
      <c r="CI75"/>
      <c r="CJ75"/>
      <c r="CK75"/>
      <c r="CL75"/>
      <c r="CM75"/>
      <c r="CN75"/>
      <c r="CO75" s="6"/>
      <c r="CP75"/>
      <c r="CQ75"/>
      <c r="CR75"/>
      <c r="CS75"/>
      <c r="CT75"/>
      <c r="CU75"/>
      <c r="CV75"/>
      <c r="CW75" s="6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25">
      <c r="X76" s="86"/>
      <c r="Y76"/>
      <c r="Z76"/>
      <c r="AA76"/>
      <c r="AB76"/>
      <c r="AC76"/>
      <c r="AD76" s="9" t="s">
        <v>0</v>
      </c>
      <c r="AE76" t="s">
        <v>79</v>
      </c>
      <c r="AG76"/>
      <c r="AH76"/>
      <c r="AI76" s="408">
        <v>46143</v>
      </c>
      <c r="AJ76" s="290">
        <v>109</v>
      </c>
      <c r="AK76" s="290">
        <v>100</v>
      </c>
      <c r="AL76"/>
      <c r="AM76" s="6"/>
      <c r="AN76" s="2">
        <v>46144</v>
      </c>
      <c r="AO76" s="306">
        <v>0</v>
      </c>
      <c r="AP76">
        <v>0</v>
      </c>
      <c r="AQ76"/>
      <c r="AR76"/>
      <c r="AS76"/>
      <c r="AT76"/>
      <c r="AU76"/>
      <c r="AV76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/>
      <c r="CH76"/>
      <c r="CI76"/>
      <c r="CJ76"/>
      <c r="CK76"/>
      <c r="CL76"/>
      <c r="CM76"/>
      <c r="CN76"/>
      <c r="CO76" s="6"/>
      <c r="CP76"/>
      <c r="CQ76"/>
      <c r="CR76"/>
      <c r="CS76"/>
      <c r="CT76"/>
      <c r="CU76"/>
      <c r="CV76"/>
      <c r="CW76" s="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25">
      <c r="X77" s="86"/>
      <c r="Y77"/>
      <c r="Z77"/>
      <c r="AA77"/>
      <c r="AB77"/>
      <c r="AC77"/>
      <c r="AD77" s="3" t="s">
        <v>365</v>
      </c>
      <c r="AE77">
        <v>0</v>
      </c>
      <c r="AG77"/>
      <c r="AH77"/>
      <c r="AI77" s="408">
        <v>46144</v>
      </c>
      <c r="AJ77" s="290">
        <v>0</v>
      </c>
      <c r="AK77" s="290">
        <v>0</v>
      </c>
      <c r="AL77"/>
      <c r="AM77" s="6"/>
      <c r="AN77" s="2">
        <v>46145</v>
      </c>
      <c r="AO77" s="306">
        <v>0</v>
      </c>
      <c r="AP77">
        <v>0</v>
      </c>
      <c r="AQ77"/>
      <c r="AR77"/>
      <c r="AS77"/>
      <c r="AT77"/>
      <c r="AU77"/>
      <c r="AV77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/>
      <c r="CH77"/>
      <c r="CI77"/>
      <c r="CJ77"/>
      <c r="CK77"/>
      <c r="CL77"/>
      <c r="CM77"/>
      <c r="CN77"/>
      <c r="CO77" s="6"/>
      <c r="CP77"/>
      <c r="CQ77"/>
      <c r="CR77"/>
      <c r="CS77"/>
      <c r="CT77"/>
      <c r="CU77"/>
      <c r="CV77"/>
      <c r="CW77" s="6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25">
      <c r="X78" s="86"/>
      <c r="Y78"/>
      <c r="Z78"/>
      <c r="AA78"/>
      <c r="AB78"/>
      <c r="AC78"/>
      <c r="AD78" s="3" t="s">
        <v>366</v>
      </c>
      <c r="AE78">
        <v>0</v>
      </c>
      <c r="AG78"/>
      <c r="AH78"/>
      <c r="AI78" s="408">
        <v>46145</v>
      </c>
      <c r="AJ78" s="290">
        <v>0</v>
      </c>
      <c r="AK78" s="290">
        <v>0</v>
      </c>
      <c r="AL78"/>
      <c r="AM78" s="6"/>
      <c r="AN78" s="2">
        <v>46146</v>
      </c>
      <c r="AO78" s="306">
        <v>0</v>
      </c>
      <c r="AP78">
        <v>121.729</v>
      </c>
      <c r="AQ78"/>
      <c r="AR78"/>
      <c r="AS78"/>
      <c r="AT78"/>
      <c r="AU78"/>
      <c r="AV78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/>
      <c r="CH78"/>
      <c r="CI78"/>
      <c r="CJ78"/>
      <c r="CK78"/>
      <c r="CL78"/>
      <c r="CM78"/>
      <c r="CN78"/>
      <c r="CO78" s="6"/>
      <c r="CP78"/>
      <c r="CQ78"/>
      <c r="CR78"/>
      <c r="CS78"/>
      <c r="CT78"/>
      <c r="CU78"/>
      <c r="CV78"/>
      <c r="CW78" s="6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25">
      <c r="T79" s="95">
        <f>+U70-R132</f>
        <v>7529.75</v>
      </c>
      <c r="X79" s="86"/>
      <c r="Y79"/>
      <c r="Z79"/>
      <c r="AA79"/>
      <c r="AB79"/>
      <c r="AC79"/>
      <c r="AD79" s="3" t="s">
        <v>367</v>
      </c>
      <c r="AE79">
        <v>0</v>
      </c>
      <c r="AG79"/>
      <c r="AH79"/>
      <c r="AI79" s="408">
        <v>46146</v>
      </c>
      <c r="AJ79" s="290">
        <v>330</v>
      </c>
      <c r="AK79" s="290">
        <v>279</v>
      </c>
      <c r="AL79"/>
      <c r="AM79" s="6"/>
      <c r="AN79" s="2">
        <v>46147</v>
      </c>
      <c r="AO79" s="306">
        <v>0</v>
      </c>
      <c r="AP79">
        <v>162.53100000000003</v>
      </c>
      <c r="AQ79"/>
      <c r="AR79"/>
      <c r="AS79"/>
      <c r="AT79"/>
      <c r="AU79"/>
      <c r="AV79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/>
      <c r="CH79"/>
      <c r="CI79"/>
      <c r="CJ79"/>
      <c r="CK79"/>
      <c r="CL79"/>
      <c r="CM79"/>
      <c r="CN79"/>
      <c r="CO79" s="6"/>
      <c r="CP79"/>
      <c r="CQ79"/>
      <c r="CR79"/>
      <c r="CS79"/>
      <c r="CT79"/>
      <c r="CU79"/>
      <c r="CV79"/>
      <c r="CW79" s="6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25">
      <c r="X80" s="86"/>
      <c r="Y80"/>
      <c r="Z80"/>
      <c r="AA80"/>
      <c r="AB80"/>
      <c r="AC80"/>
      <c r="AD80" s="3" t="s">
        <v>368</v>
      </c>
      <c r="AE80">
        <v>0</v>
      </c>
      <c r="AF80" s="99"/>
      <c r="AG80"/>
      <c r="AH80"/>
      <c r="AI80" s="408">
        <v>46147</v>
      </c>
      <c r="AJ80" s="290">
        <v>463</v>
      </c>
      <c r="AK80" s="290">
        <v>377</v>
      </c>
      <c r="AL80"/>
      <c r="AM80" s="6"/>
      <c r="AN80" s="2">
        <v>46148</v>
      </c>
      <c r="AO80" s="306">
        <v>0</v>
      </c>
      <c r="AP80">
        <v>200.19800000000001</v>
      </c>
      <c r="AQ80"/>
      <c r="AR80"/>
      <c r="AS80"/>
      <c r="AT80"/>
      <c r="AU80"/>
      <c r="AV8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/>
      <c r="CH80"/>
      <c r="CI80"/>
      <c r="CJ80"/>
      <c r="CK80"/>
      <c r="CL80"/>
      <c r="CM80"/>
      <c r="CN80"/>
      <c r="CO80" s="6"/>
      <c r="CP80"/>
      <c r="CQ80"/>
      <c r="CR80"/>
      <c r="CS80"/>
      <c r="CT80"/>
      <c r="CU80"/>
      <c r="CV80"/>
      <c r="CW80" s="6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25">
      <c r="X81" s="86"/>
      <c r="Y81"/>
      <c r="Z81"/>
      <c r="AA81"/>
      <c r="AB81"/>
      <c r="AC81"/>
      <c r="AD81" s="3" t="s">
        <v>369</v>
      </c>
      <c r="AE81">
        <v>0</v>
      </c>
      <c r="AF81" s="99"/>
      <c r="AG81"/>
      <c r="AH81"/>
      <c r="AI81" s="408">
        <v>46148</v>
      </c>
      <c r="AJ81" s="290">
        <v>437</v>
      </c>
      <c r="AK81" s="290">
        <v>373</v>
      </c>
      <c r="AL81"/>
      <c r="AM81" s="6"/>
      <c r="AN81" s="2">
        <v>46149</v>
      </c>
      <c r="AO81" s="306">
        <v>0</v>
      </c>
      <c r="AP81">
        <v>204.41600000000003</v>
      </c>
      <c r="AQ81"/>
      <c r="AR81"/>
      <c r="AS81"/>
      <c r="AT81"/>
      <c r="AU81"/>
      <c r="AV81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/>
      <c r="CH81"/>
      <c r="CI81"/>
      <c r="CJ81"/>
      <c r="CK81"/>
      <c r="CL81"/>
      <c r="CM81"/>
      <c r="CN81"/>
      <c r="CO81" s="6"/>
      <c r="CP81"/>
      <c r="CQ81"/>
      <c r="CR81"/>
      <c r="CS81"/>
      <c r="CT81"/>
      <c r="CU81"/>
      <c r="CV81"/>
      <c r="CW81" s="6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25">
      <c r="X82" s="86"/>
      <c r="Y82"/>
      <c r="Z82"/>
      <c r="AA82"/>
      <c r="AB82"/>
      <c r="AC82"/>
      <c r="AD82" s="3" t="s">
        <v>370</v>
      </c>
      <c r="AE82">
        <v>0</v>
      </c>
      <c r="AF82" s="99"/>
      <c r="AG82"/>
      <c r="AH82"/>
      <c r="AI82" s="408">
        <v>46149</v>
      </c>
      <c r="AJ82" s="290">
        <v>550</v>
      </c>
      <c r="AK82" s="290">
        <v>365</v>
      </c>
      <c r="AL82"/>
      <c r="AM82" s="6"/>
      <c r="AN82" s="2">
        <v>46150</v>
      </c>
      <c r="AO82" s="306">
        <v>0</v>
      </c>
      <c r="AP82">
        <v>187.18899999999999</v>
      </c>
      <c r="AQ82"/>
      <c r="AR82"/>
      <c r="AS82"/>
      <c r="AT82"/>
      <c r="AU82"/>
      <c r="AV82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/>
      <c r="CH82"/>
      <c r="CI82"/>
      <c r="CJ82"/>
      <c r="CK82"/>
      <c r="CL82"/>
      <c r="CM82"/>
      <c r="CN82"/>
      <c r="CO82" s="6"/>
      <c r="CP82"/>
      <c r="CQ82"/>
      <c r="CR82"/>
      <c r="CS82"/>
      <c r="CT82"/>
      <c r="CU82"/>
      <c r="CV82"/>
      <c r="CW82" s="6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25">
      <c r="X83" s="86"/>
      <c r="Y83"/>
      <c r="Z83"/>
      <c r="AA83"/>
      <c r="AB83"/>
      <c r="AC83"/>
      <c r="AD83" s="3" t="s">
        <v>371</v>
      </c>
      <c r="AE83">
        <v>0</v>
      </c>
      <c r="AF83" s="99"/>
      <c r="AG83"/>
      <c r="AH83"/>
      <c r="AI83" s="408">
        <v>46150</v>
      </c>
      <c r="AJ83" s="290">
        <v>535</v>
      </c>
      <c r="AK83" s="290">
        <v>313</v>
      </c>
      <c r="AL83"/>
      <c r="AM83" s="6"/>
      <c r="AN83" s="2">
        <v>46151</v>
      </c>
      <c r="AO83" s="306">
        <v>0</v>
      </c>
      <c r="AP83">
        <v>165.11599999999999</v>
      </c>
      <c r="AQ83"/>
      <c r="AR83"/>
      <c r="AS83"/>
      <c r="AT83"/>
      <c r="AU83"/>
      <c r="AV83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/>
      <c r="CH83"/>
      <c r="CI83"/>
      <c r="CJ83"/>
      <c r="CK83"/>
      <c r="CL83"/>
      <c r="CM83"/>
      <c r="CN83"/>
      <c r="CO83" s="6"/>
      <c r="CP83"/>
      <c r="CQ83"/>
      <c r="CR83"/>
      <c r="CS83"/>
      <c r="CT83"/>
      <c r="CU83"/>
      <c r="CV83"/>
      <c r="CW83" s="6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25">
      <c r="X84" s="86"/>
      <c r="Y84"/>
      <c r="Z84"/>
      <c r="AA84"/>
      <c r="AB84"/>
      <c r="AC84"/>
      <c r="AD84" s="3" t="s">
        <v>372</v>
      </c>
      <c r="AE84">
        <v>0</v>
      </c>
      <c r="AF84" s="99"/>
      <c r="AG84"/>
      <c r="AH84"/>
      <c r="AI84" s="408">
        <v>46151</v>
      </c>
      <c r="AJ84" s="290">
        <v>424</v>
      </c>
      <c r="AK84" s="290">
        <v>261</v>
      </c>
      <c r="AL84"/>
      <c r="AM84" s="6"/>
      <c r="AN84" s="2">
        <v>46152</v>
      </c>
      <c r="AO84" s="306">
        <v>0</v>
      </c>
      <c r="AP84">
        <v>0</v>
      </c>
      <c r="AQ84"/>
      <c r="AR84"/>
      <c r="AS84"/>
      <c r="AT84"/>
      <c r="AU84"/>
      <c r="AV84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/>
      <c r="CH84"/>
      <c r="CI84"/>
      <c r="CJ84"/>
      <c r="CK84"/>
      <c r="CL84"/>
      <c r="CM84"/>
      <c r="CN84"/>
      <c r="CO84" s="6"/>
      <c r="CP84"/>
      <c r="CQ84"/>
      <c r="CR84"/>
      <c r="CS84"/>
      <c r="CT84"/>
      <c r="CU84"/>
      <c r="CV84"/>
      <c r="CW84" s="6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25">
      <c r="X85" s="86"/>
      <c r="Y85"/>
      <c r="Z85"/>
      <c r="AA85"/>
      <c r="AB85"/>
      <c r="AC85"/>
      <c r="AD85" s="3" t="s">
        <v>373</v>
      </c>
      <c r="AE85">
        <v>0</v>
      </c>
      <c r="AF85" s="99"/>
      <c r="AG85"/>
      <c r="AH85"/>
      <c r="AI85" s="408">
        <v>46152</v>
      </c>
      <c r="AJ85" s="290">
        <v>0</v>
      </c>
      <c r="AK85" s="290">
        <v>0</v>
      </c>
      <c r="AL85"/>
      <c r="AM85" s="6"/>
      <c r="AN85" s="2">
        <v>46153</v>
      </c>
      <c r="AO85" s="306">
        <v>0</v>
      </c>
      <c r="AP85">
        <v>169.15199999999999</v>
      </c>
      <c r="AQ85"/>
      <c r="AR85"/>
      <c r="AS85"/>
      <c r="AT85"/>
      <c r="AU85"/>
      <c r="AV85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/>
      <c r="CH85"/>
      <c r="CI85"/>
      <c r="CJ85"/>
      <c r="CK85"/>
      <c r="CL85"/>
      <c r="CM85"/>
      <c r="CN85"/>
      <c r="CO85" s="6"/>
      <c r="CP85"/>
      <c r="CQ85"/>
      <c r="CR85"/>
      <c r="CS85"/>
      <c r="CT85"/>
      <c r="CU85"/>
      <c r="CV85"/>
      <c r="CW85" s="6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25">
      <c r="X86" s="86"/>
      <c r="Y86"/>
      <c r="Z86"/>
      <c r="AA86"/>
      <c r="AB86"/>
      <c r="AC86"/>
      <c r="AD86" s="3" t="s">
        <v>374</v>
      </c>
      <c r="AE86">
        <v>0</v>
      </c>
      <c r="AF86" s="99"/>
      <c r="AG86"/>
      <c r="AH86"/>
      <c r="AI86" s="408">
        <v>46153</v>
      </c>
      <c r="AJ86" s="290">
        <v>367</v>
      </c>
      <c r="AK86" s="290">
        <v>284</v>
      </c>
      <c r="AL86"/>
      <c r="AM86" s="6"/>
      <c r="AN86" s="2">
        <v>46154</v>
      </c>
      <c r="AO86" s="306">
        <v>0</v>
      </c>
      <c r="AP86">
        <v>231.66699999999997</v>
      </c>
      <c r="AQ86"/>
      <c r="AR86"/>
      <c r="AS86"/>
      <c r="AT86"/>
      <c r="AU86"/>
      <c r="AV86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/>
      <c r="CH86"/>
      <c r="CI86"/>
      <c r="CJ86"/>
      <c r="CK86"/>
      <c r="CL86"/>
      <c r="CM86"/>
      <c r="CN86"/>
      <c r="CO86" s="6"/>
      <c r="CP86"/>
      <c r="CQ86"/>
      <c r="CR86"/>
      <c r="CS86"/>
      <c r="CT86"/>
      <c r="CU86"/>
      <c r="CV86"/>
      <c r="CW86" s="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x14ac:dyDescent="0.25">
      <c r="X87" s="86"/>
      <c r="Y87"/>
      <c r="Z87"/>
      <c r="AA87"/>
      <c r="AB87"/>
      <c r="AC87"/>
      <c r="AD87" s="3" t="s">
        <v>375</v>
      </c>
      <c r="AE87">
        <v>0</v>
      </c>
      <c r="AF87" s="99"/>
      <c r="AG87"/>
      <c r="AH87"/>
      <c r="AI87" s="408">
        <v>46154</v>
      </c>
      <c r="AJ87" s="290">
        <v>539</v>
      </c>
      <c r="AK87" s="290">
        <v>339</v>
      </c>
      <c r="AL87"/>
      <c r="AM87" s="6"/>
      <c r="AN87" s="2">
        <v>46155</v>
      </c>
      <c r="AO87" s="306">
        <v>0</v>
      </c>
      <c r="AP87">
        <v>202.05199999999996</v>
      </c>
      <c r="AQ87"/>
      <c r="AR87"/>
      <c r="AS87"/>
      <c r="AT87"/>
      <c r="AU87"/>
      <c r="AV87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/>
      <c r="CH87"/>
      <c r="CI87"/>
      <c r="CJ87"/>
      <c r="CK87"/>
      <c r="CL87"/>
      <c r="CM87"/>
      <c r="CN87"/>
      <c r="CO87" s="6"/>
      <c r="CP87"/>
      <c r="CQ87"/>
      <c r="CR87"/>
      <c r="CS87"/>
      <c r="CT87"/>
      <c r="CU87"/>
      <c r="CV87"/>
      <c r="CW87" s="6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x14ac:dyDescent="0.25">
      <c r="X88" s="86"/>
      <c r="Y88"/>
      <c r="Z88"/>
      <c r="AA88"/>
      <c r="AB88"/>
      <c r="AC88"/>
      <c r="AD88" s="3" t="s">
        <v>376</v>
      </c>
      <c r="AE88">
        <v>0</v>
      </c>
      <c r="AF88" s="99"/>
      <c r="AG88"/>
      <c r="AH88"/>
      <c r="AI88" s="408">
        <v>46155</v>
      </c>
      <c r="AJ88" s="290">
        <v>495</v>
      </c>
      <c r="AK88" s="290">
        <v>298</v>
      </c>
      <c r="AL88"/>
      <c r="AM88" s="6"/>
      <c r="AN88" s="2">
        <v>46156</v>
      </c>
      <c r="AO88" s="306">
        <v>0</v>
      </c>
      <c r="AP88">
        <v>223.42099999999999</v>
      </c>
      <c r="AQ88"/>
      <c r="AR88"/>
      <c r="AS88"/>
      <c r="AT88"/>
      <c r="AU88"/>
      <c r="AV88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/>
      <c r="CH88"/>
      <c r="CI88"/>
      <c r="CJ88"/>
      <c r="CK88"/>
      <c r="CL88"/>
      <c r="CM88"/>
      <c r="CN88"/>
      <c r="CO88" s="6"/>
      <c r="CP88"/>
      <c r="CQ88"/>
      <c r="CR88"/>
      <c r="CS88"/>
      <c r="CT88"/>
      <c r="CU88"/>
      <c r="CV88"/>
      <c r="CW88" s="6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25">
      <c r="X89" s="86"/>
      <c r="Y89"/>
      <c r="Z89"/>
      <c r="AA89"/>
      <c r="AB89"/>
      <c r="AC89"/>
      <c r="AD89" s="3" t="s">
        <v>377</v>
      </c>
      <c r="AE89">
        <v>0</v>
      </c>
      <c r="AF89" s="99"/>
      <c r="AG89"/>
      <c r="AH89"/>
      <c r="AI89" s="408">
        <v>46156</v>
      </c>
      <c r="AJ89" s="290">
        <v>583</v>
      </c>
      <c r="AK89" s="290">
        <v>331</v>
      </c>
      <c r="AL89"/>
      <c r="AM89" s="6"/>
      <c r="AN89" s="2">
        <v>46157</v>
      </c>
      <c r="AO89" s="306">
        <v>0</v>
      </c>
      <c r="AP89">
        <v>206.636</v>
      </c>
      <c r="AQ89"/>
      <c r="AR89"/>
      <c r="AS89"/>
      <c r="AT89"/>
      <c r="AU89"/>
      <c r="AV89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/>
      <c r="CH89"/>
      <c r="CI89"/>
      <c r="CJ89"/>
      <c r="CK89"/>
      <c r="CL89"/>
      <c r="CM89"/>
      <c r="CN89"/>
      <c r="CO89" s="6"/>
      <c r="CP89"/>
      <c r="CQ89"/>
      <c r="CR89"/>
      <c r="CS89"/>
      <c r="CT89"/>
      <c r="CU89"/>
      <c r="CV89"/>
      <c r="CW89" s="6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25">
      <c r="X90" s="86"/>
      <c r="Y90"/>
      <c r="Z90"/>
      <c r="AA90"/>
      <c r="AB90"/>
      <c r="AC90"/>
      <c r="AD90" s="3" t="s">
        <v>378</v>
      </c>
      <c r="AE90">
        <v>0</v>
      </c>
      <c r="AF90" s="99"/>
      <c r="AG90"/>
      <c r="AH90"/>
      <c r="AI90" s="408">
        <v>46157</v>
      </c>
      <c r="AJ90" s="290">
        <v>536</v>
      </c>
      <c r="AK90" s="290">
        <v>295</v>
      </c>
      <c r="AL90"/>
      <c r="AM90" s="6"/>
      <c r="AN90" s="2">
        <v>46158</v>
      </c>
      <c r="AO90" s="306">
        <v>0</v>
      </c>
      <c r="AP90">
        <v>248.86099999999996</v>
      </c>
      <c r="AQ90"/>
      <c r="AR90"/>
      <c r="AS90"/>
      <c r="AT90"/>
      <c r="AU90"/>
      <c r="AV9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/>
      <c r="CH90"/>
      <c r="CI90"/>
      <c r="CJ90"/>
      <c r="CK90"/>
      <c r="CL90"/>
      <c r="CM90"/>
      <c r="CN90"/>
      <c r="CO90" s="6"/>
      <c r="CP90"/>
      <c r="CQ90"/>
      <c r="CR90"/>
      <c r="CS90"/>
      <c r="CT90"/>
      <c r="CU90"/>
      <c r="CV90"/>
      <c r="CW90" s="6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.75" x14ac:dyDescent="0.25">
      <c r="A91" s="140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X91" s="86"/>
      <c r="Y91"/>
      <c r="Z91"/>
      <c r="AA91"/>
      <c r="AB91"/>
      <c r="AC91"/>
      <c r="AD91" s="3" t="s">
        <v>379</v>
      </c>
      <c r="AE91">
        <v>0</v>
      </c>
      <c r="AF91" s="99"/>
      <c r="AG91"/>
      <c r="AH91"/>
      <c r="AI91" s="408">
        <v>46158</v>
      </c>
      <c r="AJ91" s="290">
        <v>503</v>
      </c>
      <c r="AK91" s="290">
        <v>256</v>
      </c>
      <c r="AL91"/>
      <c r="AM91" s="6"/>
      <c r="AN91" s="2">
        <v>46159</v>
      </c>
      <c r="AO91" s="306">
        <v>0</v>
      </c>
      <c r="AP91">
        <v>0</v>
      </c>
      <c r="AQ91"/>
      <c r="AR91"/>
      <c r="AS91"/>
      <c r="AT91"/>
      <c r="AU91"/>
      <c r="AV91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/>
      <c r="CH91"/>
      <c r="CI91"/>
      <c r="CJ91"/>
      <c r="CK91"/>
      <c r="CL91"/>
      <c r="CM91"/>
      <c r="CN91"/>
      <c r="CO91" s="6"/>
      <c r="CP91"/>
      <c r="CQ91"/>
      <c r="CR91"/>
      <c r="CS91"/>
      <c r="CT91"/>
      <c r="CU91"/>
      <c r="CV91"/>
      <c r="CW91" s="6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25">
      <c r="X92" s="86"/>
      <c r="Y92"/>
      <c r="Z92"/>
      <c r="AA92"/>
      <c r="AB92"/>
      <c r="AC92"/>
      <c r="AD92" s="3" t="s">
        <v>380</v>
      </c>
      <c r="AE92">
        <v>0</v>
      </c>
      <c r="AF92" s="99"/>
      <c r="AG92"/>
      <c r="AH92"/>
      <c r="AI92" s="408">
        <v>46159</v>
      </c>
      <c r="AJ92" s="290">
        <v>0</v>
      </c>
      <c r="AK92" s="290">
        <v>0</v>
      </c>
      <c r="AL92"/>
      <c r="AM92" s="6"/>
      <c r="AN92" s="2">
        <v>46160</v>
      </c>
      <c r="AO92" s="306">
        <v>0</v>
      </c>
      <c r="AP92">
        <v>65.85499999999999</v>
      </c>
      <c r="AQ92"/>
      <c r="AR92"/>
      <c r="AS92"/>
      <c r="AT92"/>
      <c r="AU92"/>
      <c r="AV92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/>
      <c r="CH92"/>
      <c r="CI92"/>
      <c r="CJ92"/>
      <c r="CK92"/>
      <c r="CL92"/>
      <c r="CM92"/>
      <c r="CN92"/>
      <c r="CO92" s="6"/>
      <c r="CP92"/>
      <c r="CQ92"/>
      <c r="CR92"/>
      <c r="CS92"/>
      <c r="CT92"/>
      <c r="CU92"/>
      <c r="CV92"/>
      <c r="CW92" s="6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25">
      <c r="X93" s="86"/>
      <c r="Y93"/>
      <c r="Z93"/>
      <c r="AA93"/>
      <c r="AB93"/>
      <c r="AC93"/>
      <c r="AD93" s="3" t="s">
        <v>381</v>
      </c>
      <c r="AE93">
        <v>0</v>
      </c>
      <c r="AF93" s="99"/>
      <c r="AG93"/>
      <c r="AH93"/>
      <c r="AI93" s="408">
        <v>46160</v>
      </c>
      <c r="AJ93" s="290">
        <v>226</v>
      </c>
      <c r="AK93" s="290">
        <v>115</v>
      </c>
      <c r="AL93"/>
      <c r="AM93" s="6"/>
      <c r="AN93" s="3" t="s">
        <v>2</v>
      </c>
      <c r="AO93" s="306">
        <v>0</v>
      </c>
      <c r="AP93">
        <v>2423.1969999999997</v>
      </c>
      <c r="AQ93"/>
      <c r="AR93"/>
      <c r="AS93"/>
      <c r="AT93"/>
      <c r="AU93"/>
      <c r="AV93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/>
      <c r="CH93"/>
      <c r="CI93"/>
      <c r="CJ93"/>
      <c r="CK93"/>
      <c r="CL93"/>
      <c r="CM93"/>
      <c r="CN93"/>
      <c r="CO93" s="6"/>
      <c r="CP93"/>
      <c r="CQ93"/>
      <c r="CR93"/>
      <c r="CS93"/>
      <c r="CT93"/>
      <c r="CU93"/>
      <c r="CV93"/>
      <c r="CW93" s="6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25">
      <c r="X94" s="86"/>
      <c r="Y94"/>
      <c r="Z94"/>
      <c r="AA94"/>
      <c r="AB94"/>
      <c r="AC94"/>
      <c r="AD94" s="3" t="s">
        <v>382</v>
      </c>
      <c r="AE94">
        <v>0</v>
      </c>
      <c r="AF94" s="99"/>
      <c r="AG94"/>
      <c r="AH94"/>
      <c r="AI94" s="291" t="s">
        <v>2</v>
      </c>
      <c r="AJ94" s="290">
        <v>6097</v>
      </c>
      <c r="AK94" s="290">
        <v>3986</v>
      </c>
      <c r="AL94"/>
      <c r="AM94" s="6"/>
      <c r="AN94"/>
      <c r="AO94"/>
      <c r="AP94"/>
      <c r="AQ94"/>
      <c r="AR94"/>
      <c r="AS94"/>
      <c r="AT94"/>
      <c r="AU94"/>
      <c r="AV94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/>
      <c r="CH94"/>
      <c r="CI94"/>
      <c r="CJ94"/>
      <c r="CK94"/>
      <c r="CL94"/>
      <c r="CM94"/>
      <c r="CN94"/>
      <c r="CO94" s="6"/>
      <c r="CP94"/>
      <c r="CQ94"/>
      <c r="CR94"/>
      <c r="CS94"/>
      <c r="CT94"/>
      <c r="CU94"/>
      <c r="CV94"/>
      <c r="CW94" s="6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25">
      <c r="X95" s="86"/>
      <c r="Y95"/>
      <c r="Z95"/>
      <c r="AA95"/>
      <c r="AB95"/>
      <c r="AC95"/>
      <c r="AD95" s="3" t="s">
        <v>383</v>
      </c>
      <c r="AE95">
        <v>0</v>
      </c>
      <c r="AF95" s="99"/>
      <c r="AG95"/>
      <c r="AH95"/>
      <c r="AI95"/>
      <c r="AJ95"/>
      <c r="AK95"/>
      <c r="AL95"/>
      <c r="AM95" s="6"/>
      <c r="AN95"/>
      <c r="AO95"/>
      <c r="AP95"/>
      <c r="AQ95"/>
      <c r="AR95"/>
      <c r="AS95"/>
      <c r="AT95"/>
      <c r="AU95"/>
      <c r="AV95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/>
      <c r="CH95"/>
      <c r="CI95"/>
      <c r="CJ95"/>
      <c r="CK95"/>
      <c r="CL95"/>
      <c r="CM95"/>
      <c r="CN95"/>
      <c r="CO95" s="6"/>
      <c r="CP95"/>
      <c r="CQ95"/>
      <c r="CR95"/>
      <c r="CS95"/>
      <c r="CT95"/>
      <c r="CU95"/>
      <c r="CV95"/>
      <c r="CW95" s="6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25">
      <c r="X96" s="86"/>
      <c r="Y96"/>
      <c r="Z96"/>
      <c r="AA96"/>
      <c r="AB96"/>
      <c r="AC96"/>
      <c r="AD96" s="3" t="s">
        <v>384</v>
      </c>
      <c r="AE96">
        <v>0</v>
      </c>
      <c r="AF96" s="99"/>
      <c r="AG96"/>
      <c r="AH96"/>
      <c r="AI96"/>
      <c r="AJ96"/>
      <c r="AK96"/>
      <c r="AL96"/>
      <c r="AM96" s="6"/>
      <c r="AN96"/>
      <c r="AO96"/>
      <c r="AP96"/>
      <c r="AQ96"/>
      <c r="AR96"/>
      <c r="AS96"/>
      <c r="AT96"/>
      <c r="AU96"/>
      <c r="AV96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/>
      <c r="CH96"/>
      <c r="CI96"/>
      <c r="CJ96"/>
      <c r="CK96"/>
      <c r="CL96"/>
      <c r="CM96"/>
      <c r="CN96"/>
      <c r="CO96" s="6"/>
      <c r="CP96"/>
      <c r="CQ96"/>
      <c r="CR96"/>
      <c r="CS96"/>
      <c r="CT96"/>
      <c r="CU96"/>
      <c r="CV96"/>
      <c r="CW96" s="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25">
      <c r="X97" s="86"/>
      <c r="Y97"/>
      <c r="Z97"/>
      <c r="AA97"/>
      <c r="AB97"/>
      <c r="AC97"/>
      <c r="AD97" s="3" t="s">
        <v>385</v>
      </c>
      <c r="AE97">
        <v>0</v>
      </c>
      <c r="AF97" s="99"/>
      <c r="AG97"/>
      <c r="AH97"/>
      <c r="AI97"/>
      <c r="AJ97"/>
      <c r="AK97"/>
      <c r="AL97"/>
      <c r="AM97" s="6"/>
      <c r="AN97"/>
      <c r="AO97"/>
      <c r="AP97"/>
      <c r="AQ97"/>
      <c r="AR97"/>
      <c r="AS97"/>
      <c r="AT97"/>
      <c r="AU97"/>
      <c r="AV97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/>
      <c r="CH97"/>
      <c r="CI97"/>
      <c r="CJ97"/>
      <c r="CK97"/>
      <c r="CL97"/>
      <c r="CM97"/>
      <c r="CN97"/>
      <c r="CO97" s="6"/>
      <c r="CP97"/>
      <c r="CQ97"/>
      <c r="CR97"/>
      <c r="CS97"/>
      <c r="CT97"/>
      <c r="CU97"/>
      <c r="CV97"/>
      <c r="CW97" s="6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25">
      <c r="X98" s="86"/>
      <c r="Y98"/>
      <c r="Z98"/>
      <c r="AA98"/>
      <c r="AB98"/>
      <c r="AC98"/>
      <c r="AD98" s="3" t="s">
        <v>386</v>
      </c>
      <c r="AE98">
        <v>0</v>
      </c>
      <c r="AF98" s="99"/>
      <c r="AG98"/>
      <c r="AH98"/>
      <c r="AI98"/>
      <c r="AJ98"/>
      <c r="AK98"/>
      <c r="AL98"/>
      <c r="AM98" s="6"/>
      <c r="AN98"/>
      <c r="AO98"/>
      <c r="AP98"/>
      <c r="AQ98"/>
      <c r="AR98"/>
      <c r="AS98"/>
      <c r="AT98"/>
      <c r="AU98"/>
      <c r="AV98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/>
      <c r="CH98"/>
      <c r="CI98"/>
      <c r="CJ98"/>
      <c r="CK98"/>
      <c r="CL98"/>
      <c r="CM98"/>
      <c r="CN98"/>
      <c r="CO98" s="6"/>
      <c r="CP98"/>
      <c r="CQ98"/>
      <c r="CR98"/>
      <c r="CS98"/>
      <c r="CT98"/>
      <c r="CU98"/>
      <c r="CV98"/>
      <c r="CW98" s="6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25">
      <c r="X99" s="86"/>
      <c r="Y99"/>
      <c r="Z99"/>
      <c r="AA99"/>
      <c r="AB99"/>
      <c r="AC99"/>
      <c r="AD99" s="3" t="s">
        <v>387</v>
      </c>
      <c r="AE99">
        <v>0</v>
      </c>
      <c r="AF99" s="99"/>
      <c r="AG99"/>
      <c r="AH99"/>
      <c r="AI99"/>
      <c r="AJ99"/>
      <c r="AK99"/>
      <c r="AL99"/>
      <c r="AM99" s="6"/>
      <c r="AN99"/>
      <c r="AO99"/>
      <c r="AP99"/>
      <c r="AQ99"/>
      <c r="AR99"/>
      <c r="AS99"/>
      <c r="AT99"/>
      <c r="AU99"/>
      <c r="AV99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/>
      <c r="CH99"/>
      <c r="CI99"/>
      <c r="CJ99"/>
      <c r="CK99"/>
      <c r="CL99"/>
      <c r="CM99"/>
      <c r="CN99"/>
      <c r="CO99" s="6"/>
      <c r="CP99"/>
      <c r="CQ99"/>
      <c r="CR99"/>
      <c r="CS99"/>
      <c r="CT99"/>
      <c r="CU99"/>
      <c r="CV99"/>
      <c r="CW99" s="6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25">
      <c r="X100" s="86"/>
      <c r="Y100"/>
      <c r="Z100"/>
      <c r="AA100"/>
      <c r="AB100"/>
      <c r="AC100"/>
      <c r="AD100" s="3" t="s">
        <v>388</v>
      </c>
      <c r="AE100">
        <v>0</v>
      </c>
      <c r="AF100" s="99"/>
      <c r="AG100"/>
      <c r="AH100"/>
      <c r="AI100"/>
      <c r="AJ100"/>
      <c r="AK100"/>
      <c r="AL100"/>
      <c r="AM100" s="6"/>
      <c r="AN100"/>
      <c r="AO100"/>
      <c r="AP100"/>
      <c r="AQ100"/>
      <c r="AR100"/>
      <c r="AS100"/>
      <c r="AT100"/>
      <c r="AU100"/>
      <c r="AV10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/>
      <c r="CH100"/>
      <c r="CI100"/>
      <c r="CJ100"/>
      <c r="CK100"/>
      <c r="CL100"/>
      <c r="CM100"/>
      <c r="CN100"/>
      <c r="CO100" s="6"/>
      <c r="CP100"/>
      <c r="CQ100"/>
      <c r="CR100"/>
      <c r="CS100"/>
      <c r="CT100"/>
      <c r="CU100"/>
      <c r="CV100"/>
      <c r="CW100" s="6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.75" x14ac:dyDescent="0.25">
      <c r="Q101" s="510" t="s">
        <v>219</v>
      </c>
      <c r="R101" s="511"/>
      <c r="S101" s="512"/>
      <c r="T101" s="6"/>
      <c r="U101" s="513" t="s">
        <v>359</v>
      </c>
      <c r="V101" s="513"/>
      <c r="W101" s="513"/>
      <c r="X101" s="86"/>
      <c r="Y101"/>
      <c r="Z101"/>
      <c r="AA101"/>
      <c r="AB101"/>
      <c r="AC101"/>
      <c r="AD101" s="3" t="s">
        <v>389</v>
      </c>
      <c r="AE101">
        <v>0</v>
      </c>
      <c r="AF101" s="99"/>
      <c r="AG101"/>
      <c r="AH101"/>
      <c r="AI101"/>
      <c r="AJ101"/>
      <c r="AK101"/>
      <c r="AL101"/>
      <c r="AM101" s="6"/>
      <c r="AN101"/>
      <c r="AO101"/>
      <c r="AP101"/>
      <c r="AQ101"/>
      <c r="AR101"/>
      <c r="AS101"/>
      <c r="AT101"/>
      <c r="AU101"/>
      <c r="AV101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/>
      <c r="CH101"/>
      <c r="CI101"/>
      <c r="CJ101"/>
      <c r="CK101"/>
      <c r="CL101"/>
      <c r="CM101"/>
      <c r="CN101"/>
      <c r="CO101" s="6"/>
      <c r="CP101"/>
      <c r="CQ101"/>
      <c r="CR101"/>
      <c r="CS101"/>
      <c r="CT101"/>
      <c r="CU101"/>
      <c r="CV101"/>
      <c r="CW101" s="6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25">
      <c r="Q102" s="186" t="s">
        <v>145</v>
      </c>
      <c r="R102" s="186" t="s">
        <v>342</v>
      </c>
      <c r="S102" s="186" t="s">
        <v>194</v>
      </c>
      <c r="T102" s="6"/>
      <c r="U102" s="186" t="s">
        <v>254</v>
      </c>
      <c r="V102" s="186" t="s">
        <v>212</v>
      </c>
      <c r="W102" s="186" t="s">
        <v>211</v>
      </c>
      <c r="X102" s="86"/>
      <c r="Y102"/>
      <c r="Z102"/>
      <c r="AA102"/>
      <c r="AB102"/>
      <c r="AC102"/>
      <c r="AD102" s="3" t="s">
        <v>390</v>
      </c>
      <c r="AE102">
        <v>0</v>
      </c>
      <c r="AF102" s="99"/>
      <c r="AG102"/>
      <c r="AH102"/>
      <c r="AI102"/>
      <c r="AJ102"/>
      <c r="AK102"/>
      <c r="AL102"/>
      <c r="AM102" s="6"/>
      <c r="AN102"/>
      <c r="AO102"/>
      <c r="AP102"/>
      <c r="AQ102"/>
      <c r="AR102"/>
      <c r="AS102"/>
      <c r="AT102"/>
      <c r="AU102"/>
      <c r="AV102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/>
      <c r="CH102"/>
      <c r="CI102"/>
      <c r="CJ102"/>
      <c r="CK102"/>
      <c r="CL102"/>
      <c r="CM102"/>
      <c r="CN102"/>
      <c r="CO102" s="6"/>
      <c r="CP102"/>
      <c r="CQ102"/>
      <c r="CR102"/>
      <c r="CS102"/>
      <c r="CT102"/>
      <c r="CU102"/>
      <c r="CV102"/>
      <c r="CW102" s="6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25">
      <c r="Q103" s="404">
        <f>GETPIVOTDATA("  CONSUMO TOTAL TINTORERIA (m3)",$CG$5)</f>
        <v>7529.75</v>
      </c>
      <c r="R103" s="110">
        <f>GETPIVOTDATA("  Kg Tela",$CP$5)</f>
        <v>142560</v>
      </c>
      <c r="S103" s="473">
        <f>(Q103*1000)/R103</f>
        <v>52.818111672278341</v>
      </c>
      <c r="T103" s="6"/>
      <c r="U103" s="398">
        <f>+Q103/V103</f>
        <v>627.47916666666663</v>
      </c>
      <c r="V103" s="398">
        <v>12</v>
      </c>
      <c r="W103" s="398">
        <f>R103/V103</f>
        <v>11880</v>
      </c>
      <c r="X103" s="86"/>
      <c r="Y103"/>
      <c r="Z103"/>
      <c r="AA103"/>
      <c r="AB103"/>
      <c r="AC103"/>
      <c r="AD103" s="3" t="s">
        <v>391</v>
      </c>
      <c r="AE103">
        <v>0</v>
      </c>
      <c r="AF103" s="99"/>
      <c r="AG103"/>
      <c r="AH103"/>
      <c r="AI103"/>
      <c r="AJ103"/>
      <c r="AK103"/>
      <c r="AL103"/>
      <c r="AM103" s="6"/>
      <c r="AN103"/>
      <c r="AO103"/>
      <c r="AP103"/>
      <c r="AQ103"/>
      <c r="AR103"/>
      <c r="AS103"/>
      <c r="AT103"/>
      <c r="AU103"/>
      <c r="AV103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/>
      <c r="CH103"/>
      <c r="CI103"/>
      <c r="CJ103"/>
      <c r="CK103"/>
      <c r="CL103"/>
      <c r="CM103"/>
      <c r="CN103"/>
      <c r="CO103" s="6"/>
      <c r="CP103"/>
      <c r="CQ103"/>
      <c r="CR103"/>
      <c r="CS103"/>
      <c r="CT103"/>
      <c r="CU103"/>
      <c r="CV103"/>
      <c r="CW103" s="6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ht="30" x14ac:dyDescent="0.25">
      <c r="Q104" s="186" t="s">
        <v>358</v>
      </c>
      <c r="R104" s="186" t="s">
        <v>335</v>
      </c>
      <c r="S104" s="186" t="s">
        <v>357</v>
      </c>
      <c r="T104" s="6"/>
      <c r="U104" s="186" t="s">
        <v>341</v>
      </c>
      <c r="V104" s="186" t="s">
        <v>339</v>
      </c>
      <c r="W104" s="186" t="s">
        <v>340</v>
      </c>
      <c r="X104" s="86"/>
      <c r="Y104"/>
      <c r="Z104"/>
      <c r="AA104"/>
      <c r="AB104"/>
      <c r="AC104"/>
      <c r="AD104" s="3" t="s">
        <v>392</v>
      </c>
      <c r="AE104">
        <v>0</v>
      </c>
      <c r="AF104" s="99"/>
      <c r="AG104"/>
      <c r="AH104"/>
      <c r="AI104"/>
      <c r="AJ104"/>
      <c r="AK104"/>
      <c r="AL104"/>
      <c r="AM104" s="6"/>
      <c r="AN104"/>
      <c r="AO104"/>
      <c r="AP104"/>
      <c r="AQ104"/>
      <c r="AR104"/>
      <c r="AS104"/>
      <c r="AT104"/>
      <c r="AU104"/>
      <c r="AV104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/>
      <c r="CH104"/>
      <c r="CI104"/>
      <c r="CJ104"/>
      <c r="CK104"/>
      <c r="CL104"/>
      <c r="CM104"/>
      <c r="CN104"/>
      <c r="CO104" s="6"/>
      <c r="CP104"/>
      <c r="CQ104"/>
      <c r="CR104"/>
      <c r="CS104"/>
      <c r="CT104"/>
      <c r="CU104"/>
      <c r="CV104"/>
      <c r="CW104" s="6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25">
      <c r="Q105" s="398">
        <v>14150</v>
      </c>
      <c r="R105" s="398">
        <v>235827</v>
      </c>
      <c r="S105" s="402">
        <f>(Q105*1000)/R105</f>
        <v>60.001611350693516</v>
      </c>
      <c r="T105" s="6"/>
      <c r="U105" s="398" t="e">
        <f>GETPIVOTDATA("AGUA RETORNO ",$EG$5)</f>
        <v>#VALUE!</v>
      </c>
      <c r="V105" s="398">
        <f>GETPIVOTDATA("AGUA CALIENTE",$EG$5)</f>
        <v>293</v>
      </c>
      <c r="W105" s="398">
        <v>4898</v>
      </c>
      <c r="X105" s="86"/>
      <c r="Y105"/>
      <c r="Z105"/>
      <c r="AA105"/>
      <c r="AB105"/>
      <c r="AC105"/>
      <c r="AD105" s="3" t="s">
        <v>393</v>
      </c>
      <c r="AE105">
        <v>0</v>
      </c>
      <c r="AF105" s="99"/>
      <c r="AG105"/>
      <c r="AH105"/>
      <c r="AI105"/>
      <c r="AJ105"/>
      <c r="AK105"/>
      <c r="AL105"/>
      <c r="AM105" s="6"/>
      <c r="AN105"/>
      <c r="AO105"/>
      <c r="AP105"/>
      <c r="AQ105"/>
      <c r="AR105"/>
      <c r="AS105"/>
      <c r="AT105"/>
      <c r="AU105"/>
      <c r="AV105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/>
      <c r="CH105"/>
      <c r="CI105"/>
      <c r="CJ105"/>
      <c r="CK105"/>
      <c r="CL105"/>
      <c r="CM105"/>
      <c r="CN105"/>
      <c r="CO105" s="6"/>
      <c r="CP105"/>
      <c r="CQ105"/>
      <c r="CR105"/>
      <c r="CS105"/>
      <c r="CT105"/>
      <c r="CU105"/>
      <c r="CV105"/>
      <c r="CW105" s="6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25">
      <c r="X106" s="86"/>
      <c r="Y106"/>
      <c r="Z106"/>
      <c r="AA106"/>
      <c r="AB106"/>
      <c r="AC106"/>
      <c r="AD106" s="3" t="s">
        <v>394</v>
      </c>
      <c r="AE106">
        <v>0</v>
      </c>
      <c r="AF106" s="99"/>
      <c r="AG106"/>
      <c r="AH106"/>
      <c r="AI106"/>
      <c r="AJ106"/>
      <c r="AK106"/>
      <c r="AL106"/>
      <c r="AM106" s="6"/>
      <c r="AN106"/>
      <c r="AO106"/>
      <c r="AP106"/>
      <c r="AQ106"/>
      <c r="AR106"/>
      <c r="AS106"/>
      <c r="AT106"/>
      <c r="AU106"/>
      <c r="AV106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/>
      <c r="CH106"/>
      <c r="CI106"/>
      <c r="CJ106"/>
      <c r="CK106"/>
      <c r="CL106"/>
      <c r="CM106"/>
      <c r="CN106"/>
      <c r="CO106" s="6"/>
      <c r="CP106"/>
      <c r="CQ106"/>
      <c r="CR106"/>
      <c r="CS106"/>
      <c r="CT106"/>
      <c r="CU106"/>
      <c r="CV106"/>
      <c r="CW106" s="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.75" thickBot="1" x14ac:dyDescent="0.3">
      <c r="X107" s="86"/>
      <c r="Y107"/>
      <c r="Z107"/>
      <c r="AA107"/>
      <c r="AB107"/>
      <c r="AC107"/>
      <c r="AD107" s="3" t="s">
        <v>395</v>
      </c>
      <c r="AE107">
        <v>0</v>
      </c>
      <c r="AF107" s="99"/>
      <c r="AG107"/>
      <c r="AH107"/>
      <c r="AI107"/>
      <c r="AJ107"/>
      <c r="AK107"/>
      <c r="AL107"/>
      <c r="AM107" s="6"/>
      <c r="AN107"/>
      <c r="AO107"/>
      <c r="AP107"/>
      <c r="AQ107"/>
      <c r="AR107"/>
      <c r="AS107"/>
      <c r="AT107"/>
      <c r="AU107"/>
      <c r="AV107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/>
      <c r="CH107"/>
      <c r="CI107"/>
      <c r="CJ107"/>
      <c r="CK107"/>
      <c r="CL107"/>
      <c r="CM107"/>
      <c r="CN107"/>
      <c r="CO107" s="6"/>
      <c r="CP107"/>
      <c r="CQ107"/>
      <c r="CR107"/>
      <c r="CS107"/>
      <c r="CT107"/>
      <c r="CU107"/>
      <c r="CV107"/>
      <c r="CW107" s="6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.75" thickBot="1" x14ac:dyDescent="0.3">
      <c r="Q108" s="507" t="s">
        <v>271</v>
      </c>
      <c r="R108" s="508"/>
      <c r="S108" s="508"/>
      <c r="T108" s="509"/>
      <c r="X108" s="86"/>
      <c r="Y108"/>
      <c r="Z108"/>
      <c r="AA108"/>
      <c r="AB108"/>
      <c r="AC108"/>
      <c r="AD108" s="3" t="s">
        <v>2</v>
      </c>
      <c r="AE108">
        <v>0</v>
      </c>
      <c r="AF108" s="99"/>
      <c r="AG108"/>
      <c r="AH108"/>
      <c r="AI108"/>
      <c r="AJ108"/>
      <c r="AK108"/>
      <c r="AL108"/>
      <c r="AM108" s="6"/>
      <c r="AN108"/>
      <c r="AO108"/>
      <c r="AP108"/>
      <c r="AQ108"/>
      <c r="AR108"/>
      <c r="AS108"/>
      <c r="AT108"/>
      <c r="AU108"/>
      <c r="AV108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/>
      <c r="CH108"/>
      <c r="CI108"/>
      <c r="CJ108"/>
      <c r="CK108"/>
      <c r="CL108"/>
      <c r="CM108"/>
      <c r="CN108"/>
      <c r="CO108" s="6"/>
      <c r="CP108"/>
      <c r="CQ108"/>
      <c r="CR108"/>
      <c r="CS108"/>
      <c r="CT108"/>
      <c r="CU108"/>
      <c r="CV108"/>
      <c r="CW108" s="6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30" x14ac:dyDescent="0.25">
      <c r="Q109" s="335" t="s">
        <v>267</v>
      </c>
      <c r="R109" s="336" t="s">
        <v>268</v>
      </c>
      <c r="S109" s="336" t="s">
        <v>269</v>
      </c>
      <c r="T109" s="337" t="s">
        <v>270</v>
      </c>
      <c r="V109" s="186" t="s">
        <v>401</v>
      </c>
      <c r="W109" s="186" t="s">
        <v>402</v>
      </c>
      <c r="X109" s="186" t="s">
        <v>35</v>
      </c>
      <c r="Y109"/>
      <c r="Z109"/>
      <c r="AA109"/>
      <c r="AB109"/>
      <c r="AC109"/>
      <c r="AD109"/>
      <c r="AE109"/>
      <c r="AF109" s="99"/>
      <c r="AG109"/>
      <c r="AH109"/>
      <c r="AI109"/>
      <c r="AJ109"/>
      <c r="AK109"/>
      <c r="AL109"/>
      <c r="AM109" s="6"/>
      <c r="AN109"/>
      <c r="AO109"/>
      <c r="AP109"/>
      <c r="AQ109"/>
      <c r="AR109"/>
      <c r="AS109"/>
      <c r="AT109"/>
      <c r="AU109"/>
      <c r="AV109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/>
      <c r="CH109"/>
      <c r="CI109"/>
      <c r="CJ109"/>
      <c r="CK109"/>
      <c r="CL109"/>
      <c r="CM109"/>
      <c r="CN109"/>
      <c r="CO109" s="6"/>
      <c r="CP109"/>
      <c r="CQ109"/>
      <c r="CR109"/>
      <c r="CS109"/>
      <c r="CT109"/>
      <c r="CU109"/>
      <c r="CV109"/>
      <c r="CW109" s="6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.75" thickBot="1" x14ac:dyDescent="0.3">
      <c r="Q110" s="348">
        <v>49.7</v>
      </c>
      <c r="R110" s="349">
        <v>64.16</v>
      </c>
      <c r="S110" s="475">
        <v>50.13</v>
      </c>
      <c r="T110" s="474">
        <f>+S103</f>
        <v>52.818111672278341</v>
      </c>
      <c r="V110" s="398">
        <f>GETPIVOTDATA("AGUA CALIENTE",$EG$5)</f>
        <v>293</v>
      </c>
      <c r="W110" s="398">
        <f>Q103-V110</f>
        <v>7236.75</v>
      </c>
      <c r="X110" s="398" t="s">
        <v>400</v>
      </c>
      <c r="Y110"/>
      <c r="Z110"/>
      <c r="AA110"/>
      <c r="AB110"/>
      <c r="AC110"/>
      <c r="AD110"/>
      <c r="AE110"/>
      <c r="AF110" s="99"/>
      <c r="AG110"/>
      <c r="AH110"/>
      <c r="AI110"/>
      <c r="AJ110"/>
      <c r="AK110"/>
      <c r="AL110"/>
      <c r="AM110" s="6"/>
      <c r="AN110"/>
      <c r="AO110"/>
      <c r="AP110"/>
      <c r="AQ110"/>
      <c r="AR110"/>
      <c r="AS110"/>
      <c r="AT110"/>
      <c r="AU110"/>
      <c r="AV11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/>
      <c r="CH110"/>
      <c r="CI110"/>
      <c r="CJ110"/>
      <c r="CK110"/>
      <c r="CL110"/>
      <c r="CM110"/>
      <c r="CN110"/>
      <c r="CO110" s="6"/>
      <c r="CP110"/>
      <c r="CQ110"/>
      <c r="CR110"/>
      <c r="CS110"/>
      <c r="CT110"/>
      <c r="CU110"/>
      <c r="CV110"/>
      <c r="CW110" s="6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25">
      <c r="X111" s="86"/>
      <c r="Y111"/>
      <c r="Z111"/>
      <c r="AA111"/>
      <c r="AB111"/>
      <c r="AC111"/>
      <c r="AD111"/>
      <c r="AE111"/>
      <c r="AF111" s="99"/>
      <c r="AG111"/>
      <c r="AH111"/>
      <c r="AI111"/>
      <c r="AJ111"/>
      <c r="AK111"/>
      <c r="AL111"/>
      <c r="AM111" s="6"/>
      <c r="AN111"/>
      <c r="AO111"/>
      <c r="AP111"/>
      <c r="AQ111"/>
      <c r="AR111"/>
      <c r="AS111"/>
      <c r="AT111"/>
      <c r="AU111"/>
      <c r="AV111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/>
      <c r="CH111"/>
      <c r="CI111"/>
      <c r="CJ111"/>
      <c r="CK111"/>
      <c r="CL111"/>
      <c r="CM111"/>
      <c r="CN111"/>
      <c r="CO111" s="6"/>
      <c r="CP111"/>
      <c r="CQ111"/>
      <c r="CR111"/>
      <c r="CS111"/>
      <c r="CT111"/>
      <c r="CU111"/>
      <c r="CV111"/>
      <c r="CW111" s="6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25">
      <c r="X112" s="86"/>
      <c r="Y112"/>
      <c r="Z112"/>
      <c r="AA112"/>
      <c r="AB112"/>
      <c r="AC112"/>
      <c r="AD112"/>
      <c r="AE112"/>
      <c r="AF112" s="99"/>
      <c r="AG112"/>
      <c r="AH112"/>
      <c r="AI112"/>
      <c r="AJ112"/>
      <c r="AK112"/>
      <c r="AL112"/>
      <c r="AM112" s="6"/>
      <c r="AN112"/>
      <c r="AO112"/>
      <c r="AP112"/>
      <c r="AQ112"/>
      <c r="AR112"/>
      <c r="AS112"/>
      <c r="AT112"/>
      <c r="AU112"/>
      <c r="AV112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/>
      <c r="CH112"/>
      <c r="CI112"/>
      <c r="CJ112"/>
      <c r="CK112"/>
      <c r="CL112"/>
      <c r="CM112"/>
      <c r="CN112"/>
      <c r="CO112" s="6"/>
      <c r="CP112"/>
      <c r="CQ112"/>
      <c r="CR112"/>
      <c r="CS112"/>
      <c r="CT112"/>
      <c r="CU112"/>
      <c r="CV112"/>
      <c r="CW112" s="6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25">
      <c r="X113" s="86"/>
      <c r="Y113"/>
      <c r="Z113"/>
      <c r="AA113"/>
      <c r="AB113"/>
      <c r="AC113"/>
      <c r="AD113"/>
      <c r="AE113"/>
      <c r="AF113" s="99"/>
      <c r="AG113"/>
      <c r="AH113"/>
      <c r="AI113"/>
      <c r="AJ113"/>
      <c r="AK113"/>
      <c r="AL113"/>
      <c r="AM113" s="6"/>
      <c r="AN113"/>
      <c r="AO113"/>
      <c r="AP113"/>
      <c r="AQ113"/>
      <c r="AR113"/>
      <c r="AS113"/>
      <c r="AT113"/>
      <c r="AU113"/>
      <c r="AV113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/>
      <c r="CH113"/>
      <c r="CI113"/>
      <c r="CJ113"/>
      <c r="CK113"/>
      <c r="CL113"/>
      <c r="CM113"/>
      <c r="CN113"/>
      <c r="CO113" s="6"/>
      <c r="CP113"/>
      <c r="CQ113"/>
      <c r="CR113"/>
      <c r="CS113"/>
      <c r="CT113"/>
      <c r="CU113"/>
      <c r="CV113"/>
      <c r="CW113" s="6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25">
      <c r="X114" s="86"/>
      <c r="Y114"/>
      <c r="Z114"/>
      <c r="AA114"/>
      <c r="AB114"/>
      <c r="AC114"/>
      <c r="AD114"/>
      <c r="AE114"/>
      <c r="AF114" s="99"/>
      <c r="AG114"/>
      <c r="AH114"/>
      <c r="AI114"/>
      <c r="AJ114"/>
      <c r="AK114"/>
      <c r="AL114"/>
      <c r="AM114" s="6"/>
      <c r="AN114"/>
      <c r="AO114"/>
      <c r="AP114"/>
      <c r="AQ114"/>
      <c r="AR114"/>
      <c r="AS114"/>
      <c r="AT114"/>
      <c r="AU114"/>
      <c r="AV114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/>
      <c r="CH114"/>
      <c r="CI114"/>
      <c r="CJ114"/>
      <c r="CK114"/>
      <c r="CL114"/>
      <c r="CM114"/>
      <c r="CN114"/>
      <c r="CO114" s="6"/>
      <c r="CP114"/>
      <c r="CQ114"/>
      <c r="CR114"/>
      <c r="CS114"/>
      <c r="CT114"/>
      <c r="CU114"/>
      <c r="CV114"/>
      <c r="CW114" s="6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25">
      <c r="X115" s="86"/>
      <c r="Y115"/>
      <c r="Z115"/>
      <c r="AA115"/>
      <c r="AB115"/>
      <c r="AC115"/>
      <c r="AD115"/>
      <c r="AE115"/>
      <c r="AF115" s="99"/>
      <c r="AG115"/>
      <c r="AH115"/>
      <c r="AI115"/>
      <c r="AJ115"/>
      <c r="AK115"/>
      <c r="AL115"/>
      <c r="AM115" s="6"/>
      <c r="AN115"/>
      <c r="AO115"/>
      <c r="AP115"/>
      <c r="AQ115"/>
      <c r="AR115"/>
      <c r="AS115"/>
      <c r="AT115"/>
      <c r="AU115"/>
      <c r="AV115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/>
      <c r="CH115"/>
      <c r="CI115"/>
      <c r="CJ115"/>
      <c r="CK115"/>
      <c r="CL115"/>
      <c r="CM115"/>
      <c r="CN115"/>
      <c r="CO115" s="6"/>
      <c r="CP115"/>
      <c r="CQ115"/>
      <c r="CR115"/>
      <c r="CS115"/>
      <c r="CT115"/>
      <c r="CU115"/>
      <c r="CV115"/>
      <c r="CW115" s="6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25">
      <c r="X116" s="86"/>
      <c r="Y116"/>
      <c r="Z116"/>
      <c r="AA116"/>
      <c r="AB116"/>
      <c r="AC116"/>
      <c r="AD116"/>
      <c r="AE116"/>
      <c r="AF116" s="99"/>
      <c r="AG116"/>
      <c r="AH116"/>
      <c r="AI116"/>
      <c r="AJ116"/>
      <c r="AK116"/>
      <c r="AL116"/>
      <c r="AM116" s="6"/>
      <c r="AN116"/>
      <c r="AO116"/>
      <c r="AP116"/>
      <c r="AQ116"/>
      <c r="AR116"/>
      <c r="AS116"/>
      <c r="AT116"/>
      <c r="AU116"/>
      <c r="AV116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/>
      <c r="CH116"/>
      <c r="CI116"/>
      <c r="CJ116"/>
      <c r="CK116"/>
      <c r="CL116"/>
      <c r="CM116"/>
      <c r="CN116"/>
      <c r="CO116" s="6"/>
      <c r="CP116"/>
      <c r="CQ116"/>
      <c r="CR116"/>
      <c r="CS116"/>
      <c r="CT116"/>
      <c r="CU116"/>
      <c r="CV116"/>
      <c r="CW116" s="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25">
      <c r="X117" s="86"/>
      <c r="Y117"/>
      <c r="Z117"/>
      <c r="AA117"/>
      <c r="AB117"/>
      <c r="AC117"/>
      <c r="AD117"/>
      <c r="AE117"/>
      <c r="AF117" s="99"/>
      <c r="AG117"/>
      <c r="AH117"/>
      <c r="AI117"/>
      <c r="AJ117"/>
      <c r="AK117"/>
      <c r="AL117"/>
      <c r="AM117" s="6"/>
      <c r="AN117"/>
      <c r="AO117"/>
      <c r="AP117"/>
      <c r="AQ117"/>
      <c r="AR117"/>
      <c r="AS117"/>
      <c r="AT117"/>
      <c r="AU117"/>
      <c r="AV117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/>
      <c r="CH117"/>
      <c r="CI117"/>
      <c r="CJ117"/>
      <c r="CK117"/>
      <c r="CL117"/>
      <c r="CM117"/>
      <c r="CN117"/>
      <c r="CO117" s="6"/>
      <c r="CP117"/>
      <c r="CQ117"/>
      <c r="CR117"/>
      <c r="CS117"/>
      <c r="CT117"/>
      <c r="CU117"/>
      <c r="CV117"/>
      <c r="CW117" s="6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25">
      <c r="X118" s="86"/>
      <c r="Y118"/>
      <c r="Z118"/>
      <c r="AA118"/>
      <c r="AB118"/>
      <c r="AC118"/>
      <c r="AD118"/>
      <c r="AE118"/>
      <c r="AF118" s="99"/>
      <c r="AG118"/>
      <c r="AH118"/>
      <c r="AI118"/>
      <c r="AJ118"/>
      <c r="AK118"/>
      <c r="AL118"/>
      <c r="AM118" s="6"/>
      <c r="AN118"/>
      <c r="AO118"/>
      <c r="AP118"/>
      <c r="AQ118"/>
      <c r="AR118"/>
      <c r="AS118"/>
      <c r="AT118"/>
      <c r="AU118"/>
      <c r="AV118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/>
      <c r="CH118"/>
      <c r="CI118"/>
      <c r="CJ118"/>
      <c r="CK118"/>
      <c r="CL118"/>
      <c r="CM118"/>
      <c r="CN118"/>
      <c r="CO118" s="6"/>
      <c r="CP118"/>
      <c r="CQ118"/>
      <c r="CR118"/>
      <c r="CS118"/>
      <c r="CT118"/>
      <c r="CU118"/>
      <c r="CV118"/>
      <c r="CW118" s="6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25">
      <c r="X119" s="86"/>
      <c r="Y119"/>
      <c r="Z119"/>
      <c r="AA119"/>
      <c r="AB119"/>
      <c r="AC119"/>
      <c r="AD119"/>
      <c r="AE119"/>
      <c r="AF119" s="99"/>
      <c r="AG119"/>
      <c r="AH119"/>
      <c r="AI119"/>
      <c r="AJ119"/>
      <c r="AK119"/>
      <c r="AL119"/>
      <c r="AM119" s="6"/>
      <c r="AN119"/>
      <c r="AO119"/>
      <c r="AP119"/>
      <c r="AQ119"/>
      <c r="AR119"/>
      <c r="AS119"/>
      <c r="AT119"/>
      <c r="AU119"/>
      <c r="AV119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/>
      <c r="CH119"/>
      <c r="CI119"/>
      <c r="CJ119"/>
      <c r="CK119"/>
      <c r="CL119"/>
      <c r="CM119"/>
      <c r="CN119"/>
      <c r="CO119" s="6"/>
      <c r="CP119"/>
      <c r="CQ119"/>
      <c r="CR119"/>
      <c r="CS119"/>
      <c r="CT119"/>
      <c r="CU119"/>
      <c r="CV119"/>
      <c r="CW119" s="6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25">
      <c r="X120" s="86"/>
      <c r="Y120"/>
      <c r="Z120"/>
      <c r="AA120"/>
      <c r="AB120"/>
      <c r="AC120"/>
      <c r="AD120"/>
      <c r="AE120"/>
      <c r="AF120" s="99"/>
      <c r="AG120"/>
      <c r="AH120"/>
      <c r="AI120"/>
      <c r="AJ120"/>
      <c r="AK120"/>
      <c r="AL120"/>
      <c r="AM120" s="6"/>
      <c r="AN120"/>
      <c r="AO120"/>
      <c r="AP120"/>
      <c r="AQ120"/>
      <c r="AR120"/>
      <c r="AS120"/>
      <c r="AT120"/>
      <c r="AU120"/>
      <c r="AV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/>
      <c r="CH120"/>
      <c r="CI120"/>
      <c r="CJ120"/>
      <c r="CK120"/>
      <c r="CL120"/>
      <c r="CM120"/>
      <c r="CN120"/>
      <c r="CO120" s="6"/>
      <c r="CP120"/>
      <c r="CQ120"/>
      <c r="CR120"/>
      <c r="CS120"/>
      <c r="CT120"/>
      <c r="CU120"/>
      <c r="CV120"/>
      <c r="CW120" s="6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.75" x14ac:dyDescent="0.25">
      <c r="A121" s="141" t="s">
        <v>89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X121" s="86"/>
      <c r="Y121"/>
      <c r="Z121"/>
      <c r="AA121"/>
      <c r="AB121"/>
      <c r="AC121"/>
      <c r="AD121"/>
      <c r="AE121"/>
      <c r="AF121" s="99"/>
      <c r="AG121"/>
      <c r="AH121"/>
      <c r="AI121"/>
      <c r="AJ121"/>
      <c r="AK121"/>
      <c r="AL121"/>
      <c r="AM121" s="6"/>
      <c r="AN121"/>
      <c r="AO121"/>
      <c r="AP121"/>
      <c r="AQ121"/>
      <c r="AR121"/>
      <c r="AS121"/>
      <c r="AT121"/>
      <c r="AU121"/>
      <c r="AV121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/>
      <c r="CH121"/>
      <c r="CI121"/>
      <c r="CJ121"/>
      <c r="CK121"/>
      <c r="CL121"/>
      <c r="CM121"/>
      <c r="CN121"/>
      <c r="CO121" s="6"/>
      <c r="CP121"/>
      <c r="CQ121"/>
      <c r="CR121"/>
      <c r="CS121"/>
      <c r="CT121"/>
      <c r="CU121"/>
      <c r="CV121"/>
      <c r="CW121" s="6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25">
      <c r="X122" s="86"/>
      <c r="Y122"/>
      <c r="Z122"/>
      <c r="AA122"/>
      <c r="AB122"/>
      <c r="AC122"/>
      <c r="AD122"/>
      <c r="AE122"/>
      <c r="AF122" s="99"/>
      <c r="AG122"/>
      <c r="AH122"/>
      <c r="AI122"/>
      <c r="AJ122"/>
      <c r="AK122"/>
      <c r="AL122"/>
      <c r="AM122" s="6"/>
      <c r="AN122"/>
      <c r="AO122"/>
      <c r="AP122"/>
      <c r="AQ122"/>
      <c r="AR122"/>
      <c r="AS122"/>
      <c r="AT122"/>
      <c r="AU122"/>
      <c r="AV122" s="77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/>
      <c r="CH122"/>
      <c r="CI122"/>
      <c r="CJ122"/>
      <c r="CK122"/>
      <c r="CL122"/>
      <c r="CM122"/>
      <c r="CN122"/>
      <c r="CO122" s="6"/>
      <c r="CP122"/>
      <c r="CQ122"/>
      <c r="CR122"/>
      <c r="CS122"/>
      <c r="CT122"/>
      <c r="CU122"/>
      <c r="CV122"/>
      <c r="CW122" s="6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25">
      <c r="X123" s="86"/>
      <c r="Y123"/>
      <c r="Z123"/>
      <c r="AA123"/>
      <c r="AB123"/>
      <c r="AC123"/>
      <c r="AD123"/>
      <c r="AE123"/>
      <c r="AF123" s="99"/>
      <c r="AG123"/>
      <c r="AH123"/>
      <c r="AI123"/>
      <c r="AJ123"/>
      <c r="AK123"/>
      <c r="AL123"/>
      <c r="AM123" s="6"/>
      <c r="AN123"/>
      <c r="AO123"/>
      <c r="AP123"/>
      <c r="AQ123"/>
      <c r="AR123"/>
      <c r="AS123"/>
      <c r="AT123"/>
      <c r="AU123"/>
      <c r="AV123" s="77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/>
      <c r="CH123"/>
      <c r="CI123"/>
      <c r="CJ123"/>
      <c r="CK123"/>
      <c r="CL123"/>
      <c r="CM123"/>
      <c r="CN123"/>
      <c r="CO123" s="6"/>
      <c r="CP123"/>
      <c r="CQ123"/>
      <c r="CR123"/>
      <c r="CS123"/>
      <c r="CT123"/>
      <c r="CU123"/>
      <c r="CV123"/>
      <c r="CW123" s="6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25">
      <c r="X124" s="86"/>
      <c r="Y124"/>
      <c r="Z124"/>
      <c r="AA124"/>
      <c r="AB124"/>
      <c r="AC124"/>
      <c r="AD124"/>
      <c r="AE124"/>
      <c r="AF124" s="99"/>
      <c r="AG124"/>
      <c r="AH124"/>
      <c r="AI124"/>
      <c r="AJ124"/>
      <c r="AK124"/>
      <c r="AL124"/>
      <c r="AM124" s="6"/>
      <c r="AN124"/>
      <c r="AO124"/>
      <c r="AP124"/>
      <c r="AQ124"/>
      <c r="AR124"/>
      <c r="AS124"/>
      <c r="AT124"/>
      <c r="AU124"/>
      <c r="AV124" s="77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/>
      <c r="CH124"/>
      <c r="CI124"/>
      <c r="CJ124"/>
      <c r="CK124"/>
      <c r="CL124"/>
      <c r="CM124"/>
      <c r="CN124"/>
      <c r="CO124" s="6"/>
      <c r="CP124"/>
      <c r="CQ124"/>
      <c r="CR124"/>
      <c r="CS124"/>
      <c r="CT124"/>
      <c r="CU124"/>
      <c r="CV124"/>
      <c r="CW124" s="6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ht="15.75" thickBot="1" x14ac:dyDescent="0.3">
      <c r="X125" s="86"/>
      <c r="Y125"/>
      <c r="Z125"/>
      <c r="AA125"/>
      <c r="AB125"/>
      <c r="AC125"/>
      <c r="AD125"/>
      <c r="AE125"/>
      <c r="AF125" s="99"/>
      <c r="AG125"/>
      <c r="AH125"/>
      <c r="AI125"/>
      <c r="AJ125"/>
      <c r="AK125"/>
      <c r="AL125"/>
      <c r="AM125" s="6"/>
      <c r="AN125"/>
      <c r="AO125"/>
      <c r="AP125"/>
      <c r="AQ125"/>
      <c r="AR125"/>
      <c r="AS125"/>
      <c r="AT125"/>
      <c r="AU125"/>
      <c r="AV125" s="77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/>
      <c r="CH125"/>
      <c r="CI125"/>
      <c r="CJ125"/>
      <c r="CK125"/>
      <c r="CL125"/>
      <c r="CM125"/>
      <c r="CN125"/>
      <c r="CO125" s="6"/>
      <c r="CP125"/>
      <c r="CQ125"/>
      <c r="CR125"/>
      <c r="CS125"/>
      <c r="CT125"/>
      <c r="CU125"/>
      <c r="CV125"/>
      <c r="CW125" s="6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ht="15.75" thickBot="1" x14ac:dyDescent="0.3">
      <c r="X126" s="86"/>
      <c r="Y126"/>
      <c r="Z126"/>
      <c r="AA126"/>
      <c r="AB126"/>
      <c r="AC126"/>
      <c r="AD126"/>
      <c r="AE126"/>
      <c r="AF126" s="99"/>
      <c r="AG126"/>
      <c r="AH126"/>
      <c r="AI126"/>
      <c r="AJ126"/>
      <c r="AK126"/>
      <c r="AL126"/>
      <c r="AM126" s="6"/>
      <c r="AN126"/>
      <c r="AO126"/>
      <c r="AP126"/>
      <c r="AQ126"/>
      <c r="AR126"/>
      <c r="AS126"/>
      <c r="AT126"/>
      <c r="AU126"/>
      <c r="AV126" s="77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/>
      <c r="CH126"/>
      <c r="CI126"/>
      <c r="CJ126"/>
      <c r="CK126"/>
      <c r="CL126"/>
      <c r="CM126"/>
      <c r="CN126"/>
      <c r="CO126" s="6"/>
      <c r="CP126"/>
      <c r="CQ126"/>
      <c r="CR126"/>
      <c r="CS126"/>
      <c r="CT126"/>
      <c r="CU126"/>
      <c r="CV126"/>
      <c r="CW126" s="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25">
      <c r="X127" s="86"/>
      <c r="Y127"/>
      <c r="Z127"/>
      <c r="AA127"/>
      <c r="AB127"/>
      <c r="AC127"/>
      <c r="AD127"/>
      <c r="AE127"/>
      <c r="AF127" s="99"/>
      <c r="AG127"/>
      <c r="AH127"/>
      <c r="AI127"/>
      <c r="AJ127"/>
      <c r="AK127"/>
      <c r="AL127"/>
      <c r="AM127" s="6"/>
      <c r="AN127"/>
      <c r="AO127"/>
      <c r="AP127"/>
      <c r="AQ127"/>
      <c r="AR127"/>
      <c r="AS127"/>
      <c r="AT127"/>
      <c r="AU127"/>
      <c r="AV127" s="77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/>
      <c r="CH127"/>
      <c r="CI127"/>
      <c r="CJ127"/>
      <c r="CK127"/>
      <c r="CL127"/>
      <c r="CM127"/>
      <c r="CN127"/>
      <c r="CO127" s="6"/>
      <c r="CP127"/>
      <c r="CQ127"/>
      <c r="CR127"/>
      <c r="CS127"/>
      <c r="CT127"/>
      <c r="CU127"/>
      <c r="CV127"/>
      <c r="CW127" s="6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25">
      <c r="X128" s="86"/>
      <c r="Y128"/>
      <c r="Z128"/>
      <c r="AA128"/>
      <c r="AB128"/>
      <c r="AC128"/>
      <c r="AD128"/>
      <c r="AE128"/>
      <c r="AF128" s="99"/>
      <c r="AG128"/>
      <c r="AH128"/>
      <c r="AI128"/>
      <c r="AJ128"/>
      <c r="AK128"/>
      <c r="AL128"/>
      <c r="AM128" s="6"/>
      <c r="AN128"/>
      <c r="AO128"/>
      <c r="AP128"/>
      <c r="AQ128"/>
      <c r="AR128"/>
      <c r="AS128"/>
      <c r="AT128"/>
      <c r="AU128"/>
      <c r="AV128" s="77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/>
      <c r="CH128"/>
      <c r="CI128"/>
      <c r="CJ128"/>
      <c r="CK128"/>
      <c r="CL128"/>
      <c r="CM128"/>
      <c r="CN128"/>
      <c r="CO128" s="6"/>
      <c r="CP128"/>
      <c r="CQ128"/>
      <c r="CR128"/>
      <c r="CS128"/>
      <c r="CT128"/>
      <c r="CU128"/>
      <c r="CV128"/>
      <c r="CW128" s="6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25">
      <c r="X129" s="86"/>
      <c r="Y129"/>
      <c r="Z129"/>
      <c r="AA129"/>
      <c r="AB129"/>
      <c r="AC129"/>
      <c r="AD129"/>
      <c r="AE129"/>
      <c r="AF129" s="99"/>
      <c r="AG129"/>
      <c r="AH129"/>
      <c r="AI129"/>
      <c r="AJ129"/>
      <c r="AK129"/>
      <c r="AL129"/>
      <c r="AM129" s="6"/>
      <c r="AN129"/>
      <c r="AO129"/>
      <c r="AP129"/>
      <c r="AQ129"/>
      <c r="AR129"/>
      <c r="AS129"/>
      <c r="AT129"/>
      <c r="AU129"/>
      <c r="AV129" s="77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/>
      <c r="CH129"/>
      <c r="CI129"/>
      <c r="CJ129"/>
      <c r="CK129"/>
      <c r="CL129"/>
      <c r="CM129"/>
      <c r="CN129"/>
      <c r="CO129" s="6"/>
      <c r="CP129"/>
      <c r="CQ129"/>
      <c r="CR129"/>
      <c r="CS129"/>
      <c r="CT129"/>
      <c r="CU129"/>
      <c r="CV129"/>
      <c r="CW129" s="6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.75" x14ac:dyDescent="0.25">
      <c r="R130" s="513" t="s">
        <v>146</v>
      </c>
      <c r="S130" s="513"/>
      <c r="T130" s="513"/>
      <c r="U130" s="513"/>
      <c r="V130" s="513"/>
      <c r="W130" s="513"/>
      <c r="X130" s="86"/>
      <c r="Y130"/>
      <c r="Z130"/>
      <c r="AA130"/>
      <c r="AB130"/>
      <c r="AC130"/>
      <c r="AD130"/>
      <c r="AE130"/>
      <c r="AF130" s="99"/>
      <c r="AG130"/>
      <c r="AH130"/>
      <c r="AI130"/>
      <c r="AJ130"/>
      <c r="AK130"/>
      <c r="AL130"/>
      <c r="AM130" s="6"/>
      <c r="AN130"/>
      <c r="AO130"/>
      <c r="AP130"/>
      <c r="AQ130"/>
      <c r="AR130"/>
      <c r="AS130"/>
      <c r="AT130"/>
      <c r="AU130"/>
      <c r="AV130" s="77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/>
      <c r="CH130"/>
      <c r="CI130"/>
      <c r="CJ130"/>
      <c r="CK130"/>
      <c r="CL130"/>
      <c r="CM130"/>
      <c r="CN130"/>
      <c r="CO130" s="6"/>
      <c r="CP130"/>
      <c r="CQ130"/>
      <c r="CR130"/>
      <c r="CS130"/>
      <c r="CT130"/>
      <c r="CU130"/>
      <c r="CV130"/>
      <c r="CW130" s="6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45" x14ac:dyDescent="0.25">
      <c r="R131" s="186" t="s">
        <v>145</v>
      </c>
      <c r="S131" s="186" t="s">
        <v>147</v>
      </c>
      <c r="T131" s="186" t="s">
        <v>193</v>
      </c>
      <c r="U131" s="186" t="s">
        <v>360</v>
      </c>
      <c r="V131" s="186" t="s">
        <v>338</v>
      </c>
      <c r="W131" s="186" t="s">
        <v>361</v>
      </c>
      <c r="X131" s="86"/>
      <c r="Y131"/>
      <c r="Z131"/>
      <c r="AA131"/>
      <c r="AB131"/>
      <c r="AC131"/>
      <c r="AD131"/>
      <c r="AE131"/>
      <c r="AF131" s="99"/>
      <c r="AG131"/>
      <c r="AH131"/>
      <c r="AI131"/>
      <c r="AJ131"/>
      <c r="AK131"/>
      <c r="AL131"/>
      <c r="AM131" s="6"/>
      <c r="AN131"/>
      <c r="AO131"/>
      <c r="AP131"/>
      <c r="AQ131"/>
      <c r="AR131"/>
      <c r="AS131"/>
      <c r="AT131"/>
      <c r="AU131"/>
      <c r="AV131" s="77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/>
      <c r="CH131"/>
      <c r="CI131"/>
      <c r="CJ131"/>
      <c r="CK131"/>
      <c r="CL131"/>
      <c r="CM131"/>
      <c r="CN131"/>
      <c r="CO131" s="6"/>
      <c r="CP131"/>
      <c r="CQ131"/>
      <c r="CR131"/>
      <c r="CS131"/>
      <c r="CT131"/>
      <c r="CU131"/>
      <c r="CV131"/>
      <c r="CW131" s="6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25">
      <c r="R132" s="398">
        <f>GETPIVOTDATA("  CONSUMO TOTAL  LAVANDERIA (m3)",$CX$4)</f>
        <v>9120</v>
      </c>
      <c r="S132" s="398">
        <f>GETPIVOTDATA(" Und efectivas",$DD$4)</f>
        <v>169763</v>
      </c>
      <c r="T132" s="476">
        <f>(R132*1000)/S132</f>
        <v>53.721953547003764</v>
      </c>
      <c r="U132" s="398">
        <v>17272</v>
      </c>
      <c r="V132" s="398">
        <v>508000</v>
      </c>
      <c r="W132" s="402">
        <f>(U132*1000)/V132</f>
        <v>34</v>
      </c>
      <c r="X132" s="86"/>
      <c r="Y132"/>
      <c r="Z132"/>
      <c r="AA132"/>
      <c r="AB132"/>
      <c r="AC132"/>
      <c r="AD132"/>
      <c r="AE132"/>
      <c r="AF132" s="99"/>
      <c r="AG132"/>
      <c r="AH132"/>
      <c r="AI132"/>
      <c r="AJ132"/>
      <c r="AK132"/>
      <c r="AL132"/>
      <c r="AM132" s="6"/>
      <c r="AN132"/>
      <c r="AO132"/>
      <c r="AP132"/>
      <c r="AQ132"/>
      <c r="AR132"/>
      <c r="AS132"/>
      <c r="AT132"/>
      <c r="AU132"/>
      <c r="AV132" s="77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/>
      <c r="CH132"/>
      <c r="CI132"/>
      <c r="CJ132"/>
      <c r="CK132"/>
      <c r="CL132"/>
      <c r="CM132"/>
      <c r="CN132"/>
      <c r="CO132" s="6"/>
      <c r="CP132"/>
      <c r="CQ132"/>
      <c r="CR132"/>
      <c r="CS132"/>
      <c r="CT132"/>
      <c r="CU132"/>
      <c r="CV132"/>
      <c r="CW132" s="6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25">
      <c r="X133" s="86"/>
      <c r="Y133"/>
      <c r="Z133"/>
      <c r="AA133"/>
      <c r="AB133"/>
      <c r="AC133"/>
      <c r="AD133"/>
      <c r="AE133"/>
      <c r="AF133" s="99"/>
      <c r="AG133"/>
      <c r="AH133"/>
      <c r="AI133"/>
      <c r="AJ133"/>
      <c r="AK133"/>
      <c r="AL133"/>
      <c r="AM133" s="6"/>
      <c r="AN133"/>
      <c r="AO133"/>
      <c r="AP133"/>
      <c r="AQ133"/>
      <c r="AR133"/>
      <c r="AS133"/>
      <c r="AT133"/>
      <c r="AU133"/>
      <c r="AV133" s="77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/>
      <c r="CH133"/>
      <c r="CI133"/>
      <c r="CJ133"/>
      <c r="CK133"/>
      <c r="CL133"/>
      <c r="CM133"/>
      <c r="CN133"/>
      <c r="CO133" s="6"/>
      <c r="CP133"/>
      <c r="CQ133"/>
      <c r="CR133"/>
      <c r="CS133"/>
      <c r="CT133"/>
      <c r="CU133"/>
      <c r="CV133"/>
      <c r="CW133" s="6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25">
      <c r="X134" s="86"/>
      <c r="Y134"/>
      <c r="Z134"/>
      <c r="AA134"/>
      <c r="AB134"/>
      <c r="AC134"/>
      <c r="AD134"/>
      <c r="AE134"/>
      <c r="AF134" s="99"/>
      <c r="AG134"/>
      <c r="AH134"/>
      <c r="AI134"/>
      <c r="AJ134"/>
      <c r="AK134"/>
      <c r="AL134"/>
      <c r="AM134" s="6"/>
      <c r="AN134"/>
      <c r="AO134"/>
      <c r="AP134"/>
      <c r="AQ134"/>
      <c r="AR134"/>
      <c r="AS134"/>
      <c r="AT134"/>
      <c r="AU134"/>
      <c r="AV134" s="77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/>
      <c r="CH134"/>
      <c r="CI134"/>
      <c r="CJ134"/>
      <c r="CK134"/>
      <c r="CL134"/>
      <c r="CM134"/>
      <c r="CN134"/>
      <c r="CO134" s="6"/>
      <c r="CP134"/>
      <c r="CQ134"/>
      <c r="CR134"/>
      <c r="CS134"/>
      <c r="CT134"/>
      <c r="CU134"/>
      <c r="CV134"/>
      <c r="CW134" s="6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25">
      <c r="X135" s="86"/>
      <c r="Y135"/>
      <c r="Z135"/>
      <c r="AA135"/>
      <c r="AB135"/>
      <c r="AC135"/>
      <c r="AD135"/>
      <c r="AE135"/>
      <c r="AF135" s="99"/>
      <c r="AG135"/>
      <c r="AH135"/>
      <c r="AI135"/>
      <c r="AJ135"/>
      <c r="AK135"/>
      <c r="AL135"/>
      <c r="AM135" s="6"/>
      <c r="AN135"/>
      <c r="AO135"/>
      <c r="AP135"/>
      <c r="AQ135"/>
      <c r="AR135"/>
      <c r="AS135"/>
      <c r="AT135"/>
      <c r="AU135"/>
      <c r="AV135" s="77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/>
      <c r="CH135"/>
      <c r="CI135"/>
      <c r="CJ135"/>
      <c r="CK135"/>
      <c r="CL135"/>
      <c r="CM135"/>
      <c r="CN135"/>
      <c r="CO135" s="6"/>
      <c r="CP135"/>
      <c r="CQ135"/>
      <c r="CR135"/>
      <c r="CS135"/>
      <c r="CT135"/>
      <c r="CU135"/>
      <c r="CV135"/>
      <c r="CW135" s="6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25">
      <c r="X136" s="86"/>
      <c r="Y136"/>
      <c r="Z136"/>
      <c r="AA136"/>
      <c r="AB136"/>
      <c r="AC136"/>
      <c r="AD136"/>
      <c r="AE136"/>
      <c r="AF136" s="99"/>
      <c r="AG136"/>
      <c r="AH136"/>
      <c r="AI136"/>
      <c r="AJ136"/>
      <c r="AK136"/>
      <c r="AL136"/>
      <c r="AM136" s="6"/>
      <c r="AN136"/>
      <c r="AO136"/>
      <c r="AP136"/>
      <c r="AQ136"/>
      <c r="AR136"/>
      <c r="AS136"/>
      <c r="AT136"/>
      <c r="AU136"/>
      <c r="AV136" s="77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/>
      <c r="CH136"/>
      <c r="CI136"/>
      <c r="CJ136"/>
      <c r="CK136"/>
      <c r="CL136"/>
      <c r="CM136"/>
      <c r="CN136"/>
      <c r="CO136" s="6"/>
      <c r="CP136"/>
      <c r="CQ136"/>
      <c r="CR136"/>
      <c r="CS136"/>
      <c r="CT136"/>
      <c r="CU136"/>
      <c r="CV136"/>
      <c r="CW136" s="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.75" x14ac:dyDescent="0.25">
      <c r="R137" s="510" t="s">
        <v>362</v>
      </c>
      <c r="S137" s="511"/>
      <c r="T137" s="512"/>
      <c r="X137" s="86"/>
      <c r="Y137"/>
      <c r="Z137"/>
      <c r="AA137"/>
      <c r="AB137"/>
      <c r="AC137"/>
      <c r="AD137"/>
      <c r="AE137"/>
      <c r="AF137" s="99"/>
      <c r="AG137"/>
      <c r="AH137"/>
      <c r="AI137"/>
      <c r="AJ137"/>
      <c r="AK137"/>
      <c r="AL137"/>
      <c r="AM137" s="6"/>
      <c r="AN137"/>
      <c r="AO137"/>
      <c r="AP137"/>
      <c r="AQ137"/>
      <c r="AR137"/>
      <c r="AS137"/>
      <c r="AT137"/>
      <c r="AU137"/>
      <c r="AV137" s="77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/>
      <c r="CH137"/>
      <c r="CI137"/>
      <c r="CJ137"/>
      <c r="CK137"/>
      <c r="CL137"/>
      <c r="CM137"/>
      <c r="CN137"/>
      <c r="CO137" s="6"/>
      <c r="CP137"/>
      <c r="CQ137"/>
      <c r="CR137"/>
      <c r="CS137"/>
      <c r="CT137"/>
      <c r="CU137"/>
      <c r="CV137"/>
      <c r="CW137" s="6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25">
      <c r="R138" s="186" t="s">
        <v>137</v>
      </c>
      <c r="S138" s="186" t="s">
        <v>213</v>
      </c>
      <c r="T138" s="186" t="s">
        <v>254</v>
      </c>
      <c r="X138" s="86"/>
      <c r="Y138"/>
      <c r="Z138"/>
      <c r="AA138"/>
      <c r="AB138"/>
      <c r="AC138"/>
      <c r="AD138"/>
      <c r="AE138"/>
      <c r="AF138" s="99"/>
      <c r="AG138"/>
      <c r="AH138"/>
      <c r="AI138"/>
      <c r="AJ138"/>
      <c r="AK138"/>
      <c r="AL138"/>
      <c r="AM138" s="6"/>
      <c r="AN138"/>
      <c r="AO138"/>
      <c r="AP138"/>
      <c r="AQ138"/>
      <c r="AR138"/>
      <c r="AS138"/>
      <c r="AT138"/>
      <c r="AU138"/>
      <c r="AV138" s="77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/>
      <c r="CH138"/>
      <c r="CI138"/>
      <c r="CJ138"/>
      <c r="CK138"/>
      <c r="CL138"/>
      <c r="CM138"/>
      <c r="CN138"/>
      <c r="CO138" s="6"/>
      <c r="CP138"/>
      <c r="CQ138"/>
      <c r="CR138"/>
      <c r="CS138"/>
      <c r="CT138"/>
      <c r="CU138"/>
      <c r="CV138"/>
      <c r="CW138" s="6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25">
      <c r="R139" s="403">
        <v>10</v>
      </c>
      <c r="S139" s="398">
        <f>S132/R139</f>
        <v>16976.3</v>
      </c>
      <c r="T139" s="398">
        <f>R132/R139</f>
        <v>912</v>
      </c>
      <c r="X139" s="86"/>
      <c r="Y139"/>
      <c r="Z139"/>
      <c r="AA139"/>
      <c r="AB139"/>
      <c r="AC139"/>
      <c r="AD139"/>
      <c r="AE139"/>
      <c r="AF139" s="99"/>
      <c r="AG139"/>
      <c r="AH139"/>
      <c r="AI139"/>
      <c r="AJ139"/>
      <c r="AK139"/>
      <c r="AL139"/>
      <c r="AM139" s="6"/>
      <c r="AN139"/>
      <c r="AO139"/>
      <c r="AP139"/>
      <c r="AQ139"/>
      <c r="AR139"/>
      <c r="AS139"/>
      <c r="AT139"/>
      <c r="AU139"/>
      <c r="AV139" s="77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/>
      <c r="CH139"/>
      <c r="CI139"/>
      <c r="CJ139"/>
      <c r="CK139"/>
      <c r="CL139"/>
      <c r="CM139"/>
      <c r="CN139"/>
      <c r="CO139" s="6"/>
      <c r="CP139"/>
      <c r="CQ139"/>
      <c r="CR139"/>
      <c r="CS139"/>
      <c r="CT139"/>
      <c r="CU139"/>
      <c r="CV139"/>
      <c r="CW139" s="6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25">
      <c r="X140" s="86"/>
      <c r="Y140"/>
      <c r="Z140"/>
      <c r="AA140"/>
      <c r="AB140"/>
      <c r="AC140"/>
      <c r="AD140"/>
      <c r="AE140"/>
      <c r="AF140" s="99"/>
      <c r="AG140"/>
      <c r="AH140"/>
      <c r="AI140"/>
      <c r="AJ140"/>
      <c r="AK140"/>
      <c r="AL140"/>
      <c r="AM140" s="6"/>
      <c r="AN140"/>
      <c r="AO140"/>
      <c r="AP140"/>
      <c r="AQ140"/>
      <c r="AR140"/>
      <c r="AS140"/>
      <c r="AT140"/>
      <c r="AU140"/>
      <c r="AV140" s="77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/>
      <c r="CH140"/>
      <c r="CI140"/>
      <c r="CJ140"/>
      <c r="CK140"/>
      <c r="CL140"/>
      <c r="CM140"/>
      <c r="CN140"/>
      <c r="CO140" s="6"/>
      <c r="CP140"/>
      <c r="CQ140"/>
      <c r="CR140"/>
      <c r="CS140"/>
      <c r="CT140"/>
      <c r="CU140"/>
      <c r="CV140"/>
      <c r="CW140" s="6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25">
      <c r="X141" s="86"/>
      <c r="Y141"/>
      <c r="Z141"/>
      <c r="AA141"/>
      <c r="AB141"/>
      <c r="AC141"/>
      <c r="AD141"/>
      <c r="AE141"/>
      <c r="AF141" s="99"/>
      <c r="AG141"/>
      <c r="AH141"/>
      <c r="AI141"/>
      <c r="AJ141"/>
      <c r="AK141"/>
      <c r="AL141"/>
      <c r="AM141" s="6"/>
      <c r="AN141"/>
      <c r="AO141"/>
      <c r="AP141"/>
      <c r="AQ141"/>
      <c r="AR141"/>
      <c r="AS141"/>
      <c r="AT141"/>
      <c r="AU141"/>
      <c r="AV141" s="77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/>
      <c r="CH141"/>
      <c r="CI141"/>
      <c r="CJ141"/>
      <c r="CK141"/>
      <c r="CL141"/>
      <c r="CM141"/>
      <c r="CN141"/>
      <c r="CO141" s="6"/>
      <c r="CP141"/>
      <c r="CQ141"/>
      <c r="CR141"/>
      <c r="CS141"/>
      <c r="CT141"/>
      <c r="CU141"/>
      <c r="CV141"/>
      <c r="CW141" s="6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25">
      <c r="X142" s="86"/>
      <c r="Y142"/>
      <c r="Z142"/>
      <c r="AA142"/>
      <c r="AB142"/>
      <c r="AC142"/>
      <c r="AD142"/>
      <c r="AE142"/>
      <c r="AF142" s="99"/>
      <c r="AG142"/>
      <c r="AH142"/>
      <c r="AI142"/>
      <c r="AJ142"/>
      <c r="AK142"/>
      <c r="AL142"/>
      <c r="AM142" s="6"/>
      <c r="AN142"/>
      <c r="AO142"/>
      <c r="AP142"/>
      <c r="AQ142"/>
      <c r="AR142"/>
      <c r="AS142"/>
      <c r="AT142"/>
      <c r="AU142"/>
      <c r="AV142" s="77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/>
      <c r="CH142"/>
      <c r="CI142"/>
      <c r="CJ142"/>
      <c r="CK142"/>
      <c r="CL142"/>
      <c r="CM142"/>
      <c r="CN142"/>
      <c r="CO142" s="6"/>
      <c r="CP142"/>
      <c r="CQ142"/>
      <c r="CR142"/>
      <c r="CS142"/>
      <c r="CT142"/>
      <c r="CU142"/>
      <c r="CV142"/>
      <c r="CW142" s="6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25">
      <c r="X143" s="86"/>
      <c r="Y143"/>
      <c r="Z143"/>
      <c r="AA143"/>
      <c r="AB143"/>
      <c r="AC143"/>
      <c r="AD143"/>
      <c r="AE143"/>
      <c r="AF143" s="99"/>
      <c r="AG143"/>
      <c r="AH143"/>
      <c r="AI143"/>
      <c r="AJ143"/>
      <c r="AK143"/>
      <c r="AL143"/>
      <c r="AM143" s="6"/>
      <c r="AN143"/>
      <c r="AO143"/>
      <c r="AP143"/>
      <c r="AQ143"/>
      <c r="AR143"/>
      <c r="AS143"/>
      <c r="AT143"/>
      <c r="AU143"/>
      <c r="AV143" s="77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/>
      <c r="CH143"/>
      <c r="CI143"/>
      <c r="CJ143"/>
      <c r="CK143"/>
      <c r="CL143"/>
      <c r="CM143"/>
      <c r="CN143"/>
      <c r="CO143" s="6"/>
      <c r="CP143"/>
      <c r="CQ143"/>
      <c r="CR143"/>
      <c r="CS143"/>
      <c r="CT143"/>
      <c r="CU143"/>
      <c r="CV143"/>
      <c r="CW143" s="6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25">
      <c r="X144" s="86"/>
      <c r="Y144"/>
      <c r="Z144"/>
      <c r="AA144"/>
      <c r="AB144"/>
      <c r="AC144"/>
      <c r="AD144"/>
      <c r="AE144"/>
      <c r="AF144" s="99"/>
      <c r="AG144"/>
      <c r="AH144"/>
      <c r="AI144"/>
      <c r="AJ144"/>
      <c r="AK144"/>
      <c r="AL144"/>
      <c r="AM144" s="6"/>
      <c r="AN144"/>
      <c r="AO144"/>
      <c r="AP144"/>
      <c r="AQ144"/>
      <c r="AR144"/>
      <c r="AS144"/>
      <c r="AT144"/>
      <c r="AU144"/>
      <c r="AV144" s="77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/>
      <c r="CH144"/>
      <c r="CI144"/>
      <c r="CJ144"/>
      <c r="CK144"/>
      <c r="CL144"/>
      <c r="CM144"/>
      <c r="CN144"/>
      <c r="CO144" s="6"/>
      <c r="CP144"/>
      <c r="CQ144"/>
      <c r="CR144"/>
      <c r="CS144"/>
      <c r="CT144"/>
      <c r="CU144"/>
      <c r="CV144"/>
      <c r="CW144" s="6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25">
      <c r="X145" s="86"/>
      <c r="Y145"/>
      <c r="Z145"/>
      <c r="AA145"/>
      <c r="AB145"/>
      <c r="AC145"/>
      <c r="AD145"/>
      <c r="AE145"/>
      <c r="AF145" s="99"/>
      <c r="AG145"/>
      <c r="AH145"/>
      <c r="AI145"/>
      <c r="AJ145"/>
      <c r="AK145"/>
      <c r="AL145"/>
      <c r="AM145" s="6"/>
      <c r="AN145"/>
      <c r="AO145"/>
      <c r="AP145"/>
      <c r="AQ145"/>
      <c r="AR145"/>
      <c r="AS145"/>
      <c r="AT145"/>
      <c r="AU145"/>
      <c r="AV145" s="77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/>
      <c r="CH145"/>
      <c r="CI145"/>
      <c r="CJ145"/>
      <c r="CK145"/>
      <c r="CL145"/>
      <c r="CM145"/>
      <c r="CN145"/>
      <c r="CO145" s="6"/>
      <c r="CP145"/>
      <c r="CQ145"/>
      <c r="CR145"/>
      <c r="CS145"/>
      <c r="CT145"/>
      <c r="CU145"/>
      <c r="CV145"/>
      <c r="CW145" s="6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25">
      <c r="X146" s="86"/>
      <c r="Y146"/>
      <c r="Z146"/>
      <c r="AA146"/>
      <c r="AB146"/>
      <c r="AC146"/>
      <c r="AD146"/>
      <c r="AE146"/>
      <c r="AF146" s="99"/>
      <c r="AG146"/>
      <c r="AH146"/>
      <c r="AI146"/>
      <c r="AJ146"/>
      <c r="AK146"/>
      <c r="AL146"/>
      <c r="AM146" s="6"/>
      <c r="AN146"/>
      <c r="AO146"/>
      <c r="AP146"/>
      <c r="AQ146"/>
      <c r="AR146"/>
      <c r="AS146"/>
      <c r="AT146"/>
      <c r="AU146"/>
      <c r="AV146" s="77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/>
      <c r="CH146"/>
      <c r="CI146"/>
      <c r="CJ146"/>
      <c r="CK146"/>
      <c r="CL146"/>
      <c r="CM146"/>
      <c r="CN146"/>
      <c r="CO146" s="6"/>
      <c r="CP146"/>
      <c r="CQ146"/>
      <c r="CR146"/>
      <c r="CS146"/>
      <c r="CT146"/>
      <c r="CU146"/>
      <c r="CV146"/>
      <c r="CW146" s="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25">
      <c r="X147" s="86"/>
      <c r="Y147"/>
      <c r="Z147"/>
      <c r="AA147"/>
      <c r="AB147"/>
      <c r="AC147"/>
      <c r="AD147"/>
      <c r="AE147"/>
      <c r="AF147" s="99"/>
      <c r="AG147"/>
      <c r="AH147"/>
      <c r="AI147"/>
      <c r="AJ147"/>
      <c r="AK147"/>
      <c r="AL147"/>
      <c r="AM147" s="6"/>
      <c r="AN147"/>
      <c r="AO147"/>
      <c r="AP147"/>
      <c r="AQ147"/>
      <c r="AR147"/>
      <c r="AS147"/>
      <c r="AT147"/>
      <c r="AU147"/>
      <c r="AV147" s="77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/>
      <c r="CH147"/>
      <c r="CI147"/>
      <c r="CJ147"/>
      <c r="CK147"/>
      <c r="CL147"/>
      <c r="CM147"/>
      <c r="CN147"/>
      <c r="CO147" s="6"/>
      <c r="CP147"/>
      <c r="CQ147"/>
      <c r="CR147"/>
      <c r="CS147"/>
      <c r="CT147"/>
      <c r="CU147"/>
      <c r="CV147"/>
      <c r="CW147" s="6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25">
      <c r="X148" s="86"/>
      <c r="Y148"/>
      <c r="Z148"/>
      <c r="AA148"/>
      <c r="AB148"/>
      <c r="AC148"/>
      <c r="AD148"/>
      <c r="AE148"/>
      <c r="AF148" s="99"/>
      <c r="AG148"/>
      <c r="AH148"/>
      <c r="AI148"/>
      <c r="AJ148"/>
      <c r="AK148"/>
      <c r="AL148"/>
      <c r="AM148" s="6"/>
      <c r="AN148"/>
      <c r="AO148"/>
      <c r="AP148"/>
      <c r="AQ148"/>
      <c r="AR148"/>
      <c r="AS148"/>
      <c r="AT148"/>
      <c r="AU148"/>
      <c r="AV148" s="77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/>
      <c r="CH148"/>
      <c r="CI148"/>
      <c r="CJ148"/>
      <c r="CK148"/>
      <c r="CL148"/>
      <c r="CM148"/>
      <c r="CN148"/>
      <c r="CO148" s="6"/>
      <c r="CP148"/>
      <c r="CQ148"/>
      <c r="CR148"/>
      <c r="CS148"/>
      <c r="CT148"/>
      <c r="CU148"/>
      <c r="CV148"/>
      <c r="CW148" s="6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25">
      <c r="X149" s="86"/>
      <c r="Y149"/>
      <c r="Z149"/>
      <c r="AA149"/>
      <c r="AB149"/>
      <c r="AC149"/>
      <c r="AD149"/>
      <c r="AE149"/>
      <c r="AF149" s="99"/>
      <c r="AG149"/>
      <c r="AH149"/>
      <c r="AI149"/>
      <c r="AJ149"/>
      <c r="AK149"/>
      <c r="AL149"/>
      <c r="AM149" s="6"/>
      <c r="AN149"/>
      <c r="AO149"/>
      <c r="AP149"/>
      <c r="AQ149"/>
      <c r="AR149"/>
      <c r="AS149"/>
      <c r="AT149"/>
      <c r="AU149"/>
      <c r="AV149" s="77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/>
      <c r="CH149"/>
      <c r="CI149"/>
      <c r="CJ149"/>
      <c r="CK149"/>
      <c r="CL149"/>
      <c r="CM149"/>
      <c r="CN149"/>
      <c r="CO149" s="6"/>
      <c r="CP149"/>
      <c r="CQ149"/>
      <c r="CR149"/>
      <c r="CS149"/>
      <c r="CT149"/>
      <c r="CU149"/>
      <c r="CV149"/>
      <c r="CW149" s="6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25">
      <c r="X150" s="86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6"/>
      <c r="AN150"/>
      <c r="AO150"/>
      <c r="AP150"/>
      <c r="AQ150"/>
      <c r="AR150"/>
      <c r="AS150"/>
      <c r="AT150"/>
      <c r="AU150"/>
      <c r="AV150" s="87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/>
      <c r="CH150"/>
      <c r="CI150"/>
      <c r="CJ150"/>
      <c r="CK150"/>
      <c r="CL150"/>
      <c r="CM150"/>
      <c r="CN150"/>
      <c r="CO150" s="6"/>
      <c r="CP150"/>
      <c r="CQ150"/>
      <c r="CR150"/>
      <c r="CS150"/>
      <c r="CT150"/>
      <c r="CU150"/>
      <c r="CV150"/>
      <c r="CW150" s="6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.75" x14ac:dyDescent="0.25">
      <c r="A151" s="142" t="s">
        <v>92</v>
      </c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X151" s="86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6"/>
      <c r="AN151"/>
      <c r="AO151"/>
      <c r="AP151"/>
      <c r="AQ151"/>
      <c r="AR151"/>
      <c r="AS151"/>
      <c r="AT151"/>
      <c r="AU151"/>
      <c r="AV151" s="87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/>
      <c r="CH151"/>
      <c r="CI151"/>
      <c r="CJ151"/>
      <c r="CK151"/>
      <c r="CL151"/>
      <c r="CM151"/>
      <c r="CN151"/>
      <c r="CO151" s="6"/>
      <c r="CP151"/>
      <c r="CQ151"/>
      <c r="CR151"/>
      <c r="CS151"/>
      <c r="CT151"/>
      <c r="CU151"/>
      <c r="CV151"/>
      <c r="CW151" s="6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25">
      <c r="X152" s="86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6"/>
      <c r="AN152"/>
      <c r="AO152"/>
      <c r="AP152"/>
      <c r="AQ152"/>
      <c r="AR152"/>
      <c r="AS152"/>
      <c r="AT152"/>
      <c r="AU152"/>
      <c r="AV152" s="87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/>
      <c r="CH152"/>
      <c r="CI152"/>
      <c r="CJ152"/>
      <c r="CK152"/>
      <c r="CL152"/>
      <c r="CM152"/>
      <c r="CN152"/>
      <c r="CO152" s="6"/>
      <c r="CP152"/>
      <c r="CQ152"/>
      <c r="CR152"/>
      <c r="CS152"/>
      <c r="CT152"/>
      <c r="CU152"/>
      <c r="CV152"/>
      <c r="CW152" s="6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25">
      <c r="X153" s="86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6"/>
      <c r="AN153"/>
      <c r="AO153"/>
      <c r="AP153"/>
      <c r="AQ153"/>
      <c r="AR153"/>
      <c r="AS153"/>
      <c r="AT153"/>
      <c r="AU153"/>
      <c r="AV153" s="87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/>
      <c r="CH153"/>
      <c r="CI153"/>
      <c r="CJ153"/>
      <c r="CK153"/>
      <c r="CL153"/>
      <c r="CM153"/>
      <c r="CN153"/>
      <c r="CO153" s="6"/>
      <c r="CP153"/>
      <c r="CQ153"/>
      <c r="CR153"/>
      <c r="CS153"/>
      <c r="CT153"/>
      <c r="CU153"/>
      <c r="CV153"/>
      <c r="CW153" s="6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.75" thickBot="1" x14ac:dyDescent="0.3">
      <c r="X154" s="86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6"/>
      <c r="AN154"/>
      <c r="AO154"/>
      <c r="AP154"/>
      <c r="AQ154"/>
      <c r="AR154"/>
      <c r="AS154"/>
      <c r="AT154"/>
      <c r="AU154"/>
      <c r="AV154" s="87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/>
      <c r="CH154"/>
      <c r="CI154"/>
      <c r="CJ154"/>
      <c r="CK154"/>
      <c r="CL154"/>
      <c r="CM154"/>
      <c r="CN154"/>
      <c r="CO154" s="6"/>
      <c r="CP154"/>
      <c r="CQ154"/>
      <c r="CR154"/>
      <c r="CS154"/>
      <c r="CT154"/>
      <c r="CU154"/>
      <c r="CV154"/>
      <c r="CW154" s="6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25">
      <c r="R155" s="503" t="s">
        <v>148</v>
      </c>
      <c r="S155" s="504"/>
      <c r="T155" s="504"/>
      <c r="U155" s="504"/>
      <c r="V155" s="504"/>
      <c r="W155" s="505"/>
      <c r="X155" s="86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6"/>
      <c r="AN155"/>
      <c r="AO155"/>
      <c r="AP155"/>
      <c r="AQ155"/>
      <c r="AR155"/>
      <c r="AS155"/>
      <c r="AT155"/>
      <c r="AU155"/>
      <c r="AV155" s="87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/>
      <c r="CH155"/>
      <c r="CI155"/>
      <c r="CJ155"/>
      <c r="CK155"/>
      <c r="CL155"/>
      <c r="CM155"/>
      <c r="CN155"/>
      <c r="CO155" s="6"/>
      <c r="CP155"/>
      <c r="CQ155"/>
      <c r="CR155"/>
      <c r="CS155"/>
      <c r="CT155"/>
      <c r="CU155"/>
      <c r="CV155"/>
      <c r="CW155" s="6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25">
      <c r="R156" s="260" t="s">
        <v>145</v>
      </c>
      <c r="S156" s="186" t="s">
        <v>27</v>
      </c>
      <c r="T156" s="186" t="s">
        <v>149</v>
      </c>
      <c r="U156" s="186" t="s">
        <v>137</v>
      </c>
      <c r="V156" s="186" t="s">
        <v>214</v>
      </c>
      <c r="W156" s="261" t="s">
        <v>254</v>
      </c>
      <c r="X156" s="86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6"/>
      <c r="AN156"/>
      <c r="AO156"/>
      <c r="AP156"/>
      <c r="AQ156"/>
      <c r="AR156"/>
      <c r="AS156"/>
      <c r="AT156"/>
      <c r="AU156"/>
      <c r="AV156" s="87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/>
      <c r="CH156"/>
      <c r="CI156"/>
      <c r="CJ156"/>
      <c r="CK156"/>
      <c r="CL156"/>
      <c r="CM156"/>
      <c r="CN156"/>
      <c r="CO156" s="6"/>
      <c r="CP156"/>
      <c r="CQ156"/>
      <c r="CR156"/>
      <c r="CS156"/>
      <c r="CT156"/>
      <c r="CU156"/>
      <c r="CV156"/>
      <c r="CW156" s="6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.75" thickBot="1" x14ac:dyDescent="0.3">
      <c r="R157" s="279">
        <f>GETPIVOTDATA("  CONSUMO TOTAL  ROTATIVA (m3)",$DK$4)</f>
        <v>611</v>
      </c>
      <c r="S157" s="280">
        <f>GETPIVOTDATA("  m Tela",$DQ$4)</f>
        <v>6144</v>
      </c>
      <c r="T157" s="391">
        <f>(R157*1000)/S157</f>
        <v>99.446614583333329</v>
      </c>
      <c r="U157" s="281">
        <v>13</v>
      </c>
      <c r="V157" s="280">
        <f>S157/U157</f>
        <v>472.61538461538464</v>
      </c>
      <c r="W157" s="282">
        <f>R157/U157</f>
        <v>47</v>
      </c>
      <c r="X157" s="86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6"/>
      <c r="AN157"/>
      <c r="AO157"/>
      <c r="AP157"/>
      <c r="AQ157"/>
      <c r="AR157"/>
      <c r="AS157"/>
      <c r="AT157"/>
      <c r="AU157"/>
      <c r="AV157" s="87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/>
      <c r="CH157"/>
      <c r="CI157"/>
      <c r="CJ157"/>
      <c r="CK157"/>
      <c r="CL157"/>
      <c r="CM157"/>
      <c r="CN157"/>
      <c r="CO157" s="6"/>
      <c r="CP157"/>
      <c r="CQ157"/>
      <c r="CR157"/>
      <c r="CS157"/>
      <c r="CT157"/>
      <c r="CU157"/>
      <c r="CV157"/>
      <c r="CW157" s="6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25">
      <c r="U158" s="86" t="s">
        <v>332</v>
      </c>
      <c r="X158" s="86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6"/>
      <c r="AN158"/>
      <c r="AO158"/>
      <c r="AP158"/>
      <c r="AQ158"/>
      <c r="AR158"/>
      <c r="AS158"/>
      <c r="AT158"/>
      <c r="AU158"/>
      <c r="AV158" s="87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/>
      <c r="CH158"/>
      <c r="CI158"/>
      <c r="CJ158"/>
      <c r="CK158"/>
      <c r="CL158"/>
      <c r="CM158"/>
      <c r="CN158"/>
      <c r="CO158" s="6"/>
      <c r="CP158"/>
      <c r="CQ158"/>
      <c r="CR158"/>
      <c r="CS158"/>
      <c r="CT158"/>
      <c r="CU158"/>
      <c r="CV158"/>
      <c r="CW158" s="6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25">
      <c r="X159" s="86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6"/>
      <c r="AN159"/>
      <c r="AO159"/>
      <c r="AP159"/>
      <c r="AQ159"/>
      <c r="AR159"/>
      <c r="AS159"/>
      <c r="AT159"/>
      <c r="AU159"/>
      <c r="AV159" s="87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/>
      <c r="CH159"/>
      <c r="CI159"/>
      <c r="CJ159"/>
      <c r="CK159"/>
      <c r="CL159"/>
      <c r="CM159"/>
      <c r="CN159"/>
      <c r="CO159" s="6"/>
      <c r="CP159"/>
      <c r="CQ159"/>
      <c r="CR159"/>
      <c r="CS159"/>
      <c r="CT159"/>
      <c r="CU159"/>
      <c r="CV159"/>
      <c r="CW159" s="6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25">
      <c r="X160" s="86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6"/>
      <c r="AN160"/>
      <c r="AO160"/>
      <c r="AP160"/>
      <c r="AQ160"/>
      <c r="AR160"/>
      <c r="AS160"/>
      <c r="AT160"/>
      <c r="AU160"/>
      <c r="AV160" s="87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/>
      <c r="CH160"/>
      <c r="CI160"/>
      <c r="CJ160"/>
      <c r="CK160"/>
      <c r="CL160"/>
      <c r="CM160"/>
      <c r="CN160"/>
      <c r="CO160" s="6"/>
      <c r="CP160"/>
      <c r="CQ160"/>
      <c r="CR160"/>
      <c r="CS160"/>
      <c r="CT160"/>
      <c r="CU160"/>
      <c r="CV160"/>
      <c r="CW160" s="6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25">
      <c r="X161" s="86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6"/>
      <c r="AN161"/>
      <c r="AO161"/>
      <c r="AP161"/>
      <c r="AQ161"/>
      <c r="AR161"/>
      <c r="AS161"/>
      <c r="AT161"/>
      <c r="AU161"/>
      <c r="AV161" s="87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/>
      <c r="CH161"/>
      <c r="CI161"/>
      <c r="CJ161"/>
      <c r="CK161"/>
      <c r="CL161"/>
      <c r="CM161"/>
      <c r="CN161"/>
      <c r="CO161" s="6"/>
      <c r="CP161"/>
      <c r="CQ161"/>
      <c r="CR161"/>
      <c r="CS161"/>
      <c r="CT161"/>
      <c r="CU161"/>
      <c r="CV161"/>
      <c r="CW161" s="6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25">
      <c r="X162" s="86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6"/>
      <c r="AN162"/>
      <c r="AO162"/>
      <c r="AP162"/>
      <c r="AQ162"/>
      <c r="AR162"/>
      <c r="AS162"/>
      <c r="AT162"/>
      <c r="AU162"/>
      <c r="AV162" s="87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/>
      <c r="CH162"/>
      <c r="CI162"/>
      <c r="CJ162"/>
      <c r="CK162"/>
      <c r="CL162"/>
      <c r="CM162"/>
      <c r="CN162"/>
      <c r="CO162" s="6"/>
      <c r="CP162"/>
      <c r="CQ162"/>
      <c r="CR162"/>
      <c r="CS162"/>
      <c r="CT162"/>
      <c r="CU162"/>
      <c r="CV162"/>
      <c r="CW162" s="6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25">
      <c r="X163" s="86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6"/>
      <c r="AN163"/>
      <c r="AO163"/>
      <c r="AP163"/>
      <c r="AQ163"/>
      <c r="AR163"/>
      <c r="AS163"/>
      <c r="AT163"/>
      <c r="AU163"/>
      <c r="AV163" s="87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/>
      <c r="CH163"/>
      <c r="CI163"/>
      <c r="CJ163"/>
      <c r="CK163"/>
      <c r="CL163"/>
      <c r="CM163"/>
      <c r="CN163"/>
      <c r="CO163" s="6"/>
      <c r="CP163"/>
      <c r="CQ163"/>
      <c r="CR163"/>
      <c r="CS163"/>
      <c r="CT163"/>
      <c r="CU163"/>
      <c r="CV163"/>
      <c r="CW163" s="6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25">
      <c r="X164" s="86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6"/>
      <c r="AN164"/>
      <c r="AO164"/>
      <c r="AP164"/>
      <c r="AQ164"/>
      <c r="AR164"/>
      <c r="AS164"/>
      <c r="AT164"/>
      <c r="AU164"/>
      <c r="AV164" s="87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/>
      <c r="CH164"/>
      <c r="CI164"/>
      <c r="CJ164"/>
      <c r="CK164"/>
      <c r="CL164"/>
      <c r="CM164"/>
      <c r="CN164"/>
      <c r="CO164" s="6"/>
      <c r="CP164"/>
      <c r="CQ164"/>
      <c r="CR164"/>
      <c r="CS164"/>
      <c r="CT164"/>
      <c r="CU164"/>
      <c r="CV164"/>
      <c r="CW164" s="6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25">
      <c r="X165" s="86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6"/>
      <c r="AN165"/>
      <c r="AO165"/>
      <c r="AP165"/>
      <c r="AQ165"/>
      <c r="AR165"/>
      <c r="AS165"/>
      <c r="AT165"/>
      <c r="AU165"/>
      <c r="AV165" s="87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/>
      <c r="CH165"/>
      <c r="CI165"/>
      <c r="CJ165"/>
      <c r="CK165"/>
      <c r="CL165"/>
      <c r="CM165"/>
      <c r="CN165"/>
      <c r="CO165" s="6"/>
      <c r="CP165"/>
      <c r="CQ165"/>
      <c r="CR165"/>
      <c r="CS165"/>
      <c r="CT165"/>
      <c r="CU165"/>
      <c r="CV165"/>
      <c r="CW165" s="6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25">
      <c r="X166" s="86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6"/>
      <c r="AN166"/>
      <c r="AO166"/>
      <c r="AP166"/>
      <c r="AQ166"/>
      <c r="AR166"/>
      <c r="AS166"/>
      <c r="AT166"/>
      <c r="AU166"/>
      <c r="AV166" s="87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/>
      <c r="CH166"/>
      <c r="CI166"/>
      <c r="CJ166"/>
      <c r="CK166"/>
      <c r="CL166"/>
      <c r="CM166"/>
      <c r="CN166"/>
      <c r="CO166" s="6"/>
      <c r="CP166"/>
      <c r="CQ166"/>
      <c r="CR166"/>
      <c r="CS166"/>
      <c r="CT166"/>
      <c r="CU166"/>
      <c r="CV166"/>
      <c r="CW166" s="6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25">
      <c r="X167" s="86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6"/>
      <c r="AN167"/>
      <c r="AO167"/>
      <c r="AP167"/>
      <c r="AQ167"/>
      <c r="AR167"/>
      <c r="AS167"/>
      <c r="AT167"/>
      <c r="AU167"/>
      <c r="AV167" s="87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/>
      <c r="CH167"/>
      <c r="CI167"/>
      <c r="CJ167"/>
      <c r="CK167"/>
      <c r="CL167"/>
      <c r="CM167"/>
      <c r="CN167"/>
      <c r="CO167" s="6"/>
      <c r="CP167"/>
      <c r="CQ167"/>
      <c r="CR167"/>
      <c r="CS167"/>
      <c r="CT167"/>
      <c r="CU167"/>
      <c r="CV167"/>
      <c r="CW167" s="6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25">
      <c r="X168" s="86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6"/>
      <c r="AN168"/>
      <c r="AO168"/>
      <c r="AP168"/>
      <c r="AQ168"/>
      <c r="AR168"/>
      <c r="AS168"/>
      <c r="AT168"/>
      <c r="AU168"/>
      <c r="AV168" s="87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/>
      <c r="CH168"/>
      <c r="CI168"/>
      <c r="CJ168"/>
      <c r="CK168"/>
      <c r="CL168"/>
      <c r="CM168"/>
      <c r="CN168"/>
      <c r="CO168" s="6"/>
      <c r="CP168"/>
      <c r="CQ168"/>
      <c r="CR168"/>
      <c r="CS168"/>
      <c r="CT168"/>
      <c r="CU168"/>
      <c r="CV168"/>
      <c r="CW168" s="6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25">
      <c r="X169" s="86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6"/>
      <c r="AN169"/>
      <c r="AO169"/>
      <c r="AP169"/>
      <c r="AQ169"/>
      <c r="AR169"/>
      <c r="AS169"/>
      <c r="AT169"/>
      <c r="AU169"/>
      <c r="AV169" s="87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/>
      <c r="CH169"/>
      <c r="CI169"/>
      <c r="CJ169"/>
      <c r="CK169"/>
      <c r="CL169"/>
      <c r="CM169"/>
      <c r="CN169"/>
      <c r="CO169" s="6"/>
      <c r="CP169"/>
      <c r="CQ169"/>
      <c r="CR169"/>
      <c r="CS169"/>
      <c r="CT169"/>
      <c r="CU169"/>
      <c r="CV169"/>
      <c r="CW169" s="6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25">
      <c r="X170" s="86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6"/>
      <c r="AN170"/>
      <c r="AO170"/>
      <c r="AP170"/>
      <c r="AQ170"/>
      <c r="AR170"/>
      <c r="AS170"/>
      <c r="AT170"/>
      <c r="AU170"/>
      <c r="AV170" s="87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/>
      <c r="CH170"/>
      <c r="CI170"/>
      <c r="CJ170"/>
      <c r="CK170"/>
      <c r="CL170"/>
      <c r="CM170"/>
      <c r="CN170"/>
      <c r="CO170" s="6"/>
      <c r="CP170"/>
      <c r="CQ170"/>
      <c r="CR170"/>
      <c r="CS170"/>
      <c r="CT170"/>
      <c r="CU170"/>
      <c r="CV170"/>
      <c r="CW170" s="6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25">
      <c r="X171" s="86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6"/>
      <c r="AN171"/>
      <c r="AO171"/>
      <c r="AP171"/>
      <c r="AQ171"/>
      <c r="AR171"/>
      <c r="AS171"/>
      <c r="AT171"/>
      <c r="AU171"/>
      <c r="AV171" s="87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/>
      <c r="CH171"/>
      <c r="CI171"/>
      <c r="CJ171"/>
      <c r="CK171"/>
      <c r="CL171"/>
      <c r="CM171"/>
      <c r="CN171"/>
      <c r="CO171" s="6"/>
      <c r="CP171"/>
      <c r="CQ171"/>
      <c r="CR171"/>
      <c r="CS171"/>
      <c r="CT171"/>
      <c r="CU171"/>
      <c r="CV171"/>
      <c r="CW171" s="6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25">
      <c r="X172" s="86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6"/>
      <c r="AN172"/>
      <c r="AO172"/>
      <c r="AP172"/>
      <c r="AQ172"/>
      <c r="AR172"/>
      <c r="AS172"/>
      <c r="AT172"/>
      <c r="AU172"/>
      <c r="AV172" s="87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/>
      <c r="CH172"/>
      <c r="CI172"/>
      <c r="CJ172"/>
      <c r="CK172"/>
      <c r="CL172"/>
      <c r="CM172"/>
      <c r="CN172"/>
      <c r="CO172" s="6"/>
      <c r="CP172"/>
      <c r="CQ172"/>
      <c r="CR172"/>
      <c r="CS172"/>
      <c r="CT172"/>
      <c r="CU172"/>
      <c r="CV172"/>
      <c r="CW172" s="6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25">
      <c r="X173" s="86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6"/>
      <c r="AN173"/>
      <c r="AO173"/>
      <c r="AP173"/>
      <c r="AQ173"/>
      <c r="AR173"/>
      <c r="AS173"/>
      <c r="AT173"/>
      <c r="AU173"/>
      <c r="AV173" s="87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/>
      <c r="CH173"/>
      <c r="CI173"/>
      <c r="CJ173"/>
      <c r="CK173"/>
      <c r="CL173"/>
      <c r="CM173"/>
      <c r="CN173"/>
      <c r="CO173" s="6"/>
      <c r="CP173"/>
      <c r="CQ173"/>
      <c r="CR173"/>
      <c r="CS173"/>
      <c r="CT173"/>
      <c r="CU173"/>
      <c r="CV173"/>
      <c r="CW173" s="6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25">
      <c r="X174" s="86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6"/>
      <c r="AN174"/>
      <c r="AO174"/>
      <c r="AP174"/>
      <c r="AQ174"/>
      <c r="AR174"/>
      <c r="AS174"/>
      <c r="AT174"/>
      <c r="AU174"/>
      <c r="AV174" s="87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/>
      <c r="CH174"/>
      <c r="CI174"/>
      <c r="CJ174"/>
      <c r="CK174"/>
      <c r="CL174"/>
      <c r="CM174"/>
      <c r="CN174"/>
      <c r="CO174" s="6"/>
      <c r="CP174"/>
      <c r="CQ174"/>
      <c r="CR174"/>
      <c r="CS174"/>
      <c r="CT174"/>
      <c r="CU174"/>
      <c r="CV174"/>
      <c r="CW174" s="6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25">
      <c r="X175" s="86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6"/>
      <c r="AN175"/>
      <c r="AO175"/>
      <c r="AP175"/>
      <c r="AQ175"/>
      <c r="AR175"/>
      <c r="AS175"/>
      <c r="AT175"/>
      <c r="AU175"/>
      <c r="AV175" s="87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/>
      <c r="CH175"/>
      <c r="CI175"/>
      <c r="CJ175"/>
      <c r="CK175"/>
      <c r="CL175"/>
      <c r="CM175"/>
      <c r="CN175"/>
      <c r="CO175" s="6"/>
      <c r="CP175"/>
      <c r="CQ175"/>
      <c r="CR175"/>
      <c r="CS175"/>
      <c r="CT175"/>
      <c r="CU175"/>
      <c r="CV175"/>
      <c r="CW175" s="6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25">
      <c r="X176" s="86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6"/>
      <c r="AN176"/>
      <c r="AO176"/>
      <c r="AP176"/>
      <c r="AQ176"/>
      <c r="AR176"/>
      <c r="AS176"/>
      <c r="AT176"/>
      <c r="AU176"/>
      <c r="AV176" s="87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/>
      <c r="CH176"/>
      <c r="CI176"/>
      <c r="CJ176"/>
      <c r="CK176"/>
      <c r="CL176"/>
      <c r="CM176"/>
      <c r="CN176"/>
      <c r="CO176" s="6"/>
      <c r="CP176"/>
      <c r="CQ176"/>
      <c r="CR176"/>
      <c r="CS176"/>
      <c r="CT176"/>
      <c r="CU176"/>
      <c r="CV176"/>
      <c r="CW176" s="6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25">
      <c r="X177" s="86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6"/>
      <c r="AN177"/>
      <c r="AO177"/>
      <c r="AP177"/>
      <c r="AQ177"/>
      <c r="AR177"/>
      <c r="AS177"/>
      <c r="AT177"/>
      <c r="AU177"/>
      <c r="AV177" s="87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/>
      <c r="CH177"/>
      <c r="CI177"/>
      <c r="CJ177"/>
      <c r="CK177"/>
      <c r="CL177"/>
      <c r="CM177"/>
      <c r="CN177"/>
      <c r="CO177" s="6"/>
      <c r="CP177"/>
      <c r="CQ177"/>
      <c r="CR177"/>
      <c r="CS177"/>
      <c r="CT177"/>
      <c r="CU177"/>
      <c r="CV177"/>
      <c r="CW177" s="6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25">
      <c r="X178" s="86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6"/>
      <c r="AN178"/>
      <c r="AO178"/>
      <c r="AP178"/>
      <c r="AQ178"/>
      <c r="AR178"/>
      <c r="AS178"/>
      <c r="AT178"/>
      <c r="AU178"/>
      <c r="AV178" s="87"/>
      <c r="CD178" s="6"/>
      <c r="CE178" s="6"/>
      <c r="CF178" s="6"/>
      <c r="CG178"/>
      <c r="CH178"/>
      <c r="CI178"/>
      <c r="CJ178"/>
      <c r="CK178"/>
      <c r="CL178"/>
      <c r="CM178"/>
      <c r="CN178"/>
      <c r="CO178" s="6"/>
      <c r="CP178"/>
      <c r="CQ178"/>
      <c r="CR178"/>
      <c r="CS178"/>
      <c r="CT178"/>
      <c r="CU178"/>
      <c r="CV178"/>
      <c r="CW178" s="6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25">
      <c r="X179" s="86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6"/>
      <c r="AN179"/>
      <c r="AO179"/>
      <c r="AP179"/>
      <c r="AQ179"/>
      <c r="AR179"/>
      <c r="AS179"/>
      <c r="AT179"/>
      <c r="AU179"/>
      <c r="AV179" s="87"/>
      <c r="CD179" s="6"/>
      <c r="CE179" s="6"/>
      <c r="CF179" s="6"/>
      <c r="CG179"/>
      <c r="CH179"/>
      <c r="CI179"/>
      <c r="CJ179"/>
      <c r="CK179"/>
      <c r="CL179"/>
      <c r="CM179"/>
      <c r="CN179"/>
      <c r="CO179" s="6"/>
      <c r="CP179"/>
      <c r="CQ179"/>
      <c r="CR179"/>
      <c r="CS179"/>
      <c r="CT179"/>
      <c r="CU179"/>
      <c r="CV179"/>
      <c r="CW179" s="6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25">
      <c r="X180" s="86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6"/>
      <c r="AN180"/>
      <c r="AO180"/>
      <c r="AP180"/>
      <c r="AQ180"/>
      <c r="AR180"/>
      <c r="AS180"/>
      <c r="AT180"/>
      <c r="AU180"/>
      <c r="AV180" s="87"/>
      <c r="CD180" s="6"/>
      <c r="CE180" s="6"/>
      <c r="CF180" s="6"/>
      <c r="CG180"/>
      <c r="CH180"/>
      <c r="CI180"/>
      <c r="CJ180"/>
      <c r="CK180"/>
      <c r="CL180"/>
      <c r="CM180"/>
      <c r="CN180"/>
      <c r="CO180" s="6"/>
      <c r="CP180"/>
      <c r="CQ180"/>
      <c r="CR180"/>
      <c r="CS180"/>
      <c r="CT180"/>
      <c r="CU180"/>
      <c r="CV180"/>
      <c r="CW180" s="6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25">
      <c r="X181" s="86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6"/>
      <c r="AN181"/>
      <c r="AO181"/>
      <c r="AP181"/>
      <c r="AQ181"/>
      <c r="AR181"/>
      <c r="AS181"/>
      <c r="AT181"/>
      <c r="AU181"/>
      <c r="AV181" s="87"/>
      <c r="CD181" s="6"/>
      <c r="CE181" s="6"/>
      <c r="CF181" s="6"/>
      <c r="CG181"/>
      <c r="CH181"/>
      <c r="CI181"/>
      <c r="CJ181"/>
      <c r="CK181"/>
      <c r="CL181"/>
      <c r="CM181"/>
      <c r="CN181"/>
      <c r="CO181" s="6"/>
      <c r="CP181"/>
      <c r="CQ181"/>
      <c r="CR181"/>
      <c r="CS181"/>
      <c r="CT181"/>
      <c r="CU181"/>
      <c r="CV181"/>
      <c r="CW181" s="6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25">
      <c r="X182" s="86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6"/>
      <c r="AN182"/>
      <c r="AO182"/>
      <c r="AP182"/>
      <c r="AQ182"/>
      <c r="AR182"/>
      <c r="AS182"/>
      <c r="AT182"/>
      <c r="AU182"/>
      <c r="AV182" s="87"/>
      <c r="CD182" s="6"/>
      <c r="CE182" s="6"/>
      <c r="CF182" s="6"/>
      <c r="CG182"/>
      <c r="CH182"/>
      <c r="CI182"/>
      <c r="CJ182"/>
      <c r="CK182"/>
      <c r="CL182"/>
      <c r="CM182"/>
      <c r="CN182"/>
      <c r="CO182" s="6"/>
      <c r="CP182"/>
      <c r="CQ182"/>
      <c r="CR182"/>
      <c r="CS182"/>
      <c r="CT182"/>
      <c r="CU182"/>
      <c r="CV182"/>
      <c r="CW182" s="6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25">
      <c r="X183" s="86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6"/>
      <c r="AN183"/>
      <c r="AO183"/>
      <c r="AP183"/>
      <c r="AQ183"/>
      <c r="AR183"/>
      <c r="AS183"/>
      <c r="AT183"/>
      <c r="AU183"/>
      <c r="AV183" s="87"/>
      <c r="CD183" s="6"/>
      <c r="CE183" s="6"/>
      <c r="CF183" s="6"/>
      <c r="CG183"/>
      <c r="CH183"/>
      <c r="CI183"/>
      <c r="CJ183"/>
      <c r="CK183"/>
      <c r="CL183"/>
      <c r="CM183"/>
      <c r="CN183"/>
      <c r="CO183" s="6"/>
      <c r="CP183"/>
      <c r="CQ183"/>
      <c r="CR183"/>
      <c r="CS183"/>
      <c r="CT183"/>
      <c r="CU183"/>
      <c r="CV183"/>
      <c r="CW183" s="6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25">
      <c r="X184" s="86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6"/>
      <c r="AN184"/>
      <c r="AO184"/>
      <c r="AP184"/>
      <c r="AQ184"/>
      <c r="AR184"/>
      <c r="AS184"/>
      <c r="AT184"/>
      <c r="AU184"/>
      <c r="AV184" s="87"/>
      <c r="CD184" s="6"/>
      <c r="CE184" s="6"/>
      <c r="CF184" s="6"/>
      <c r="CG184"/>
      <c r="CH184"/>
      <c r="CI184"/>
      <c r="CJ184"/>
      <c r="CK184"/>
      <c r="CL184"/>
      <c r="CM184"/>
      <c r="CN184"/>
      <c r="CO184" s="6"/>
      <c r="CP184"/>
      <c r="CQ184"/>
      <c r="CR184"/>
      <c r="CS184"/>
      <c r="CT184"/>
      <c r="CU184"/>
      <c r="CV184"/>
      <c r="CW184" s="6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25">
      <c r="X185" s="86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6"/>
      <c r="AN185"/>
      <c r="AO185"/>
      <c r="AP185"/>
      <c r="AQ185"/>
      <c r="AR185"/>
      <c r="AS185"/>
      <c r="AT185"/>
      <c r="AU185"/>
      <c r="AV185" s="87"/>
      <c r="CD185" s="6"/>
      <c r="CE185" s="6"/>
      <c r="CF185" s="6"/>
      <c r="CG185"/>
      <c r="CH185"/>
      <c r="CI185"/>
      <c r="CJ185"/>
      <c r="CK185"/>
      <c r="CL185"/>
      <c r="CM185"/>
      <c r="CN185"/>
      <c r="CO185" s="6"/>
      <c r="CP185"/>
      <c r="CQ185"/>
      <c r="CR185"/>
      <c r="CS185"/>
      <c r="CT185"/>
      <c r="CU185"/>
      <c r="CV185"/>
      <c r="CW185" s="6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25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25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25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75" x14ac:dyDescent="0.25">
      <c r="N189" s="518" t="s">
        <v>150</v>
      </c>
      <c r="O189" s="519"/>
      <c r="P189" s="519"/>
      <c r="Q189" s="520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43.15" customHeight="1" x14ac:dyDescent="0.25">
      <c r="N190" s="338" t="s">
        <v>316</v>
      </c>
      <c r="O190" s="338" t="s">
        <v>323</v>
      </c>
      <c r="P190" s="338" t="s">
        <v>324</v>
      </c>
      <c r="Q190" s="338" t="s">
        <v>429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75" x14ac:dyDescent="0.25">
      <c r="N191" s="400">
        <f>GETPIVOTDATA("TOTAL CONSUMO AGUA LIMPIA PRODUCCIÓN (m3) ",$AG$4)</f>
        <v>16649.75</v>
      </c>
      <c r="O191" s="400">
        <f>GETPIVOTDATA("TOTAL TRATADO GEM (m3)",$DW$4)</f>
        <v>18726</v>
      </c>
      <c r="P191" s="400">
        <f>+G266</f>
        <v>17129</v>
      </c>
      <c r="Q191" s="400">
        <f>+W70</f>
        <v>31421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25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.75" thickBot="1" x14ac:dyDescent="0.3">
      <c r="A193" s="86" t="s">
        <v>273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.75" x14ac:dyDescent="0.3">
      <c r="N194" s="521" t="s">
        <v>314</v>
      </c>
      <c r="O194" s="522"/>
      <c r="P194" s="522"/>
      <c r="Q194" s="523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25">
      <c r="N195" s="260" t="s">
        <v>275</v>
      </c>
      <c r="O195" s="186" t="s">
        <v>276</v>
      </c>
      <c r="P195" s="186" t="s">
        <v>277</v>
      </c>
      <c r="Q195" s="261" t="s">
        <v>278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.75" thickBot="1" x14ac:dyDescent="0.3">
      <c r="N196" s="263" cm="1">
        <f t="array" ref="N196">MIN(IF(AH6:AH23&lt;&gt;0,AH6:AH23))</f>
        <v>192.25</v>
      </c>
      <c r="O196" s="115">
        <f>MAX(AH6:AH23)</f>
        <v>1523.125</v>
      </c>
      <c r="P196" s="115">
        <f>AVERAGEIF(AH6:AH23,"&lt;&gt;0")</f>
        <v>1189.2678571428571</v>
      </c>
      <c r="Q196" s="262">
        <v>12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25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.75" thickBot="1" x14ac:dyDescent="0.3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25">
      <c r="N199" s="524" t="s">
        <v>315</v>
      </c>
      <c r="O199" s="525"/>
      <c r="P199" s="525"/>
      <c r="Q199" s="526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25">
      <c r="N200" s="260" t="s">
        <v>279</v>
      </c>
      <c r="O200" s="186" t="s">
        <v>280</v>
      </c>
      <c r="P200" s="186" t="s">
        <v>281</v>
      </c>
      <c r="Q200" s="261" t="s">
        <v>282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.75" thickBot="1" x14ac:dyDescent="0.3">
      <c r="N201" s="113">
        <f>U67/Q196</f>
        <v>0</v>
      </c>
      <c r="O201" s="111">
        <f>U69/Q196</f>
        <v>119.8125</v>
      </c>
      <c r="P201" s="111">
        <f>+U66/Q196</f>
        <v>711.16666666666663</v>
      </c>
      <c r="Q201" s="221">
        <f>U68/Q196</f>
        <v>556.5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25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25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25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25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25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25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25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25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25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25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25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25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25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25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25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25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25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25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25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25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25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25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25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5" customHeight="1" x14ac:dyDescent="0.25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25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25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25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25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25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25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25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25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25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.75" thickBot="1" x14ac:dyDescent="0.3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35">
      <c r="G236" s="445" t="s">
        <v>150</v>
      </c>
      <c r="H236" s="446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75" thickBot="1" x14ac:dyDescent="0.4">
      <c r="G237" s="412" t="s">
        <v>406</v>
      </c>
      <c r="H237" s="413" t="s">
        <v>407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25">
      <c r="G238" s="98" t="s">
        <v>404</v>
      </c>
      <c r="H238" s="409">
        <f>J285</f>
        <v>6219.8029999999999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25">
      <c r="G239" s="98" t="s">
        <v>405</v>
      </c>
      <c r="H239" s="410">
        <f>I285</f>
        <v>3405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25">
      <c r="G240" s="98" t="s">
        <v>221</v>
      </c>
      <c r="H240" s="410">
        <f>F285</f>
        <v>6678</v>
      </c>
      <c r="I240" s="278">
        <f>H240/H242</f>
        <v>0.73374963754767641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25">
      <c r="G241" s="98" t="s">
        <v>223</v>
      </c>
      <c r="H241" s="410">
        <f>H242-H240</f>
        <v>2423.1970000000001</v>
      </c>
      <c r="I241" s="278">
        <f>H241/H242</f>
        <v>0.26625036245232359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25">
      <c r="G242" s="98" t="s">
        <v>222</v>
      </c>
      <c r="H242" s="410">
        <f>L266</f>
        <v>9101.1970000000001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25">
      <c r="G243" s="98" t="s">
        <v>220</v>
      </c>
      <c r="H243" s="410">
        <f>E285</f>
        <v>18726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.75" thickBot="1" x14ac:dyDescent="0.3">
      <c r="G244" s="100" t="s">
        <v>403</v>
      </c>
      <c r="H244" s="411">
        <f>I266</f>
        <v>10083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25">
      <c r="H245" s="95">
        <f>+H238+H239+H240+H241</f>
        <v>18726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25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25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25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25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25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25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25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25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25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25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25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25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25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25">
      <c r="B259" s="91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25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25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25">
      <c r="I262" s="95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.75" thickBot="1" x14ac:dyDescent="0.3">
      <c r="F263" s="95"/>
      <c r="I263" s="95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75" thickBot="1" x14ac:dyDescent="0.4">
      <c r="E264" s="514" t="s">
        <v>245</v>
      </c>
      <c r="F264" s="515"/>
      <c r="G264" s="515"/>
      <c r="H264" s="515"/>
      <c r="I264" s="515"/>
      <c r="J264" s="515"/>
      <c r="K264" s="515"/>
      <c r="L264" s="516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25">
      <c r="E265" s="447" t="s">
        <v>316</v>
      </c>
      <c r="F265" s="448" t="s">
        <v>317</v>
      </c>
      <c r="G265" s="448" t="s">
        <v>318</v>
      </c>
      <c r="H265" s="448" t="s">
        <v>319</v>
      </c>
      <c r="I265" s="448" t="s">
        <v>244</v>
      </c>
      <c r="J265" s="448" t="s">
        <v>320</v>
      </c>
      <c r="K265" s="448" t="s">
        <v>321</v>
      </c>
      <c r="L265" s="449" t="s">
        <v>322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15" customHeight="1" thickBot="1" x14ac:dyDescent="0.3">
      <c r="E266" s="450">
        <f>+N191</f>
        <v>16649.75</v>
      </c>
      <c r="F266" s="451">
        <f>15*11</f>
        <v>165</v>
      </c>
      <c r="G266" s="451">
        <f>GETPIVOTDATA(" ENVIO A TH",$EW$5)</f>
        <v>17129</v>
      </c>
      <c r="H266" s="451">
        <f>GETPIVOTDATA("TRATADO GEM (m3) ",$EW$5)</f>
        <v>18726</v>
      </c>
      <c r="I266" s="451">
        <f>GETPIVOTDATA("PERMEADO MBRS (m3)",$EW$5)</f>
        <v>10083</v>
      </c>
      <c r="J266" s="451">
        <f>+GETPIVOTDATA("Suma de PERMEADO MBR1",$AI$75)</f>
        <v>6097</v>
      </c>
      <c r="K266" s="451">
        <f>+GETPIVOTDATA("Suma de PERMEADO MBR2",$AI$75)</f>
        <v>3986</v>
      </c>
      <c r="L266" s="452">
        <f>GETPIVOTDATA("VOLUMEN INGRESO TOTAL RO (m3)",'BALANCE RO'!$AL$5)</f>
        <v>9101.1970000000001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25">
      <c r="G267" s="95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25">
      <c r="L268" s="95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25">
      <c r="E269" s="517" t="s">
        <v>295</v>
      </c>
      <c r="F269" s="517"/>
      <c r="H269" s="517" t="s">
        <v>289</v>
      </c>
      <c r="I269" s="517"/>
      <c r="K269" s="517" t="s">
        <v>295</v>
      </c>
      <c r="L269" s="517"/>
      <c r="N269" s="517" t="s">
        <v>299</v>
      </c>
      <c r="O269" s="517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25">
      <c r="E270" s="351" t="s">
        <v>346</v>
      </c>
      <c r="F270" s="352">
        <f>G266-(F271-F276)</f>
        <v>1237.6933333333327</v>
      </c>
      <c r="H270" s="351" t="s">
        <v>286</v>
      </c>
      <c r="I270" s="352">
        <f>+G266</f>
        <v>17129</v>
      </c>
      <c r="K270" s="351" t="s">
        <v>292</v>
      </c>
      <c r="L270" s="351">
        <f>26*4</f>
        <v>104</v>
      </c>
      <c r="N270" s="351" t="s">
        <v>286</v>
      </c>
      <c r="O270" s="352">
        <f>+G266</f>
        <v>17129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25">
      <c r="E271" s="351" t="s">
        <v>349</v>
      </c>
      <c r="F271" s="352">
        <f>H266</f>
        <v>18726</v>
      </c>
      <c r="H271" s="351" t="s">
        <v>287</v>
      </c>
      <c r="I271" s="352">
        <f>+H266</f>
        <v>18726</v>
      </c>
      <c r="K271" s="351" t="s">
        <v>293</v>
      </c>
      <c r="L271" s="351">
        <v>1200</v>
      </c>
      <c r="N271" s="351" t="s">
        <v>296</v>
      </c>
      <c r="O271" s="352">
        <f>E266</f>
        <v>16649.75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25">
      <c r="E272" s="351" t="s">
        <v>293</v>
      </c>
      <c r="F272" s="352">
        <f>30*2*5*4</f>
        <v>1200</v>
      </c>
      <c r="H272" s="351" t="s">
        <v>288</v>
      </c>
      <c r="I272" s="351">
        <v>32315</v>
      </c>
      <c r="K272" s="351" t="s">
        <v>280</v>
      </c>
      <c r="L272" s="353">
        <f>+L278</f>
        <v>1497.6000000000001</v>
      </c>
      <c r="N272" s="351" t="s">
        <v>297</v>
      </c>
      <c r="O272" s="352">
        <f>+O270-O271</f>
        <v>479.25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25">
      <c r="E273" s="351" t="s">
        <v>292</v>
      </c>
      <c r="F273" s="352">
        <f>26*4</f>
        <v>104</v>
      </c>
      <c r="H273" s="351" t="s">
        <v>290</v>
      </c>
      <c r="I273" s="351">
        <f>+I272-I270</f>
        <v>15186</v>
      </c>
      <c r="K273" s="351" t="s">
        <v>294</v>
      </c>
      <c r="L273" s="352">
        <f>+L274-L270-L271-L272</f>
        <v>-1204.6000000000001</v>
      </c>
      <c r="N273" s="351" t="s">
        <v>280</v>
      </c>
      <c r="O273" s="352">
        <f>+O281</f>
        <v>2395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25">
      <c r="E274" s="351" t="s">
        <v>280</v>
      </c>
      <c r="F274" s="352">
        <f>+L278</f>
        <v>1497.6000000000001</v>
      </c>
      <c r="H274" s="351" t="s">
        <v>291</v>
      </c>
      <c r="I274" s="351">
        <f>+I271-I272</f>
        <v>-13589</v>
      </c>
      <c r="K274" s="351" t="s">
        <v>290</v>
      </c>
      <c r="L274" s="352">
        <f>+H266-G266</f>
        <v>1597</v>
      </c>
      <c r="N274" s="351" t="s">
        <v>298</v>
      </c>
      <c r="O274" s="352">
        <v>144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25">
      <c r="E275" s="351" t="s">
        <v>347</v>
      </c>
      <c r="F275" s="352">
        <f>((99280/0.75)-99280)/1000</f>
        <v>33.093333333333341</v>
      </c>
      <c r="N275" s="86" t="s">
        <v>300</v>
      </c>
      <c r="O275" s="95">
        <f>+O272-O273-O274</f>
        <v>-2059.75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25">
      <c r="E276" s="351" t="s">
        <v>348</v>
      </c>
      <c r="F276" s="352">
        <f>F272+F273+F274+F275</f>
        <v>2834.6933333333336</v>
      </c>
      <c r="K276" s="86" t="s">
        <v>301</v>
      </c>
      <c r="L276" s="86">
        <v>416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25">
      <c r="I277" s="87"/>
      <c r="K277" s="86" t="s">
        <v>302</v>
      </c>
      <c r="L277" s="86">
        <v>3.6</v>
      </c>
      <c r="M277" s="86" t="s">
        <v>303</v>
      </c>
      <c r="O277" s="86">
        <f>2146-1569</f>
        <v>577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25">
      <c r="L278" s="86">
        <f>+L277*L276</f>
        <v>1497.6000000000001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25">
      <c r="O279" s="86">
        <v>8363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25">
      <c r="O280" s="86">
        <v>5968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25">
      <c r="E281" s="97"/>
      <c r="F281" s="97"/>
      <c r="O281" s="86">
        <f>+O279-O280</f>
        <v>2395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.75" thickBot="1" x14ac:dyDescent="0.3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4">
      <c r="D283" s="6"/>
      <c r="E283" s="530" t="s">
        <v>305</v>
      </c>
      <c r="F283" s="531"/>
      <c r="G283" s="531"/>
      <c r="H283" s="531"/>
      <c r="I283" s="531"/>
      <c r="J283" s="532"/>
      <c r="K283" s="6"/>
      <c r="L283" s="6"/>
      <c r="M283" s="6"/>
      <c r="N283" s="6"/>
      <c r="O283" s="6"/>
      <c r="P283" s="6"/>
      <c r="Q283" s="6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25">
      <c r="D284" s="6"/>
      <c r="E284" s="275" t="s">
        <v>325</v>
      </c>
      <c r="F284" s="276" t="s">
        <v>326</v>
      </c>
      <c r="G284" s="276" t="s">
        <v>327</v>
      </c>
      <c r="H284" s="276" t="s">
        <v>328</v>
      </c>
      <c r="I284" s="276" t="s">
        <v>329</v>
      </c>
      <c r="J284" s="277" t="s">
        <v>330</v>
      </c>
      <c r="K284" s="6"/>
      <c r="L284" s="6"/>
      <c r="M284" s="6"/>
      <c r="N284" s="6"/>
      <c r="O284" s="6"/>
      <c r="P284" s="6"/>
      <c r="Q284" s="6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.75" thickBot="1" x14ac:dyDescent="0.3">
      <c r="D285" s="6"/>
      <c r="E285" s="263">
        <f>H266</f>
        <v>18726</v>
      </c>
      <c r="F285" s="115">
        <f>U68</f>
        <v>6678</v>
      </c>
      <c r="G285" s="115">
        <f>E285-F285</f>
        <v>12048</v>
      </c>
      <c r="H285" s="115">
        <f>'BALANCE RO'!AJ8</f>
        <v>2423.1969999999997</v>
      </c>
      <c r="I285" s="115">
        <f>+I266-F285</f>
        <v>3405</v>
      </c>
      <c r="J285" s="262">
        <f>+G285-I285-H285</f>
        <v>6219.8029999999999</v>
      </c>
      <c r="K285" s="6"/>
      <c r="L285" s="6"/>
      <c r="M285" s="6"/>
      <c r="N285" s="6"/>
      <c r="O285" s="6"/>
      <c r="P285" s="6"/>
      <c r="Q285" s="6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25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75" x14ac:dyDescent="0.25">
      <c r="D287" s="6"/>
      <c r="E287" s="527" t="s">
        <v>312</v>
      </c>
      <c r="F287" s="528"/>
      <c r="G287" s="529"/>
      <c r="H287" s="6"/>
      <c r="I287" s="6"/>
      <c r="J287" s="6"/>
      <c r="K287" s="6"/>
      <c r="L287" s="6"/>
      <c r="M287" s="6"/>
      <c r="N287" s="6"/>
      <c r="O287" s="6"/>
      <c r="P287" s="6"/>
      <c r="Q287" s="6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15.75" x14ac:dyDescent="0.25">
      <c r="D288" s="6"/>
      <c r="E288" s="338" t="s">
        <v>307</v>
      </c>
      <c r="F288" s="338" t="s">
        <v>313</v>
      </c>
      <c r="G288" s="338" t="s">
        <v>309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.75" x14ac:dyDescent="0.25">
      <c r="D289" s="6"/>
      <c r="E289" s="354">
        <f>F285</f>
        <v>6678</v>
      </c>
      <c r="F289" s="354">
        <f>E285</f>
        <v>18726</v>
      </c>
      <c r="G289" s="393">
        <f>E289/F289</f>
        <v>0.35661646908042294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25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75" x14ac:dyDescent="0.25">
      <c r="D291" s="6"/>
      <c r="E291" s="527" t="s">
        <v>306</v>
      </c>
      <c r="F291" s="528"/>
      <c r="G291" s="529"/>
      <c r="H291" s="6"/>
      <c r="I291" s="527" t="s">
        <v>310</v>
      </c>
      <c r="J291" s="528"/>
      <c r="K291" s="529"/>
      <c r="O291" s="6"/>
      <c r="P291" s="6"/>
      <c r="Q291" s="6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25">
      <c r="D292" s="6"/>
      <c r="E292" s="338" t="s">
        <v>307</v>
      </c>
      <c r="F292" s="338" t="s">
        <v>308</v>
      </c>
      <c r="G292" s="338" t="s">
        <v>309</v>
      </c>
      <c r="H292" s="6"/>
      <c r="I292" s="338" t="s">
        <v>436</v>
      </c>
      <c r="J292" s="338" t="s">
        <v>308</v>
      </c>
      <c r="K292" s="338" t="s">
        <v>331</v>
      </c>
      <c r="O292" s="6"/>
      <c r="P292" s="6"/>
      <c r="Q292" s="6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.75" x14ac:dyDescent="0.25">
      <c r="D293" s="6"/>
      <c r="E293" s="354">
        <f>E289</f>
        <v>6678</v>
      </c>
      <c r="F293" s="354">
        <f>E266</f>
        <v>16649.75</v>
      </c>
      <c r="G293" s="393">
        <f>E293/F293</f>
        <v>0.40108710340996112</v>
      </c>
      <c r="H293" s="6"/>
      <c r="I293" s="354">
        <f>U66+U67</f>
        <v>8534</v>
      </c>
      <c r="J293" s="354">
        <f>F293</f>
        <v>16649.75</v>
      </c>
      <c r="K293" s="393">
        <f>I293/J293</f>
        <v>0.51256024865238214</v>
      </c>
      <c r="O293" s="6"/>
      <c r="P293" s="6"/>
      <c r="Q293" s="6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25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25">
      <c r="D295" s="6"/>
      <c r="J295" s="6"/>
      <c r="K295" s="6"/>
      <c r="L295" s="6"/>
      <c r="M295" s="6"/>
      <c r="N295" s="6"/>
      <c r="O295" s="6"/>
      <c r="P295" s="6"/>
      <c r="Q295" s="6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25">
      <c r="J296" s="6"/>
      <c r="K296" s="6"/>
      <c r="L296" s="6"/>
      <c r="M296" s="6"/>
      <c r="N296" s="6"/>
      <c r="O296" s="6"/>
      <c r="P296" s="6"/>
      <c r="Q296" s="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.75" thickBot="1" x14ac:dyDescent="0.3">
      <c r="N297" s="6"/>
      <c r="O297" s="6"/>
      <c r="P297" s="6"/>
      <c r="Q297" s="6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2" customHeight="1" thickBot="1" x14ac:dyDescent="0.3">
      <c r="D298" s="498" t="s">
        <v>416</v>
      </c>
      <c r="E298" s="499"/>
      <c r="F298" s="414" t="s">
        <v>417</v>
      </c>
      <c r="G298" s="415" t="s">
        <v>418</v>
      </c>
      <c r="H298" s="414" t="s">
        <v>417</v>
      </c>
      <c r="I298" s="415" t="s">
        <v>418</v>
      </c>
      <c r="J298" s="491" t="s">
        <v>421</v>
      </c>
      <c r="K298" s="491" t="s">
        <v>408</v>
      </c>
      <c r="O298" s="6"/>
      <c r="P298" s="6"/>
      <c r="Q298" s="6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2" customHeight="1" thickBot="1" x14ac:dyDescent="0.3">
      <c r="D299" s="500"/>
      <c r="E299" s="501"/>
      <c r="F299" s="496" t="s">
        <v>419</v>
      </c>
      <c r="G299" s="497"/>
      <c r="H299" s="496" t="s">
        <v>420</v>
      </c>
      <c r="I299" s="497"/>
      <c r="J299" s="492"/>
      <c r="K299" s="492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51" thickBot="1" x14ac:dyDescent="0.3">
      <c r="D300" s="416" t="s">
        <v>409</v>
      </c>
      <c r="E300" s="428" t="s">
        <v>410</v>
      </c>
      <c r="F300" s="436">
        <v>28996</v>
      </c>
      <c r="G300" s="437">
        <f>H243</f>
        <v>18726</v>
      </c>
      <c r="H300" s="433">
        <v>1</v>
      </c>
      <c r="I300" s="425">
        <f>G300/F300</f>
        <v>0.64581321561594707</v>
      </c>
      <c r="J300" s="417">
        <v>10077</v>
      </c>
      <c r="K300" s="418">
        <f>J300*G300</f>
        <v>188701902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2.5" x14ac:dyDescent="0.25">
      <c r="D301" s="493" t="s">
        <v>411</v>
      </c>
      <c r="E301" s="429" t="s">
        <v>412</v>
      </c>
      <c r="F301" s="438">
        <v>12187</v>
      </c>
      <c r="G301" s="439">
        <f>U68</f>
        <v>6678</v>
      </c>
      <c r="H301" s="434">
        <v>0.42030000000000001</v>
      </c>
      <c r="I301" s="426">
        <f>G301/$G$300</f>
        <v>0.35661646908042294</v>
      </c>
      <c r="J301" s="419">
        <v>3410</v>
      </c>
      <c r="K301" s="420">
        <f>G301*J301</f>
        <v>22771980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ht="22.5" x14ac:dyDescent="0.25">
      <c r="D302" s="494"/>
      <c r="E302" s="430" t="s">
        <v>413</v>
      </c>
      <c r="F302" s="438">
        <v>6028</v>
      </c>
      <c r="G302" s="439">
        <f>U69</f>
        <v>1437.75</v>
      </c>
      <c r="H302" s="434">
        <v>0.2079</v>
      </c>
      <c r="I302" s="426">
        <f>G302/$G$300</f>
        <v>7.6778276193527714E-2</v>
      </c>
      <c r="J302" s="421">
        <v>4441</v>
      </c>
      <c r="K302" s="422">
        <f>J302*G302</f>
        <v>6385047.75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25">
      <c r="D303" s="494"/>
      <c r="E303" s="431" t="s">
        <v>414</v>
      </c>
      <c r="F303" s="438">
        <v>10589</v>
      </c>
      <c r="G303" s="439">
        <f>U66</f>
        <v>8534</v>
      </c>
      <c r="H303" s="434">
        <v>0.36499999999999999</v>
      </c>
      <c r="I303" s="426">
        <f>G303/$G$300</f>
        <v>0.45573000106803374</v>
      </c>
      <c r="J303" s="421">
        <v>10763</v>
      </c>
      <c r="K303" s="422">
        <f>J303*G303</f>
        <v>91851442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.75" thickBot="1" x14ac:dyDescent="0.3">
      <c r="D304" s="495"/>
      <c r="E304" s="432" t="s">
        <v>415</v>
      </c>
      <c r="F304" s="440">
        <v>191</v>
      </c>
      <c r="G304" s="441">
        <f>U67</f>
        <v>0</v>
      </c>
      <c r="H304" s="435">
        <v>6.6E-3</v>
      </c>
      <c r="I304" s="427">
        <f>G304/$G$300</f>
        <v>0</v>
      </c>
      <c r="J304" s="423">
        <v>12700</v>
      </c>
      <c r="K304" s="424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5:134" x14ac:dyDescent="0.25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5:134" x14ac:dyDescent="0.25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5:134" x14ac:dyDescent="0.25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5:134" x14ac:dyDescent="0.25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5:134" x14ac:dyDescent="0.25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5:134" x14ac:dyDescent="0.25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5:134" x14ac:dyDescent="0.25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5:134" x14ac:dyDescent="0.25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5:134" ht="15" customHeight="1" x14ac:dyDescent="0.25"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5:134" x14ac:dyDescent="0.25"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5:134" ht="66.599999999999994" customHeight="1" x14ac:dyDescent="0.25"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5:134" x14ac:dyDescent="0.25">
      <c r="E316"/>
      <c r="F316"/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5:134" x14ac:dyDescent="0.25">
      <c r="E317"/>
      <c r="F317"/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5:134" ht="24.6" customHeight="1" x14ac:dyDescent="0.25">
      <c r="E318"/>
      <c r="F318"/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5:134" ht="29.45" customHeight="1" x14ac:dyDescent="0.25">
      <c r="E319"/>
      <c r="F319"/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5:134" x14ac:dyDescent="0.25"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25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25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25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25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25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25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25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25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25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25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25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25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25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25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25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25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25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25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25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25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25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25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25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25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25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25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25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25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25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25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25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25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25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25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25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25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25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25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25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25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25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25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25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25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25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25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25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25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25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ht="15.75" thickBot="1" x14ac:dyDescent="0.3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ht="15.75" thickBot="1" x14ac:dyDescent="0.3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25"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25"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25"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25"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25"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25"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25"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25"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25"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25"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25"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25"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25"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3:134" x14ac:dyDescent="0.25"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3:134" x14ac:dyDescent="0.25"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3:134" x14ac:dyDescent="0.25"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3:134" x14ac:dyDescent="0.25"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3:134" x14ac:dyDescent="0.25"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3:134" x14ac:dyDescent="0.25"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3:134" x14ac:dyDescent="0.25"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3:134" x14ac:dyDescent="0.25"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3:134" x14ac:dyDescent="0.25"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3:134" x14ac:dyDescent="0.25"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3:134" x14ac:dyDescent="0.25"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3:134" x14ac:dyDescent="0.25"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3:134" x14ac:dyDescent="0.25"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3:134" x14ac:dyDescent="0.25"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3:134" x14ac:dyDescent="0.25"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3:134" x14ac:dyDescent="0.25"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3:134" x14ac:dyDescent="0.25"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3:134" x14ac:dyDescent="0.25">
      <c r="AG402"/>
      <c r="AH402"/>
      <c r="AI402"/>
      <c r="AJ402"/>
      <c r="AK402"/>
      <c r="AL402"/>
    </row>
    <row r="482" spans="32:44" x14ac:dyDescent="0.25">
      <c r="AH482" s="6"/>
      <c r="AI482" s="86"/>
      <c r="AN482" s="87"/>
    </row>
    <row r="483" spans="32:44" x14ac:dyDescent="0.25">
      <c r="AF483" s="86"/>
      <c r="AH483" s="6"/>
      <c r="AI483" s="86"/>
      <c r="AM483" s="87"/>
      <c r="AN483" s="87"/>
      <c r="AR483"/>
    </row>
    <row r="484" spans="32:44" x14ac:dyDescent="0.25">
      <c r="AP484"/>
      <c r="AQ484"/>
      <c r="AR484"/>
    </row>
    <row r="500" spans="31:40" x14ac:dyDescent="0.25">
      <c r="AL500"/>
      <c r="AM500"/>
      <c r="AN500"/>
    </row>
    <row r="501" spans="31:40" x14ac:dyDescent="0.25">
      <c r="AL501"/>
      <c r="AM501"/>
      <c r="AN501"/>
    </row>
    <row r="502" spans="31:40" x14ac:dyDescent="0.25">
      <c r="AL502"/>
      <c r="AM502"/>
      <c r="AN502"/>
    </row>
    <row r="503" spans="31:40" x14ac:dyDescent="0.25">
      <c r="AL503"/>
      <c r="AM503"/>
      <c r="AN503"/>
    </row>
    <row r="504" spans="31:40" x14ac:dyDescent="0.25">
      <c r="AL504"/>
      <c r="AM504"/>
      <c r="AN504"/>
    </row>
    <row r="505" spans="31:40" x14ac:dyDescent="0.25">
      <c r="AL505"/>
      <c r="AM505"/>
      <c r="AN505"/>
    </row>
    <row r="506" spans="31:40" x14ac:dyDescent="0.25">
      <c r="AL506"/>
      <c r="AM506"/>
      <c r="AN506"/>
    </row>
    <row r="507" spans="31:40" x14ac:dyDescent="0.25">
      <c r="AL507"/>
      <c r="AM507"/>
      <c r="AN507"/>
    </row>
    <row r="508" spans="31:40" x14ac:dyDescent="0.25">
      <c r="AL508"/>
      <c r="AM508"/>
      <c r="AN508"/>
    </row>
    <row r="509" spans="31:40" x14ac:dyDescent="0.25">
      <c r="AL509"/>
      <c r="AM509"/>
      <c r="AN509"/>
    </row>
    <row r="510" spans="31:40" x14ac:dyDescent="0.25">
      <c r="AE510"/>
      <c r="AF510"/>
      <c r="AG510"/>
      <c r="AH510"/>
      <c r="AI510"/>
      <c r="AJ510"/>
      <c r="AK510"/>
      <c r="AL510"/>
      <c r="AM510"/>
      <c r="AN510"/>
    </row>
    <row r="511" spans="31:40" x14ac:dyDescent="0.25">
      <c r="AE511"/>
      <c r="AF511"/>
      <c r="AG511"/>
      <c r="AH511"/>
      <c r="AI511"/>
      <c r="AJ511"/>
      <c r="AK511"/>
      <c r="AL511"/>
      <c r="AM511"/>
      <c r="AN511"/>
    </row>
    <row r="512" spans="31:40" x14ac:dyDescent="0.25">
      <c r="AE512"/>
      <c r="AF512"/>
      <c r="AG512"/>
      <c r="AH512"/>
      <c r="AI512"/>
      <c r="AJ512"/>
      <c r="AK512"/>
      <c r="AL512"/>
      <c r="AM512"/>
      <c r="AN512"/>
    </row>
    <row r="513" spans="26:44" x14ac:dyDescent="0.25">
      <c r="AE513"/>
      <c r="AF513"/>
      <c r="AG513"/>
      <c r="AH513"/>
      <c r="AI513"/>
      <c r="AJ513"/>
      <c r="AK513"/>
      <c r="AL513"/>
      <c r="AM513"/>
      <c r="AN513"/>
      <c r="AP513"/>
      <c r="AQ513"/>
      <c r="AR513"/>
    </row>
    <row r="514" spans="26:44" x14ac:dyDescent="0.25">
      <c r="AE514"/>
      <c r="AF514"/>
      <c r="AG514"/>
      <c r="AH514"/>
      <c r="AI514"/>
      <c r="AJ514"/>
      <c r="AK514"/>
      <c r="AL514"/>
      <c r="AM514"/>
      <c r="AN514"/>
      <c r="AP514"/>
      <c r="AQ514"/>
      <c r="AR514"/>
    </row>
    <row r="515" spans="26:44" x14ac:dyDescent="0.25">
      <c r="AE515"/>
      <c r="AF515"/>
      <c r="AG515"/>
      <c r="AH515"/>
      <c r="AI515"/>
      <c r="AJ515"/>
      <c r="AK515"/>
      <c r="AL515"/>
      <c r="AM515"/>
      <c r="AN515"/>
      <c r="AP515"/>
      <c r="AQ515"/>
      <c r="AR515"/>
    </row>
    <row r="516" spans="26:44" x14ac:dyDescent="0.25">
      <c r="AE516"/>
      <c r="AF516"/>
      <c r="AG516"/>
      <c r="AH516"/>
      <c r="AI516"/>
      <c r="AJ516"/>
      <c r="AK516"/>
      <c r="AL516"/>
      <c r="AM516"/>
      <c r="AN516"/>
      <c r="AP516"/>
      <c r="AQ516"/>
      <c r="AR516"/>
    </row>
    <row r="517" spans="26:44" x14ac:dyDescent="0.25">
      <c r="AE517"/>
      <c r="AF517" s="306">
        <f>MAX(AF485:AF515)</f>
        <v>0</v>
      </c>
      <c r="AG517" s="306">
        <f>MAX(AG485:AG515)</f>
        <v>0</v>
      </c>
      <c r="AH517" s="306">
        <f>MAX(AH485:AH515)</f>
        <v>0</v>
      </c>
      <c r="AI517" s="306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25"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25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25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25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25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25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25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25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25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25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25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25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25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25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25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25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25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25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25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25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25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25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25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25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25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25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25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25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25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25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25">
      <c r="Z548"/>
      <c r="AA548"/>
      <c r="AL548"/>
      <c r="AM548"/>
      <c r="AN548"/>
      <c r="AP548"/>
      <c r="AQ548"/>
      <c r="AR548"/>
    </row>
    <row r="549" spans="26:44" x14ac:dyDescent="0.25">
      <c r="Z549"/>
      <c r="AA549"/>
      <c r="AL549"/>
      <c r="AM549"/>
      <c r="AN549"/>
      <c r="AP549"/>
      <c r="AQ549"/>
      <c r="AR549"/>
    </row>
    <row r="550" spans="26:44" x14ac:dyDescent="0.25">
      <c r="Z550"/>
      <c r="AA550"/>
      <c r="AL550"/>
      <c r="AM550"/>
      <c r="AN550"/>
      <c r="AP550"/>
      <c r="AQ550"/>
      <c r="AR550"/>
    </row>
    <row r="551" spans="26:44" x14ac:dyDescent="0.25">
      <c r="Z551"/>
      <c r="AA551"/>
      <c r="AL551"/>
      <c r="AM551"/>
      <c r="AN551"/>
      <c r="AP551"/>
      <c r="AQ551"/>
      <c r="AR551"/>
    </row>
    <row r="552" spans="26:44" x14ac:dyDescent="0.25">
      <c r="Z552"/>
      <c r="AA552"/>
      <c r="AL552"/>
      <c r="AM552"/>
      <c r="AN552"/>
      <c r="AP552"/>
      <c r="AQ552"/>
      <c r="AR552"/>
    </row>
    <row r="553" spans="26:44" x14ac:dyDescent="0.25">
      <c r="Z553"/>
      <c r="AA553"/>
      <c r="AL553"/>
      <c r="AM553"/>
      <c r="AN553"/>
      <c r="AP553"/>
      <c r="AQ553"/>
      <c r="AR553"/>
    </row>
    <row r="554" spans="26:44" x14ac:dyDescent="0.25">
      <c r="Z554"/>
      <c r="AA554"/>
      <c r="AL554"/>
      <c r="AM554"/>
      <c r="AN554"/>
      <c r="AP554"/>
      <c r="AQ554"/>
      <c r="AR554"/>
    </row>
    <row r="555" spans="26:44" x14ac:dyDescent="0.25">
      <c r="Z555"/>
      <c r="AA555"/>
      <c r="AL555"/>
      <c r="AM555"/>
      <c r="AN555"/>
      <c r="AP555"/>
      <c r="AQ555"/>
      <c r="AR555"/>
    </row>
    <row r="556" spans="26:44" x14ac:dyDescent="0.25">
      <c r="Z556"/>
      <c r="AA556"/>
      <c r="AL556"/>
      <c r="AM556"/>
      <c r="AN556"/>
      <c r="AP556"/>
      <c r="AQ556"/>
      <c r="AR556"/>
    </row>
    <row r="557" spans="26:44" x14ac:dyDescent="0.25">
      <c r="Z557"/>
      <c r="AA557"/>
      <c r="AL557"/>
      <c r="AM557"/>
      <c r="AN557"/>
      <c r="AP557"/>
      <c r="AQ557"/>
      <c r="AR557"/>
    </row>
    <row r="558" spans="26:44" x14ac:dyDescent="0.25">
      <c r="Z558"/>
      <c r="AA558"/>
      <c r="AL558"/>
      <c r="AM558"/>
      <c r="AN558"/>
      <c r="AP558"/>
      <c r="AQ558"/>
      <c r="AR558"/>
    </row>
    <row r="559" spans="26:44" x14ac:dyDescent="0.25">
      <c r="Z559"/>
      <c r="AA559"/>
      <c r="AL559"/>
      <c r="AM559"/>
      <c r="AN559"/>
      <c r="AP559"/>
      <c r="AQ559"/>
      <c r="AR559"/>
    </row>
    <row r="560" spans="26:44" x14ac:dyDescent="0.25">
      <c r="Z560"/>
      <c r="AA560"/>
      <c r="AL560"/>
      <c r="AM560"/>
      <c r="AN560"/>
      <c r="AP560"/>
      <c r="AQ560"/>
      <c r="AR560"/>
    </row>
    <row r="561" spans="26:44" x14ac:dyDescent="0.25">
      <c r="Z561"/>
      <c r="AA561"/>
      <c r="AL561"/>
      <c r="AM561"/>
      <c r="AN561"/>
      <c r="AP561"/>
      <c r="AQ561"/>
      <c r="AR561"/>
    </row>
    <row r="562" spans="26:44" x14ac:dyDescent="0.25">
      <c r="Z562"/>
      <c r="AA562"/>
      <c r="AL562"/>
      <c r="AM562"/>
      <c r="AN562"/>
      <c r="AP562"/>
      <c r="AQ562"/>
      <c r="AR562"/>
    </row>
    <row r="563" spans="26:44" x14ac:dyDescent="0.25">
      <c r="Z563"/>
      <c r="AA563"/>
      <c r="AL563"/>
      <c r="AM563"/>
      <c r="AN563"/>
      <c r="AP563"/>
      <c r="AQ563"/>
      <c r="AR563"/>
    </row>
    <row r="564" spans="26:44" x14ac:dyDescent="0.25">
      <c r="Z564"/>
      <c r="AA564"/>
      <c r="AL564"/>
      <c r="AM564"/>
      <c r="AN564"/>
      <c r="AP564"/>
      <c r="AQ564"/>
      <c r="AR564"/>
    </row>
    <row r="565" spans="26:44" x14ac:dyDescent="0.25">
      <c r="Z565"/>
      <c r="AA565"/>
      <c r="AL565"/>
      <c r="AM565"/>
      <c r="AN565"/>
      <c r="AP565"/>
      <c r="AQ565"/>
      <c r="AR565"/>
    </row>
    <row r="566" spans="26:44" x14ac:dyDescent="0.25">
      <c r="Z566"/>
      <c r="AA566"/>
      <c r="AL566"/>
      <c r="AM566"/>
      <c r="AN566"/>
      <c r="AP566"/>
      <c r="AQ566"/>
      <c r="AR566"/>
    </row>
    <row r="567" spans="26:44" x14ac:dyDescent="0.25">
      <c r="Z567"/>
      <c r="AA567"/>
      <c r="AL567"/>
      <c r="AM567"/>
      <c r="AN567"/>
      <c r="AP567"/>
      <c r="AQ567"/>
      <c r="AR567"/>
    </row>
    <row r="568" spans="26:44" x14ac:dyDescent="0.25">
      <c r="Z568"/>
      <c r="AA568"/>
      <c r="AL568"/>
      <c r="AM568"/>
      <c r="AN568"/>
      <c r="AP568"/>
      <c r="AQ568"/>
      <c r="AR568"/>
    </row>
    <row r="569" spans="26:44" x14ac:dyDescent="0.25">
      <c r="Z569"/>
      <c r="AA569"/>
      <c r="AL569"/>
      <c r="AM569"/>
      <c r="AN569"/>
      <c r="AP569"/>
      <c r="AQ569"/>
      <c r="AR569"/>
    </row>
    <row r="570" spans="26:44" x14ac:dyDescent="0.25">
      <c r="Z570"/>
      <c r="AA570"/>
      <c r="AL570"/>
      <c r="AM570"/>
      <c r="AN570"/>
      <c r="AP570"/>
      <c r="AQ570"/>
      <c r="AR570"/>
    </row>
    <row r="571" spans="26:44" x14ac:dyDescent="0.25">
      <c r="Z571"/>
      <c r="AA571"/>
      <c r="AL571"/>
      <c r="AM571"/>
      <c r="AN571"/>
      <c r="AP571"/>
      <c r="AQ571"/>
      <c r="AR571"/>
    </row>
    <row r="572" spans="26:44" x14ac:dyDescent="0.25">
      <c r="Z572"/>
      <c r="AA572"/>
      <c r="AL572"/>
      <c r="AM572"/>
      <c r="AN572"/>
      <c r="AP572"/>
      <c r="AQ572"/>
      <c r="AR572"/>
    </row>
    <row r="573" spans="26:44" x14ac:dyDescent="0.25">
      <c r="Z573"/>
      <c r="AA573"/>
      <c r="AL573"/>
      <c r="AM573"/>
      <c r="AN573"/>
      <c r="AP573"/>
      <c r="AQ573"/>
      <c r="AR573"/>
    </row>
    <row r="574" spans="26:44" x14ac:dyDescent="0.25">
      <c r="Z574"/>
      <c r="AA574"/>
      <c r="AL574"/>
      <c r="AM574"/>
      <c r="AN574"/>
      <c r="AP574"/>
      <c r="AQ574"/>
      <c r="AR574"/>
    </row>
    <row r="575" spans="26:44" x14ac:dyDescent="0.25">
      <c r="Z575"/>
      <c r="AA575"/>
      <c r="AL575"/>
      <c r="AM575"/>
      <c r="AN575"/>
      <c r="AP575"/>
      <c r="AQ575"/>
      <c r="AR575"/>
    </row>
    <row r="576" spans="26:44" x14ac:dyDescent="0.25">
      <c r="Z576"/>
      <c r="AA576"/>
      <c r="AL576"/>
      <c r="AM576"/>
      <c r="AN576"/>
      <c r="AP576"/>
      <c r="AQ576"/>
      <c r="AR576"/>
    </row>
    <row r="577" spans="26:44" x14ac:dyDescent="0.25">
      <c r="Z577"/>
      <c r="AA577"/>
      <c r="AL577"/>
      <c r="AM577"/>
      <c r="AN577"/>
      <c r="AP577"/>
      <c r="AQ577"/>
      <c r="AR577"/>
    </row>
    <row r="578" spans="26:44" x14ac:dyDescent="0.25">
      <c r="Z578"/>
      <c r="AA578"/>
      <c r="AL578"/>
      <c r="AM578"/>
      <c r="AN578"/>
      <c r="AP578"/>
      <c r="AQ578"/>
      <c r="AR578"/>
    </row>
    <row r="579" spans="26:44" x14ac:dyDescent="0.25">
      <c r="Z579"/>
      <c r="AA579"/>
      <c r="AL579"/>
      <c r="AM579"/>
      <c r="AN579"/>
      <c r="AP579"/>
      <c r="AQ579"/>
      <c r="AR579"/>
    </row>
    <row r="580" spans="26:44" x14ac:dyDescent="0.25">
      <c r="Z580"/>
      <c r="AA580"/>
      <c r="AL580"/>
      <c r="AM580"/>
      <c r="AN580"/>
      <c r="AP580"/>
      <c r="AQ580"/>
      <c r="AR580"/>
    </row>
    <row r="581" spans="26:44" x14ac:dyDescent="0.25">
      <c r="Z581"/>
      <c r="AA581"/>
      <c r="AL581"/>
      <c r="AM581"/>
      <c r="AN581"/>
      <c r="AP581"/>
      <c r="AQ581"/>
      <c r="AR581"/>
    </row>
    <row r="582" spans="26:44" x14ac:dyDescent="0.25">
      <c r="Z582"/>
      <c r="AA582"/>
      <c r="AL582"/>
      <c r="AM582"/>
      <c r="AN582"/>
      <c r="AP582"/>
      <c r="AQ582"/>
      <c r="AR582"/>
    </row>
    <row r="583" spans="26:44" x14ac:dyDescent="0.25">
      <c r="Z583"/>
      <c r="AA583"/>
      <c r="AL583"/>
      <c r="AM583"/>
      <c r="AN583"/>
      <c r="AP583"/>
      <c r="AQ583"/>
      <c r="AR583"/>
    </row>
    <row r="584" spans="26:44" x14ac:dyDescent="0.25">
      <c r="Z584"/>
      <c r="AA584"/>
      <c r="AL584"/>
      <c r="AM584"/>
      <c r="AN584"/>
      <c r="AP584"/>
      <c r="AQ584"/>
      <c r="AR584"/>
    </row>
    <row r="585" spans="26:44" x14ac:dyDescent="0.25">
      <c r="Z585"/>
      <c r="AA585"/>
      <c r="AL585"/>
      <c r="AM585"/>
      <c r="AN585"/>
      <c r="AP585"/>
      <c r="AQ585"/>
      <c r="AR585"/>
    </row>
    <row r="586" spans="26:44" x14ac:dyDescent="0.25">
      <c r="Z586"/>
      <c r="AA586"/>
      <c r="AL586"/>
      <c r="AM586"/>
      <c r="AN586"/>
      <c r="AP586"/>
      <c r="AQ586"/>
      <c r="AR586"/>
    </row>
    <row r="587" spans="26:44" x14ac:dyDescent="0.25">
      <c r="Z587"/>
      <c r="AA587"/>
      <c r="AL587"/>
      <c r="AM587"/>
      <c r="AN587"/>
      <c r="AP587"/>
      <c r="AQ587"/>
      <c r="AR587"/>
    </row>
    <row r="588" spans="26:44" x14ac:dyDescent="0.25">
      <c r="Z588"/>
      <c r="AA588"/>
      <c r="AL588"/>
      <c r="AM588"/>
      <c r="AN588"/>
      <c r="AP588"/>
      <c r="AQ588"/>
      <c r="AR588"/>
    </row>
    <row r="589" spans="26:44" x14ac:dyDescent="0.25">
      <c r="Z589"/>
      <c r="AA589"/>
      <c r="AL589"/>
      <c r="AM589"/>
      <c r="AN589"/>
      <c r="AP589"/>
      <c r="AQ589"/>
      <c r="AR589"/>
    </row>
    <row r="590" spans="26:44" x14ac:dyDescent="0.25">
      <c r="Z590"/>
      <c r="AA590"/>
      <c r="AL590"/>
      <c r="AM590"/>
      <c r="AN590"/>
      <c r="AP590"/>
      <c r="AQ590"/>
      <c r="AR590"/>
    </row>
    <row r="591" spans="26:44" x14ac:dyDescent="0.25">
      <c r="Z591"/>
      <c r="AA591"/>
      <c r="AL591"/>
      <c r="AM591"/>
      <c r="AN591"/>
      <c r="AP591"/>
      <c r="AQ591"/>
      <c r="AR591"/>
    </row>
    <row r="592" spans="26:44" x14ac:dyDescent="0.25">
      <c r="Z592"/>
      <c r="AA592"/>
      <c r="AL592"/>
      <c r="AM592"/>
      <c r="AN592"/>
      <c r="AP592"/>
      <c r="AQ592"/>
      <c r="AR592"/>
    </row>
    <row r="593" spans="26:44" x14ac:dyDescent="0.25">
      <c r="Z593"/>
      <c r="AA593"/>
      <c r="AL593"/>
      <c r="AM593"/>
      <c r="AN593"/>
      <c r="AP593"/>
      <c r="AQ593"/>
      <c r="AR593"/>
    </row>
    <row r="594" spans="26:44" x14ac:dyDescent="0.25">
      <c r="Z594"/>
      <c r="AA594"/>
      <c r="AL594"/>
      <c r="AM594"/>
      <c r="AN594"/>
      <c r="AP594"/>
      <c r="AQ594"/>
      <c r="AR594"/>
    </row>
    <row r="595" spans="26:44" x14ac:dyDescent="0.25">
      <c r="Z595"/>
      <c r="AA595"/>
      <c r="AL595"/>
      <c r="AM595"/>
      <c r="AN595"/>
      <c r="AP595"/>
      <c r="AQ595"/>
      <c r="AR595"/>
    </row>
    <row r="596" spans="26:44" x14ac:dyDescent="0.25">
      <c r="Z596"/>
      <c r="AA596"/>
      <c r="AL596"/>
      <c r="AM596"/>
      <c r="AN596"/>
      <c r="AP596"/>
      <c r="AQ596"/>
      <c r="AR596"/>
    </row>
    <row r="597" spans="26:44" x14ac:dyDescent="0.25">
      <c r="Z597"/>
      <c r="AA597"/>
      <c r="AL597"/>
      <c r="AM597"/>
      <c r="AN597"/>
      <c r="AP597"/>
      <c r="AQ597"/>
      <c r="AR597"/>
    </row>
    <row r="598" spans="26:44" x14ac:dyDescent="0.25">
      <c r="Z598"/>
      <c r="AA598"/>
      <c r="AL598"/>
      <c r="AM598"/>
      <c r="AN598"/>
      <c r="AP598"/>
      <c r="AQ598"/>
      <c r="AR598"/>
    </row>
    <row r="599" spans="26:44" x14ac:dyDescent="0.25">
      <c r="Z599"/>
      <c r="AA599"/>
      <c r="AL599"/>
      <c r="AM599"/>
      <c r="AN599"/>
      <c r="AP599"/>
      <c r="AQ599"/>
      <c r="AR599"/>
    </row>
    <row r="600" spans="26:44" x14ac:dyDescent="0.25">
      <c r="Z600"/>
      <c r="AA600"/>
      <c r="AL600"/>
      <c r="AM600"/>
      <c r="AN600"/>
      <c r="AP600"/>
      <c r="AQ600"/>
      <c r="AR600"/>
    </row>
    <row r="601" spans="26:44" x14ac:dyDescent="0.25">
      <c r="Z601"/>
      <c r="AA601"/>
      <c r="AL601"/>
      <c r="AM601"/>
      <c r="AN601"/>
      <c r="AP601"/>
      <c r="AQ601"/>
      <c r="AR601"/>
    </row>
    <row r="602" spans="26:44" x14ac:dyDescent="0.25">
      <c r="Z602"/>
      <c r="AA602"/>
      <c r="AP602"/>
      <c r="AQ602"/>
      <c r="AR602"/>
    </row>
    <row r="603" spans="26:44" x14ac:dyDescent="0.25">
      <c r="Z603"/>
      <c r="AA603"/>
      <c r="AP603"/>
      <c r="AQ603"/>
      <c r="AR603"/>
    </row>
    <row r="604" spans="26:44" x14ac:dyDescent="0.25">
      <c r="Z604"/>
      <c r="AA604"/>
      <c r="AP604"/>
      <c r="AQ604"/>
      <c r="AR604"/>
    </row>
    <row r="605" spans="26:44" x14ac:dyDescent="0.25">
      <c r="Z605"/>
      <c r="AA605"/>
      <c r="AP605"/>
      <c r="AQ605"/>
      <c r="AR605"/>
    </row>
    <row r="606" spans="26:44" x14ac:dyDescent="0.25">
      <c r="Z606"/>
      <c r="AA606"/>
      <c r="AP606"/>
      <c r="AQ606"/>
      <c r="AR606"/>
    </row>
    <row r="607" spans="26:44" x14ac:dyDescent="0.25">
      <c r="Z607"/>
      <c r="AA607"/>
    </row>
    <row r="608" spans="26:44" x14ac:dyDescent="0.25">
      <c r="Z608"/>
      <c r="AA608"/>
    </row>
    <row r="609" spans="26:27" x14ac:dyDescent="0.25">
      <c r="Z609"/>
      <c r="AA609"/>
    </row>
    <row r="610" spans="26:27" x14ac:dyDescent="0.25">
      <c r="Z610"/>
      <c r="AA610"/>
    </row>
    <row r="611" spans="26:27" x14ac:dyDescent="0.25">
      <c r="Z611"/>
      <c r="AA611"/>
    </row>
    <row r="612" spans="26:27" x14ac:dyDescent="0.25">
      <c r="Z612"/>
      <c r="AA612"/>
    </row>
    <row r="613" spans="26:27" x14ac:dyDescent="0.25">
      <c r="Z613"/>
      <c r="AA613"/>
    </row>
    <row r="614" spans="26:27" x14ac:dyDescent="0.25">
      <c r="Z614"/>
      <c r="AA614"/>
    </row>
    <row r="615" spans="26:27" x14ac:dyDescent="0.25">
      <c r="Z615"/>
      <c r="AA615"/>
    </row>
    <row r="616" spans="26:27" x14ac:dyDescent="0.25">
      <c r="Z616"/>
      <c r="AA616"/>
    </row>
    <row r="617" spans="26:27" x14ac:dyDescent="0.25">
      <c r="Z617"/>
      <c r="AA617"/>
    </row>
    <row r="618" spans="26:27" x14ac:dyDescent="0.25">
      <c r="Z618"/>
      <c r="AA618"/>
    </row>
    <row r="619" spans="26:27" x14ac:dyDescent="0.25">
      <c r="Z619"/>
      <c r="AA619"/>
    </row>
    <row r="620" spans="26:27" x14ac:dyDescent="0.25">
      <c r="Z620"/>
      <c r="AA620"/>
    </row>
    <row r="621" spans="26:27" x14ac:dyDescent="0.25">
      <c r="Z621"/>
      <c r="AA621"/>
    </row>
    <row r="622" spans="26:27" x14ac:dyDescent="0.25">
      <c r="Z622"/>
      <c r="AA622"/>
    </row>
    <row r="623" spans="26:27" x14ac:dyDescent="0.25">
      <c r="Z623"/>
      <c r="AA623"/>
    </row>
    <row r="624" spans="26:27" x14ac:dyDescent="0.25">
      <c r="Z624"/>
      <c r="AA624"/>
    </row>
    <row r="625" spans="26:27" x14ac:dyDescent="0.25">
      <c r="Z625"/>
      <c r="AA625"/>
    </row>
    <row r="626" spans="26:27" x14ac:dyDescent="0.25">
      <c r="Z626"/>
      <c r="AA626"/>
    </row>
    <row r="627" spans="26:27" x14ac:dyDescent="0.25">
      <c r="Z627"/>
      <c r="AA627"/>
    </row>
    <row r="628" spans="26:27" x14ac:dyDescent="0.25">
      <c r="Z628"/>
      <c r="AA628"/>
    </row>
    <row r="629" spans="26:27" x14ac:dyDescent="0.25">
      <c r="Z629"/>
      <c r="AA629"/>
    </row>
    <row r="630" spans="26:27" x14ac:dyDescent="0.25">
      <c r="Z630"/>
      <c r="AA630"/>
    </row>
    <row r="631" spans="26:27" x14ac:dyDescent="0.25">
      <c r="Z631"/>
      <c r="AA631"/>
    </row>
    <row r="632" spans="26:27" x14ac:dyDescent="0.25">
      <c r="Z632"/>
      <c r="AA632"/>
    </row>
    <row r="633" spans="26:27" x14ac:dyDescent="0.25">
      <c r="Z633"/>
      <c r="AA633"/>
    </row>
    <row r="634" spans="26:27" x14ac:dyDescent="0.25">
      <c r="Z634"/>
      <c r="AA634"/>
    </row>
    <row r="635" spans="26:27" x14ac:dyDescent="0.25">
      <c r="Z635"/>
      <c r="AA635"/>
    </row>
    <row r="636" spans="26:27" x14ac:dyDescent="0.25">
      <c r="Z636"/>
      <c r="AA636"/>
    </row>
    <row r="637" spans="26:27" x14ac:dyDescent="0.25">
      <c r="Z637"/>
      <c r="AA637"/>
    </row>
    <row r="638" spans="26:27" x14ac:dyDescent="0.25">
      <c r="Z638"/>
      <c r="AA638"/>
    </row>
    <row r="639" spans="26:27" x14ac:dyDescent="0.25">
      <c r="Z639"/>
      <c r="AA639"/>
    </row>
    <row r="640" spans="26:27" x14ac:dyDescent="0.25">
      <c r="Z640"/>
      <c r="AA640"/>
    </row>
    <row r="641" spans="26:27" x14ac:dyDescent="0.25">
      <c r="Z641"/>
      <c r="AA641"/>
    </row>
    <row r="642" spans="26:27" x14ac:dyDescent="0.25">
      <c r="Z642"/>
      <c r="AA642"/>
    </row>
    <row r="643" spans="26:27" x14ac:dyDescent="0.25">
      <c r="Z643"/>
      <c r="AA643"/>
    </row>
    <row r="644" spans="26:27" x14ac:dyDescent="0.25">
      <c r="Z644"/>
      <c r="AA644"/>
    </row>
    <row r="645" spans="26:27" x14ac:dyDescent="0.25">
      <c r="Z645"/>
      <c r="AA645"/>
    </row>
    <row r="646" spans="26:27" x14ac:dyDescent="0.25">
      <c r="Z646"/>
      <c r="AA646"/>
    </row>
    <row r="647" spans="26:27" x14ac:dyDescent="0.25">
      <c r="Z647"/>
      <c r="AA647"/>
    </row>
    <row r="648" spans="26:27" x14ac:dyDescent="0.25">
      <c r="Z648"/>
      <c r="AA648"/>
    </row>
    <row r="649" spans="26:27" x14ac:dyDescent="0.25">
      <c r="Z649"/>
      <c r="AA649"/>
    </row>
    <row r="650" spans="26:27" x14ac:dyDescent="0.25">
      <c r="Z650"/>
      <c r="AA650"/>
    </row>
    <row r="651" spans="26:27" x14ac:dyDescent="0.25">
      <c r="Z651"/>
      <c r="AA651"/>
    </row>
    <row r="652" spans="26:27" x14ac:dyDescent="0.25">
      <c r="Z652"/>
      <c r="AA652"/>
    </row>
    <row r="653" spans="26:27" x14ac:dyDescent="0.25">
      <c r="Z653"/>
      <c r="AA653"/>
    </row>
    <row r="654" spans="26:27" x14ac:dyDescent="0.25">
      <c r="Z654"/>
      <c r="AA654"/>
    </row>
    <row r="655" spans="26:27" x14ac:dyDescent="0.25">
      <c r="Z655"/>
      <c r="AA655"/>
    </row>
    <row r="656" spans="26:27" x14ac:dyDescent="0.25">
      <c r="Z656"/>
      <c r="AA656"/>
    </row>
    <row r="657" spans="26:27" x14ac:dyDescent="0.25">
      <c r="Z657"/>
      <c r="AA657"/>
    </row>
    <row r="658" spans="26:27" x14ac:dyDescent="0.25">
      <c r="Z658"/>
      <c r="AA658"/>
    </row>
    <row r="659" spans="26:27" x14ac:dyDescent="0.25">
      <c r="Z659"/>
      <c r="AA659"/>
    </row>
    <row r="660" spans="26:27" x14ac:dyDescent="0.25">
      <c r="Z660"/>
      <c r="AA660"/>
    </row>
    <row r="661" spans="26:27" x14ac:dyDescent="0.25">
      <c r="Z661"/>
      <c r="AA661"/>
    </row>
    <row r="662" spans="26:27" x14ac:dyDescent="0.25">
      <c r="Z662"/>
      <c r="AA662"/>
    </row>
    <row r="663" spans="26:27" x14ac:dyDescent="0.25">
      <c r="Z663"/>
      <c r="AA663"/>
    </row>
    <row r="664" spans="26:27" x14ac:dyDescent="0.25">
      <c r="Z664"/>
      <c r="AA664"/>
    </row>
    <row r="665" spans="26:27" x14ac:dyDescent="0.25">
      <c r="Z665"/>
      <c r="AA665"/>
    </row>
    <row r="666" spans="26:27" x14ac:dyDescent="0.25">
      <c r="Z666"/>
      <c r="AA666"/>
    </row>
    <row r="667" spans="26:27" x14ac:dyDescent="0.25">
      <c r="Z667"/>
      <c r="AA667"/>
    </row>
    <row r="668" spans="26:27" x14ac:dyDescent="0.25">
      <c r="Z668"/>
      <c r="AA668"/>
    </row>
    <row r="669" spans="26:27" x14ac:dyDescent="0.25">
      <c r="Z669"/>
      <c r="AA669"/>
    </row>
    <row r="670" spans="26:27" x14ac:dyDescent="0.25">
      <c r="Z670"/>
      <c r="AA670"/>
    </row>
    <row r="671" spans="26:27" x14ac:dyDescent="0.25">
      <c r="Z671"/>
      <c r="AA671"/>
    </row>
    <row r="672" spans="26:27" x14ac:dyDescent="0.25">
      <c r="Z672"/>
      <c r="AA672"/>
    </row>
    <row r="673" spans="26:27" x14ac:dyDescent="0.25">
      <c r="Z673"/>
      <c r="AA673"/>
    </row>
    <row r="674" spans="26:27" x14ac:dyDescent="0.25">
      <c r="Z674"/>
      <c r="AA674"/>
    </row>
    <row r="675" spans="26:27" x14ac:dyDescent="0.25">
      <c r="Z675"/>
      <c r="AA675"/>
    </row>
    <row r="676" spans="26:27" x14ac:dyDescent="0.25">
      <c r="Z676"/>
      <c r="AA676"/>
    </row>
    <row r="677" spans="26:27" x14ac:dyDescent="0.25">
      <c r="Z677"/>
      <c r="AA677"/>
    </row>
    <row r="678" spans="26:27" x14ac:dyDescent="0.25">
      <c r="Z678"/>
      <c r="AA678"/>
    </row>
    <row r="679" spans="26:27" x14ac:dyDescent="0.25">
      <c r="Z679"/>
      <c r="AA679"/>
    </row>
    <row r="680" spans="26:27" x14ac:dyDescent="0.25">
      <c r="Z680"/>
      <c r="AA680"/>
    </row>
    <row r="681" spans="26:27" x14ac:dyDescent="0.25">
      <c r="Z681"/>
      <c r="AA681"/>
    </row>
    <row r="682" spans="26:27" x14ac:dyDescent="0.25">
      <c r="Z682"/>
      <c r="AA682"/>
    </row>
    <row r="683" spans="26:27" x14ac:dyDescent="0.25">
      <c r="Z683"/>
      <c r="AA683"/>
    </row>
    <row r="684" spans="26:27" x14ac:dyDescent="0.25">
      <c r="Z684"/>
      <c r="AA684"/>
    </row>
    <row r="685" spans="26:27" x14ac:dyDescent="0.25">
      <c r="Z685"/>
      <c r="AA685"/>
    </row>
    <row r="686" spans="26:27" x14ac:dyDescent="0.25">
      <c r="Z686"/>
      <c r="AA686"/>
    </row>
    <row r="687" spans="26:27" x14ac:dyDescent="0.25">
      <c r="Z687"/>
      <c r="AA687"/>
    </row>
    <row r="688" spans="26:27" x14ac:dyDescent="0.25">
      <c r="Z688"/>
      <c r="AA688"/>
    </row>
    <row r="689" spans="26:27" x14ac:dyDescent="0.25">
      <c r="Z689"/>
      <c r="AA689"/>
    </row>
    <row r="690" spans="26:27" x14ac:dyDescent="0.25">
      <c r="Z690"/>
      <c r="AA690"/>
    </row>
    <row r="691" spans="26:27" x14ac:dyDescent="0.25">
      <c r="Z691"/>
      <c r="AA691"/>
    </row>
    <row r="692" spans="26:27" x14ac:dyDescent="0.25">
      <c r="Z692"/>
      <c r="AA692"/>
    </row>
    <row r="693" spans="26:27" x14ac:dyDescent="0.25">
      <c r="Z693"/>
      <c r="AA693"/>
    </row>
    <row r="694" spans="26:27" x14ac:dyDescent="0.25">
      <c r="Z694"/>
      <c r="AA694"/>
    </row>
    <row r="695" spans="26:27" x14ac:dyDescent="0.25">
      <c r="Z695"/>
      <c r="AA695"/>
    </row>
    <row r="696" spans="26:27" x14ac:dyDescent="0.25">
      <c r="Z696"/>
      <c r="AA696"/>
    </row>
    <row r="697" spans="26:27" x14ac:dyDescent="0.25">
      <c r="Z697"/>
      <c r="AA697"/>
    </row>
    <row r="698" spans="26:27" x14ac:dyDescent="0.25">
      <c r="Z698"/>
      <c r="AA698"/>
    </row>
    <row r="699" spans="26:27" x14ac:dyDescent="0.25">
      <c r="Z699"/>
      <c r="AA699"/>
    </row>
    <row r="700" spans="26:27" x14ac:dyDescent="0.25">
      <c r="Z700"/>
      <c r="AA700"/>
    </row>
    <row r="701" spans="26:27" x14ac:dyDescent="0.25">
      <c r="Z701"/>
      <c r="AA701"/>
    </row>
    <row r="702" spans="26:27" x14ac:dyDescent="0.25">
      <c r="Z702"/>
      <c r="AA702"/>
    </row>
    <row r="703" spans="26:27" x14ac:dyDescent="0.25">
      <c r="Z703"/>
      <c r="AA703"/>
    </row>
    <row r="704" spans="26:27" x14ac:dyDescent="0.25">
      <c r="Z704"/>
      <c r="AA704"/>
    </row>
    <row r="705" spans="26:27" x14ac:dyDescent="0.25">
      <c r="Z705"/>
      <c r="AA705"/>
    </row>
    <row r="706" spans="26:27" x14ac:dyDescent="0.25">
      <c r="Z706"/>
      <c r="AA706"/>
    </row>
    <row r="707" spans="26:27" x14ac:dyDescent="0.25">
      <c r="Z707"/>
      <c r="AA707"/>
    </row>
    <row r="708" spans="26:27" x14ac:dyDescent="0.25">
      <c r="Z708"/>
      <c r="AA708"/>
    </row>
    <row r="709" spans="26:27" x14ac:dyDescent="0.25">
      <c r="Z709"/>
      <c r="AA709"/>
    </row>
    <row r="710" spans="26:27" x14ac:dyDescent="0.25">
      <c r="Z710"/>
      <c r="AA710"/>
    </row>
    <row r="711" spans="26:27" x14ac:dyDescent="0.25">
      <c r="Z711"/>
      <c r="AA711"/>
    </row>
    <row r="712" spans="26:27" x14ac:dyDescent="0.25">
      <c r="Z712"/>
      <c r="AA712"/>
    </row>
    <row r="713" spans="26:27" x14ac:dyDescent="0.25">
      <c r="Z713"/>
      <c r="AA713"/>
    </row>
    <row r="714" spans="26:27" x14ac:dyDescent="0.25">
      <c r="Z714"/>
      <c r="AA714"/>
    </row>
    <row r="715" spans="26:27" x14ac:dyDescent="0.25">
      <c r="Z715"/>
      <c r="AA715"/>
    </row>
    <row r="716" spans="26:27" x14ac:dyDescent="0.25">
      <c r="Z716"/>
      <c r="AA716"/>
    </row>
    <row r="717" spans="26:27" x14ac:dyDescent="0.25">
      <c r="Z717"/>
      <c r="AA717"/>
    </row>
    <row r="718" spans="26:27" x14ac:dyDescent="0.25">
      <c r="Z718"/>
      <c r="AA718"/>
    </row>
    <row r="719" spans="26:27" x14ac:dyDescent="0.25">
      <c r="Z719"/>
      <c r="AA719"/>
    </row>
    <row r="720" spans="26:27" x14ac:dyDescent="0.25">
      <c r="Z720"/>
      <c r="AA720"/>
    </row>
    <row r="721" spans="26:27" x14ac:dyDescent="0.25">
      <c r="Z721"/>
      <c r="AA721"/>
    </row>
    <row r="722" spans="26:27" x14ac:dyDescent="0.25">
      <c r="Z722"/>
      <c r="AA722"/>
    </row>
    <row r="723" spans="26:27" x14ac:dyDescent="0.25">
      <c r="Z723"/>
      <c r="AA723"/>
    </row>
    <row r="724" spans="26:27" x14ac:dyDescent="0.25">
      <c r="Z724"/>
      <c r="AA724"/>
    </row>
    <row r="725" spans="26:27" x14ac:dyDescent="0.25">
      <c r="Z725"/>
      <c r="AA725"/>
    </row>
    <row r="726" spans="26:27" x14ac:dyDescent="0.25">
      <c r="Z726"/>
      <c r="AA726"/>
    </row>
    <row r="727" spans="26:27" x14ac:dyDescent="0.25">
      <c r="Z727"/>
      <c r="AA727"/>
    </row>
    <row r="728" spans="26:27" x14ac:dyDescent="0.25">
      <c r="Z728"/>
      <c r="AA728"/>
    </row>
    <row r="729" spans="26:27" x14ac:dyDescent="0.25">
      <c r="Z729"/>
      <c r="AA729"/>
    </row>
    <row r="730" spans="26:27" x14ac:dyDescent="0.25">
      <c r="Z730"/>
      <c r="AA730"/>
    </row>
    <row r="731" spans="26:27" x14ac:dyDescent="0.25">
      <c r="Z731"/>
      <c r="AA731"/>
    </row>
    <row r="732" spans="26:27" x14ac:dyDescent="0.25">
      <c r="Z732"/>
      <c r="AA732"/>
    </row>
    <row r="733" spans="26:27" x14ac:dyDescent="0.25">
      <c r="Z733"/>
      <c r="AA733"/>
    </row>
    <row r="734" spans="26:27" x14ac:dyDescent="0.25">
      <c r="Z734"/>
      <c r="AA734"/>
    </row>
    <row r="735" spans="26:27" x14ac:dyDescent="0.25">
      <c r="Z735"/>
      <c r="AA735"/>
    </row>
    <row r="736" spans="26:27" x14ac:dyDescent="0.25">
      <c r="Z736"/>
      <c r="AA736"/>
    </row>
    <row r="737" spans="26:27" x14ac:dyDescent="0.25">
      <c r="Z737"/>
      <c r="AA737"/>
    </row>
    <row r="738" spans="26:27" x14ac:dyDescent="0.25">
      <c r="Z738"/>
      <c r="AA738"/>
    </row>
    <row r="739" spans="26:27" x14ac:dyDescent="0.25">
      <c r="Z739"/>
      <c r="AA739"/>
    </row>
    <row r="740" spans="26:27" x14ac:dyDescent="0.25">
      <c r="Z740"/>
      <c r="AA740"/>
    </row>
    <row r="741" spans="26:27" x14ac:dyDescent="0.25">
      <c r="Z741"/>
      <c r="AA741"/>
    </row>
    <row r="742" spans="26:27" x14ac:dyDescent="0.25">
      <c r="Z742"/>
      <c r="AA742"/>
    </row>
    <row r="743" spans="26:27" x14ac:dyDescent="0.25">
      <c r="Z743"/>
      <c r="AA743"/>
    </row>
    <row r="744" spans="26:27" x14ac:dyDescent="0.25">
      <c r="Z744"/>
      <c r="AA744"/>
    </row>
    <row r="745" spans="26:27" x14ac:dyDescent="0.25">
      <c r="Z745"/>
      <c r="AA745"/>
    </row>
    <row r="746" spans="26:27" x14ac:dyDescent="0.25">
      <c r="Z746"/>
      <c r="AA746"/>
    </row>
    <row r="747" spans="26:27" x14ac:dyDescent="0.25">
      <c r="Z747"/>
      <c r="AA747"/>
    </row>
    <row r="748" spans="26:27" x14ac:dyDescent="0.25">
      <c r="Z748"/>
      <c r="AA748"/>
    </row>
    <row r="749" spans="26:27" x14ac:dyDescent="0.25">
      <c r="Z749"/>
      <c r="AA749"/>
    </row>
    <row r="750" spans="26:27" x14ac:dyDescent="0.25">
      <c r="Z750"/>
      <c r="AA750"/>
    </row>
    <row r="751" spans="26:27" x14ac:dyDescent="0.25">
      <c r="Z751"/>
      <c r="AA751"/>
    </row>
    <row r="752" spans="26:27" x14ac:dyDescent="0.25">
      <c r="Z752"/>
      <c r="AA752"/>
    </row>
    <row r="753" spans="26:27" x14ac:dyDescent="0.25">
      <c r="Z753"/>
      <c r="AA753"/>
    </row>
    <row r="754" spans="26:27" x14ac:dyDescent="0.25">
      <c r="Z754"/>
      <c r="AA754"/>
    </row>
    <row r="755" spans="26:27" x14ac:dyDescent="0.25">
      <c r="Z755"/>
      <c r="AA755"/>
    </row>
    <row r="756" spans="26:27" x14ac:dyDescent="0.25">
      <c r="Z756"/>
      <c r="AA756"/>
    </row>
    <row r="757" spans="26:27" x14ac:dyDescent="0.25">
      <c r="Z757"/>
      <c r="AA757"/>
    </row>
    <row r="758" spans="26:27" x14ac:dyDescent="0.25">
      <c r="Z758"/>
      <c r="AA758"/>
    </row>
    <row r="759" spans="26:27" x14ac:dyDescent="0.25">
      <c r="Z759"/>
      <c r="AA759"/>
    </row>
    <row r="760" spans="26:27" x14ac:dyDescent="0.25">
      <c r="Z760"/>
      <c r="AA760"/>
    </row>
    <row r="761" spans="26:27" x14ac:dyDescent="0.25">
      <c r="Z761"/>
      <c r="AA761"/>
    </row>
    <row r="762" spans="26:27" x14ac:dyDescent="0.25">
      <c r="Z762"/>
      <c r="AA762"/>
    </row>
    <row r="763" spans="26:27" x14ac:dyDescent="0.25">
      <c r="Z763"/>
      <c r="AA763"/>
    </row>
    <row r="764" spans="26:27" x14ac:dyDescent="0.25">
      <c r="Z764"/>
      <c r="AA764"/>
    </row>
    <row r="765" spans="26:27" x14ac:dyDescent="0.25">
      <c r="Z765"/>
      <c r="AA765"/>
    </row>
    <row r="766" spans="26:27" x14ac:dyDescent="0.25">
      <c r="Z766"/>
      <c r="AA766"/>
    </row>
    <row r="767" spans="26:27" x14ac:dyDescent="0.25">
      <c r="Z767"/>
      <c r="AA767"/>
    </row>
    <row r="768" spans="26:27" x14ac:dyDescent="0.25">
      <c r="Z768"/>
      <c r="AA768"/>
    </row>
    <row r="769" spans="26:27" x14ac:dyDescent="0.25">
      <c r="Z769"/>
      <c r="AA769"/>
    </row>
    <row r="770" spans="26:27" x14ac:dyDescent="0.25">
      <c r="Z770"/>
      <c r="AA770"/>
    </row>
    <row r="771" spans="26:27" x14ac:dyDescent="0.25">
      <c r="Z771"/>
      <c r="AA771"/>
    </row>
    <row r="772" spans="26:27" x14ac:dyDescent="0.25">
      <c r="Z772"/>
      <c r="AA772"/>
    </row>
    <row r="773" spans="26:27" x14ac:dyDescent="0.25">
      <c r="Z773"/>
      <c r="AA773"/>
    </row>
    <row r="774" spans="26:27" x14ac:dyDescent="0.25">
      <c r="Z774"/>
      <c r="AA774"/>
    </row>
    <row r="775" spans="26:27" x14ac:dyDescent="0.25">
      <c r="Z775"/>
      <c r="AA775"/>
    </row>
    <row r="776" spans="26:27" x14ac:dyDescent="0.25">
      <c r="Z776"/>
      <c r="AA776"/>
    </row>
    <row r="777" spans="26:27" x14ac:dyDescent="0.25">
      <c r="Z777"/>
      <c r="AA777"/>
    </row>
    <row r="778" spans="26:27" x14ac:dyDescent="0.25">
      <c r="Z778"/>
      <c r="AA778"/>
    </row>
    <row r="779" spans="26:27" x14ac:dyDescent="0.25">
      <c r="Z779"/>
      <c r="AA779"/>
    </row>
    <row r="780" spans="26:27" x14ac:dyDescent="0.25">
      <c r="Z780"/>
      <c r="AA780"/>
    </row>
    <row r="781" spans="26:27" x14ac:dyDescent="0.25">
      <c r="Z781"/>
      <c r="AA781"/>
    </row>
    <row r="782" spans="26:27" x14ac:dyDescent="0.25">
      <c r="Z782"/>
      <c r="AA782"/>
    </row>
    <row r="783" spans="26:27" x14ac:dyDescent="0.25">
      <c r="Z783"/>
      <c r="AA783"/>
    </row>
    <row r="784" spans="26:27" x14ac:dyDescent="0.25">
      <c r="Z784"/>
      <c r="AA784"/>
    </row>
    <row r="785" spans="26:27" x14ac:dyDescent="0.25">
      <c r="Z785"/>
      <c r="AA785"/>
    </row>
    <row r="786" spans="26:27" x14ac:dyDescent="0.25">
      <c r="Z786"/>
      <c r="AA786"/>
    </row>
    <row r="787" spans="26:27" x14ac:dyDescent="0.25">
      <c r="Z787"/>
      <c r="AA787"/>
    </row>
    <row r="788" spans="26:27" x14ac:dyDescent="0.25">
      <c r="Z788"/>
      <c r="AA788"/>
    </row>
    <row r="789" spans="26:27" x14ac:dyDescent="0.25">
      <c r="Z789"/>
      <c r="AA789"/>
    </row>
    <row r="790" spans="26:27" x14ac:dyDescent="0.25">
      <c r="Z790"/>
      <c r="AA790"/>
    </row>
    <row r="791" spans="26:27" x14ac:dyDescent="0.25">
      <c r="Z791"/>
      <c r="AA791"/>
    </row>
    <row r="792" spans="26:27" x14ac:dyDescent="0.25">
      <c r="Z792"/>
      <c r="AA792"/>
    </row>
    <row r="793" spans="26:27" x14ac:dyDescent="0.25">
      <c r="Z793"/>
      <c r="AA793"/>
    </row>
    <row r="794" spans="26:27" x14ac:dyDescent="0.25">
      <c r="Z794"/>
      <c r="AA794"/>
    </row>
    <row r="795" spans="26:27" x14ac:dyDescent="0.25">
      <c r="Z795"/>
      <c r="AA795"/>
    </row>
    <row r="796" spans="26:27" x14ac:dyDescent="0.25">
      <c r="Z796"/>
      <c r="AA796"/>
    </row>
    <row r="797" spans="26:27" x14ac:dyDescent="0.25">
      <c r="Z797"/>
      <c r="AA797"/>
    </row>
    <row r="798" spans="26:27" x14ac:dyDescent="0.25">
      <c r="Z798"/>
      <c r="AA798"/>
    </row>
    <row r="799" spans="26:27" x14ac:dyDescent="0.25">
      <c r="Z799"/>
      <c r="AA799"/>
    </row>
    <row r="800" spans="26:27" x14ac:dyDescent="0.25">
      <c r="Z800"/>
      <c r="AA800"/>
    </row>
    <row r="801" spans="26:27" x14ac:dyDescent="0.25">
      <c r="Z801"/>
      <c r="AA801"/>
    </row>
    <row r="802" spans="26:27" x14ac:dyDescent="0.25">
      <c r="Z802"/>
      <c r="AA802"/>
    </row>
    <row r="803" spans="26:27" x14ac:dyDescent="0.25">
      <c r="Z803"/>
      <c r="AA803"/>
    </row>
    <row r="804" spans="26:27" x14ac:dyDescent="0.25">
      <c r="Z804"/>
      <c r="AA804"/>
    </row>
    <row r="805" spans="26:27" x14ac:dyDescent="0.25">
      <c r="Z805"/>
      <c r="AA805"/>
    </row>
    <row r="806" spans="26:27" x14ac:dyDescent="0.25">
      <c r="Z806"/>
      <c r="AA806"/>
    </row>
    <row r="807" spans="26:27" x14ac:dyDescent="0.25">
      <c r="Z807"/>
      <c r="AA807"/>
    </row>
    <row r="808" spans="26:27" x14ac:dyDescent="0.25">
      <c r="Z808"/>
      <c r="AA808"/>
    </row>
    <row r="809" spans="26:27" x14ac:dyDescent="0.25">
      <c r="Z809"/>
      <c r="AA809"/>
    </row>
    <row r="810" spans="26:27" x14ac:dyDescent="0.25">
      <c r="Z810"/>
      <c r="AA810"/>
    </row>
    <row r="811" spans="26:27" x14ac:dyDescent="0.25">
      <c r="Z811"/>
      <c r="AA811"/>
    </row>
    <row r="812" spans="26:27" x14ac:dyDescent="0.25">
      <c r="Z812"/>
      <c r="AA812"/>
    </row>
    <row r="813" spans="26:27" x14ac:dyDescent="0.25">
      <c r="Z813"/>
      <c r="AA813"/>
    </row>
    <row r="814" spans="26:27" x14ac:dyDescent="0.25">
      <c r="Z814"/>
      <c r="AA814"/>
    </row>
    <row r="815" spans="26:27" x14ac:dyDescent="0.25">
      <c r="Z815"/>
      <c r="AA815"/>
    </row>
    <row r="816" spans="26:27" x14ac:dyDescent="0.25">
      <c r="Z816"/>
      <c r="AA816"/>
    </row>
    <row r="817" spans="26:27" x14ac:dyDescent="0.25">
      <c r="Z817"/>
      <c r="AA817"/>
    </row>
    <row r="818" spans="26:27" x14ac:dyDescent="0.25">
      <c r="Z818"/>
      <c r="AA818"/>
    </row>
    <row r="819" spans="26:27" x14ac:dyDescent="0.25">
      <c r="Z819"/>
      <c r="AA819"/>
    </row>
    <row r="820" spans="26:27" x14ac:dyDescent="0.25">
      <c r="Z820"/>
      <c r="AA820"/>
    </row>
    <row r="821" spans="26:27" x14ac:dyDescent="0.25">
      <c r="Z821"/>
      <c r="AA821"/>
    </row>
    <row r="822" spans="26:27" x14ac:dyDescent="0.25">
      <c r="Z822"/>
      <c r="AA822"/>
    </row>
    <row r="823" spans="26:27" x14ac:dyDescent="0.25">
      <c r="Z823"/>
      <c r="AA823"/>
    </row>
    <row r="824" spans="26:27" x14ac:dyDescent="0.25">
      <c r="Z824"/>
      <c r="AA824"/>
    </row>
    <row r="825" spans="26:27" x14ac:dyDescent="0.25">
      <c r="Z825"/>
      <c r="AA825"/>
    </row>
    <row r="826" spans="26:27" x14ac:dyDescent="0.25">
      <c r="Z826"/>
      <c r="AA826"/>
    </row>
    <row r="827" spans="26:27" x14ac:dyDescent="0.25">
      <c r="Z827"/>
      <c r="AA827"/>
    </row>
    <row r="828" spans="26:27" x14ac:dyDescent="0.25">
      <c r="Z828"/>
      <c r="AA828"/>
    </row>
    <row r="829" spans="26:27" x14ac:dyDescent="0.25">
      <c r="Z829"/>
      <c r="AA829"/>
    </row>
    <row r="830" spans="26:27" x14ac:dyDescent="0.25">
      <c r="Z830"/>
      <c r="AA830"/>
    </row>
    <row r="831" spans="26:27" x14ac:dyDescent="0.25">
      <c r="Z831"/>
      <c r="AA831"/>
    </row>
    <row r="832" spans="26:27" x14ac:dyDescent="0.25">
      <c r="Z832"/>
      <c r="AA832"/>
    </row>
    <row r="833" spans="26:27" x14ac:dyDescent="0.25">
      <c r="Z833"/>
      <c r="AA833"/>
    </row>
    <row r="834" spans="26:27" x14ac:dyDescent="0.25">
      <c r="Z834"/>
      <c r="AA834"/>
    </row>
    <row r="835" spans="26:27" x14ac:dyDescent="0.25">
      <c r="Z835"/>
      <c r="AA835"/>
    </row>
    <row r="836" spans="26:27" x14ac:dyDescent="0.25">
      <c r="Z836"/>
      <c r="AA836"/>
    </row>
    <row r="837" spans="26:27" x14ac:dyDescent="0.25">
      <c r="Z837"/>
      <c r="AA837"/>
    </row>
    <row r="838" spans="26:27" x14ac:dyDescent="0.25">
      <c r="Z838"/>
      <c r="AA838"/>
    </row>
    <row r="839" spans="26:27" x14ac:dyDescent="0.25">
      <c r="Z839"/>
      <c r="AA839"/>
    </row>
    <row r="840" spans="26:27" x14ac:dyDescent="0.25">
      <c r="Z840"/>
      <c r="AA840"/>
    </row>
    <row r="841" spans="26:27" x14ac:dyDescent="0.25">
      <c r="Z841"/>
      <c r="AA841"/>
    </row>
    <row r="842" spans="26:27" x14ac:dyDescent="0.25">
      <c r="Z842"/>
      <c r="AA842"/>
    </row>
    <row r="843" spans="26:27" x14ac:dyDescent="0.25">
      <c r="Z843"/>
      <c r="AA843"/>
    </row>
    <row r="844" spans="26:27" x14ac:dyDescent="0.25">
      <c r="Z844"/>
      <c r="AA844"/>
    </row>
    <row r="845" spans="26:27" x14ac:dyDescent="0.25">
      <c r="Z845"/>
      <c r="AA845"/>
    </row>
    <row r="846" spans="26:27" x14ac:dyDescent="0.25">
      <c r="Z846"/>
      <c r="AA846"/>
    </row>
    <row r="847" spans="26:27" x14ac:dyDescent="0.25">
      <c r="Z847"/>
      <c r="AA847"/>
    </row>
    <row r="848" spans="26:27" x14ac:dyDescent="0.25">
      <c r="Z848"/>
      <c r="AA848"/>
    </row>
    <row r="849" spans="26:27" x14ac:dyDescent="0.25">
      <c r="Z849"/>
      <c r="AA849"/>
    </row>
    <row r="850" spans="26:27" x14ac:dyDescent="0.25">
      <c r="Z850"/>
      <c r="AA850"/>
    </row>
    <row r="851" spans="26:27" x14ac:dyDescent="0.25">
      <c r="Z851"/>
      <c r="AA851"/>
    </row>
    <row r="852" spans="26:27" x14ac:dyDescent="0.25">
      <c r="Z852"/>
      <c r="AA852"/>
    </row>
  </sheetData>
  <mergeCells count="26">
    <mergeCell ref="I291:K291"/>
    <mergeCell ref="E291:G291"/>
    <mergeCell ref="E269:F269"/>
    <mergeCell ref="E283:J283"/>
    <mergeCell ref="K269:L269"/>
    <mergeCell ref="E287:G287"/>
    <mergeCell ref="E264:L264"/>
    <mergeCell ref="N269:O269"/>
    <mergeCell ref="H269:I269"/>
    <mergeCell ref="N189:Q189"/>
    <mergeCell ref="N194:Q194"/>
    <mergeCell ref="N199:Q199"/>
    <mergeCell ref="AQ2:AS2"/>
    <mergeCell ref="R155:W155"/>
    <mergeCell ref="A58:T59"/>
    <mergeCell ref="Q108:T108"/>
    <mergeCell ref="Q101:S101"/>
    <mergeCell ref="U101:W101"/>
    <mergeCell ref="R130:W130"/>
    <mergeCell ref="R137:T137"/>
    <mergeCell ref="K298:K299"/>
    <mergeCell ref="D301:D304"/>
    <mergeCell ref="F299:G299"/>
    <mergeCell ref="D298:E299"/>
    <mergeCell ref="H299:I299"/>
    <mergeCell ref="J298:J299"/>
  </mergeCells>
  <phoneticPr fontId="4" type="noConversion"/>
  <conditionalFormatting pivot="1">
    <cfRule type="cellIs" dxfId="885" priority="2" operator="lessThan">
      <formula>0</formula>
    </cfRule>
  </conditionalFormatting>
  <conditionalFormatting pivot="1" sqref="EZ6">
    <cfRule type="cellIs" dxfId="884" priority="1" operator="lessThan">
      <formula>$FB$6</formula>
    </cfRule>
  </conditionalFormatting>
  <dataValidations disablePrompts="1" count="1">
    <dataValidation type="list" allowBlank="1" showInputMessage="1" showErrorMessage="1" sqref="U62" xr:uid="{07BC3FDD-A104-4591-A294-F1ED21E8AEF6}">
      <formula1>$AY$5:$CD$5</formula1>
    </dataValidation>
  </dataValidations>
  <pageMargins left="0.7" right="0.7" top="0.75" bottom="0.75" header="0.3" footer="0.3"/>
  <drawing r:id="rId17"/>
  <tableParts count="1">
    <tablePart r:id="rId18"/>
  </tableParts>
  <extLst>
    <ext xmlns:x14="http://schemas.microsoft.com/office/spreadsheetml/2009/9/main" uri="{A8765BA9-456A-4dab-B4F3-ACF838C121DE}">
      <x14:slicerList>
        <x14:slicer r:id="rId1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894-4A16-4615-B22E-C96FC68E7A14}">
  <sheetPr codeName="Hoja111"/>
  <dimension ref="A1:BH1096"/>
  <sheetViews>
    <sheetView zoomScale="48" zoomScaleNormal="48" workbookViewId="0">
      <pane xSplit="2" ySplit="1" topLeftCell="C454" activePane="bottomRight" state="frozen"/>
      <selection pane="topRight" activeCell="C1" sqref="C1"/>
      <selection pane="bottomLeft" activeCell="A2" sqref="A2"/>
      <selection pane="bottomRight" activeCell="G415" sqref="G415"/>
    </sheetView>
  </sheetViews>
  <sheetFormatPr baseColWidth="10" defaultColWidth="11.42578125" defaultRowHeight="15" x14ac:dyDescent="0.25"/>
  <cols>
    <col min="1" max="1" width="15.140625" style="1" customWidth="1"/>
    <col min="2" max="4" width="11.42578125" style="16" customWidth="1"/>
    <col min="5" max="9" width="16.140625" style="17" customWidth="1"/>
    <col min="10" max="10" width="12.140625" style="62" customWidth="1"/>
    <col min="11" max="12" width="10.42578125" style="62" customWidth="1"/>
    <col min="13" max="13" width="10.5703125" style="63" customWidth="1"/>
    <col min="14" max="14" width="12.140625" style="62" customWidth="1"/>
    <col min="15" max="16" width="10.42578125" style="62" customWidth="1"/>
    <col min="17" max="17" width="10.5703125" style="63" customWidth="1"/>
    <col min="18" max="20" width="10.42578125" style="62" customWidth="1"/>
    <col min="21" max="21" width="10.5703125" style="63" customWidth="1"/>
    <col min="22" max="22" width="10.42578125" style="62" customWidth="1"/>
    <col min="23" max="26" width="16.140625" style="1" customWidth="1"/>
    <col min="27" max="30" width="16.140625" style="15" customWidth="1"/>
    <col min="31" max="33" width="16.140625" style="66" customWidth="1"/>
    <col min="34" max="34" width="17.42578125" style="66" customWidth="1"/>
    <col min="35" max="35" width="16.140625" style="1" customWidth="1"/>
    <col min="36" max="40" width="17.42578125" style="66" customWidth="1"/>
    <col min="41" max="41" width="17.42578125" style="12" customWidth="1"/>
    <col min="42" max="42" width="17.42578125" style="8" customWidth="1"/>
    <col min="43" max="44" width="17.42578125" style="12" customWidth="1"/>
    <col min="45" max="45" width="17.42578125" style="66" customWidth="1"/>
    <col min="46" max="46" width="17.42578125" style="12" customWidth="1"/>
    <col min="47" max="52" width="17.42578125" style="40" customWidth="1"/>
    <col min="53" max="53" width="16.140625" style="226" customWidth="1"/>
    <col min="54" max="59" width="11.42578125" style="6"/>
    <col min="60" max="60" width="11.42578125" style="13"/>
    <col min="61" max="16384" width="11.42578125" style="1"/>
  </cols>
  <sheetData>
    <row r="1" spans="1:60" s="22" customFormat="1" ht="84.2" customHeight="1" thickBot="1" x14ac:dyDescent="0.3">
      <c r="A1" s="164" t="s">
        <v>0</v>
      </c>
      <c r="B1" s="164" t="s">
        <v>5</v>
      </c>
      <c r="C1" s="164" t="s">
        <v>72</v>
      </c>
      <c r="D1" s="164" t="s">
        <v>137</v>
      </c>
      <c r="E1" s="18" t="s">
        <v>133</v>
      </c>
      <c r="F1" s="18" t="s">
        <v>132</v>
      </c>
      <c r="G1" s="18" t="s">
        <v>74</v>
      </c>
      <c r="H1" s="18" t="s">
        <v>73</v>
      </c>
      <c r="I1" s="18" t="s">
        <v>190</v>
      </c>
      <c r="J1" s="228" t="s">
        <v>3</v>
      </c>
      <c r="K1" s="228" t="s">
        <v>6</v>
      </c>
      <c r="L1" s="228" t="s">
        <v>7</v>
      </c>
      <c r="M1" s="227" t="s">
        <v>8</v>
      </c>
      <c r="N1" s="228" t="s">
        <v>62</v>
      </c>
      <c r="O1" s="228" t="s">
        <v>50</v>
      </c>
      <c r="P1" s="228" t="s">
        <v>51</v>
      </c>
      <c r="Q1" s="227" t="s">
        <v>53</v>
      </c>
      <c r="R1" s="228" t="s">
        <v>56</v>
      </c>
      <c r="S1" s="228" t="s">
        <v>52</v>
      </c>
      <c r="T1" s="228" t="s">
        <v>54</v>
      </c>
      <c r="U1" s="227" t="s">
        <v>55</v>
      </c>
      <c r="V1" s="228" t="s">
        <v>135</v>
      </c>
      <c r="W1" s="310" t="s">
        <v>10</v>
      </c>
      <c r="X1" s="394" t="s">
        <v>28</v>
      </c>
      <c r="Y1" s="394" t="s">
        <v>12</v>
      </c>
      <c r="Z1" s="392" t="s">
        <v>36</v>
      </c>
      <c r="AA1" s="19" t="s">
        <v>9</v>
      </c>
      <c r="AB1" s="19" t="s">
        <v>11</v>
      </c>
      <c r="AC1" s="19" t="s">
        <v>20</v>
      </c>
      <c r="AD1" s="19" t="s">
        <v>14</v>
      </c>
      <c r="AE1" s="229" t="s">
        <v>22</v>
      </c>
      <c r="AF1" s="229" t="s">
        <v>76</v>
      </c>
      <c r="AG1" s="229" t="s">
        <v>75</v>
      </c>
      <c r="AH1" s="222" t="s">
        <v>13</v>
      </c>
      <c r="AI1" s="20" t="s">
        <v>16</v>
      </c>
      <c r="AJ1" s="222" t="s">
        <v>21</v>
      </c>
      <c r="AK1" s="222" t="s">
        <v>15</v>
      </c>
      <c r="AL1" s="222" t="s">
        <v>23</v>
      </c>
      <c r="AM1" s="222" t="s">
        <v>77</v>
      </c>
      <c r="AN1" s="222" t="s">
        <v>78</v>
      </c>
      <c r="AO1" s="231" t="s">
        <v>25</v>
      </c>
      <c r="AP1" s="230" t="s">
        <v>26</v>
      </c>
      <c r="AQ1" s="231" t="s">
        <v>27</v>
      </c>
      <c r="AR1" s="231" t="s">
        <v>84</v>
      </c>
      <c r="AS1" s="222" t="s">
        <v>191</v>
      </c>
      <c r="AT1" s="231" t="s">
        <v>85</v>
      </c>
      <c r="AU1" s="395" t="s">
        <v>240</v>
      </c>
      <c r="AV1" s="395" t="s">
        <v>241</v>
      </c>
      <c r="AW1" s="395" t="s">
        <v>242</v>
      </c>
      <c r="AX1" s="286" t="s">
        <v>255</v>
      </c>
      <c r="AY1" s="347" t="s">
        <v>274</v>
      </c>
      <c r="AZ1" s="347" t="s">
        <v>283</v>
      </c>
      <c r="BA1" s="232" t="s">
        <v>4</v>
      </c>
      <c r="BB1" s="304" t="s">
        <v>98</v>
      </c>
      <c r="BC1" s="6"/>
      <c r="BD1" s="6"/>
      <c r="BE1" s="6"/>
      <c r="BF1" s="6"/>
      <c r="BG1" s="6"/>
      <c r="BH1" s="21"/>
    </row>
    <row r="2" spans="1:60" s="24" customFormat="1" ht="15" customHeight="1" thickBot="1" x14ac:dyDescent="0.3">
      <c r="A2" s="25">
        <v>46023</v>
      </c>
      <c r="B2" s="26">
        <v>1</v>
      </c>
      <c r="C2" s="26">
        <f>WEEKNUM(Tabla1[[#This Row],[FECHA]],2)</f>
        <v>1</v>
      </c>
      <c r="D2" s="26">
        <f>DAY(Tabla1[[#This Row],[FECHA]])</f>
        <v>1</v>
      </c>
      <c r="E2" s="26">
        <f>'[1]Contadores Por Turno 2026'!X4-'[1]Contadores Por Turno 2026'!X3</f>
        <v>0</v>
      </c>
      <c r="F2" s="26">
        <f>'[1]Contadores Por Turno 2026'!Y4-'[1]Contadores Por Turno 2026'!Y3</f>
        <v>0</v>
      </c>
      <c r="G2" s="26"/>
      <c r="H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" s="26">
        <f>('[1]Contadores Por Turno 2026'!C4-'[1]Contadores Por Turno 2026'!C3)*10</f>
        <v>0</v>
      </c>
      <c r="J2" s="57">
        <f>Tabla1[[#This Row],[ENTRADA RO 1 (m3)]]</f>
        <v>0</v>
      </c>
      <c r="K2" s="57">
        <f>Tabla1[[#This Row],[RECHAZO ETAPA 1 (m3)]]</f>
        <v>0</v>
      </c>
      <c r="L2" s="57">
        <f>Tabla1[[#This Row],[PERMEADO ETAPA 1  (m3)]]</f>
        <v>0</v>
      </c>
      <c r="M2" s="56" t="e">
        <f>1-(Tabla1[[#This Row],[VOLUMEN ENVIADO A RO (m3)]]-Tabla1[[#This Row],[VOLUMEN ENVIADO PERMEADO RO (m3)]])/Tabla1[[#This Row],[VOLUMEN ENVIADO A RO (m3)]]</f>
        <v>#DIV/0!</v>
      </c>
      <c r="N2" s="57">
        <f>('[1]Contadores Por Turno 2026'!N4-'[1]Contadores Por Turno 2026'!N3)/1000</f>
        <v>0</v>
      </c>
      <c r="O2" s="57">
        <f>('[1]Contadores Por Turno 2026'!O4-'[1]Contadores Por Turno 2026'!O3)</f>
        <v>0</v>
      </c>
      <c r="P2" s="57">
        <f>+Tabla1[[#This Row],[ENTRADA RO 1 (m3)]]-Tabla1[[#This Row],[PERMEADO ETAPA 1  (m3)]]</f>
        <v>0</v>
      </c>
      <c r="Q2" s="56" t="e">
        <f>1-(Tabla1[[#This Row],[VOLUMEN ENVIADO A RO (m3)]]-Tabla1[[#This Row],[VOLUMEN ENVIADO PERMEADO RO (m3)]])/Tabla1[[#This Row],[VOLUMEN ENVIADO A RO (m3)]]</f>
        <v>#DIV/0!</v>
      </c>
      <c r="R2" s="57">
        <v>0</v>
      </c>
      <c r="S2" s="57">
        <v>0</v>
      </c>
      <c r="T2" s="57">
        <v>0</v>
      </c>
      <c r="U2" s="56" t="s">
        <v>18</v>
      </c>
      <c r="V2" s="57">
        <f>Tabla1[[#This Row],[VOLUMEN ENVIADO PERMEADO RO (m3)]]</f>
        <v>0</v>
      </c>
      <c r="W2" s="101">
        <f>Tabla1[[#This Row],[TOTAL CONSUMO AGUA LIMPIA PRODUCCIÓN (m3)]]+Tabla1[[#This Row],[TOTAL CONSUMO AGUA RECHAZO PRODUCCIÓN (m3)]]</f>
        <v>0</v>
      </c>
      <c r="X2" s="101">
        <f>+Tabla1[[#This Row],[PERMEADO ETAPA 1  (m3)]]+Tabla1[[#This Row],[VOLUMEN  PTAP POTABLE (m3)2]]+Tabla1[[#This Row],[VOLUMEN CONSUMO ACUEDUCTO (m3)]]+Tabla1[[#This Row],[VOLUMEN CONSUMO CARROTANQUES (m3)]]</f>
        <v>0</v>
      </c>
      <c r="Y2" s="101">
        <v>0</v>
      </c>
      <c r="Z2" s="101">
        <v>0</v>
      </c>
      <c r="AA2" s="105">
        <f>+Tabla1[[#This Row],[VOLUMEN CONSUMO AGUA LIMPIA TINTORERIA (m3)]]</f>
        <v>0</v>
      </c>
      <c r="AB2" s="105" t="s">
        <v>18</v>
      </c>
      <c r="AC2" s="105">
        <f>Tabla1[[#This Row],[TOTAL CONSUMO AGUA LIMPIA PRODUCCIÓN (m3)]]-Tabla1[[#This Row],[VOLUMEN CONSUMO AGUA LIMPIA LAVANDERIA (m3)]]</f>
        <v>0</v>
      </c>
      <c r="AD2" s="105"/>
      <c r="AE2" s="105"/>
      <c r="AF2" s="105">
        <v>65</v>
      </c>
      <c r="AG2" s="105">
        <v>45</v>
      </c>
      <c r="AH2" s="105">
        <f>Tabla1[[#This Row],[VOLUMEN CONSUMO AGUA LIMPIA LAVANDERIA (m3)]]</f>
        <v>0</v>
      </c>
      <c r="AI2" s="105">
        <v>0</v>
      </c>
      <c r="AJ2" s="105">
        <f>'[1]Contadores Por Turno 2026'!D4-'[1]Contadores Por Turno 2026'!D3</f>
        <v>0</v>
      </c>
      <c r="AK2" s="105">
        <v>0</v>
      </c>
      <c r="AL2" s="105"/>
      <c r="AM2" s="105">
        <v>19</v>
      </c>
      <c r="AN2" s="105">
        <v>0</v>
      </c>
      <c r="AO2" s="103">
        <f>'[1]Contadores Por Turno 2026'!R4-'[1]Contadores Por Turno 2026'!R3</f>
        <v>0</v>
      </c>
      <c r="AP2" s="101"/>
      <c r="AQ2" s="103"/>
      <c r="AR2" s="103">
        <v>8</v>
      </c>
      <c r="AS2" s="105">
        <f>'[1]Contadores Por Turno 2026'!L4-'[1]Contadores Por Turno 2026'!L3</f>
        <v>0</v>
      </c>
      <c r="AT2" s="103">
        <v>0</v>
      </c>
      <c r="AU2" s="102">
        <f>'[1]Contadores Por Turno 2026'!U4-'[1]Contadores Por Turno 2026'!U3</f>
        <v>0</v>
      </c>
      <c r="AV2" s="102">
        <f>'[1]Contadores Por Turno 2026'!V4-'[1]Contadores Por Turno 2026'!V3</f>
        <v>0</v>
      </c>
      <c r="AW2" s="102">
        <f>'[1]Contadores Por Turno 2026'!W4-'[1]Contadores Por Turno 2026'!W3</f>
        <v>0</v>
      </c>
      <c r="AX2" s="102">
        <v>0</v>
      </c>
      <c r="AY2" s="102">
        <v>0</v>
      </c>
      <c r="AZ2" s="102">
        <f>('[1]Contadores Por Turno 2026'!S4-'[1]Contadores Por Turno 2026'!S3)/1000</f>
        <v>0</v>
      </c>
      <c r="BA2" s="223" t="e">
        <v>#N/A</v>
      </c>
      <c r="BB2" s="303"/>
      <c r="BC2" s="6"/>
      <c r="BD2" s="6"/>
      <c r="BE2" s="6"/>
      <c r="BF2" s="6"/>
      <c r="BG2" s="6"/>
      <c r="BH2" s="39"/>
    </row>
    <row r="3" spans="1:60" x14ac:dyDescent="0.25">
      <c r="A3" s="23">
        <v>46023</v>
      </c>
      <c r="B3" s="17">
        <v>2</v>
      </c>
      <c r="C3" s="17">
        <f>WEEKNUM(Tabla1[[#This Row],[FECHA]],2)</f>
        <v>1</v>
      </c>
      <c r="D3" s="17">
        <f>DAY(Tabla1[[#This Row],[FECHA]])</f>
        <v>1</v>
      </c>
      <c r="E3" s="17">
        <f>'[1]Contadores Por Turno 2026'!X5-'[1]Contadores Por Turno 2026'!X4</f>
        <v>0</v>
      </c>
      <c r="F3" s="17">
        <f>'[1]Contadores Por Turno 2026'!Y5-'[1]Contadores Por Turno 2026'!Y4</f>
        <v>0</v>
      </c>
      <c r="H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" s="17">
        <f>('[1]Contadores Por Turno 2026'!C5-'[1]Contadores Por Turno 2026'!C4)*10</f>
        <v>0</v>
      </c>
      <c r="J3" s="59">
        <f>Tabla1[[#This Row],[ENTRADA RO 1 (m3)]]</f>
        <v>0</v>
      </c>
      <c r="K3" s="59">
        <f>Tabla1[[#This Row],[RECHAZO ETAPA 1 (m3)]]</f>
        <v>0</v>
      </c>
      <c r="L3" s="59">
        <f>Tabla1[[#This Row],[PERMEADO ETAPA 1  (m3)]]</f>
        <v>0</v>
      </c>
      <c r="M3" s="58" t="e">
        <f>1-(Tabla1[[#This Row],[VOLUMEN ENVIADO A RO (m3)]]-Tabla1[[#This Row],[VOLUMEN ENVIADO PERMEADO RO (m3)]])/Tabla1[[#This Row],[VOLUMEN ENVIADO A RO (m3)]]</f>
        <v>#DIV/0!</v>
      </c>
      <c r="N3" s="59">
        <f>('[1]Contadores Por Turno 2026'!N5-'[1]Contadores Por Turno 2026'!N4)/1000</f>
        <v>0</v>
      </c>
      <c r="O3" s="59">
        <f>('[1]Contadores Por Turno 2026'!O5-'[1]Contadores Por Turno 2026'!O4)</f>
        <v>0</v>
      </c>
      <c r="P3" s="59">
        <f>+Tabla1[[#This Row],[ENTRADA RO 1 (m3)]]-Tabla1[[#This Row],[PERMEADO ETAPA 1  (m3)]]</f>
        <v>0</v>
      </c>
      <c r="Q3" s="58" t="e">
        <f>1-(Tabla1[[#This Row],[VOLUMEN ENVIADO A RO (m3)]]-Tabla1[[#This Row],[VOLUMEN ENVIADO PERMEADO RO (m3)]])/Tabla1[[#This Row],[VOLUMEN ENVIADO A RO (m3)]]</f>
        <v>#DIV/0!</v>
      </c>
      <c r="R3" s="59">
        <v>0</v>
      </c>
      <c r="S3" s="59">
        <v>0</v>
      </c>
      <c r="T3" s="59">
        <v>0</v>
      </c>
      <c r="U3" s="58" t="s">
        <v>18</v>
      </c>
      <c r="V3" s="59">
        <f>Tabla1[[#This Row],[VOLUMEN ENVIADO PERMEADO RO (m3)]]</f>
        <v>0</v>
      </c>
      <c r="W3" s="106">
        <f>Tabla1[[#This Row],[TOTAL CONSUMO AGUA LIMPIA PRODUCCIÓN (m3)]]+Tabla1[[#This Row],[TOTAL CONSUMO AGUA RECHAZO PRODUCCIÓN (m3)]]</f>
        <v>0</v>
      </c>
      <c r="X3" s="106">
        <f>+Tabla1[[#This Row],[PERMEADO ETAPA 1  (m3)]]+Tabla1[[#This Row],[VOLUMEN  PTAP POTABLE (m3)2]]+Tabla1[[#This Row],[VOLUMEN CONSUMO ACUEDUCTO (m3)]]+Tabla1[[#This Row],[VOLUMEN CONSUMO CARROTANQUES (m3)]]</f>
        <v>0</v>
      </c>
      <c r="Y3" s="106">
        <v>0</v>
      </c>
      <c r="Z3" s="106">
        <v>0</v>
      </c>
      <c r="AA3" s="110">
        <f>+Tabla1[[#This Row],[VOLUMEN CONSUMO AGUA LIMPIA TINTORERIA (m3)]]</f>
        <v>0</v>
      </c>
      <c r="AB3" s="110" t="s">
        <v>18</v>
      </c>
      <c r="AC3" s="110">
        <f>Tabla1[[#This Row],[TOTAL CONSUMO AGUA LIMPIA PRODUCCIÓN (m3)]]-Tabla1[[#This Row],[VOLUMEN CONSUMO AGUA LIMPIA LAVANDERIA (m3)]]</f>
        <v>0</v>
      </c>
      <c r="AD3" s="110"/>
      <c r="AE3" s="110"/>
      <c r="AF3" s="110">
        <v>65</v>
      </c>
      <c r="AG3" s="110">
        <v>45</v>
      </c>
      <c r="AH3" s="110">
        <f>Tabla1[[#This Row],[VOLUMEN CONSUMO AGUA LIMPIA LAVANDERIA (m3)]]</f>
        <v>0</v>
      </c>
      <c r="AI3" s="110">
        <v>0</v>
      </c>
      <c r="AJ3" s="110">
        <f>'[1]Contadores Por Turno 2026'!D5-'[1]Contadores Por Turno 2026'!D4</f>
        <v>0</v>
      </c>
      <c r="AK3" s="110">
        <v>0</v>
      </c>
      <c r="AL3" s="110"/>
      <c r="AM3" s="110">
        <v>19</v>
      </c>
      <c r="AN3" s="110">
        <v>0</v>
      </c>
      <c r="AO3" s="108">
        <f>'[1]Contadores Por Turno 2026'!R5-'[1]Contadores Por Turno 2026'!R4</f>
        <v>0</v>
      </c>
      <c r="AP3" s="106"/>
      <c r="AQ3" s="108"/>
      <c r="AR3" s="108">
        <v>8</v>
      </c>
      <c r="AS3" s="110">
        <f>'[1]Contadores Por Turno 2026'!L5-'[1]Contadores Por Turno 2026'!L4</f>
        <v>0</v>
      </c>
      <c r="AT3" s="108">
        <v>0</v>
      </c>
      <c r="AU3" s="107">
        <f>'[1]Contadores Por Turno 2026'!U5-'[1]Contadores Por Turno 2026'!U4</f>
        <v>0</v>
      </c>
      <c r="AV3" s="107">
        <f>'[1]Contadores Por Turno 2026'!V5-'[1]Contadores Por Turno 2026'!V4</f>
        <v>0</v>
      </c>
      <c r="AW3" s="107">
        <f>'[1]Contadores Por Turno 2026'!W5-'[1]Contadores Por Turno 2026'!W4</f>
        <v>0</v>
      </c>
      <c r="AX3" s="107">
        <v>0</v>
      </c>
      <c r="AY3" s="107">
        <v>0</v>
      </c>
      <c r="AZ3" s="107">
        <f>('[1]Contadores Por Turno 2026'!S5-'[1]Contadores Por Turno 2026'!S4)/1000</f>
        <v>0</v>
      </c>
      <c r="BA3" s="224" t="e">
        <v>#N/A</v>
      </c>
      <c r="BB3" s="4"/>
    </row>
    <row r="4" spans="1:60" ht="15.75" thickBot="1" x14ac:dyDescent="0.3">
      <c r="A4" s="27">
        <v>46023</v>
      </c>
      <c r="B4" s="28">
        <v>3</v>
      </c>
      <c r="C4" s="28">
        <f>WEEKNUM(Tabla1[[#This Row],[FECHA]],2)</f>
        <v>1</v>
      </c>
      <c r="D4" s="28">
        <f>DAY(Tabla1[[#This Row],[FECHA]])</f>
        <v>1</v>
      </c>
      <c r="E4" s="28">
        <f>'[1]Contadores Por Turno 2026'!X6-'[1]Contadores Por Turno 2026'!X5</f>
        <v>0</v>
      </c>
      <c r="F4" s="28">
        <f>'[1]Contadores Por Turno 2026'!Y6-'[1]Contadores Por Turno 2026'!Y5</f>
        <v>0</v>
      </c>
      <c r="G4" s="28"/>
      <c r="H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" s="28">
        <f>('[1]Contadores Por Turno 2026'!C6-'[1]Contadores Por Turno 2026'!C5)*10</f>
        <v>0</v>
      </c>
      <c r="J4" s="61">
        <f>Tabla1[[#This Row],[ENTRADA RO 1 (m3)]]</f>
        <v>0</v>
      </c>
      <c r="K4" s="61">
        <f>Tabla1[[#This Row],[RECHAZO ETAPA 1 (m3)]]</f>
        <v>0</v>
      </c>
      <c r="L4" s="61">
        <f>Tabla1[[#This Row],[PERMEADO ETAPA 1  (m3)]]</f>
        <v>0</v>
      </c>
      <c r="M4" s="60" t="e">
        <f>1-(Tabla1[[#This Row],[VOLUMEN ENVIADO A RO (m3)]]-Tabla1[[#This Row],[VOLUMEN ENVIADO PERMEADO RO (m3)]])/Tabla1[[#This Row],[VOLUMEN ENVIADO A RO (m3)]]</f>
        <v>#DIV/0!</v>
      </c>
      <c r="N4" s="61">
        <f>('[1]Contadores Por Turno 2026'!N6-'[1]Contadores Por Turno 2026'!N5)/1000</f>
        <v>0</v>
      </c>
      <c r="O4" s="61">
        <f>('[1]Contadores Por Turno 2026'!O6-'[1]Contadores Por Turno 2026'!O5)</f>
        <v>0</v>
      </c>
      <c r="P4" s="61">
        <f>+Tabla1[[#This Row],[ENTRADA RO 1 (m3)]]-Tabla1[[#This Row],[PERMEADO ETAPA 1  (m3)]]</f>
        <v>0</v>
      </c>
      <c r="Q4" s="60" t="e">
        <f>1-(Tabla1[[#This Row],[VOLUMEN ENVIADO A RO (m3)]]-Tabla1[[#This Row],[VOLUMEN ENVIADO PERMEADO RO (m3)]])/Tabla1[[#This Row],[VOLUMEN ENVIADO A RO (m3)]]</f>
        <v>#DIV/0!</v>
      </c>
      <c r="R4" s="61">
        <v>0</v>
      </c>
      <c r="S4" s="61">
        <v>0</v>
      </c>
      <c r="T4" s="61">
        <v>0</v>
      </c>
      <c r="U4" s="60" t="s">
        <v>18</v>
      </c>
      <c r="V4" s="61">
        <f>Tabla1[[#This Row],[VOLUMEN ENVIADO PERMEADO RO (m3)]]</f>
        <v>0</v>
      </c>
      <c r="W4" s="111">
        <f>Tabla1[[#This Row],[TOTAL CONSUMO AGUA LIMPIA PRODUCCIÓN (m3)]]+Tabla1[[#This Row],[TOTAL CONSUMO AGUA RECHAZO PRODUCCIÓN (m3)]]</f>
        <v>0</v>
      </c>
      <c r="X4" s="111">
        <f>+Tabla1[[#This Row],[PERMEADO ETAPA 1  (m3)]]+Tabla1[[#This Row],[VOLUMEN  PTAP POTABLE (m3)2]]+Tabla1[[#This Row],[VOLUMEN CONSUMO ACUEDUCTO (m3)]]+Tabla1[[#This Row],[VOLUMEN CONSUMO CARROTANQUES (m3)]]</f>
        <v>0</v>
      </c>
      <c r="Y4" s="111">
        <v>0</v>
      </c>
      <c r="Z4" s="111">
        <v>0</v>
      </c>
      <c r="AA4" s="115">
        <f>+Tabla1[[#This Row],[VOLUMEN CONSUMO AGUA LIMPIA TINTORERIA (m3)]]</f>
        <v>0</v>
      </c>
      <c r="AB4" s="115" t="s">
        <v>18</v>
      </c>
      <c r="AC4" s="115">
        <f>Tabla1[[#This Row],[TOTAL CONSUMO AGUA LIMPIA PRODUCCIÓN (m3)]]-Tabla1[[#This Row],[VOLUMEN CONSUMO AGUA LIMPIA LAVANDERIA (m3)]]</f>
        <v>0</v>
      </c>
      <c r="AD4" s="115"/>
      <c r="AE4" s="115"/>
      <c r="AF4" s="115">
        <v>65</v>
      </c>
      <c r="AG4" s="115">
        <v>45</v>
      </c>
      <c r="AH4" s="115">
        <f>Tabla1[[#This Row],[VOLUMEN CONSUMO AGUA LIMPIA LAVANDERIA (m3)]]</f>
        <v>0</v>
      </c>
      <c r="AI4" s="115">
        <v>0</v>
      </c>
      <c r="AJ4" s="115">
        <f>'[1]Contadores Por Turno 2026'!D6-'[1]Contadores Por Turno 2026'!D5</f>
        <v>0</v>
      </c>
      <c r="AK4" s="115">
        <v>0</v>
      </c>
      <c r="AL4" s="115"/>
      <c r="AM4" s="115">
        <v>19</v>
      </c>
      <c r="AN4" s="115">
        <v>0</v>
      </c>
      <c r="AO4" s="113">
        <f>'[1]Contadores Por Turno 2026'!R6-'[1]Contadores Por Turno 2026'!R5</f>
        <v>0</v>
      </c>
      <c r="AP4" s="111"/>
      <c r="AQ4" s="113"/>
      <c r="AR4" s="113">
        <v>8</v>
      </c>
      <c r="AS4" s="115">
        <f>'[1]Contadores Por Turno 2026'!L6-'[1]Contadores Por Turno 2026'!L5</f>
        <v>0</v>
      </c>
      <c r="AT4" s="113">
        <v>0</v>
      </c>
      <c r="AU4" s="112">
        <f>'[1]Contadores Por Turno 2026'!U6-'[1]Contadores Por Turno 2026'!U5</f>
        <v>0</v>
      </c>
      <c r="AV4" s="112">
        <f>'[1]Contadores Por Turno 2026'!V6-'[1]Contadores Por Turno 2026'!V5</f>
        <v>0</v>
      </c>
      <c r="AW4" s="112">
        <f>'[1]Contadores Por Turno 2026'!W6-'[1]Contadores Por Turno 2026'!W5</f>
        <v>0</v>
      </c>
      <c r="AX4" s="112">
        <v>0</v>
      </c>
      <c r="AY4" s="112">
        <v>0</v>
      </c>
      <c r="AZ4" s="112">
        <f>('[1]Contadores Por Turno 2026'!S6-'[1]Contadores Por Turno 2026'!S5)/1000</f>
        <v>0</v>
      </c>
      <c r="BA4" s="225" t="e">
        <v>#N/A</v>
      </c>
      <c r="BB4" s="4"/>
    </row>
    <row r="5" spans="1:60" x14ac:dyDescent="0.25">
      <c r="A5" s="25">
        <v>46024</v>
      </c>
      <c r="B5" s="26">
        <v>1</v>
      </c>
      <c r="C5" s="26">
        <f>WEEKNUM(Tabla1[[#This Row],[FECHA]],2)</f>
        <v>1</v>
      </c>
      <c r="D5" s="26">
        <f>DAY(Tabla1[[#This Row],[FECHA]])</f>
        <v>2</v>
      </c>
      <c r="E5" s="26">
        <f>'[1]Contadores Por Turno 2026'!X7-'[1]Contadores Por Turno 2026'!X6</f>
        <v>0</v>
      </c>
      <c r="F5" s="26">
        <f>'[1]Contadores Por Turno 2026'!Y7-'[1]Contadores Por Turno 2026'!Y6</f>
        <v>0</v>
      </c>
      <c r="G5" s="26"/>
      <c r="H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" s="26">
        <f>('[1]Contadores Por Turno 2026'!C7-'[1]Contadores Por Turno 2026'!C6)*10</f>
        <v>0</v>
      </c>
      <c r="J5" s="57">
        <f>Tabla1[[#This Row],[ENTRADA RO 1 (m3)]]</f>
        <v>0</v>
      </c>
      <c r="K5" s="57">
        <f>Tabla1[[#This Row],[RECHAZO ETAPA 1 (m3)]]</f>
        <v>0</v>
      </c>
      <c r="L5" s="57">
        <f>Tabla1[[#This Row],[PERMEADO ETAPA 1  (m3)]]</f>
        <v>0</v>
      </c>
      <c r="M5" s="56" t="e">
        <f>1-(Tabla1[[#This Row],[VOLUMEN ENVIADO A RO (m3)]]-Tabla1[[#This Row],[VOLUMEN ENVIADO PERMEADO RO (m3)]])/Tabla1[[#This Row],[VOLUMEN ENVIADO A RO (m3)]]</f>
        <v>#DIV/0!</v>
      </c>
      <c r="N5" s="57">
        <f>('[1]Contadores Por Turno 2026'!N7-'[1]Contadores Por Turno 2026'!N6)/1000</f>
        <v>0</v>
      </c>
      <c r="O5" s="57">
        <f>('[1]Contadores Por Turno 2026'!O7-'[1]Contadores Por Turno 2026'!O6)</f>
        <v>0</v>
      </c>
      <c r="P5" s="57">
        <f>+Tabla1[[#This Row],[ENTRADA RO 1 (m3)]]-Tabla1[[#This Row],[PERMEADO ETAPA 1  (m3)]]</f>
        <v>0</v>
      </c>
      <c r="Q5" s="56" t="e">
        <f>1-(Tabla1[[#This Row],[VOLUMEN ENVIADO A RO (m3)]]-Tabla1[[#This Row],[VOLUMEN ENVIADO PERMEADO RO (m3)]])/Tabla1[[#This Row],[VOLUMEN ENVIADO A RO (m3)]]</f>
        <v>#DIV/0!</v>
      </c>
      <c r="R5" s="57">
        <v>0</v>
      </c>
      <c r="S5" s="57">
        <v>0</v>
      </c>
      <c r="T5" s="57">
        <v>0</v>
      </c>
      <c r="U5" s="56" t="s">
        <v>18</v>
      </c>
      <c r="V5" s="57">
        <f>Tabla1[[#This Row],[VOLUMEN ENVIADO PERMEADO RO (m3)]]</f>
        <v>0</v>
      </c>
      <c r="W5" s="101">
        <f>Tabla1[[#This Row],[TOTAL CONSUMO AGUA LIMPIA PRODUCCIÓN (m3)]]+Tabla1[[#This Row],[TOTAL CONSUMO AGUA RECHAZO PRODUCCIÓN (m3)]]</f>
        <v>0</v>
      </c>
      <c r="X5" s="101">
        <f>+Tabla1[[#This Row],[PERMEADO ETAPA 1  (m3)]]+Tabla1[[#This Row],[VOLUMEN  PTAP POTABLE (m3)2]]+Tabla1[[#This Row],[VOLUMEN CONSUMO ACUEDUCTO (m3)]]+Tabla1[[#This Row],[VOLUMEN CONSUMO CARROTANQUES (m3)]]</f>
        <v>0</v>
      </c>
      <c r="Y5" s="101">
        <v>0</v>
      </c>
      <c r="Z5" s="101">
        <v>0</v>
      </c>
      <c r="AA5" s="105">
        <f>+Tabla1[[#This Row],[VOLUMEN CONSUMO AGUA LIMPIA TINTORERIA (m3)]]</f>
        <v>0</v>
      </c>
      <c r="AB5" s="105" t="s">
        <v>18</v>
      </c>
      <c r="AC5" s="105">
        <f>Tabla1[[#This Row],[TOTAL CONSUMO AGUA LIMPIA PRODUCCIÓN (m3)]]-Tabla1[[#This Row],[VOLUMEN CONSUMO AGUA LIMPIA LAVANDERIA (m3)]]</f>
        <v>0</v>
      </c>
      <c r="AD5" s="105"/>
      <c r="AE5" s="105"/>
      <c r="AF5" s="105">
        <v>65</v>
      </c>
      <c r="AG5" s="105">
        <v>45</v>
      </c>
      <c r="AH5" s="105">
        <f>Tabla1[[#This Row],[VOLUMEN CONSUMO AGUA LIMPIA LAVANDERIA (m3)]]</f>
        <v>0</v>
      </c>
      <c r="AI5" s="105">
        <v>0</v>
      </c>
      <c r="AJ5" s="105">
        <f>'[1]Contadores Por Turno 2026'!D7-'[1]Contadores Por Turno 2026'!D6</f>
        <v>0</v>
      </c>
      <c r="AK5" s="105">
        <v>0</v>
      </c>
      <c r="AL5" s="105"/>
      <c r="AM5" s="105">
        <v>19</v>
      </c>
      <c r="AN5" s="105">
        <v>0</v>
      </c>
      <c r="AO5" s="103">
        <f>'[1]Contadores Por Turno 2026'!R7-'[1]Contadores Por Turno 2026'!R6</f>
        <v>0</v>
      </c>
      <c r="AP5" s="101"/>
      <c r="AQ5" s="103"/>
      <c r="AR5" s="103">
        <v>8</v>
      </c>
      <c r="AS5" s="105">
        <f>'[1]Contadores Por Turno 2026'!L7-'[1]Contadores Por Turno 2026'!L6</f>
        <v>0</v>
      </c>
      <c r="AT5" s="103">
        <v>0</v>
      </c>
      <c r="AU5" s="102">
        <f>'[1]Contadores Por Turno 2026'!U7-'[1]Contadores Por Turno 2026'!U6</f>
        <v>0</v>
      </c>
      <c r="AV5" s="102">
        <f>'[1]Contadores Por Turno 2026'!V7-'[1]Contadores Por Turno 2026'!V6</f>
        <v>0</v>
      </c>
      <c r="AW5" s="102">
        <f>'[1]Contadores Por Turno 2026'!W7-'[1]Contadores Por Turno 2026'!W6</f>
        <v>0</v>
      </c>
      <c r="AX5" s="102">
        <v>0</v>
      </c>
      <c r="AY5" s="102">
        <v>0</v>
      </c>
      <c r="AZ5" s="102">
        <f>('[1]Contadores Por Turno 2026'!S7-'[1]Contadores Por Turno 2026'!S6)/1000</f>
        <v>0</v>
      </c>
      <c r="BA5" s="223" t="e">
        <v>#N/A</v>
      </c>
      <c r="BB5" s="4"/>
    </row>
    <row r="6" spans="1:60" x14ac:dyDescent="0.25">
      <c r="A6" s="23">
        <v>46024</v>
      </c>
      <c r="B6" s="17">
        <v>2</v>
      </c>
      <c r="C6" s="17">
        <f>WEEKNUM(Tabla1[[#This Row],[FECHA]],2)</f>
        <v>1</v>
      </c>
      <c r="D6" s="17">
        <f>DAY(Tabla1[[#This Row],[FECHA]])</f>
        <v>2</v>
      </c>
      <c r="E6" s="17">
        <f>'[1]Contadores Por Turno 2026'!X8-'[1]Contadores Por Turno 2026'!X7</f>
        <v>181</v>
      </c>
      <c r="F6" s="17">
        <f>'[1]Contadores Por Turno 2026'!Y8-'[1]Contadores Por Turno 2026'!Y7</f>
        <v>132</v>
      </c>
      <c r="H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6" s="17">
        <f>('[1]Contadores Por Turno 2026'!C8-'[1]Contadores Por Turno 2026'!C7)*10</f>
        <v>390</v>
      </c>
      <c r="J6" s="59">
        <f>Tabla1[[#This Row],[ENTRADA RO 1 (m3)]]</f>
        <v>257.44900000000001</v>
      </c>
      <c r="K6" s="59">
        <f>Tabla1[[#This Row],[RECHAZO ETAPA 1 (m3)]]</f>
        <v>42.449000000000012</v>
      </c>
      <c r="L6" s="59">
        <f>Tabla1[[#This Row],[PERMEADO ETAPA 1  (m3)]]</f>
        <v>215</v>
      </c>
      <c r="M6" s="58">
        <f>1-(Tabla1[[#This Row],[VOLUMEN ENVIADO A RO (m3)]]-Tabla1[[#This Row],[VOLUMEN ENVIADO PERMEADO RO (m3)]])/Tabla1[[#This Row],[VOLUMEN ENVIADO A RO (m3)]]</f>
        <v>0.83511685809616654</v>
      </c>
      <c r="N6" s="59">
        <f>('[1]Contadores Por Turno 2026'!N8-'[1]Contadores Por Turno 2026'!N7)/1000</f>
        <v>257.44900000000001</v>
      </c>
      <c r="O6" s="59">
        <f>('[1]Contadores Por Turno 2026'!O8-'[1]Contadores Por Turno 2026'!O7)</f>
        <v>215</v>
      </c>
      <c r="P6" s="59">
        <f>+Tabla1[[#This Row],[ENTRADA RO 1 (m3)]]-Tabla1[[#This Row],[PERMEADO ETAPA 1  (m3)]]</f>
        <v>42.449000000000012</v>
      </c>
      <c r="Q6" s="58">
        <f>1-(Tabla1[[#This Row],[VOLUMEN ENVIADO A RO (m3)]]-Tabla1[[#This Row],[VOLUMEN ENVIADO PERMEADO RO (m3)]])/Tabla1[[#This Row],[VOLUMEN ENVIADO A RO (m3)]]</f>
        <v>0.83511685809616654</v>
      </c>
      <c r="R6" s="59">
        <v>0</v>
      </c>
      <c r="S6" s="59">
        <v>0</v>
      </c>
      <c r="T6" s="59">
        <v>0</v>
      </c>
      <c r="U6" s="58" t="s">
        <v>18</v>
      </c>
      <c r="V6" s="59">
        <f>Tabla1[[#This Row],[VOLUMEN ENVIADO PERMEADO RO (m3)]]</f>
        <v>215</v>
      </c>
      <c r="W6" s="106">
        <f>Tabla1[[#This Row],[TOTAL CONSUMO AGUA LIMPIA PRODUCCIÓN (m3)]]+Tabla1[[#This Row],[TOTAL CONSUMO AGUA RECHAZO PRODUCCIÓN (m3)]]</f>
        <v>425</v>
      </c>
      <c r="X6" s="106">
        <f>+Tabla1[[#This Row],[PERMEADO ETAPA 1  (m3)]]+Tabla1[[#This Row],[VOLUMEN  PTAP POTABLE (m3)2]]+Tabla1[[#This Row],[VOLUMEN CONSUMO ACUEDUCTO (m3)]]+Tabla1[[#This Row],[VOLUMEN CONSUMO CARROTANQUES (m3)]]</f>
        <v>425</v>
      </c>
      <c r="Y6" s="106">
        <v>0</v>
      </c>
      <c r="Z6" s="106">
        <v>640.23880597014931</v>
      </c>
      <c r="AA6" s="110">
        <f>+Tabla1[[#This Row],[VOLUMEN CONSUMO AGUA LIMPIA TINTORERIA (m3)]]</f>
        <v>89</v>
      </c>
      <c r="AB6" s="110">
        <v>0.60745552103925449</v>
      </c>
      <c r="AC6" s="110">
        <f>Tabla1[[#This Row],[TOTAL CONSUMO AGUA LIMPIA PRODUCCIÓN (m3)]]-Tabla1[[#This Row],[VOLUMEN CONSUMO AGUA LIMPIA LAVANDERIA (m3)]]</f>
        <v>89</v>
      </c>
      <c r="AD6" s="110"/>
      <c r="AE6" s="110">
        <v>4196</v>
      </c>
      <c r="AF6" s="110">
        <v>65</v>
      </c>
      <c r="AG6" s="110">
        <v>45</v>
      </c>
      <c r="AH6" s="110">
        <f>Tabla1[[#This Row],[VOLUMEN CONSUMO AGUA LIMPIA LAVANDERIA (m3)]]</f>
        <v>336</v>
      </c>
      <c r="AI6" s="110">
        <v>220</v>
      </c>
      <c r="AJ6" s="110">
        <f>'[1]Contadores Por Turno 2026'!D8-'[1]Contadores Por Turno 2026'!D7</f>
        <v>336</v>
      </c>
      <c r="AK6" s="110">
        <v>0</v>
      </c>
      <c r="AL6" s="110">
        <v>1688</v>
      </c>
      <c r="AM6" s="110">
        <v>19</v>
      </c>
      <c r="AN6" s="110">
        <v>0</v>
      </c>
      <c r="AO6" s="108">
        <f>'[1]Contadores Por Turno 2026'!R8-'[1]Contadores Por Turno 2026'!R7</f>
        <v>30</v>
      </c>
      <c r="AP6" s="106"/>
      <c r="AQ6" s="108">
        <v>3370</v>
      </c>
      <c r="AR6" s="108">
        <v>8</v>
      </c>
      <c r="AS6" s="110">
        <f>'[1]Contadores Por Turno 2026'!L8-'[1]Contadores Por Turno 2026'!L7</f>
        <v>6</v>
      </c>
      <c r="AT6" s="108">
        <v>0</v>
      </c>
      <c r="AU6" s="107">
        <f>'[1]Contadores Por Turno 2026'!U8-'[1]Contadores Por Turno 2026'!U7</f>
        <v>474</v>
      </c>
      <c r="AV6" s="107">
        <f>'[1]Contadores Por Turno 2026'!V8-'[1]Contadores Por Turno 2026'!V7</f>
        <v>0</v>
      </c>
      <c r="AW6" s="107">
        <f>'[1]Contadores Por Turno 2026'!W8-'[1]Contadores Por Turno 2026'!W7</f>
        <v>0</v>
      </c>
      <c r="AX6" s="107">
        <v>0</v>
      </c>
      <c r="AY6" s="107">
        <v>195</v>
      </c>
      <c r="AZ6" s="107">
        <f>('[1]Contadores Por Turno 2026'!S8-'[1]Contadores Por Turno 2026'!S7)/1000</f>
        <v>33.725000000000001</v>
      </c>
      <c r="BA6" s="224" t="e">
        <v>#N/A</v>
      </c>
      <c r="BB6" s="4"/>
    </row>
    <row r="7" spans="1:60" ht="15.75" thickBot="1" x14ac:dyDescent="0.3">
      <c r="A7" s="27">
        <v>46024</v>
      </c>
      <c r="B7" s="28">
        <v>3</v>
      </c>
      <c r="C7" s="28">
        <f>WEEKNUM(Tabla1[[#This Row],[FECHA]],2)</f>
        <v>1</v>
      </c>
      <c r="D7" s="28">
        <f>DAY(Tabla1[[#This Row],[FECHA]])</f>
        <v>2</v>
      </c>
      <c r="E7" s="28">
        <f>'[1]Contadores Por Turno 2026'!X9-'[1]Contadores Por Turno 2026'!X8</f>
        <v>0</v>
      </c>
      <c r="F7" s="28">
        <f>'[1]Contadores Por Turno 2026'!Y9-'[1]Contadores Por Turno 2026'!Y8</f>
        <v>0</v>
      </c>
      <c r="G7" s="28"/>
      <c r="H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183</v>
      </c>
      <c r="I7" s="28">
        <f>('[1]Contadores Por Turno 2026'!C9-'[1]Contadores Por Turno 2026'!C8)*10</f>
        <v>160</v>
      </c>
      <c r="J7" s="61">
        <f>Tabla1[[#This Row],[ENTRADA RO 1 (m3)]]</f>
        <v>0</v>
      </c>
      <c r="K7" s="61">
        <f>Tabla1[[#This Row],[RECHAZO ETAPA 1 (m3)]]</f>
        <v>0</v>
      </c>
      <c r="L7" s="61">
        <f>Tabla1[[#This Row],[PERMEADO ETAPA 1  (m3)]]</f>
        <v>0</v>
      </c>
      <c r="M7" s="60" t="e">
        <f>1-(Tabla1[[#This Row],[VOLUMEN ENVIADO A RO (m3)]]-Tabla1[[#This Row],[VOLUMEN ENVIADO PERMEADO RO (m3)]])/Tabla1[[#This Row],[VOLUMEN ENVIADO A RO (m3)]]</f>
        <v>#DIV/0!</v>
      </c>
      <c r="N7" s="61">
        <f>('[1]Contadores Por Turno 2026'!N9-'[1]Contadores Por Turno 2026'!N8)/1000</f>
        <v>0</v>
      </c>
      <c r="O7" s="61">
        <f>('[1]Contadores Por Turno 2026'!O9-'[1]Contadores Por Turno 2026'!O8)</f>
        <v>0</v>
      </c>
      <c r="P7" s="61">
        <f>+Tabla1[[#This Row],[ENTRADA RO 1 (m3)]]-Tabla1[[#This Row],[PERMEADO ETAPA 1  (m3)]]</f>
        <v>0</v>
      </c>
      <c r="Q7" s="60" t="e">
        <f>1-(Tabla1[[#This Row],[VOLUMEN ENVIADO A RO (m3)]]-Tabla1[[#This Row],[VOLUMEN ENVIADO PERMEADO RO (m3)]])/Tabla1[[#This Row],[VOLUMEN ENVIADO A RO (m3)]]</f>
        <v>#DIV/0!</v>
      </c>
      <c r="R7" s="61">
        <v>0</v>
      </c>
      <c r="S7" s="61">
        <v>0</v>
      </c>
      <c r="T7" s="61">
        <v>0</v>
      </c>
      <c r="U7" s="60" t="s">
        <v>18</v>
      </c>
      <c r="V7" s="61">
        <f>Tabla1[[#This Row],[VOLUMEN ENVIADO PERMEADO RO (m3)]]</f>
        <v>0</v>
      </c>
      <c r="W7" s="111">
        <f>Tabla1[[#This Row],[TOTAL CONSUMO AGUA LIMPIA PRODUCCIÓN (m3)]]+Tabla1[[#This Row],[TOTAL CONSUMO AGUA RECHAZO PRODUCCIÓN (m3)]]</f>
        <v>183</v>
      </c>
      <c r="X7" s="111">
        <f>+Tabla1[[#This Row],[PERMEADO ETAPA 1  (m3)]]+Tabla1[[#This Row],[VOLUMEN  PTAP POTABLE (m3)2]]+Tabla1[[#This Row],[VOLUMEN CONSUMO ACUEDUCTO (m3)]]+Tabla1[[#This Row],[VOLUMEN CONSUMO CARROTANQUES (m3)]]</f>
        <v>183</v>
      </c>
      <c r="Y7" s="111">
        <v>0</v>
      </c>
      <c r="Z7" s="111">
        <v>174.92537313432837</v>
      </c>
      <c r="AA7" s="115">
        <f>+Tabla1[[#This Row],[VOLUMEN CONSUMO AGUA LIMPIA TINTORERIA (m3)]]</f>
        <v>135</v>
      </c>
      <c r="AB7" s="115">
        <v>0.85428051001821492</v>
      </c>
      <c r="AC7" s="115">
        <f>Tabla1[[#This Row],[TOTAL CONSUMO AGUA LIMPIA PRODUCCIÓN (m3)]]-Tabla1[[#This Row],[VOLUMEN CONSUMO AGUA LIMPIA LAVANDERIA (m3)]]</f>
        <v>135</v>
      </c>
      <c r="AD7" s="115"/>
      <c r="AE7" s="115"/>
      <c r="AF7" s="115">
        <v>65</v>
      </c>
      <c r="AG7" s="115">
        <v>45</v>
      </c>
      <c r="AH7" s="115">
        <f>Tabla1[[#This Row],[VOLUMEN CONSUMO AGUA LIMPIA LAVANDERIA (m3)]]</f>
        <v>48</v>
      </c>
      <c r="AI7" s="115">
        <v>67</v>
      </c>
      <c r="AJ7" s="115">
        <f>'[1]Contadores Por Turno 2026'!D9-'[1]Contadores Por Turno 2026'!D8</f>
        <v>48</v>
      </c>
      <c r="AK7" s="115">
        <v>0</v>
      </c>
      <c r="AL7" s="115"/>
      <c r="AM7" s="115">
        <v>19</v>
      </c>
      <c r="AN7" s="115">
        <v>0</v>
      </c>
      <c r="AO7" s="113">
        <f>'[1]Contadores Por Turno 2026'!R9-'[1]Contadores Por Turno 2026'!R8</f>
        <v>24</v>
      </c>
      <c r="AP7" s="111"/>
      <c r="AQ7" s="113"/>
      <c r="AR7" s="113">
        <v>8</v>
      </c>
      <c r="AS7" s="115">
        <f>'[1]Contadores Por Turno 2026'!L9-'[1]Contadores Por Turno 2026'!L8</f>
        <v>6</v>
      </c>
      <c r="AT7" s="113">
        <v>0</v>
      </c>
      <c r="AU7" s="112">
        <f>'[1]Contadores Por Turno 2026'!U9-'[1]Contadores Por Turno 2026'!U8</f>
        <v>183</v>
      </c>
      <c r="AV7" s="112">
        <f>'[1]Contadores Por Turno 2026'!V9-'[1]Contadores Por Turno 2026'!V8</f>
        <v>155</v>
      </c>
      <c r="AW7" s="112">
        <f>'[1]Contadores Por Turno 2026'!W9-'[1]Contadores Por Turno 2026'!W8</f>
        <v>154</v>
      </c>
      <c r="AX7" s="112">
        <v>0</v>
      </c>
      <c r="AY7" s="112">
        <v>0</v>
      </c>
      <c r="AZ7" s="112">
        <f>('[1]Contadores Por Turno 2026'!S9-'[1]Contadores Por Turno 2026'!S8)/1000</f>
        <v>34.854999999999997</v>
      </c>
      <c r="BA7" s="225" t="e">
        <v>#N/A</v>
      </c>
      <c r="BB7" s="4"/>
    </row>
    <row r="8" spans="1:60" x14ac:dyDescent="0.25">
      <c r="A8" s="25">
        <v>46025</v>
      </c>
      <c r="B8" s="26">
        <v>1</v>
      </c>
      <c r="C8" s="26">
        <f>WEEKNUM(Tabla1[[#This Row],[FECHA]],2)</f>
        <v>1</v>
      </c>
      <c r="D8" s="26">
        <f>DAY(Tabla1[[#This Row],[FECHA]])</f>
        <v>3</v>
      </c>
      <c r="E8" s="26">
        <f>'[1]Contadores Por Turno 2026'!X10-'[1]Contadores Por Turno 2026'!X9</f>
        <v>25</v>
      </c>
      <c r="F8" s="26">
        <f>'[1]Contadores Por Turno 2026'!Y10-'[1]Contadores Por Turno 2026'!Y9</f>
        <v>18</v>
      </c>
      <c r="G8" s="26"/>
      <c r="H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145</v>
      </c>
      <c r="I8" s="26">
        <f>('[1]Contadores Por Turno 2026'!C10-'[1]Contadores Por Turno 2026'!C9)*10</f>
        <v>390</v>
      </c>
      <c r="J8" s="57">
        <f>Tabla1[[#This Row],[ENTRADA RO 1 (m3)]]</f>
        <v>0</v>
      </c>
      <c r="K8" s="57">
        <f>Tabla1[[#This Row],[RECHAZO ETAPA 1 (m3)]]</f>
        <v>0</v>
      </c>
      <c r="L8" s="57">
        <f>Tabla1[[#This Row],[PERMEADO ETAPA 1  (m3)]]</f>
        <v>0</v>
      </c>
      <c r="M8" s="56" t="e">
        <f>1-(Tabla1[[#This Row],[VOLUMEN ENVIADO A RO (m3)]]-Tabla1[[#This Row],[VOLUMEN ENVIADO PERMEADO RO (m3)]])/Tabla1[[#This Row],[VOLUMEN ENVIADO A RO (m3)]]</f>
        <v>#DIV/0!</v>
      </c>
      <c r="N8" s="57">
        <f>('[1]Contadores Por Turno 2026'!N10-'[1]Contadores Por Turno 2026'!N9)/1000</f>
        <v>0</v>
      </c>
      <c r="O8" s="57">
        <f>('[1]Contadores Por Turno 2026'!O10-'[1]Contadores Por Turno 2026'!O9)</f>
        <v>0</v>
      </c>
      <c r="P8" s="57">
        <f>+Tabla1[[#This Row],[ENTRADA RO 1 (m3)]]-Tabla1[[#This Row],[PERMEADO ETAPA 1  (m3)]]</f>
        <v>0</v>
      </c>
      <c r="Q8" s="56" t="e">
        <f>1-(Tabla1[[#This Row],[VOLUMEN ENVIADO A RO (m3)]]-Tabla1[[#This Row],[VOLUMEN ENVIADO PERMEADO RO (m3)]])/Tabla1[[#This Row],[VOLUMEN ENVIADO A RO (m3)]]</f>
        <v>#DIV/0!</v>
      </c>
      <c r="R8" s="57">
        <v>0</v>
      </c>
      <c r="S8" s="57">
        <v>0</v>
      </c>
      <c r="T8" s="57">
        <v>0</v>
      </c>
      <c r="U8" s="56" t="s">
        <v>18</v>
      </c>
      <c r="V8" s="57">
        <f>Tabla1[[#This Row],[VOLUMEN ENVIADO PERMEADO RO (m3)]]</f>
        <v>0</v>
      </c>
      <c r="W8" s="101">
        <f>Tabla1[[#This Row],[TOTAL CONSUMO AGUA LIMPIA PRODUCCIÓN (m3)]]+Tabla1[[#This Row],[TOTAL CONSUMO AGUA RECHAZO PRODUCCIÓN (m3)]]</f>
        <v>163</v>
      </c>
      <c r="X8" s="101">
        <f>+Tabla1[[#This Row],[PERMEADO ETAPA 1  (m3)]]+Tabla1[[#This Row],[VOLUMEN  PTAP POTABLE (m3)2]]+Tabla1[[#This Row],[VOLUMEN CONSUMO ACUEDUCTO (m3)]]+Tabla1[[#This Row],[VOLUMEN CONSUMO CARROTANQUES (m3)]]</f>
        <v>163</v>
      </c>
      <c r="Y8" s="101">
        <v>0</v>
      </c>
      <c r="Z8" s="101">
        <v>0</v>
      </c>
      <c r="AA8" s="105">
        <f>+Tabla1[[#This Row],[VOLUMEN CONSUMO AGUA LIMPIA TINTORERIA (m3)]]</f>
        <v>158</v>
      </c>
      <c r="AB8" s="105">
        <v>0.94090333474039678</v>
      </c>
      <c r="AC8" s="105">
        <f>Tabla1[[#This Row],[TOTAL CONSUMO AGUA LIMPIA PRODUCCIÓN (m3)]]-Tabla1[[#This Row],[VOLUMEN CONSUMO AGUA LIMPIA LAVANDERIA (m3)]]</f>
        <v>158</v>
      </c>
      <c r="AD8" s="105"/>
      <c r="AE8" s="105"/>
      <c r="AF8" s="105">
        <v>65</v>
      </c>
      <c r="AG8" s="105">
        <v>45</v>
      </c>
      <c r="AH8" s="105">
        <f>Tabla1[[#This Row],[VOLUMEN CONSUMO AGUA LIMPIA LAVANDERIA (m3)]]</f>
        <v>5</v>
      </c>
      <c r="AI8" s="105">
        <v>18</v>
      </c>
      <c r="AJ8" s="105">
        <f>'[1]Contadores Por Turno 2026'!D10-'[1]Contadores Por Turno 2026'!D9</f>
        <v>5</v>
      </c>
      <c r="AK8" s="105">
        <v>0</v>
      </c>
      <c r="AL8" s="105"/>
      <c r="AM8" s="105">
        <v>19</v>
      </c>
      <c r="AN8" s="105">
        <v>0</v>
      </c>
      <c r="AO8" s="103">
        <f>'[1]Contadores Por Turno 2026'!R10-'[1]Contadores Por Turno 2026'!R9</f>
        <v>12</v>
      </c>
      <c r="AP8" s="101"/>
      <c r="AQ8" s="103"/>
      <c r="AR8" s="103">
        <v>8</v>
      </c>
      <c r="AS8" s="105">
        <f>'[1]Contadores Por Turno 2026'!L10-'[1]Contadores Por Turno 2026'!L9</f>
        <v>6</v>
      </c>
      <c r="AT8" s="103">
        <v>0</v>
      </c>
      <c r="AU8" s="102">
        <f>'[1]Contadores Por Turno 2026'!U10-'[1]Contadores Por Turno 2026'!U9</f>
        <v>170</v>
      </c>
      <c r="AV8" s="102">
        <f>'[1]Contadores Por Turno 2026'!V10-'[1]Contadores Por Turno 2026'!V9</f>
        <v>0</v>
      </c>
      <c r="AW8" s="102">
        <f>'[1]Contadores Por Turno 2026'!W10-'[1]Contadores Por Turno 2026'!W9</f>
        <v>0</v>
      </c>
      <c r="AX8" s="102">
        <v>0</v>
      </c>
      <c r="AY8" s="102">
        <v>0</v>
      </c>
      <c r="AZ8" s="102">
        <f>('[1]Contadores Por Turno 2026'!S10-'[1]Contadores Por Turno 2026'!S9)/1000</f>
        <v>58.468000000000004</v>
      </c>
      <c r="BA8" s="223" t="e">
        <v>#N/A</v>
      </c>
      <c r="BB8" s="4"/>
    </row>
    <row r="9" spans="1:60" x14ac:dyDescent="0.25">
      <c r="A9" s="23">
        <v>46025</v>
      </c>
      <c r="B9" s="17">
        <v>2</v>
      </c>
      <c r="C9" s="17">
        <f>WEEKNUM(Tabla1[[#This Row],[FECHA]],2)</f>
        <v>1</v>
      </c>
      <c r="D9" s="17">
        <f>DAY(Tabla1[[#This Row],[FECHA]])</f>
        <v>3</v>
      </c>
      <c r="E9" s="17">
        <f>'[1]Contadores Por Turno 2026'!X11-'[1]Contadores Por Turno 2026'!X10</f>
        <v>202</v>
      </c>
      <c r="F9" s="17">
        <f>'[1]Contadores Por Turno 2026'!Y11-'[1]Contadores Por Turno 2026'!Y10</f>
        <v>151</v>
      </c>
      <c r="H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9" s="17">
        <f>('[1]Contadores Por Turno 2026'!C11-'[1]Contadores Por Turno 2026'!C10)*10</f>
        <v>110</v>
      </c>
      <c r="J9" s="59">
        <f>Tabla1[[#This Row],[ENTRADA RO 1 (m3)]]</f>
        <v>0</v>
      </c>
      <c r="K9" s="59">
        <f>Tabla1[[#This Row],[RECHAZO ETAPA 1 (m3)]]</f>
        <v>0</v>
      </c>
      <c r="L9" s="59">
        <f>Tabla1[[#This Row],[PERMEADO ETAPA 1  (m3)]]</f>
        <v>0</v>
      </c>
      <c r="M9" s="58" t="e">
        <f>1-(Tabla1[[#This Row],[VOLUMEN ENVIADO A RO (m3)]]-Tabla1[[#This Row],[VOLUMEN ENVIADO PERMEADO RO (m3)]])/Tabla1[[#This Row],[VOLUMEN ENVIADO A RO (m3)]]</f>
        <v>#DIV/0!</v>
      </c>
      <c r="N9" s="59">
        <f>('[1]Contadores Por Turno 2026'!N11-'[1]Contadores Por Turno 2026'!N10)/1000</f>
        <v>0</v>
      </c>
      <c r="O9" s="59">
        <f>('[1]Contadores Por Turno 2026'!O11-'[1]Contadores Por Turno 2026'!O10)</f>
        <v>0</v>
      </c>
      <c r="P9" s="59">
        <f>+Tabla1[[#This Row],[ENTRADA RO 1 (m3)]]-Tabla1[[#This Row],[PERMEADO ETAPA 1  (m3)]]</f>
        <v>0</v>
      </c>
      <c r="Q9" s="58" t="e">
        <f>1-(Tabla1[[#This Row],[VOLUMEN ENVIADO A RO (m3)]]-Tabla1[[#This Row],[VOLUMEN ENVIADO PERMEADO RO (m3)]])/Tabla1[[#This Row],[VOLUMEN ENVIADO A RO (m3)]]</f>
        <v>#DIV/0!</v>
      </c>
      <c r="R9" s="59">
        <v>0</v>
      </c>
      <c r="S9" s="59">
        <v>0</v>
      </c>
      <c r="T9" s="59">
        <v>0</v>
      </c>
      <c r="U9" s="58" t="s">
        <v>18</v>
      </c>
      <c r="V9" s="59">
        <f>Tabla1[[#This Row],[VOLUMEN ENVIADO PERMEADO RO (m3)]]</f>
        <v>0</v>
      </c>
      <c r="W9" s="106">
        <f>Tabla1[[#This Row],[TOTAL CONSUMO AGUA LIMPIA PRODUCCIÓN (m3)]]+Tabla1[[#This Row],[TOTAL CONSUMO AGUA RECHAZO PRODUCCIÓN (m3)]]</f>
        <v>123</v>
      </c>
      <c r="X9" s="106">
        <f>+Tabla1[[#This Row],[PERMEADO ETAPA 1  (m3)]]+Tabla1[[#This Row],[VOLUMEN  PTAP POTABLE (m3)2]]+Tabla1[[#This Row],[VOLUMEN CONSUMO ACUEDUCTO (m3)]]+Tabla1[[#This Row],[VOLUMEN CONSUMO CARROTANQUES (m3)]]</f>
        <v>123</v>
      </c>
      <c r="Y9" s="106">
        <v>0</v>
      </c>
      <c r="Z9" s="106">
        <v>268.38805970149258</v>
      </c>
      <c r="AA9" s="110">
        <f>+Tabla1[[#This Row],[VOLUMEN CONSUMO AGUA LIMPIA TINTORERIA (m3)]]</f>
        <v>119</v>
      </c>
      <c r="AB9" s="110">
        <v>0.49240780911062909</v>
      </c>
      <c r="AC9" s="110">
        <f>Tabla1[[#This Row],[TOTAL CONSUMO AGUA LIMPIA PRODUCCIÓN (m3)]]-Tabla1[[#This Row],[VOLUMEN CONSUMO AGUA LIMPIA LAVANDERIA (m3)]]</f>
        <v>119</v>
      </c>
      <c r="AD9" s="110"/>
      <c r="AE9" s="110">
        <v>6650</v>
      </c>
      <c r="AF9" s="110">
        <v>65</v>
      </c>
      <c r="AG9" s="110">
        <v>45</v>
      </c>
      <c r="AH9" s="110">
        <f>Tabla1[[#This Row],[VOLUMEN CONSUMO AGUA LIMPIA LAVANDERIA (m3)]]</f>
        <v>4</v>
      </c>
      <c r="AI9" s="110">
        <v>189</v>
      </c>
      <c r="AJ9" s="110">
        <f>'[1]Contadores Por Turno 2026'!D11-'[1]Contadores Por Turno 2026'!D10</f>
        <v>4</v>
      </c>
      <c r="AK9" s="110">
        <v>0</v>
      </c>
      <c r="AL9" s="110">
        <v>109</v>
      </c>
      <c r="AM9" s="110">
        <v>19</v>
      </c>
      <c r="AN9" s="110">
        <v>0</v>
      </c>
      <c r="AO9" s="108">
        <f>'[1]Contadores Por Turno 2026'!R11-'[1]Contadores Por Turno 2026'!R10</f>
        <v>9</v>
      </c>
      <c r="AP9" s="106"/>
      <c r="AQ9" s="108"/>
      <c r="AR9" s="108">
        <v>8</v>
      </c>
      <c r="AS9" s="110">
        <f>'[1]Contadores Por Turno 2026'!L11-'[1]Contadores Por Turno 2026'!L10</f>
        <v>5</v>
      </c>
      <c r="AT9" s="108">
        <v>0</v>
      </c>
      <c r="AU9" s="107">
        <f>'[1]Contadores Por Turno 2026'!U11-'[1]Contadores Por Turno 2026'!U10</f>
        <v>174</v>
      </c>
      <c r="AV9" s="107">
        <f>'[1]Contadores Por Turno 2026'!V11-'[1]Contadores Por Turno 2026'!V10</f>
        <v>3</v>
      </c>
      <c r="AW9" s="107">
        <f>'[1]Contadores Por Turno 2026'!W11-'[1]Contadores Por Turno 2026'!W10</f>
        <v>5</v>
      </c>
      <c r="AX9" s="107">
        <v>0</v>
      </c>
      <c r="AY9" s="107">
        <v>218</v>
      </c>
      <c r="AZ9" s="107">
        <f>('[1]Contadores Por Turno 2026'!S11-'[1]Contadores Por Turno 2026'!S10)/1000</f>
        <v>19.736000000000001</v>
      </c>
      <c r="BA9" s="224" t="e">
        <v>#N/A</v>
      </c>
      <c r="BB9" s="4"/>
    </row>
    <row r="10" spans="1:60" ht="15.75" thickBot="1" x14ac:dyDescent="0.3">
      <c r="A10" s="27">
        <v>46025</v>
      </c>
      <c r="B10" s="28">
        <v>3</v>
      </c>
      <c r="C10" s="28">
        <f>WEEKNUM(Tabla1[[#This Row],[FECHA]],2)</f>
        <v>1</v>
      </c>
      <c r="D10" s="28">
        <f>DAY(Tabla1[[#This Row],[FECHA]])</f>
        <v>3</v>
      </c>
      <c r="E10" s="28">
        <f>'[1]Contadores Por Turno 2026'!X12-'[1]Contadores Por Turno 2026'!X11</f>
        <v>0</v>
      </c>
      <c r="F10" s="28">
        <f>'[1]Contadores Por Turno 2026'!Y12-'[1]Contadores Por Turno 2026'!Y11</f>
        <v>0</v>
      </c>
      <c r="G10" s="28"/>
      <c r="H1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" s="28">
        <f>('[1]Contadores Por Turno 2026'!C12-'[1]Contadores Por Turno 2026'!C11)*10</f>
        <v>0</v>
      </c>
      <c r="J10" s="61">
        <f>Tabla1[[#This Row],[ENTRADA RO 1 (m3)]]</f>
        <v>0</v>
      </c>
      <c r="K10" s="61">
        <f>Tabla1[[#This Row],[RECHAZO ETAPA 1 (m3)]]</f>
        <v>0</v>
      </c>
      <c r="L10" s="61">
        <f>Tabla1[[#This Row],[PERMEADO ETAPA 1  (m3)]]</f>
        <v>0</v>
      </c>
      <c r="M10" s="60" t="e">
        <f>1-(Tabla1[[#This Row],[VOLUMEN ENVIADO A RO (m3)]]-Tabla1[[#This Row],[VOLUMEN ENVIADO PERMEADO RO (m3)]])/Tabla1[[#This Row],[VOLUMEN ENVIADO A RO (m3)]]</f>
        <v>#DIV/0!</v>
      </c>
      <c r="N10" s="61">
        <f>('[1]Contadores Por Turno 2026'!N12-'[1]Contadores Por Turno 2026'!N11)/1000</f>
        <v>0</v>
      </c>
      <c r="O10" s="61">
        <f>('[1]Contadores Por Turno 2026'!O12-'[1]Contadores Por Turno 2026'!O11)</f>
        <v>0</v>
      </c>
      <c r="P10" s="61">
        <f>+Tabla1[[#This Row],[ENTRADA RO 1 (m3)]]-Tabla1[[#This Row],[PERMEADO ETAPA 1  (m3)]]</f>
        <v>0</v>
      </c>
      <c r="Q10" s="60" t="e">
        <f>1-(Tabla1[[#This Row],[VOLUMEN ENVIADO A RO (m3)]]-Tabla1[[#This Row],[VOLUMEN ENVIADO PERMEADO RO (m3)]])/Tabla1[[#This Row],[VOLUMEN ENVIADO A RO (m3)]]</f>
        <v>#DIV/0!</v>
      </c>
      <c r="R10" s="61">
        <v>0</v>
      </c>
      <c r="S10" s="61">
        <v>0</v>
      </c>
      <c r="T10" s="61">
        <v>0</v>
      </c>
      <c r="U10" s="60" t="s">
        <v>18</v>
      </c>
      <c r="V10" s="61">
        <f>Tabla1[[#This Row],[VOLUMEN ENVIADO PERMEADO RO (m3)]]</f>
        <v>0</v>
      </c>
      <c r="W10" s="111">
        <f>Tabla1[[#This Row],[TOTAL CONSUMO AGUA LIMPIA PRODUCCIÓN (m3)]]+Tabla1[[#This Row],[TOTAL CONSUMO AGUA RECHAZO PRODUCCIÓN (m3)]]</f>
        <v>0</v>
      </c>
      <c r="X10" s="111">
        <f>+Tabla1[[#This Row],[PERMEADO ETAPA 1  (m3)]]+Tabla1[[#This Row],[VOLUMEN  PTAP POTABLE (m3)2]]+Tabla1[[#This Row],[VOLUMEN CONSUMO ACUEDUCTO (m3)]]+Tabla1[[#This Row],[VOLUMEN CONSUMO CARROTANQUES (m3)]]</f>
        <v>0</v>
      </c>
      <c r="Y10" s="111">
        <v>0</v>
      </c>
      <c r="Z10" s="111">
        <v>0</v>
      </c>
      <c r="AA10" s="115">
        <f>+Tabla1[[#This Row],[VOLUMEN CONSUMO AGUA LIMPIA TINTORERIA (m3)]]</f>
        <v>0</v>
      </c>
      <c r="AB10" s="115">
        <v>0.98173644282101713</v>
      </c>
      <c r="AC10" s="115">
        <f>Tabla1[[#This Row],[TOTAL CONSUMO AGUA LIMPIA PRODUCCIÓN (m3)]]-Tabla1[[#This Row],[VOLUMEN CONSUMO AGUA LIMPIA LAVANDERIA (m3)]]</f>
        <v>0</v>
      </c>
      <c r="AD10" s="115"/>
      <c r="AE10" s="115"/>
      <c r="AF10" s="115">
        <v>65</v>
      </c>
      <c r="AG10" s="115">
        <v>45</v>
      </c>
      <c r="AH10" s="115">
        <f>Tabla1[[#This Row],[VOLUMEN CONSUMO AGUA LIMPIA LAVANDERIA (m3)]]</f>
        <v>0</v>
      </c>
      <c r="AI10" s="115">
        <v>1</v>
      </c>
      <c r="AJ10" s="115">
        <f>'[1]Contadores Por Turno 2026'!D12-'[1]Contadores Por Turno 2026'!D11</f>
        <v>0</v>
      </c>
      <c r="AK10" s="115">
        <v>0</v>
      </c>
      <c r="AL10" s="115"/>
      <c r="AM10" s="115">
        <v>19</v>
      </c>
      <c r="AN10" s="115">
        <v>0</v>
      </c>
      <c r="AO10" s="113">
        <f>'[1]Contadores Por Turno 2026'!R12-'[1]Contadores Por Turno 2026'!R11</f>
        <v>0</v>
      </c>
      <c r="AP10" s="111"/>
      <c r="AQ10" s="113"/>
      <c r="AR10" s="113">
        <v>8</v>
      </c>
      <c r="AS10" s="115">
        <f>'[1]Contadores Por Turno 2026'!L12-'[1]Contadores Por Turno 2026'!L11</f>
        <v>0</v>
      </c>
      <c r="AT10" s="113">
        <v>0</v>
      </c>
      <c r="AU10" s="112">
        <f>'[1]Contadores Por Turno 2026'!U12-'[1]Contadores Por Turno 2026'!U11</f>
        <v>0</v>
      </c>
      <c r="AV10" s="112">
        <f>'[1]Contadores Por Turno 2026'!V12-'[1]Contadores Por Turno 2026'!V11</f>
        <v>0</v>
      </c>
      <c r="AW10" s="112">
        <f>'[1]Contadores Por Turno 2026'!W12-'[1]Contadores Por Turno 2026'!W11</f>
        <v>0</v>
      </c>
      <c r="AX10" s="112">
        <v>0</v>
      </c>
      <c r="AY10" s="112">
        <v>0</v>
      </c>
      <c r="AZ10" s="112">
        <f>('[1]Contadores Por Turno 2026'!S12-'[1]Contadores Por Turno 2026'!S11)/1000</f>
        <v>0</v>
      </c>
      <c r="BA10" s="225" t="e">
        <v>#N/A</v>
      </c>
      <c r="BB10" s="4"/>
    </row>
    <row r="11" spans="1:60" x14ac:dyDescent="0.25">
      <c r="A11" s="25">
        <v>46026</v>
      </c>
      <c r="B11" s="26">
        <v>1</v>
      </c>
      <c r="C11" s="26">
        <f>WEEKNUM(Tabla1[[#This Row],[FECHA]],2)</f>
        <v>1</v>
      </c>
      <c r="D11" s="26">
        <f>DAY(Tabla1[[#This Row],[FECHA]])</f>
        <v>4</v>
      </c>
      <c r="E11" s="26">
        <f>'[1]Contadores Por Turno 2026'!X13-'[1]Contadores Por Turno 2026'!X12</f>
        <v>0</v>
      </c>
      <c r="F11" s="26">
        <f>'[1]Contadores Por Turno 2026'!Y13-'[1]Contadores Por Turno 2026'!Y12</f>
        <v>0</v>
      </c>
      <c r="G11" s="26"/>
      <c r="H1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" s="26">
        <f>('[1]Contadores Por Turno 2026'!C13-'[1]Contadores Por Turno 2026'!C12)*10</f>
        <v>0</v>
      </c>
      <c r="J11" s="57">
        <f>Tabla1[[#This Row],[ENTRADA RO 1 (m3)]]</f>
        <v>0</v>
      </c>
      <c r="K11" s="57">
        <f>Tabla1[[#This Row],[RECHAZO ETAPA 1 (m3)]]</f>
        <v>0</v>
      </c>
      <c r="L11" s="57">
        <f>Tabla1[[#This Row],[PERMEADO ETAPA 1  (m3)]]</f>
        <v>0</v>
      </c>
      <c r="M11" s="56" t="e">
        <f>1-(Tabla1[[#This Row],[VOLUMEN ENVIADO A RO (m3)]]-Tabla1[[#This Row],[VOLUMEN ENVIADO PERMEADO RO (m3)]])/Tabla1[[#This Row],[VOLUMEN ENVIADO A RO (m3)]]</f>
        <v>#DIV/0!</v>
      </c>
      <c r="N11" s="57">
        <f>('[1]Contadores Por Turno 2026'!N13-'[1]Contadores Por Turno 2026'!N12)/1000</f>
        <v>0</v>
      </c>
      <c r="O11" s="57">
        <f>('[1]Contadores Por Turno 2026'!O13-'[1]Contadores Por Turno 2026'!O12)</f>
        <v>0</v>
      </c>
      <c r="P11" s="57">
        <f>+Tabla1[[#This Row],[ENTRADA RO 1 (m3)]]-Tabla1[[#This Row],[PERMEADO ETAPA 1  (m3)]]</f>
        <v>0</v>
      </c>
      <c r="Q11" s="56" t="e">
        <f>1-(Tabla1[[#This Row],[VOLUMEN ENVIADO A RO (m3)]]-Tabla1[[#This Row],[VOLUMEN ENVIADO PERMEADO RO (m3)]])/Tabla1[[#This Row],[VOLUMEN ENVIADO A RO (m3)]]</f>
        <v>#DIV/0!</v>
      </c>
      <c r="R11" s="57">
        <v>0</v>
      </c>
      <c r="S11" s="57">
        <v>0</v>
      </c>
      <c r="T11" s="57">
        <v>0</v>
      </c>
      <c r="U11" s="56" t="s">
        <v>18</v>
      </c>
      <c r="V11" s="57">
        <f>Tabla1[[#This Row],[VOLUMEN ENVIADO PERMEADO RO (m3)]]</f>
        <v>0</v>
      </c>
      <c r="W11" s="101">
        <f>Tabla1[[#This Row],[TOTAL CONSUMO AGUA LIMPIA PRODUCCIÓN (m3)]]+Tabla1[[#This Row],[TOTAL CONSUMO AGUA RECHAZO PRODUCCIÓN (m3)]]</f>
        <v>0</v>
      </c>
      <c r="X11" s="101">
        <f>+Tabla1[[#This Row],[PERMEADO ETAPA 1  (m3)]]+Tabla1[[#This Row],[VOLUMEN  PTAP POTABLE (m3)2]]+Tabla1[[#This Row],[VOLUMEN CONSUMO ACUEDUCTO (m3)]]+Tabla1[[#This Row],[VOLUMEN CONSUMO CARROTANQUES (m3)]]</f>
        <v>0</v>
      </c>
      <c r="Y11" s="101">
        <v>0</v>
      </c>
      <c r="Z11" s="101">
        <v>0</v>
      </c>
      <c r="AA11" s="105">
        <f>+Tabla1[[#This Row],[VOLUMEN CONSUMO AGUA LIMPIA TINTORERIA (m3)]]</f>
        <v>0</v>
      </c>
      <c r="AB11" s="105">
        <v>0.9568965517241379</v>
      </c>
      <c r="AC11" s="105">
        <f>Tabla1[[#This Row],[TOTAL CONSUMO AGUA LIMPIA PRODUCCIÓN (m3)]]-Tabla1[[#This Row],[VOLUMEN CONSUMO AGUA LIMPIA LAVANDERIA (m3)]]</f>
        <v>0</v>
      </c>
      <c r="AD11" s="105"/>
      <c r="AE11" s="105"/>
      <c r="AF11" s="105">
        <v>65</v>
      </c>
      <c r="AG11" s="105">
        <v>45</v>
      </c>
      <c r="AH11" s="105">
        <f>Tabla1[[#This Row],[VOLUMEN CONSUMO AGUA LIMPIA LAVANDERIA (m3)]]</f>
        <v>0</v>
      </c>
      <c r="AI11" s="105">
        <v>9</v>
      </c>
      <c r="AJ11" s="105">
        <f>'[1]Contadores Por Turno 2026'!D13-'[1]Contadores Por Turno 2026'!D12</f>
        <v>0</v>
      </c>
      <c r="AK11" s="105">
        <v>0</v>
      </c>
      <c r="AL11" s="105"/>
      <c r="AM11" s="105">
        <v>19</v>
      </c>
      <c r="AN11" s="105">
        <v>0</v>
      </c>
      <c r="AO11" s="103">
        <f>'[1]Contadores Por Turno 2026'!R13-'[1]Contadores Por Turno 2026'!R12</f>
        <v>0</v>
      </c>
      <c r="AP11" s="101"/>
      <c r="AQ11" s="103"/>
      <c r="AR11" s="103">
        <v>8</v>
      </c>
      <c r="AS11" s="105">
        <f>'[1]Contadores Por Turno 2026'!L13-'[1]Contadores Por Turno 2026'!L12</f>
        <v>0</v>
      </c>
      <c r="AT11" s="103">
        <v>0</v>
      </c>
      <c r="AU11" s="102">
        <f>'[1]Contadores Por Turno 2026'!U13-'[1]Contadores Por Turno 2026'!U12</f>
        <v>0</v>
      </c>
      <c r="AV11" s="102">
        <f>'[1]Contadores Por Turno 2026'!V13-'[1]Contadores Por Turno 2026'!V12</f>
        <v>0</v>
      </c>
      <c r="AW11" s="102">
        <f>'[1]Contadores Por Turno 2026'!W13-'[1]Contadores Por Turno 2026'!W12</f>
        <v>0</v>
      </c>
      <c r="AX11" s="102">
        <v>0</v>
      </c>
      <c r="AY11" s="102">
        <v>0</v>
      </c>
      <c r="AZ11" s="102">
        <f>('[1]Contadores Por Turno 2026'!S13-'[1]Contadores Por Turno 2026'!S12)/1000</f>
        <v>0</v>
      </c>
      <c r="BA11" s="223" t="e">
        <v>#N/A</v>
      </c>
      <c r="BB11" s="4"/>
    </row>
    <row r="12" spans="1:60" x14ac:dyDescent="0.25">
      <c r="A12" s="23">
        <v>46026</v>
      </c>
      <c r="B12" s="17">
        <v>2</v>
      </c>
      <c r="C12" s="17">
        <f>WEEKNUM(Tabla1[[#This Row],[FECHA]],2)</f>
        <v>1</v>
      </c>
      <c r="D12" s="17">
        <f>DAY(Tabla1[[#This Row],[FECHA]])</f>
        <v>4</v>
      </c>
      <c r="E12" s="17">
        <f>'[1]Contadores Por Turno 2026'!X14-'[1]Contadores Por Turno 2026'!X13</f>
        <v>0</v>
      </c>
      <c r="F12" s="17">
        <f>'[1]Contadores Por Turno 2026'!Y14-'[1]Contadores Por Turno 2026'!Y13</f>
        <v>0</v>
      </c>
      <c r="H1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2" s="17">
        <f>('[1]Contadores Por Turno 2026'!C14-'[1]Contadores Por Turno 2026'!C13)*10</f>
        <v>0</v>
      </c>
      <c r="J12" s="59">
        <f>Tabla1[[#This Row],[ENTRADA RO 1 (m3)]]</f>
        <v>0</v>
      </c>
      <c r="K12" s="59">
        <f>Tabla1[[#This Row],[RECHAZO ETAPA 1 (m3)]]</f>
        <v>0</v>
      </c>
      <c r="L12" s="59">
        <f>Tabla1[[#This Row],[PERMEADO ETAPA 1  (m3)]]</f>
        <v>0</v>
      </c>
      <c r="M12" s="58" t="e">
        <f>1-(Tabla1[[#This Row],[VOLUMEN ENVIADO A RO (m3)]]-Tabla1[[#This Row],[VOLUMEN ENVIADO PERMEADO RO (m3)]])/Tabla1[[#This Row],[VOLUMEN ENVIADO A RO (m3)]]</f>
        <v>#DIV/0!</v>
      </c>
      <c r="N12" s="59">
        <f>('[1]Contadores Por Turno 2026'!N14-'[1]Contadores Por Turno 2026'!N13)/1000</f>
        <v>0</v>
      </c>
      <c r="O12" s="59">
        <f>('[1]Contadores Por Turno 2026'!O14-'[1]Contadores Por Turno 2026'!O13)</f>
        <v>0</v>
      </c>
      <c r="P12" s="59">
        <f>+Tabla1[[#This Row],[ENTRADA RO 1 (m3)]]-Tabla1[[#This Row],[PERMEADO ETAPA 1  (m3)]]</f>
        <v>0</v>
      </c>
      <c r="Q12" s="58" t="e">
        <f>1-(Tabla1[[#This Row],[VOLUMEN ENVIADO A RO (m3)]]-Tabla1[[#This Row],[VOLUMEN ENVIADO PERMEADO RO (m3)]])/Tabla1[[#This Row],[VOLUMEN ENVIADO A RO (m3)]]</f>
        <v>#DIV/0!</v>
      </c>
      <c r="R12" s="59">
        <v>0</v>
      </c>
      <c r="S12" s="59">
        <v>0</v>
      </c>
      <c r="T12" s="59">
        <v>0</v>
      </c>
      <c r="U12" s="58" t="s">
        <v>18</v>
      </c>
      <c r="V12" s="59">
        <f>Tabla1[[#This Row],[VOLUMEN ENVIADO PERMEADO RO (m3)]]</f>
        <v>0</v>
      </c>
      <c r="W12" s="106">
        <f>Tabla1[[#This Row],[TOTAL CONSUMO AGUA LIMPIA PRODUCCIÓN (m3)]]+Tabla1[[#This Row],[TOTAL CONSUMO AGUA RECHAZO PRODUCCIÓN (m3)]]</f>
        <v>0</v>
      </c>
      <c r="X12" s="106">
        <f>+Tabla1[[#This Row],[PERMEADO ETAPA 1  (m3)]]+Tabla1[[#This Row],[VOLUMEN  PTAP POTABLE (m3)2]]+Tabla1[[#This Row],[VOLUMEN CONSUMO ACUEDUCTO (m3)]]+Tabla1[[#This Row],[VOLUMEN CONSUMO CARROTANQUES (m3)]]</f>
        <v>0</v>
      </c>
      <c r="Y12" s="106">
        <v>0</v>
      </c>
      <c r="Z12" s="106">
        <v>0</v>
      </c>
      <c r="AA12" s="110">
        <f>+Tabla1[[#This Row],[VOLUMEN CONSUMO AGUA LIMPIA TINTORERIA (m3)]]</f>
        <v>0</v>
      </c>
      <c r="AB12" s="110">
        <v>0.80486568677141412</v>
      </c>
      <c r="AC12" s="110">
        <f>Tabla1[[#This Row],[TOTAL CONSUMO AGUA LIMPIA PRODUCCIÓN (m3)]]-Tabla1[[#This Row],[VOLUMEN CONSUMO AGUA LIMPIA LAVANDERIA (m3)]]</f>
        <v>0</v>
      </c>
      <c r="AD12" s="110"/>
      <c r="AE12" s="110"/>
      <c r="AF12" s="110">
        <v>65</v>
      </c>
      <c r="AG12" s="110">
        <v>45</v>
      </c>
      <c r="AH12" s="110">
        <f>Tabla1[[#This Row],[VOLUMEN CONSUMO AGUA LIMPIA LAVANDERIA (m3)]]</f>
        <v>0</v>
      </c>
      <c r="AI12" s="110">
        <v>66</v>
      </c>
      <c r="AJ12" s="110">
        <f>'[1]Contadores Por Turno 2026'!D14-'[1]Contadores Por Turno 2026'!D13</f>
        <v>0</v>
      </c>
      <c r="AK12" s="110">
        <v>0</v>
      </c>
      <c r="AL12" s="110"/>
      <c r="AM12" s="110">
        <v>19</v>
      </c>
      <c r="AN12" s="110">
        <v>0</v>
      </c>
      <c r="AO12" s="108">
        <f>'[1]Contadores Por Turno 2026'!R14-'[1]Contadores Por Turno 2026'!R13</f>
        <v>0</v>
      </c>
      <c r="AP12" s="106"/>
      <c r="AQ12" s="108"/>
      <c r="AR12" s="108">
        <v>8</v>
      </c>
      <c r="AS12" s="110">
        <f>'[1]Contadores Por Turno 2026'!L14-'[1]Contadores Por Turno 2026'!L13</f>
        <v>0</v>
      </c>
      <c r="AT12" s="108">
        <v>0</v>
      </c>
      <c r="AU12" s="107">
        <f>'[1]Contadores Por Turno 2026'!U14-'[1]Contadores Por Turno 2026'!U13</f>
        <v>0</v>
      </c>
      <c r="AV12" s="107">
        <f>'[1]Contadores Por Turno 2026'!V14-'[1]Contadores Por Turno 2026'!V13</f>
        <v>0</v>
      </c>
      <c r="AW12" s="107">
        <f>'[1]Contadores Por Turno 2026'!W14-'[1]Contadores Por Turno 2026'!W13</f>
        <v>0</v>
      </c>
      <c r="AX12" s="107">
        <v>0</v>
      </c>
      <c r="AY12" s="107">
        <v>0</v>
      </c>
      <c r="AZ12" s="107">
        <f>('[1]Contadores Por Turno 2026'!S14-'[1]Contadores Por Turno 2026'!S13)/1000</f>
        <v>0</v>
      </c>
      <c r="BA12" s="224" t="e">
        <v>#N/A</v>
      </c>
      <c r="BB12" s="4"/>
    </row>
    <row r="13" spans="1:60" ht="15.75" thickBot="1" x14ac:dyDescent="0.3">
      <c r="A13" s="27">
        <v>46026</v>
      </c>
      <c r="B13" s="28">
        <v>3</v>
      </c>
      <c r="C13" s="28">
        <f>WEEKNUM(Tabla1[[#This Row],[FECHA]],2)</f>
        <v>1</v>
      </c>
      <c r="D13" s="28">
        <f>DAY(Tabla1[[#This Row],[FECHA]])</f>
        <v>4</v>
      </c>
      <c r="E13" s="28">
        <f>'[1]Contadores Por Turno 2026'!X15-'[1]Contadores Por Turno 2026'!X14</f>
        <v>0</v>
      </c>
      <c r="F13" s="28">
        <f>'[1]Contadores Por Turno 2026'!Y15-'[1]Contadores Por Turno 2026'!Y14</f>
        <v>0</v>
      </c>
      <c r="G13" s="28"/>
      <c r="H1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" s="28">
        <f>('[1]Contadores Por Turno 2026'!C15-'[1]Contadores Por Turno 2026'!C14)*10</f>
        <v>0</v>
      </c>
      <c r="J13" s="61">
        <f>Tabla1[[#This Row],[ENTRADA RO 1 (m3)]]</f>
        <v>0</v>
      </c>
      <c r="K13" s="61">
        <f>Tabla1[[#This Row],[RECHAZO ETAPA 1 (m3)]]</f>
        <v>0</v>
      </c>
      <c r="L13" s="61">
        <f>Tabla1[[#This Row],[PERMEADO ETAPA 1  (m3)]]</f>
        <v>0</v>
      </c>
      <c r="M13" s="60" t="e">
        <f>1-(Tabla1[[#This Row],[VOLUMEN ENVIADO A RO (m3)]]-Tabla1[[#This Row],[VOLUMEN ENVIADO PERMEADO RO (m3)]])/Tabla1[[#This Row],[VOLUMEN ENVIADO A RO (m3)]]</f>
        <v>#DIV/0!</v>
      </c>
      <c r="N13" s="61">
        <f>('[1]Contadores Por Turno 2026'!N15-'[1]Contadores Por Turno 2026'!N14)/1000</f>
        <v>0</v>
      </c>
      <c r="O13" s="61">
        <f>('[1]Contadores Por Turno 2026'!O15-'[1]Contadores Por Turno 2026'!O14)</f>
        <v>0</v>
      </c>
      <c r="P13" s="61">
        <f>+Tabla1[[#This Row],[ENTRADA RO 1 (m3)]]-Tabla1[[#This Row],[PERMEADO ETAPA 1  (m3)]]</f>
        <v>0</v>
      </c>
      <c r="Q13" s="60" t="e">
        <f>1-(Tabla1[[#This Row],[VOLUMEN ENVIADO A RO (m3)]]-Tabla1[[#This Row],[VOLUMEN ENVIADO PERMEADO RO (m3)]])/Tabla1[[#This Row],[VOLUMEN ENVIADO A RO (m3)]]</f>
        <v>#DIV/0!</v>
      </c>
      <c r="R13" s="61">
        <v>0</v>
      </c>
      <c r="S13" s="61">
        <v>0</v>
      </c>
      <c r="T13" s="61">
        <v>0</v>
      </c>
      <c r="U13" s="60" t="s">
        <v>18</v>
      </c>
      <c r="V13" s="61">
        <f>Tabla1[[#This Row],[VOLUMEN ENVIADO PERMEADO RO (m3)]]</f>
        <v>0</v>
      </c>
      <c r="W13" s="111">
        <f>Tabla1[[#This Row],[TOTAL CONSUMO AGUA LIMPIA PRODUCCIÓN (m3)]]+Tabla1[[#This Row],[TOTAL CONSUMO AGUA RECHAZO PRODUCCIÓN (m3)]]</f>
        <v>0</v>
      </c>
      <c r="X13" s="111">
        <f>+Tabla1[[#This Row],[PERMEADO ETAPA 1  (m3)]]+Tabla1[[#This Row],[VOLUMEN  PTAP POTABLE (m3)2]]+Tabla1[[#This Row],[VOLUMEN CONSUMO ACUEDUCTO (m3)]]+Tabla1[[#This Row],[VOLUMEN CONSUMO CARROTANQUES (m3)]]</f>
        <v>0</v>
      </c>
      <c r="Y13" s="111">
        <v>0</v>
      </c>
      <c r="Z13" s="111">
        <v>0</v>
      </c>
      <c r="AA13" s="115">
        <f>+Tabla1[[#This Row],[VOLUMEN CONSUMO AGUA LIMPIA TINTORERIA (m3)]]</f>
        <v>0</v>
      </c>
      <c r="AB13" s="115">
        <v>0.85898942420681557</v>
      </c>
      <c r="AC13" s="115">
        <f>Tabla1[[#This Row],[TOTAL CONSUMO AGUA LIMPIA PRODUCCIÓN (m3)]]-Tabla1[[#This Row],[VOLUMEN CONSUMO AGUA LIMPIA LAVANDERIA (m3)]]</f>
        <v>0</v>
      </c>
      <c r="AD13" s="115"/>
      <c r="AE13" s="115"/>
      <c r="AF13" s="115">
        <v>65</v>
      </c>
      <c r="AG13" s="115">
        <v>45</v>
      </c>
      <c r="AH13" s="115">
        <f>Tabla1[[#This Row],[VOLUMEN CONSUMO AGUA LIMPIA LAVANDERIA (m3)]]</f>
        <v>0</v>
      </c>
      <c r="AI13" s="115">
        <v>68</v>
      </c>
      <c r="AJ13" s="115">
        <f>'[1]Contadores Por Turno 2026'!D15-'[1]Contadores Por Turno 2026'!D14</f>
        <v>0</v>
      </c>
      <c r="AK13" s="115">
        <v>0</v>
      </c>
      <c r="AL13" s="115"/>
      <c r="AM13" s="115">
        <v>19</v>
      </c>
      <c r="AN13" s="115">
        <v>0</v>
      </c>
      <c r="AO13" s="113">
        <f>'[1]Contadores Por Turno 2026'!R15-'[1]Contadores Por Turno 2026'!R14</f>
        <v>0</v>
      </c>
      <c r="AP13" s="111"/>
      <c r="AQ13" s="113"/>
      <c r="AR13" s="113">
        <v>8</v>
      </c>
      <c r="AS13" s="115">
        <f>'[1]Contadores Por Turno 2026'!L15-'[1]Contadores Por Turno 2026'!L14</f>
        <v>0</v>
      </c>
      <c r="AT13" s="113">
        <v>0</v>
      </c>
      <c r="AU13" s="112">
        <f>'[1]Contadores Por Turno 2026'!U15-'[1]Contadores Por Turno 2026'!U14</f>
        <v>0</v>
      </c>
      <c r="AV13" s="112">
        <f>'[1]Contadores Por Turno 2026'!V15-'[1]Contadores Por Turno 2026'!V14</f>
        <v>0</v>
      </c>
      <c r="AW13" s="112">
        <f>'[1]Contadores Por Turno 2026'!W15-'[1]Contadores Por Turno 2026'!W14</f>
        <v>0</v>
      </c>
      <c r="AX13" s="112">
        <v>0</v>
      </c>
      <c r="AY13" s="112">
        <v>0</v>
      </c>
      <c r="AZ13" s="112">
        <f>('[1]Contadores Por Turno 2026'!S15-'[1]Contadores Por Turno 2026'!S14)/1000</f>
        <v>0</v>
      </c>
      <c r="BA13" s="225" t="e">
        <v>#N/A</v>
      </c>
      <c r="BB13" s="4"/>
    </row>
    <row r="14" spans="1:60" x14ac:dyDescent="0.25">
      <c r="A14" s="25">
        <v>46027</v>
      </c>
      <c r="B14" s="26">
        <v>1</v>
      </c>
      <c r="C14" s="26">
        <f>WEEKNUM(Tabla1[[#This Row],[FECHA]],2)</f>
        <v>2</v>
      </c>
      <c r="D14" s="26">
        <f>DAY(Tabla1[[#This Row],[FECHA]])</f>
        <v>5</v>
      </c>
      <c r="E14" s="26">
        <f>'[1]Contadores Por Turno 2026'!X16-'[1]Contadores Por Turno 2026'!X15</f>
        <v>0</v>
      </c>
      <c r="F14" s="26">
        <f>'[1]Contadores Por Turno 2026'!Y16-'[1]Contadores Por Turno 2026'!Y15</f>
        <v>0</v>
      </c>
      <c r="G14" s="26"/>
      <c r="H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</v>
      </c>
      <c r="I14" s="26">
        <f>('[1]Contadores Por Turno 2026'!C16-'[1]Contadores Por Turno 2026'!C15)*10</f>
        <v>200</v>
      </c>
      <c r="J14" s="57">
        <f>Tabla1[[#This Row],[ENTRADA RO 1 (m3)]]</f>
        <v>0</v>
      </c>
      <c r="K14" s="57">
        <f>Tabla1[[#This Row],[RECHAZO ETAPA 1 (m3)]]</f>
        <v>0</v>
      </c>
      <c r="L14" s="57">
        <f>Tabla1[[#This Row],[PERMEADO ETAPA 1  (m3)]]</f>
        <v>0</v>
      </c>
      <c r="M14" s="56" t="e">
        <f>1-(Tabla1[[#This Row],[VOLUMEN ENVIADO A RO (m3)]]-Tabla1[[#This Row],[VOLUMEN ENVIADO PERMEADO RO (m3)]])/Tabla1[[#This Row],[VOLUMEN ENVIADO A RO (m3)]]</f>
        <v>#DIV/0!</v>
      </c>
      <c r="N14" s="57">
        <f>('[1]Contadores Por Turno 2026'!N16-'[1]Contadores Por Turno 2026'!N15)/1000</f>
        <v>0</v>
      </c>
      <c r="O14" s="57">
        <f>('[1]Contadores Por Turno 2026'!O16-'[1]Contadores Por Turno 2026'!O15)</f>
        <v>0</v>
      </c>
      <c r="P14" s="57">
        <f>+Tabla1[[#This Row],[ENTRADA RO 1 (m3)]]-Tabla1[[#This Row],[PERMEADO ETAPA 1  (m3)]]</f>
        <v>0</v>
      </c>
      <c r="Q14" s="56" t="e">
        <f>1-(Tabla1[[#This Row],[VOLUMEN ENVIADO A RO (m3)]]-Tabla1[[#This Row],[VOLUMEN ENVIADO PERMEADO RO (m3)]])/Tabla1[[#This Row],[VOLUMEN ENVIADO A RO (m3)]]</f>
        <v>#DIV/0!</v>
      </c>
      <c r="R14" s="57">
        <v>0</v>
      </c>
      <c r="S14" s="57">
        <v>0</v>
      </c>
      <c r="T14" s="57">
        <v>0</v>
      </c>
      <c r="U14" s="56" t="s">
        <v>18</v>
      </c>
      <c r="V14" s="57">
        <f>Tabla1[[#This Row],[VOLUMEN ENVIADO PERMEADO RO (m3)]]</f>
        <v>0</v>
      </c>
      <c r="W14" s="101">
        <f>Tabla1[[#This Row],[TOTAL CONSUMO AGUA LIMPIA PRODUCCIÓN (m3)]]+Tabla1[[#This Row],[TOTAL CONSUMO AGUA RECHAZO PRODUCCIÓN (m3)]]</f>
        <v>181</v>
      </c>
      <c r="X14" s="101">
        <f>+Tabla1[[#This Row],[PERMEADO ETAPA 1  (m3)]]+Tabla1[[#This Row],[VOLUMEN  PTAP POTABLE (m3)2]]+Tabla1[[#This Row],[VOLUMEN CONSUMO ACUEDUCTO (m3)]]+Tabla1[[#This Row],[VOLUMEN CONSUMO CARROTANQUES (m3)]]</f>
        <v>181</v>
      </c>
      <c r="Y14" s="101">
        <v>0</v>
      </c>
      <c r="Z14" s="101">
        <v>89.462686567164184</v>
      </c>
      <c r="AA14" s="105">
        <f>+Tabla1[[#This Row],[VOLUMEN CONSUMO AGUA LIMPIA TINTORERIA (m3)]]</f>
        <v>163</v>
      </c>
      <c r="AB14" s="105">
        <v>0.97962648556876064</v>
      </c>
      <c r="AC14" s="105">
        <f>Tabla1[[#This Row],[TOTAL CONSUMO AGUA LIMPIA PRODUCCIÓN (m3)]]-Tabla1[[#This Row],[VOLUMEN CONSUMO AGUA LIMPIA LAVANDERIA (m3)]]</f>
        <v>163</v>
      </c>
      <c r="AD14" s="105"/>
      <c r="AE14" s="105"/>
      <c r="AF14" s="105">
        <v>65</v>
      </c>
      <c r="AG14" s="105">
        <v>45</v>
      </c>
      <c r="AH14" s="105">
        <f>Tabla1[[#This Row],[VOLUMEN CONSUMO AGUA LIMPIA LAVANDERIA (m3)]]</f>
        <v>18</v>
      </c>
      <c r="AI14" s="105">
        <v>7</v>
      </c>
      <c r="AJ14" s="105">
        <f>'[1]Contadores Por Turno 2026'!D16-'[1]Contadores Por Turno 2026'!D15</f>
        <v>18</v>
      </c>
      <c r="AK14" s="105">
        <v>0</v>
      </c>
      <c r="AL14" s="105"/>
      <c r="AM14" s="105">
        <v>19</v>
      </c>
      <c r="AN14" s="105">
        <v>0</v>
      </c>
      <c r="AO14" s="103">
        <f>'[1]Contadores Por Turno 2026'!R16-'[1]Contadores Por Turno 2026'!R15</f>
        <v>17</v>
      </c>
      <c r="AP14" s="101"/>
      <c r="AQ14" s="103"/>
      <c r="AR14" s="103">
        <v>8</v>
      </c>
      <c r="AS14" s="105">
        <f>'[1]Contadores Por Turno 2026'!L16-'[1]Contadores Por Turno 2026'!L15</f>
        <v>4</v>
      </c>
      <c r="AT14" s="103">
        <v>0</v>
      </c>
      <c r="AU14" s="102">
        <f>'[1]Contadores Por Turno 2026'!U16-'[1]Contadores Por Turno 2026'!U15</f>
        <v>181</v>
      </c>
      <c r="AV14" s="102">
        <f>'[1]Contadores Por Turno 2026'!V16-'[1]Contadores Por Turno 2026'!V15</f>
        <v>13</v>
      </c>
      <c r="AW14" s="102">
        <f>'[1]Contadores Por Turno 2026'!W16-'[1]Contadores Por Turno 2026'!W15</f>
        <v>20</v>
      </c>
      <c r="AX14" s="102">
        <v>0</v>
      </c>
      <c r="AY14" s="102">
        <v>0</v>
      </c>
      <c r="AZ14" s="102">
        <f>('[1]Contadores Por Turno 2026'!S16-'[1]Contadores Por Turno 2026'!S15)/1000</f>
        <v>25.314</v>
      </c>
      <c r="BA14" s="223" t="e">
        <v>#N/A</v>
      </c>
      <c r="BB14" s="4"/>
    </row>
    <row r="15" spans="1:60" x14ac:dyDescent="0.25">
      <c r="A15" s="23">
        <v>46027</v>
      </c>
      <c r="B15" s="17">
        <v>2</v>
      </c>
      <c r="C15" s="17">
        <f>WEEKNUM(Tabla1[[#This Row],[FECHA]],2)</f>
        <v>2</v>
      </c>
      <c r="D15" s="17">
        <f>DAY(Tabla1[[#This Row],[FECHA]])</f>
        <v>5</v>
      </c>
      <c r="E15" s="17">
        <f>'[1]Contadores Por Turno 2026'!X17-'[1]Contadores Por Turno 2026'!X16</f>
        <v>126</v>
      </c>
      <c r="F15" s="17">
        <f>'[1]Contadores Por Turno 2026'!Y17-'[1]Contadores Por Turno 2026'!Y16</f>
        <v>95</v>
      </c>
      <c r="H1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" s="17">
        <f>('[1]Contadores Por Turno 2026'!C17-'[1]Contadores Por Turno 2026'!C16)*10</f>
        <v>310</v>
      </c>
      <c r="J15" s="59">
        <f>Tabla1[[#This Row],[ENTRADA RO 1 (m3)]]</f>
        <v>0</v>
      </c>
      <c r="K15" s="59">
        <f>Tabla1[[#This Row],[RECHAZO ETAPA 1 (m3)]]</f>
        <v>0</v>
      </c>
      <c r="L15" s="59">
        <f>Tabla1[[#This Row],[PERMEADO ETAPA 1  (m3)]]</f>
        <v>0</v>
      </c>
      <c r="M15" s="58" t="e">
        <f>1-(Tabla1[[#This Row],[VOLUMEN ENVIADO A RO (m3)]]-Tabla1[[#This Row],[VOLUMEN ENVIADO PERMEADO RO (m3)]])/Tabla1[[#This Row],[VOLUMEN ENVIADO A RO (m3)]]</f>
        <v>#DIV/0!</v>
      </c>
      <c r="N15" s="59">
        <f>('[1]Contadores Por Turno 2026'!N17-'[1]Contadores Por Turno 2026'!N16)/1000</f>
        <v>0</v>
      </c>
      <c r="O15" s="59">
        <f>('[1]Contadores Por Turno 2026'!O17-'[1]Contadores Por Turno 2026'!O16)</f>
        <v>0</v>
      </c>
      <c r="P15" s="59">
        <f>+Tabla1[[#This Row],[ENTRADA RO 1 (m3)]]-Tabla1[[#This Row],[PERMEADO ETAPA 1  (m3)]]</f>
        <v>0</v>
      </c>
      <c r="Q15" s="58" t="e">
        <f>1-(Tabla1[[#This Row],[VOLUMEN ENVIADO A RO (m3)]]-Tabla1[[#This Row],[VOLUMEN ENVIADO PERMEADO RO (m3)]])/Tabla1[[#This Row],[VOLUMEN ENVIADO A RO (m3)]]</f>
        <v>#DIV/0!</v>
      </c>
      <c r="R15" s="59">
        <v>0</v>
      </c>
      <c r="S15" s="59">
        <v>0</v>
      </c>
      <c r="T15" s="59">
        <v>0</v>
      </c>
      <c r="U15" s="58" t="s">
        <v>18</v>
      </c>
      <c r="V15" s="59">
        <f>Tabla1[[#This Row],[VOLUMEN ENVIADO PERMEADO RO (m3)]]</f>
        <v>0</v>
      </c>
      <c r="W15" s="106">
        <f>Tabla1[[#This Row],[TOTAL CONSUMO AGUA LIMPIA PRODUCCIÓN (m3)]]+Tabla1[[#This Row],[TOTAL CONSUMO AGUA RECHAZO PRODUCCIÓN (m3)]]</f>
        <v>361</v>
      </c>
      <c r="X15" s="106">
        <f>+Tabla1[[#This Row],[PERMEADO ETAPA 1  (m3)]]+Tabla1[[#This Row],[VOLUMEN  PTAP POTABLE (m3)2]]+Tabla1[[#This Row],[VOLUMEN CONSUMO ACUEDUCTO (m3)]]+Tabla1[[#This Row],[VOLUMEN CONSUMO CARROTANQUES (m3)]]</f>
        <v>361</v>
      </c>
      <c r="Y15" s="106">
        <v>0</v>
      </c>
      <c r="Z15" s="106">
        <v>341.85074626865674</v>
      </c>
      <c r="AA15" s="110">
        <f>+Tabla1[[#This Row],[VOLUMEN CONSUMO AGUA LIMPIA TINTORERIA (m3)]]</f>
        <v>117</v>
      </c>
      <c r="AB15" s="110" t="s">
        <v>18</v>
      </c>
      <c r="AC15" s="110">
        <f>Tabla1[[#This Row],[TOTAL CONSUMO AGUA LIMPIA PRODUCCIÓN (m3)]]-Tabla1[[#This Row],[VOLUMEN CONSUMO AGUA LIMPIA LAVANDERIA (m3)]]</f>
        <v>117</v>
      </c>
      <c r="AD15" s="110"/>
      <c r="AE15" s="110">
        <v>8676</v>
      </c>
      <c r="AF15" s="110">
        <v>65</v>
      </c>
      <c r="AG15" s="110">
        <v>45</v>
      </c>
      <c r="AH15" s="110">
        <f>Tabla1[[#This Row],[VOLUMEN CONSUMO AGUA LIMPIA LAVANDERIA (m3)]]</f>
        <v>244</v>
      </c>
      <c r="AI15" s="110">
        <v>0</v>
      </c>
      <c r="AJ15" s="110">
        <f>'[1]Contadores Por Turno 2026'!D17-'[1]Contadores Por Turno 2026'!D16</f>
        <v>244</v>
      </c>
      <c r="AK15" s="110">
        <v>0</v>
      </c>
      <c r="AL15" s="110">
        <v>4559</v>
      </c>
      <c r="AM15" s="110">
        <v>19</v>
      </c>
      <c r="AN15" s="110">
        <v>0</v>
      </c>
      <c r="AO15" s="108">
        <f>'[1]Contadores Por Turno 2026'!R17-'[1]Contadores Por Turno 2026'!R16</f>
        <v>16</v>
      </c>
      <c r="AP15" s="106"/>
      <c r="AQ15" s="108">
        <v>750</v>
      </c>
      <c r="AR15" s="108">
        <v>8</v>
      </c>
      <c r="AS15" s="110">
        <f>'[1]Contadores Por Turno 2026'!L17-'[1]Contadores Por Turno 2026'!L16</f>
        <v>5</v>
      </c>
      <c r="AT15" s="108">
        <v>0</v>
      </c>
      <c r="AU15" s="107">
        <f>'[1]Contadores Por Turno 2026'!U17-'[1]Contadores Por Turno 2026'!U16</f>
        <v>392</v>
      </c>
      <c r="AV15" s="107">
        <f>'[1]Contadores Por Turno 2026'!V17-'[1]Contadores Por Turno 2026'!V16</f>
        <v>31</v>
      </c>
      <c r="AW15" s="107">
        <f>'[1]Contadores Por Turno 2026'!W17-'[1]Contadores Por Turno 2026'!W16</f>
        <v>86</v>
      </c>
      <c r="AX15" s="107">
        <v>0</v>
      </c>
      <c r="AY15" s="107">
        <v>252</v>
      </c>
      <c r="AZ15" s="107">
        <f>('[1]Contadores Por Turno 2026'!S17-'[1]Contadores Por Turno 2026'!S16)/1000</f>
        <v>37.012</v>
      </c>
      <c r="BA15" s="224" t="e">
        <v>#N/A</v>
      </c>
      <c r="BB15" s="4"/>
    </row>
    <row r="16" spans="1:60" ht="15.75" thickBot="1" x14ac:dyDescent="0.3">
      <c r="A16" s="27">
        <v>46027</v>
      </c>
      <c r="B16" s="28">
        <v>3</v>
      </c>
      <c r="C16" s="28">
        <f>WEEKNUM(Tabla1[[#This Row],[FECHA]],2)</f>
        <v>2</v>
      </c>
      <c r="D16" s="28">
        <f>DAY(Tabla1[[#This Row],[FECHA]])</f>
        <v>5</v>
      </c>
      <c r="E16" s="28">
        <f>'[1]Contadores Por Turno 2026'!X18-'[1]Contadores Por Turno 2026'!X17</f>
        <v>141</v>
      </c>
      <c r="F16" s="28">
        <f>'[1]Contadores Por Turno 2026'!Y18-'[1]Contadores Por Turno 2026'!Y17</f>
        <v>104</v>
      </c>
      <c r="G16" s="28"/>
      <c r="H1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</v>
      </c>
      <c r="I16" s="28">
        <f>('[1]Contadores Por Turno 2026'!C18-'[1]Contadores Por Turno 2026'!C17)*10</f>
        <v>370</v>
      </c>
      <c r="J16" s="61">
        <f>Tabla1[[#This Row],[ENTRADA RO 1 (m3)]]</f>
        <v>278.22300000000001</v>
      </c>
      <c r="K16" s="61">
        <f>Tabla1[[#This Row],[RECHAZO ETAPA 1 (m3)]]</f>
        <v>66.223000000000013</v>
      </c>
      <c r="L16" s="61">
        <f>Tabla1[[#This Row],[PERMEADO ETAPA 1  (m3)]]</f>
        <v>212</v>
      </c>
      <c r="M16" s="60">
        <f>1-(Tabla1[[#This Row],[VOLUMEN ENVIADO A RO (m3)]]-Tabla1[[#This Row],[VOLUMEN ENVIADO PERMEADO RO (m3)]])/Tabla1[[#This Row],[VOLUMEN ENVIADO A RO (m3)]]</f>
        <v>0.76197870053877637</v>
      </c>
      <c r="N16" s="61">
        <f>('[1]Contadores Por Turno 2026'!N18-'[1]Contadores Por Turno 2026'!N17)/1000</f>
        <v>278.22300000000001</v>
      </c>
      <c r="O16" s="61">
        <f>('[1]Contadores Por Turno 2026'!O18-'[1]Contadores Por Turno 2026'!O17)</f>
        <v>212</v>
      </c>
      <c r="P16" s="61">
        <f>+Tabla1[[#This Row],[ENTRADA RO 1 (m3)]]-Tabla1[[#This Row],[PERMEADO ETAPA 1  (m3)]]</f>
        <v>66.223000000000013</v>
      </c>
      <c r="Q16" s="60">
        <f>1-(Tabla1[[#This Row],[VOLUMEN ENVIADO A RO (m3)]]-Tabla1[[#This Row],[VOLUMEN ENVIADO PERMEADO RO (m3)]])/Tabla1[[#This Row],[VOLUMEN ENVIADO A RO (m3)]]</f>
        <v>0.76197870053877637</v>
      </c>
      <c r="R16" s="61">
        <v>0</v>
      </c>
      <c r="S16" s="61">
        <v>0</v>
      </c>
      <c r="T16" s="61">
        <v>0</v>
      </c>
      <c r="U16" s="60" t="s">
        <v>18</v>
      </c>
      <c r="V16" s="61">
        <f>Tabla1[[#This Row],[VOLUMEN ENVIADO PERMEADO RO (m3)]]</f>
        <v>212</v>
      </c>
      <c r="W16" s="111">
        <f>Tabla1[[#This Row],[TOTAL CONSUMO AGUA LIMPIA PRODUCCIÓN (m3)]]+Tabla1[[#This Row],[TOTAL CONSUMO AGUA RECHAZO PRODUCCIÓN (m3)]]</f>
        <v>354</v>
      </c>
      <c r="X16" s="111">
        <f>+Tabla1[[#This Row],[PERMEADO ETAPA 1  (m3)]]+Tabla1[[#This Row],[VOLUMEN  PTAP POTABLE (m3)2]]+Tabla1[[#This Row],[VOLUMEN CONSUMO ACUEDUCTO (m3)]]+Tabla1[[#This Row],[VOLUMEN CONSUMO CARROTANQUES (m3)]]</f>
        <v>354</v>
      </c>
      <c r="Y16" s="111">
        <v>0</v>
      </c>
      <c r="Z16" s="111">
        <v>437.31343283582089</v>
      </c>
      <c r="AA16" s="115">
        <f>+Tabla1[[#This Row],[VOLUMEN CONSUMO AGUA LIMPIA TINTORERIA (m3)]]</f>
        <v>244</v>
      </c>
      <c r="AB16" s="115" t="s">
        <v>18</v>
      </c>
      <c r="AC16" s="115">
        <f>Tabla1[[#This Row],[TOTAL CONSUMO AGUA LIMPIA PRODUCCIÓN (m3)]]-Tabla1[[#This Row],[VOLUMEN CONSUMO AGUA LIMPIA LAVANDERIA (m3)]]</f>
        <v>244</v>
      </c>
      <c r="AD16" s="115"/>
      <c r="AE16" s="115"/>
      <c r="AF16" s="115">
        <v>65</v>
      </c>
      <c r="AG16" s="115">
        <v>45</v>
      </c>
      <c r="AH16" s="115">
        <f>Tabla1[[#This Row],[VOLUMEN CONSUMO AGUA LIMPIA LAVANDERIA (m3)]]</f>
        <v>110</v>
      </c>
      <c r="AI16" s="115">
        <v>0</v>
      </c>
      <c r="AJ16" s="115">
        <f>'[1]Contadores Por Turno 2026'!D18-'[1]Contadores Por Turno 2026'!D17</f>
        <v>110</v>
      </c>
      <c r="AK16" s="115">
        <v>0</v>
      </c>
      <c r="AL16" s="115"/>
      <c r="AM16" s="115">
        <v>19</v>
      </c>
      <c r="AN16" s="115">
        <v>0</v>
      </c>
      <c r="AO16" s="113">
        <f>'[1]Contadores Por Turno 2026'!R18-'[1]Contadores Por Turno 2026'!R17</f>
        <v>34</v>
      </c>
      <c r="AP16" s="111"/>
      <c r="AQ16" s="113"/>
      <c r="AR16" s="113">
        <v>8</v>
      </c>
      <c r="AS16" s="115">
        <f>'[1]Contadores Por Turno 2026'!L18-'[1]Contadores Por Turno 2026'!L17</f>
        <v>4</v>
      </c>
      <c r="AT16" s="113">
        <v>0</v>
      </c>
      <c r="AU16" s="112">
        <f>'[1]Contadores Por Turno 2026'!U18-'[1]Contadores Por Turno 2026'!U17</f>
        <v>391</v>
      </c>
      <c r="AV16" s="112">
        <f>'[1]Contadores Por Turno 2026'!V18-'[1]Contadores Por Turno 2026'!V17</f>
        <v>116</v>
      </c>
      <c r="AW16" s="112">
        <f>'[1]Contadores Por Turno 2026'!W18-'[1]Contadores Por Turno 2026'!W17</f>
        <v>127</v>
      </c>
      <c r="AX16" s="112">
        <v>0</v>
      </c>
      <c r="AY16" s="112">
        <v>0</v>
      </c>
      <c r="AZ16" s="112">
        <f>('[1]Contadores Por Turno 2026'!S18-'[1]Contadores Por Turno 2026'!S17)/1000</f>
        <v>57.381999999999998</v>
      </c>
      <c r="BA16" s="225" t="e">
        <v>#N/A</v>
      </c>
      <c r="BB16" s="4"/>
    </row>
    <row r="17" spans="1:54" x14ac:dyDescent="0.25">
      <c r="A17" s="25">
        <v>46028</v>
      </c>
      <c r="B17" s="26">
        <v>1</v>
      </c>
      <c r="C17" s="26">
        <f>WEEKNUM(Tabla1[[#This Row],[FECHA]],2)</f>
        <v>2</v>
      </c>
      <c r="D17" s="26">
        <f>DAY(Tabla1[[#This Row],[FECHA]])</f>
        <v>6</v>
      </c>
      <c r="E17" s="26">
        <f>'[1]Contadores Por Turno 2026'!X19-'[1]Contadores Por Turno 2026'!X18</f>
        <v>120</v>
      </c>
      <c r="F17" s="26">
        <f>'[1]Contadores Por Turno 2026'!Y19-'[1]Contadores Por Turno 2026'!Y18</f>
        <v>87</v>
      </c>
      <c r="G17" s="26"/>
      <c r="H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</v>
      </c>
      <c r="I17" s="26">
        <f>('[1]Contadores Por Turno 2026'!C19-'[1]Contadores Por Turno 2026'!C18)*10</f>
        <v>0</v>
      </c>
      <c r="J17" s="57">
        <f>Tabla1[[#This Row],[ENTRADA RO 1 (m3)]]</f>
        <v>134.04</v>
      </c>
      <c r="K17" s="57">
        <f>Tabla1[[#This Row],[RECHAZO ETAPA 1 (m3)]]</f>
        <v>27.039999999999992</v>
      </c>
      <c r="L17" s="57">
        <f>Tabla1[[#This Row],[PERMEADO ETAPA 1  (m3)]]</f>
        <v>107</v>
      </c>
      <c r="M17" s="56">
        <f>1-(Tabla1[[#This Row],[VOLUMEN ENVIADO A RO (m3)]]-Tabla1[[#This Row],[VOLUMEN ENVIADO PERMEADO RO (m3)]])/Tabla1[[#This Row],[VOLUMEN ENVIADO A RO (m3)]]</f>
        <v>0.79826917338108028</v>
      </c>
      <c r="N17" s="57">
        <f>('[1]Contadores Por Turno 2026'!N19-'[1]Contadores Por Turno 2026'!N18)/1000</f>
        <v>134.04</v>
      </c>
      <c r="O17" s="57">
        <f>('[1]Contadores Por Turno 2026'!O19-'[1]Contadores Por Turno 2026'!O18)</f>
        <v>107</v>
      </c>
      <c r="P17" s="57">
        <f>+Tabla1[[#This Row],[ENTRADA RO 1 (m3)]]-Tabla1[[#This Row],[PERMEADO ETAPA 1  (m3)]]</f>
        <v>27.039999999999992</v>
      </c>
      <c r="Q17" s="56">
        <f>1-(Tabla1[[#This Row],[VOLUMEN ENVIADO A RO (m3)]]-Tabla1[[#This Row],[VOLUMEN ENVIADO PERMEADO RO (m3)]])/Tabla1[[#This Row],[VOLUMEN ENVIADO A RO (m3)]]</f>
        <v>0.79826917338108028</v>
      </c>
      <c r="R17" s="57">
        <v>0</v>
      </c>
      <c r="S17" s="57">
        <v>0</v>
      </c>
      <c r="T17" s="57">
        <v>0</v>
      </c>
      <c r="U17" s="56" t="s">
        <v>18</v>
      </c>
      <c r="V17" s="57">
        <f>Tabla1[[#This Row],[VOLUMEN ENVIADO PERMEADO RO (m3)]]</f>
        <v>107</v>
      </c>
      <c r="W17" s="101">
        <f>Tabla1[[#This Row],[TOTAL CONSUMO AGUA LIMPIA PRODUCCIÓN (m3)]]+Tabla1[[#This Row],[TOTAL CONSUMO AGUA RECHAZO PRODUCCIÓN (m3)]]</f>
        <v>195</v>
      </c>
      <c r="X17" s="101">
        <f>+Tabla1[[#This Row],[PERMEADO ETAPA 1  (m3)]]+Tabla1[[#This Row],[VOLUMEN  PTAP POTABLE (m3)2]]+Tabla1[[#This Row],[VOLUMEN CONSUMO ACUEDUCTO (m3)]]+Tabla1[[#This Row],[VOLUMEN CONSUMO CARROTANQUES (m3)]]</f>
        <v>195</v>
      </c>
      <c r="Y17" s="101">
        <v>0</v>
      </c>
      <c r="Z17" s="101">
        <v>271.38805970149258</v>
      </c>
      <c r="AA17" s="105">
        <f>+Tabla1[[#This Row],[VOLUMEN CONSUMO AGUA LIMPIA TINTORERIA (m3)]]</f>
        <v>176</v>
      </c>
      <c r="AB17" s="105" t="s">
        <v>18</v>
      </c>
      <c r="AC17" s="105">
        <f>Tabla1[[#This Row],[TOTAL CONSUMO AGUA LIMPIA PRODUCCIÓN (m3)]]-Tabla1[[#This Row],[VOLUMEN CONSUMO AGUA LIMPIA LAVANDERIA (m3)]]</f>
        <v>176</v>
      </c>
      <c r="AD17" s="105"/>
      <c r="AE17" s="105"/>
      <c r="AF17" s="105">
        <v>65</v>
      </c>
      <c r="AG17" s="105">
        <v>45</v>
      </c>
      <c r="AH17" s="105">
        <f>Tabla1[[#This Row],[VOLUMEN CONSUMO AGUA LIMPIA LAVANDERIA (m3)]]</f>
        <v>19</v>
      </c>
      <c r="AI17" s="105">
        <v>0</v>
      </c>
      <c r="AJ17" s="105">
        <f>'[1]Contadores Por Turno 2026'!D19-'[1]Contadores Por Turno 2026'!D18</f>
        <v>19</v>
      </c>
      <c r="AK17" s="105">
        <v>0</v>
      </c>
      <c r="AL17" s="105"/>
      <c r="AM17" s="105">
        <v>19</v>
      </c>
      <c r="AN17" s="105">
        <v>0</v>
      </c>
      <c r="AO17" s="103">
        <f>'[1]Contadores Por Turno 2026'!R19-'[1]Contadores Por Turno 2026'!R18</f>
        <v>32</v>
      </c>
      <c r="AP17" s="101"/>
      <c r="AQ17" s="103"/>
      <c r="AR17" s="103">
        <v>8</v>
      </c>
      <c r="AS17" s="105">
        <f>'[1]Contadores Por Turno 2026'!L19-'[1]Contadores Por Turno 2026'!L18</f>
        <v>0</v>
      </c>
      <c r="AT17" s="103">
        <v>0</v>
      </c>
      <c r="AU17" s="102">
        <f>'[1]Contadores Por Turno 2026'!U19-'[1]Contadores Por Turno 2026'!U18</f>
        <v>228</v>
      </c>
      <c r="AV17" s="102">
        <f>'[1]Contadores Por Turno 2026'!V19-'[1]Contadores Por Turno 2026'!V18</f>
        <v>84</v>
      </c>
      <c r="AW17" s="102">
        <f>'[1]Contadores Por Turno 2026'!W19-'[1]Contadores Por Turno 2026'!W18</f>
        <v>70</v>
      </c>
      <c r="AX17" s="102">
        <v>0</v>
      </c>
      <c r="AY17" s="102">
        <v>0</v>
      </c>
      <c r="AZ17" s="102">
        <f>('[1]Contadores Por Turno 2026'!S19-'[1]Contadores Por Turno 2026'!S18)/1000</f>
        <v>51.881999999999998</v>
      </c>
      <c r="BA17" s="223" t="e">
        <v>#N/A</v>
      </c>
      <c r="BB17" s="4"/>
    </row>
    <row r="18" spans="1:54" x14ac:dyDescent="0.25">
      <c r="A18" s="23">
        <v>46028</v>
      </c>
      <c r="B18" s="17">
        <v>2</v>
      </c>
      <c r="C18" s="17">
        <f>WEEKNUM(Tabla1[[#This Row],[FECHA]],2)</f>
        <v>2</v>
      </c>
      <c r="D18" s="17">
        <f>DAY(Tabla1[[#This Row],[FECHA]])</f>
        <v>6</v>
      </c>
      <c r="E18" s="17">
        <f>'[1]Contadores Por Turno 2026'!X20-'[1]Contadores Por Turno 2026'!X19</f>
        <v>131</v>
      </c>
      <c r="F18" s="17">
        <f>'[1]Contadores Por Turno 2026'!Y20-'[1]Contadores Por Turno 2026'!Y19</f>
        <v>98</v>
      </c>
      <c r="H1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18" s="17">
        <f>('[1]Contadores Por Turno 2026'!C20-'[1]Contadores Por Turno 2026'!C19)*10</f>
        <v>520</v>
      </c>
      <c r="J18" s="59">
        <f>Tabla1[[#This Row],[ENTRADA RO 1 (m3)]]</f>
        <v>180.11699999999999</v>
      </c>
      <c r="K18" s="59">
        <f>Tabla1[[#This Row],[RECHAZO ETAPA 1 (m3)]]</f>
        <v>57.11699999999999</v>
      </c>
      <c r="L18" s="59">
        <f>Tabla1[[#This Row],[PERMEADO ETAPA 1  (m3)]]</f>
        <v>123</v>
      </c>
      <c r="M18" s="58">
        <f>1-(Tabla1[[#This Row],[VOLUMEN ENVIADO A RO (m3)]]-Tabla1[[#This Row],[VOLUMEN ENVIADO PERMEADO RO (m3)]])/Tabla1[[#This Row],[VOLUMEN ENVIADO A RO (m3)]]</f>
        <v>0.68288945518746158</v>
      </c>
      <c r="N18" s="59">
        <f>('[1]Contadores Por Turno 2026'!N20-'[1]Contadores Por Turno 2026'!N19)/1000</f>
        <v>180.11699999999999</v>
      </c>
      <c r="O18" s="59">
        <f>('[1]Contadores Por Turno 2026'!O20-'[1]Contadores Por Turno 2026'!O19)</f>
        <v>123</v>
      </c>
      <c r="P18" s="59">
        <f>+Tabla1[[#This Row],[ENTRADA RO 1 (m3)]]-Tabla1[[#This Row],[PERMEADO ETAPA 1  (m3)]]</f>
        <v>57.11699999999999</v>
      </c>
      <c r="Q18" s="58">
        <f>1-(Tabla1[[#This Row],[VOLUMEN ENVIADO A RO (m3)]]-Tabla1[[#This Row],[VOLUMEN ENVIADO PERMEADO RO (m3)]])/Tabla1[[#This Row],[VOLUMEN ENVIADO A RO (m3)]]</f>
        <v>0.68288945518746158</v>
      </c>
      <c r="R18" s="59">
        <v>0</v>
      </c>
      <c r="S18" s="59">
        <v>0</v>
      </c>
      <c r="T18" s="59">
        <v>0</v>
      </c>
      <c r="U18" s="58" t="s">
        <v>18</v>
      </c>
      <c r="V18" s="59">
        <f>Tabla1[[#This Row],[VOLUMEN ENVIADO PERMEADO RO (m3)]]</f>
        <v>123</v>
      </c>
      <c r="W18" s="106">
        <f>Tabla1[[#This Row],[TOTAL CONSUMO AGUA LIMPIA PRODUCCIÓN (m3)]]+Tabla1[[#This Row],[TOTAL CONSUMO AGUA RECHAZO PRODUCCIÓN (m3)]]</f>
        <v>451</v>
      </c>
      <c r="X18" s="106">
        <f>+Tabla1[[#This Row],[PERMEADO ETAPA 1  (m3)]]+Tabla1[[#This Row],[VOLUMEN  PTAP POTABLE (m3)2]]+Tabla1[[#This Row],[VOLUMEN CONSUMO ACUEDUCTO (m3)]]+Tabla1[[#This Row],[VOLUMEN CONSUMO CARROTANQUES (m3)]]</f>
        <v>451</v>
      </c>
      <c r="Y18" s="106">
        <v>0</v>
      </c>
      <c r="Z18" s="106">
        <v>280.38805970149258</v>
      </c>
      <c r="AA18" s="110">
        <f>+Tabla1[[#This Row],[VOLUMEN CONSUMO AGUA LIMPIA TINTORERIA (m3)]]</f>
        <v>167</v>
      </c>
      <c r="AB18" s="110" t="s">
        <v>18</v>
      </c>
      <c r="AC18" s="110">
        <f>Tabla1[[#This Row],[TOTAL CONSUMO AGUA LIMPIA PRODUCCIÓN (m3)]]-Tabla1[[#This Row],[VOLUMEN CONSUMO AGUA LIMPIA LAVANDERIA (m3)]]</f>
        <v>167</v>
      </c>
      <c r="AD18" s="110"/>
      <c r="AE18" s="110">
        <v>11391</v>
      </c>
      <c r="AF18" s="110">
        <v>65</v>
      </c>
      <c r="AG18" s="110">
        <v>45</v>
      </c>
      <c r="AH18" s="110">
        <f>Tabla1[[#This Row],[VOLUMEN CONSUMO AGUA LIMPIA LAVANDERIA (m3)]]</f>
        <v>284</v>
      </c>
      <c r="AI18" s="110">
        <v>0</v>
      </c>
      <c r="AJ18" s="110">
        <f>'[1]Contadores Por Turno 2026'!D20-'[1]Contadores Por Turno 2026'!D19</f>
        <v>284</v>
      </c>
      <c r="AK18" s="110">
        <v>0</v>
      </c>
      <c r="AL18" s="110">
        <v>6736</v>
      </c>
      <c r="AM18" s="110">
        <v>19</v>
      </c>
      <c r="AN18" s="110">
        <v>0</v>
      </c>
      <c r="AO18" s="108">
        <f>'[1]Contadores Por Turno 2026'!R20-'[1]Contadores Por Turno 2026'!R19</f>
        <v>24</v>
      </c>
      <c r="AP18" s="106"/>
      <c r="AQ18" s="108">
        <v>6174</v>
      </c>
      <c r="AR18" s="108">
        <v>8</v>
      </c>
      <c r="AS18" s="110">
        <f>'[1]Contadores Por Turno 2026'!L20-'[1]Contadores Por Turno 2026'!L19</f>
        <v>3</v>
      </c>
      <c r="AT18" s="108">
        <v>0</v>
      </c>
      <c r="AU18" s="107">
        <f>'[1]Contadores Por Turno 2026'!U20-'[1]Contadores Por Turno 2026'!U19</f>
        <v>484</v>
      </c>
      <c r="AV18" s="107">
        <f>'[1]Contadores Por Turno 2026'!V20-'[1]Contadores Por Turno 2026'!V19</f>
        <v>151</v>
      </c>
      <c r="AW18" s="107">
        <f>'[1]Contadores Por Turno 2026'!W20-'[1]Contadores Por Turno 2026'!W19</f>
        <v>134</v>
      </c>
      <c r="AX18" s="107">
        <v>0</v>
      </c>
      <c r="AY18" s="107">
        <v>253</v>
      </c>
      <c r="AZ18" s="107">
        <f>('[1]Contadores Por Turno 2026'!S20-'[1]Contadores Por Turno 2026'!S19)/1000</f>
        <v>49.427999999999997</v>
      </c>
      <c r="BA18" s="224" t="e">
        <v>#N/A</v>
      </c>
      <c r="BB18" s="4"/>
    </row>
    <row r="19" spans="1:54" ht="15.75" thickBot="1" x14ac:dyDescent="0.3">
      <c r="A19" s="27">
        <v>46028</v>
      </c>
      <c r="B19" s="28">
        <v>3</v>
      </c>
      <c r="C19" s="28">
        <f>WEEKNUM(Tabla1[[#This Row],[FECHA]],2)</f>
        <v>2</v>
      </c>
      <c r="D19" s="28">
        <f>DAY(Tabla1[[#This Row],[FECHA]])</f>
        <v>6</v>
      </c>
      <c r="E19" s="28">
        <f>'[1]Contadores Por Turno 2026'!X21-'[1]Contadores Por Turno 2026'!X20</f>
        <v>130</v>
      </c>
      <c r="F19" s="28">
        <f>'[1]Contadores Por Turno 2026'!Y21-'[1]Contadores Por Turno 2026'!Y20</f>
        <v>100</v>
      </c>
      <c r="G19" s="28"/>
      <c r="H1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9" s="28">
        <f>('[1]Contadores Por Turno 2026'!C21-'[1]Contadores Por Turno 2026'!C20)*10</f>
        <v>350</v>
      </c>
      <c r="J19" s="61">
        <f>Tabla1[[#This Row],[ENTRADA RO 1 (m3)]]</f>
        <v>265.66199999999998</v>
      </c>
      <c r="K19" s="61">
        <f>Tabla1[[#This Row],[RECHAZO ETAPA 1 (m3)]]</f>
        <v>68.661999999999978</v>
      </c>
      <c r="L19" s="61">
        <f>Tabla1[[#This Row],[PERMEADO ETAPA 1  (m3)]]</f>
        <v>197</v>
      </c>
      <c r="M19" s="60">
        <f>1-(Tabla1[[#This Row],[VOLUMEN ENVIADO A RO (m3)]]-Tabla1[[#This Row],[VOLUMEN ENVIADO PERMEADO RO (m3)]])/Tabla1[[#This Row],[VOLUMEN ENVIADO A RO (m3)]]</f>
        <v>0.74154376613892847</v>
      </c>
      <c r="N19" s="61">
        <f>('[1]Contadores Por Turno 2026'!N21-'[1]Contadores Por Turno 2026'!N20)/1000</f>
        <v>265.66199999999998</v>
      </c>
      <c r="O19" s="61">
        <f>('[1]Contadores Por Turno 2026'!O21-'[1]Contadores Por Turno 2026'!O20)</f>
        <v>197</v>
      </c>
      <c r="P19" s="61">
        <f>+Tabla1[[#This Row],[ENTRADA RO 1 (m3)]]-Tabla1[[#This Row],[PERMEADO ETAPA 1  (m3)]]</f>
        <v>68.661999999999978</v>
      </c>
      <c r="Q19" s="60">
        <f>1-(Tabla1[[#This Row],[VOLUMEN ENVIADO A RO (m3)]]-Tabla1[[#This Row],[VOLUMEN ENVIADO PERMEADO RO (m3)]])/Tabla1[[#This Row],[VOLUMEN ENVIADO A RO (m3)]]</f>
        <v>0.74154376613892847</v>
      </c>
      <c r="R19" s="61">
        <v>0</v>
      </c>
      <c r="S19" s="61">
        <v>0</v>
      </c>
      <c r="T19" s="61">
        <v>0</v>
      </c>
      <c r="U19" s="60" t="s">
        <v>18</v>
      </c>
      <c r="V19" s="61">
        <f>Tabla1[[#This Row],[VOLUMEN ENVIADO PERMEADO RO (m3)]]</f>
        <v>197</v>
      </c>
      <c r="W19" s="111">
        <f>Tabla1[[#This Row],[TOTAL CONSUMO AGUA LIMPIA PRODUCCIÓN (m3)]]+Tabla1[[#This Row],[TOTAL CONSUMO AGUA RECHAZO PRODUCCIÓN (m3)]]</f>
        <v>377</v>
      </c>
      <c r="X19" s="111">
        <f>+Tabla1[[#This Row],[PERMEADO ETAPA 1  (m3)]]+Tabla1[[#This Row],[VOLUMEN  PTAP POTABLE (m3)2]]+Tabla1[[#This Row],[VOLUMEN CONSUMO ACUEDUCTO (m3)]]+Tabla1[[#This Row],[VOLUMEN CONSUMO CARROTANQUES (m3)]]</f>
        <v>377</v>
      </c>
      <c r="Y19" s="111">
        <v>0</v>
      </c>
      <c r="Z19" s="111">
        <v>530.77611940298516</v>
      </c>
      <c r="AA19" s="115">
        <f>+Tabla1[[#This Row],[VOLUMEN CONSUMO AGUA LIMPIA TINTORERIA (m3)]]</f>
        <v>267</v>
      </c>
      <c r="AB19" s="115" t="s">
        <v>18</v>
      </c>
      <c r="AC19" s="115">
        <f>Tabla1[[#This Row],[TOTAL CONSUMO AGUA LIMPIA PRODUCCIÓN (m3)]]-Tabla1[[#This Row],[VOLUMEN CONSUMO AGUA LIMPIA LAVANDERIA (m3)]]</f>
        <v>267</v>
      </c>
      <c r="AD19" s="115"/>
      <c r="AE19" s="115"/>
      <c r="AF19" s="115">
        <v>65</v>
      </c>
      <c r="AG19" s="115">
        <v>45</v>
      </c>
      <c r="AH19" s="115">
        <f>Tabla1[[#This Row],[VOLUMEN CONSUMO AGUA LIMPIA LAVANDERIA (m3)]]</f>
        <v>110</v>
      </c>
      <c r="AI19" s="115">
        <v>0</v>
      </c>
      <c r="AJ19" s="115">
        <f>'[1]Contadores Por Turno 2026'!D21-'[1]Contadores Por Turno 2026'!D20</f>
        <v>110</v>
      </c>
      <c r="AK19" s="115">
        <v>0</v>
      </c>
      <c r="AL19" s="115"/>
      <c r="AM19" s="115">
        <v>19</v>
      </c>
      <c r="AN19" s="115">
        <v>0</v>
      </c>
      <c r="AO19" s="113">
        <f>'[1]Contadores Por Turno 2026'!R21-'[1]Contadores Por Turno 2026'!R20</f>
        <v>16</v>
      </c>
      <c r="AP19" s="111"/>
      <c r="AQ19" s="113"/>
      <c r="AR19" s="113">
        <v>8</v>
      </c>
      <c r="AS19" s="115">
        <f>'[1]Contadores Por Turno 2026'!L21-'[1]Contadores Por Turno 2026'!L20</f>
        <v>5</v>
      </c>
      <c r="AT19" s="113">
        <v>0</v>
      </c>
      <c r="AU19" s="112">
        <f>'[1]Contadores Por Turno 2026'!U21-'[1]Contadores Por Turno 2026'!U20</f>
        <v>407</v>
      </c>
      <c r="AV19" s="112">
        <f>'[1]Contadores Por Turno 2026'!V21-'[1]Contadores Por Turno 2026'!V20</f>
        <v>187</v>
      </c>
      <c r="AW19" s="112">
        <f>'[1]Contadores Por Turno 2026'!W21-'[1]Contadores Por Turno 2026'!W20</f>
        <v>132</v>
      </c>
      <c r="AX19" s="112">
        <v>0</v>
      </c>
      <c r="AY19" s="112">
        <v>0</v>
      </c>
      <c r="AZ19" s="112">
        <f>('[1]Contadores Por Turno 2026'!S21-'[1]Contadores Por Turno 2026'!S20)/1000</f>
        <v>40.142000000000003</v>
      </c>
      <c r="BA19" s="225" t="e">
        <v>#N/A</v>
      </c>
      <c r="BB19" s="4"/>
    </row>
    <row r="20" spans="1:54" x14ac:dyDescent="0.25">
      <c r="A20" s="25">
        <v>46029</v>
      </c>
      <c r="B20" s="26">
        <v>1</v>
      </c>
      <c r="C20" s="26">
        <f>WEEKNUM(Tabla1[[#This Row],[FECHA]],2)</f>
        <v>2</v>
      </c>
      <c r="D20" s="26">
        <f>DAY(Tabla1[[#This Row],[FECHA]])</f>
        <v>7</v>
      </c>
      <c r="E20" s="26">
        <f>'[1]Contadores Por Turno 2026'!X22-'[1]Contadores Por Turno 2026'!X21</f>
        <v>134</v>
      </c>
      <c r="F20" s="26">
        <f>'[1]Contadores Por Turno 2026'!Y22-'[1]Contadores Por Turno 2026'!Y21</f>
        <v>100</v>
      </c>
      <c r="G20" s="26"/>
      <c r="H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</v>
      </c>
      <c r="I20" s="26">
        <f>('[1]Contadores Por Turno 2026'!C22-'[1]Contadores Por Turno 2026'!C21)*10</f>
        <v>200</v>
      </c>
      <c r="J20" s="57">
        <f>Tabla1[[#This Row],[ENTRADA RO 1 (m3)]]</f>
        <v>73.379000000000005</v>
      </c>
      <c r="K20" s="57">
        <f>Tabla1[[#This Row],[RECHAZO ETAPA 1 (m3)]]</f>
        <v>21.379000000000005</v>
      </c>
      <c r="L20" s="57">
        <f>Tabla1[[#This Row],[PERMEADO ETAPA 1  (m3)]]</f>
        <v>52</v>
      </c>
      <c r="M20" s="56">
        <f>1-(Tabla1[[#This Row],[VOLUMEN ENVIADO A RO (m3)]]-Tabla1[[#This Row],[VOLUMEN ENVIADO PERMEADO RO (m3)]])/Tabla1[[#This Row],[VOLUMEN ENVIADO A RO (m3)]]</f>
        <v>0.70864961364968182</v>
      </c>
      <c r="N20" s="57">
        <f>('[1]Contadores Por Turno 2026'!N22-'[1]Contadores Por Turno 2026'!N21)/1000</f>
        <v>73.379000000000005</v>
      </c>
      <c r="O20" s="57">
        <f>('[1]Contadores Por Turno 2026'!O22-'[1]Contadores Por Turno 2026'!O21)</f>
        <v>52</v>
      </c>
      <c r="P20" s="57">
        <f>+Tabla1[[#This Row],[ENTRADA RO 1 (m3)]]-Tabla1[[#This Row],[PERMEADO ETAPA 1  (m3)]]</f>
        <v>21.379000000000005</v>
      </c>
      <c r="Q20" s="56">
        <f>1-(Tabla1[[#This Row],[VOLUMEN ENVIADO A RO (m3)]]-Tabla1[[#This Row],[VOLUMEN ENVIADO PERMEADO RO (m3)]])/Tabla1[[#This Row],[VOLUMEN ENVIADO A RO (m3)]]</f>
        <v>0.70864961364968182</v>
      </c>
      <c r="R20" s="57">
        <v>0</v>
      </c>
      <c r="S20" s="57">
        <v>0</v>
      </c>
      <c r="T20" s="57">
        <v>0</v>
      </c>
      <c r="U20" s="56" t="s">
        <v>18</v>
      </c>
      <c r="V20" s="57">
        <f>Tabla1[[#This Row],[VOLUMEN ENVIADO PERMEADO RO (m3)]]</f>
        <v>52</v>
      </c>
      <c r="W20" s="101">
        <f>Tabla1[[#This Row],[TOTAL CONSUMO AGUA LIMPIA PRODUCCIÓN (m3)]]+Tabla1[[#This Row],[TOTAL CONSUMO AGUA RECHAZO PRODUCCIÓN (m3)]]</f>
        <v>194</v>
      </c>
      <c r="X20" s="101">
        <f>+Tabla1[[#This Row],[PERMEADO ETAPA 1  (m3)]]+Tabla1[[#This Row],[VOLUMEN  PTAP POTABLE (m3)2]]+Tabla1[[#This Row],[VOLUMEN CONSUMO ACUEDUCTO (m3)]]+Tabla1[[#This Row],[VOLUMEN CONSUMO CARROTANQUES (m3)]]</f>
        <v>194</v>
      </c>
      <c r="Y20" s="101">
        <v>0</v>
      </c>
      <c r="Z20" s="101">
        <v>262.38805970149258</v>
      </c>
      <c r="AA20" s="105">
        <f>+Tabla1[[#This Row],[VOLUMEN CONSUMO AGUA LIMPIA TINTORERIA (m3)]]</f>
        <v>170</v>
      </c>
      <c r="AB20" s="105" t="s">
        <v>18</v>
      </c>
      <c r="AC20" s="105">
        <f>Tabla1[[#This Row],[TOTAL CONSUMO AGUA LIMPIA PRODUCCIÓN (m3)]]-Tabla1[[#This Row],[VOLUMEN CONSUMO AGUA LIMPIA LAVANDERIA (m3)]]</f>
        <v>170</v>
      </c>
      <c r="AD20" s="105"/>
      <c r="AE20" s="105"/>
      <c r="AF20" s="105">
        <v>65</v>
      </c>
      <c r="AG20" s="105">
        <v>45</v>
      </c>
      <c r="AH20" s="105">
        <f>Tabla1[[#This Row],[VOLUMEN CONSUMO AGUA LIMPIA LAVANDERIA (m3)]]</f>
        <v>24</v>
      </c>
      <c r="AI20" s="105">
        <v>0</v>
      </c>
      <c r="AJ20" s="105">
        <f>'[1]Contadores Por Turno 2026'!D22-'[1]Contadores Por Turno 2026'!D21</f>
        <v>24</v>
      </c>
      <c r="AK20" s="105">
        <v>0</v>
      </c>
      <c r="AL20" s="105"/>
      <c r="AM20" s="105">
        <v>19</v>
      </c>
      <c r="AN20" s="105">
        <v>0</v>
      </c>
      <c r="AO20" s="103">
        <f>'[1]Contadores Por Turno 2026'!R22-'[1]Contadores Por Turno 2026'!R21</f>
        <v>8</v>
      </c>
      <c r="AP20" s="101"/>
      <c r="AQ20" s="103"/>
      <c r="AR20" s="103">
        <v>8</v>
      </c>
      <c r="AS20" s="105">
        <f>'[1]Contadores Por Turno 2026'!L22-'[1]Contadores Por Turno 2026'!L21</f>
        <v>0</v>
      </c>
      <c r="AT20" s="103">
        <v>0</v>
      </c>
      <c r="AU20" s="102">
        <f>'[1]Contadores Por Turno 2026'!U22-'[1]Contadores Por Turno 2026'!U21</f>
        <v>228</v>
      </c>
      <c r="AV20" s="102">
        <f>'[1]Contadores Por Turno 2026'!V22-'[1]Contadores Por Turno 2026'!V21</f>
        <v>-270</v>
      </c>
      <c r="AW20" s="102">
        <f>'[1]Contadores Por Turno 2026'!W22-'[1]Contadores Por Turno 2026'!W21</f>
        <v>0</v>
      </c>
      <c r="AX20" s="102">
        <v>0</v>
      </c>
      <c r="AY20" s="102">
        <v>0</v>
      </c>
      <c r="AZ20" s="102">
        <f>('[1]Contadores Por Turno 2026'!S22-'[1]Contadores Por Turno 2026'!S21)/1000</f>
        <v>44.189</v>
      </c>
      <c r="BA20" s="223" t="e">
        <v>#N/A</v>
      </c>
      <c r="BB20" s="4"/>
    </row>
    <row r="21" spans="1:54" x14ac:dyDescent="0.25">
      <c r="A21" s="23">
        <v>46029</v>
      </c>
      <c r="B21" s="17">
        <v>2</v>
      </c>
      <c r="C21" s="17">
        <f>WEEKNUM(Tabla1[[#This Row],[FECHA]],2)</f>
        <v>2</v>
      </c>
      <c r="D21" s="17">
        <f>DAY(Tabla1[[#This Row],[FECHA]])</f>
        <v>7</v>
      </c>
      <c r="E21" s="17">
        <f>'[1]Contadores Por Turno 2026'!X23-'[1]Contadores Por Turno 2026'!X22</f>
        <v>136</v>
      </c>
      <c r="F21" s="17">
        <f>'[1]Contadores Por Turno 2026'!Y23-'[1]Contadores Por Turno 2026'!Y22</f>
        <v>99</v>
      </c>
      <c r="H2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282</v>
      </c>
      <c r="I21" s="17">
        <f>('[1]Contadores Por Turno 2026'!C23-'[1]Contadores Por Turno 2026'!C22)*10</f>
        <v>430</v>
      </c>
      <c r="J21" s="59">
        <f>Tabla1[[#This Row],[ENTRADA RO 1 (m3)]]</f>
        <v>73.379000000000005</v>
      </c>
      <c r="K21" s="59">
        <f>Tabla1[[#This Row],[RECHAZO ETAPA 1 (m3)]]</f>
        <v>21.379000000000005</v>
      </c>
      <c r="L21" s="59">
        <f>Tabla1[[#This Row],[PERMEADO ETAPA 1  (m3)]]</f>
        <v>52</v>
      </c>
      <c r="M21" s="58">
        <f>1-(Tabla1[[#This Row],[VOLUMEN ENVIADO A RO (m3)]]-Tabla1[[#This Row],[VOLUMEN ENVIADO PERMEADO RO (m3)]])/Tabla1[[#This Row],[VOLUMEN ENVIADO A RO (m3)]]</f>
        <v>0.70864961364968182</v>
      </c>
      <c r="N21" s="59">
        <f>('[1]Contadores Por Turno 2026'!N23-'[1]Contadores Por Turno 2026'!N22)/1000</f>
        <v>73.379000000000005</v>
      </c>
      <c r="O21" s="59">
        <f>('[1]Contadores Por Turno 2026'!O23-'[1]Contadores Por Turno 2026'!O22)</f>
        <v>52</v>
      </c>
      <c r="P21" s="59">
        <f>+Tabla1[[#This Row],[ENTRADA RO 1 (m3)]]-Tabla1[[#This Row],[PERMEADO ETAPA 1  (m3)]]</f>
        <v>21.379000000000005</v>
      </c>
      <c r="Q21" s="58">
        <f>1-(Tabla1[[#This Row],[VOLUMEN ENVIADO A RO (m3)]]-Tabla1[[#This Row],[VOLUMEN ENVIADO PERMEADO RO (m3)]])/Tabla1[[#This Row],[VOLUMEN ENVIADO A RO (m3)]]</f>
        <v>0.70864961364968182</v>
      </c>
      <c r="R21" s="59">
        <v>0</v>
      </c>
      <c r="S21" s="59">
        <v>0</v>
      </c>
      <c r="T21" s="59">
        <v>0</v>
      </c>
      <c r="U21" s="58" t="s">
        <v>18</v>
      </c>
      <c r="V21" s="59">
        <f>Tabla1[[#This Row],[VOLUMEN ENVIADO PERMEADO RO (m3)]]</f>
        <v>52</v>
      </c>
      <c r="W21" s="106">
        <f>Tabla1[[#This Row],[TOTAL CONSUMO AGUA LIMPIA PRODUCCIÓN (m3)]]+Tabla1[[#This Row],[TOTAL CONSUMO AGUA RECHAZO PRODUCCIÓN (m3)]]</f>
        <v>433</v>
      </c>
      <c r="X21" s="106">
        <f>+Tabla1[[#This Row],[PERMEADO ETAPA 1  (m3)]]+Tabla1[[#This Row],[VOLUMEN  PTAP POTABLE (m3)2]]+Tabla1[[#This Row],[VOLUMEN CONSUMO ACUEDUCTO (m3)]]+Tabla1[[#This Row],[VOLUMEN CONSUMO CARROTANQUES (m3)]]</f>
        <v>433</v>
      </c>
      <c r="Y21" s="106">
        <v>0</v>
      </c>
      <c r="Z21" s="106">
        <v>180.92537313432837</v>
      </c>
      <c r="AA21" s="110">
        <f>+Tabla1[[#This Row],[VOLUMEN CONSUMO AGUA LIMPIA TINTORERIA (m3)]]</f>
        <v>138</v>
      </c>
      <c r="AB21" s="110">
        <v>0.55248023005032354</v>
      </c>
      <c r="AC21" s="110">
        <f>Tabla1[[#This Row],[TOTAL CONSUMO AGUA LIMPIA PRODUCCIÓN (m3)]]-Tabla1[[#This Row],[VOLUMEN CONSUMO AGUA LIMPIA LAVANDERIA (m3)]]</f>
        <v>138</v>
      </c>
      <c r="AD21" s="110"/>
      <c r="AE21" s="110">
        <v>11802</v>
      </c>
      <c r="AF21" s="110">
        <v>65</v>
      </c>
      <c r="AG21" s="110">
        <v>45</v>
      </c>
      <c r="AH21" s="110">
        <f>Tabla1[[#This Row],[VOLUMEN CONSUMO AGUA LIMPIA LAVANDERIA (m3)]]</f>
        <v>295</v>
      </c>
      <c r="AI21" s="110">
        <v>214</v>
      </c>
      <c r="AJ21" s="110">
        <f>'[1]Contadores Por Turno 2026'!D23-'[1]Contadores Por Turno 2026'!D22</f>
        <v>295</v>
      </c>
      <c r="AK21" s="110">
        <v>0</v>
      </c>
      <c r="AL21" s="110">
        <v>7114</v>
      </c>
      <c r="AM21" s="110">
        <v>19</v>
      </c>
      <c r="AN21" s="110">
        <v>0</v>
      </c>
      <c r="AO21" s="108">
        <f>'[1]Contadores Por Turno 2026'!R23-'[1]Contadores Por Turno 2026'!R22</f>
        <v>21</v>
      </c>
      <c r="AP21" s="106"/>
      <c r="AQ21" s="108">
        <v>3650</v>
      </c>
      <c r="AR21" s="108">
        <v>8</v>
      </c>
      <c r="AS21" s="110">
        <f>'[1]Contadores Por Turno 2026'!L23-'[1]Contadores Por Turno 2026'!L22</f>
        <v>6</v>
      </c>
      <c r="AT21" s="108">
        <v>0</v>
      </c>
      <c r="AU21" s="107">
        <f>'[1]Contadores Por Turno 2026'!U23-'[1]Contadores Por Turno 2026'!U22</f>
        <v>470</v>
      </c>
      <c r="AV21" s="107">
        <f>'[1]Contadores Por Turno 2026'!V23-'[1]Contadores Por Turno 2026'!V22</f>
        <v>270</v>
      </c>
      <c r="AW21" s="107">
        <f>'[1]Contadores Por Turno 2026'!W23-'[1]Contadores Por Turno 2026'!W22</f>
        <v>0</v>
      </c>
      <c r="AX21" s="107">
        <v>0</v>
      </c>
      <c r="AY21" s="107">
        <v>196</v>
      </c>
      <c r="AZ21" s="107">
        <f>('[1]Contadores Por Turno 2026'!S23-'[1]Contadores Por Turno 2026'!S22)/1000</f>
        <v>60.113</v>
      </c>
      <c r="BA21" s="224" t="e">
        <v>#N/A</v>
      </c>
      <c r="BB21" s="4"/>
    </row>
    <row r="22" spans="1:54" ht="15.75" thickBot="1" x14ac:dyDescent="0.3">
      <c r="A22" s="27">
        <v>46029</v>
      </c>
      <c r="B22" s="28">
        <v>3</v>
      </c>
      <c r="C22" s="28">
        <f>WEEKNUM(Tabla1[[#This Row],[FECHA]],2)</f>
        <v>2</v>
      </c>
      <c r="D22" s="28">
        <f>DAY(Tabla1[[#This Row],[FECHA]])</f>
        <v>7</v>
      </c>
      <c r="E22" s="28">
        <f>'[1]Contadores Por Turno 2026'!X24-'[1]Contadores Por Turno 2026'!X23</f>
        <v>81</v>
      </c>
      <c r="F22" s="28">
        <f>'[1]Contadores Por Turno 2026'!Y24-'[1]Contadores Por Turno 2026'!Y23</f>
        <v>59</v>
      </c>
      <c r="G22" s="28"/>
      <c r="H2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200</v>
      </c>
      <c r="I22" s="28">
        <f>('[1]Contadores Por Turno 2026'!C24-'[1]Contadores Por Turno 2026'!C23)*10</f>
        <v>430</v>
      </c>
      <c r="J22" s="61">
        <f>Tabla1[[#This Row],[ENTRADA RO 1 (m3)]]</f>
        <v>146.761</v>
      </c>
      <c r="K22" s="61">
        <f>Tabla1[[#This Row],[RECHAZO ETAPA 1 (m3)]]</f>
        <v>39.760999999999996</v>
      </c>
      <c r="L22" s="61">
        <f>Tabla1[[#This Row],[PERMEADO ETAPA 1  (m3)]]</f>
        <v>107</v>
      </c>
      <c r="M22" s="60">
        <f>1-(Tabla1[[#This Row],[VOLUMEN ENVIADO A RO (m3)]]-Tabla1[[#This Row],[VOLUMEN ENVIADO PERMEADO RO (m3)]])/Tabla1[[#This Row],[VOLUMEN ENVIADO A RO (m3)]]</f>
        <v>0.7290765257800097</v>
      </c>
      <c r="N22" s="61">
        <f>('[1]Contadores Por Turno 2026'!N24-'[1]Contadores Por Turno 2026'!N23)/1000</f>
        <v>146.761</v>
      </c>
      <c r="O22" s="61">
        <f>('[1]Contadores Por Turno 2026'!O24-'[1]Contadores Por Turno 2026'!O23)</f>
        <v>107</v>
      </c>
      <c r="P22" s="61">
        <f>+Tabla1[[#This Row],[ENTRADA RO 1 (m3)]]-Tabla1[[#This Row],[PERMEADO ETAPA 1  (m3)]]</f>
        <v>39.760999999999996</v>
      </c>
      <c r="Q22" s="60">
        <f>1-(Tabla1[[#This Row],[VOLUMEN ENVIADO A RO (m3)]]-Tabla1[[#This Row],[VOLUMEN ENVIADO PERMEADO RO (m3)]])/Tabla1[[#This Row],[VOLUMEN ENVIADO A RO (m3)]]</f>
        <v>0.7290765257800097</v>
      </c>
      <c r="R22" s="61">
        <v>0</v>
      </c>
      <c r="S22" s="61">
        <v>0</v>
      </c>
      <c r="T22" s="61">
        <v>0</v>
      </c>
      <c r="U22" s="60" t="s">
        <v>18</v>
      </c>
      <c r="V22" s="61">
        <f>Tabla1[[#This Row],[VOLUMEN ENVIADO PERMEADO RO (m3)]]</f>
        <v>107</v>
      </c>
      <c r="W22" s="111">
        <f>Tabla1[[#This Row],[TOTAL CONSUMO AGUA LIMPIA PRODUCCIÓN (m3)]]+Tabla1[[#This Row],[TOTAL CONSUMO AGUA RECHAZO PRODUCCIÓN (m3)]]</f>
        <v>366</v>
      </c>
      <c r="X22" s="111">
        <f>+Tabla1[[#This Row],[PERMEADO ETAPA 1  (m3)]]+Tabla1[[#This Row],[VOLUMEN  PTAP POTABLE (m3)2]]+Tabla1[[#This Row],[VOLUMEN CONSUMO ACUEDUCTO (m3)]]+Tabla1[[#This Row],[VOLUMEN CONSUMO CARROTANQUES (m3)]]</f>
        <v>366</v>
      </c>
      <c r="Y22" s="111">
        <v>0</v>
      </c>
      <c r="Z22" s="111">
        <v>432.31343283582089</v>
      </c>
      <c r="AA22" s="115">
        <f>+Tabla1[[#This Row],[VOLUMEN CONSUMO AGUA LIMPIA TINTORERIA (m3)]]</f>
        <v>259</v>
      </c>
      <c r="AB22" s="115">
        <v>0.87745839636913769</v>
      </c>
      <c r="AC22" s="115">
        <f>Tabla1[[#This Row],[TOTAL CONSUMO AGUA LIMPIA PRODUCCIÓN (m3)]]-Tabla1[[#This Row],[VOLUMEN CONSUMO AGUA LIMPIA LAVANDERIA (m3)]]</f>
        <v>259</v>
      </c>
      <c r="AD22" s="115"/>
      <c r="AE22" s="115"/>
      <c r="AF22" s="115">
        <v>65</v>
      </c>
      <c r="AG22" s="115">
        <v>45</v>
      </c>
      <c r="AH22" s="115">
        <f>Tabla1[[#This Row],[VOLUMEN CONSUMO AGUA LIMPIA LAVANDERIA (m3)]]</f>
        <v>107</v>
      </c>
      <c r="AI22" s="115">
        <v>57</v>
      </c>
      <c r="AJ22" s="115">
        <f>'[1]Contadores Por Turno 2026'!D24-'[1]Contadores Por Turno 2026'!D23</f>
        <v>107</v>
      </c>
      <c r="AK22" s="115">
        <v>0</v>
      </c>
      <c r="AL22" s="115"/>
      <c r="AM22" s="115">
        <v>19</v>
      </c>
      <c r="AN22" s="115">
        <v>0</v>
      </c>
      <c r="AO22" s="113">
        <f>'[1]Contadores Por Turno 2026'!R24-'[1]Contadores Por Turno 2026'!R23</f>
        <v>19</v>
      </c>
      <c r="AP22" s="111"/>
      <c r="AQ22" s="113"/>
      <c r="AR22" s="113">
        <v>8</v>
      </c>
      <c r="AS22" s="115">
        <f>'[1]Contadores Por Turno 2026'!L24-'[1]Contadores Por Turno 2026'!L23</f>
        <v>7</v>
      </c>
      <c r="AT22" s="113">
        <v>0</v>
      </c>
      <c r="AU22" s="112">
        <f>'[1]Contadores Por Turno 2026'!U24-'[1]Contadores Por Turno 2026'!U23</f>
        <v>388</v>
      </c>
      <c r="AV22" s="112">
        <f>'[1]Contadores Por Turno 2026'!V24-'[1]Contadores Por Turno 2026'!V23</f>
        <v>192</v>
      </c>
      <c r="AW22" s="112">
        <f>'[1]Contadores Por Turno 2026'!W24-'[1]Contadores Por Turno 2026'!W23</f>
        <v>182</v>
      </c>
      <c r="AX22" s="112">
        <v>0</v>
      </c>
      <c r="AY22" s="112">
        <v>0</v>
      </c>
      <c r="AZ22" s="112">
        <f>('[1]Contadores Por Turno 2026'!S24-'[1]Contadores Por Turno 2026'!S23)/1000</f>
        <v>85.688999999999993</v>
      </c>
      <c r="BA22" s="225" t="e">
        <v>#N/A</v>
      </c>
      <c r="BB22" s="4"/>
    </row>
    <row r="23" spans="1:54" x14ac:dyDescent="0.25">
      <c r="A23" s="25">
        <v>46030</v>
      </c>
      <c r="B23" s="26">
        <v>1</v>
      </c>
      <c r="C23" s="26">
        <f>WEEKNUM(Tabla1[[#This Row],[FECHA]],2)</f>
        <v>2</v>
      </c>
      <c r="D23" s="26">
        <f>DAY(Tabla1[[#This Row],[FECHA]])</f>
        <v>8</v>
      </c>
      <c r="E23" s="26">
        <f>'[1]Contadores Por Turno 2026'!X25-'[1]Contadores Por Turno 2026'!X24</f>
        <v>130</v>
      </c>
      <c r="F23" s="26">
        <f>'[1]Contadores Por Turno 2026'!Y25-'[1]Contadores Por Turno 2026'!Y24</f>
        <v>98</v>
      </c>
      <c r="G23" s="26"/>
      <c r="H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23" s="26">
        <f>('[1]Contadores Por Turno 2026'!C25-'[1]Contadores Por Turno 2026'!C24)*10</f>
        <v>210</v>
      </c>
      <c r="J23" s="57">
        <f>Tabla1[[#This Row],[ENTRADA RO 1 (m3)]]</f>
        <v>10.502000000000001</v>
      </c>
      <c r="K23" s="57">
        <f>Tabla1[[#This Row],[RECHAZO ETAPA 1 (m3)]]</f>
        <v>4.5020000000000007</v>
      </c>
      <c r="L23" s="57">
        <f>Tabla1[[#This Row],[PERMEADO ETAPA 1  (m3)]]</f>
        <v>6</v>
      </c>
      <c r="M23" s="56">
        <f>1-(Tabla1[[#This Row],[VOLUMEN ENVIADO A RO (m3)]]-Tabla1[[#This Row],[VOLUMEN ENVIADO PERMEADO RO (m3)]])/Tabla1[[#This Row],[VOLUMEN ENVIADO A RO (m3)]]</f>
        <v>0.57131974861931056</v>
      </c>
      <c r="N23" s="57">
        <f>('[1]Contadores Por Turno 2026'!N25-'[1]Contadores Por Turno 2026'!N24)/1000</f>
        <v>10.502000000000001</v>
      </c>
      <c r="O23" s="57">
        <f>('[1]Contadores Por Turno 2026'!O25-'[1]Contadores Por Turno 2026'!O24)</f>
        <v>6</v>
      </c>
      <c r="P23" s="57">
        <f>+Tabla1[[#This Row],[ENTRADA RO 1 (m3)]]-Tabla1[[#This Row],[PERMEADO ETAPA 1  (m3)]]</f>
        <v>4.5020000000000007</v>
      </c>
      <c r="Q23" s="56">
        <f>1-(Tabla1[[#This Row],[VOLUMEN ENVIADO A RO (m3)]]-Tabla1[[#This Row],[VOLUMEN ENVIADO PERMEADO RO (m3)]])/Tabla1[[#This Row],[VOLUMEN ENVIADO A RO (m3)]]</f>
        <v>0.57131974861931056</v>
      </c>
      <c r="R23" s="57">
        <v>0</v>
      </c>
      <c r="S23" s="57">
        <v>0</v>
      </c>
      <c r="T23" s="57">
        <v>0</v>
      </c>
      <c r="U23" s="56" t="s">
        <v>18</v>
      </c>
      <c r="V23" s="57">
        <f>Tabla1[[#This Row],[VOLUMEN ENVIADO PERMEADO RO (m3)]]</f>
        <v>6</v>
      </c>
      <c r="W23" s="101">
        <f>Tabla1[[#This Row],[TOTAL CONSUMO AGUA LIMPIA PRODUCCIÓN (m3)]]+Tabla1[[#This Row],[TOTAL CONSUMO AGUA RECHAZO PRODUCCIÓN (m3)]]</f>
        <v>225</v>
      </c>
      <c r="X23" s="101">
        <f>+Tabla1[[#This Row],[PERMEADO ETAPA 1  (m3)]]+Tabla1[[#This Row],[VOLUMEN  PTAP POTABLE (m3)2]]+Tabla1[[#This Row],[VOLUMEN CONSUMO ACUEDUCTO (m3)]]+Tabla1[[#This Row],[VOLUMEN CONSUMO CARROTANQUES (m3)]]</f>
        <v>225</v>
      </c>
      <c r="Y23" s="101">
        <v>0</v>
      </c>
      <c r="Z23" s="101">
        <v>217.38805970149255</v>
      </c>
      <c r="AA23" s="105">
        <f>+Tabla1[[#This Row],[VOLUMEN CONSUMO AGUA LIMPIA TINTORERIA (m3)]]</f>
        <v>199</v>
      </c>
      <c r="AB23" s="105">
        <v>0.93924231593995711</v>
      </c>
      <c r="AC23" s="105">
        <f>Tabla1[[#This Row],[TOTAL CONSUMO AGUA LIMPIA PRODUCCIÓN (m3)]]-Tabla1[[#This Row],[VOLUMEN CONSUMO AGUA LIMPIA LAVANDERIA (m3)]]</f>
        <v>199</v>
      </c>
      <c r="AD23" s="105"/>
      <c r="AE23" s="105"/>
      <c r="AF23" s="105">
        <v>65</v>
      </c>
      <c r="AG23" s="105">
        <v>45</v>
      </c>
      <c r="AH23" s="105">
        <f>Tabla1[[#This Row],[VOLUMEN CONSUMO AGUA LIMPIA LAVANDERIA (m3)]]</f>
        <v>26</v>
      </c>
      <c r="AI23" s="105">
        <v>17</v>
      </c>
      <c r="AJ23" s="105">
        <f>'[1]Contadores Por Turno 2026'!D25-'[1]Contadores Por Turno 2026'!D24</f>
        <v>26</v>
      </c>
      <c r="AK23" s="105">
        <v>0</v>
      </c>
      <c r="AL23" s="105"/>
      <c r="AM23" s="105">
        <v>19</v>
      </c>
      <c r="AN23" s="105">
        <v>0</v>
      </c>
      <c r="AO23" s="103">
        <f>'[1]Contadores Por Turno 2026'!R25-'[1]Contadores Por Turno 2026'!R24</f>
        <v>19</v>
      </c>
      <c r="AP23" s="101"/>
      <c r="AQ23" s="103"/>
      <c r="AR23" s="103">
        <v>8</v>
      </c>
      <c r="AS23" s="105">
        <f>'[1]Contadores Por Turno 2026'!L25-'[1]Contadores Por Turno 2026'!L24</f>
        <v>8</v>
      </c>
      <c r="AT23" s="103">
        <v>0</v>
      </c>
      <c r="AU23" s="102">
        <f>'[1]Contadores Por Turno 2026'!U25-'[1]Contadores Por Turno 2026'!U24</f>
        <v>257</v>
      </c>
      <c r="AV23" s="102">
        <f>'[1]Contadores Por Turno 2026'!V25-'[1]Contadores Por Turno 2026'!V24</f>
        <v>45</v>
      </c>
      <c r="AW23" s="102">
        <f>'[1]Contadores Por Turno 2026'!W25-'[1]Contadores Por Turno 2026'!W24</f>
        <v>27</v>
      </c>
      <c r="AX23" s="102">
        <v>0</v>
      </c>
      <c r="AY23" s="102">
        <v>0</v>
      </c>
      <c r="AZ23" s="102">
        <f>('[1]Contadores Por Turno 2026'!S25-'[1]Contadores Por Turno 2026'!S24)/1000</f>
        <v>85.512</v>
      </c>
      <c r="BA23" s="223" t="e">
        <v>#N/A</v>
      </c>
      <c r="BB23" s="4"/>
    </row>
    <row r="24" spans="1:54" x14ac:dyDescent="0.25">
      <c r="A24" s="23">
        <v>46030</v>
      </c>
      <c r="B24" s="17">
        <v>2</v>
      </c>
      <c r="C24" s="17">
        <f>WEEKNUM(Tabla1[[#This Row],[FECHA]],2)</f>
        <v>2</v>
      </c>
      <c r="D24" s="17">
        <f>DAY(Tabla1[[#This Row],[FECHA]])</f>
        <v>8</v>
      </c>
      <c r="E24" s="17">
        <f>'[1]Contadores Por Turno 2026'!X26-'[1]Contadores Por Turno 2026'!X25</f>
        <v>243</v>
      </c>
      <c r="F24" s="17">
        <f>'[1]Contadores Por Turno 2026'!Y26-'[1]Contadores Por Turno 2026'!Y25</f>
        <v>180</v>
      </c>
      <c r="H2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136</v>
      </c>
      <c r="I24" s="17">
        <f>('[1]Contadores Por Turno 2026'!C26-'[1]Contadores Por Turno 2026'!C25)*10</f>
        <v>340</v>
      </c>
      <c r="J24" s="59">
        <f>Tabla1[[#This Row],[ENTRADA RO 1 (m3)]]</f>
        <v>218.79</v>
      </c>
      <c r="K24" s="59">
        <f>Tabla1[[#This Row],[RECHAZO ETAPA 1 (m3)]]</f>
        <v>92.789999999999992</v>
      </c>
      <c r="L24" s="59">
        <f>Tabla1[[#This Row],[PERMEADO ETAPA 1  (m3)]]</f>
        <v>126</v>
      </c>
      <c r="M24" s="58">
        <f>1-(Tabla1[[#This Row],[VOLUMEN ENVIADO A RO (m3)]]-Tabla1[[#This Row],[VOLUMEN ENVIADO PERMEADO RO (m3)]])/Tabla1[[#This Row],[VOLUMEN ENVIADO A RO (m3)]]</f>
        <v>0.57589469354175238</v>
      </c>
      <c r="N24" s="59">
        <f>('[1]Contadores Por Turno 2026'!N26-'[1]Contadores Por Turno 2026'!N25)/1000</f>
        <v>218.79</v>
      </c>
      <c r="O24" s="59">
        <f>('[1]Contadores Por Turno 2026'!O26-'[1]Contadores Por Turno 2026'!O25)</f>
        <v>126</v>
      </c>
      <c r="P24" s="59">
        <f>+Tabla1[[#This Row],[ENTRADA RO 1 (m3)]]-Tabla1[[#This Row],[PERMEADO ETAPA 1  (m3)]]</f>
        <v>92.789999999999992</v>
      </c>
      <c r="Q24" s="58">
        <f>1-(Tabla1[[#This Row],[VOLUMEN ENVIADO A RO (m3)]]-Tabla1[[#This Row],[VOLUMEN ENVIADO PERMEADO RO (m3)]])/Tabla1[[#This Row],[VOLUMEN ENVIADO A RO (m3)]]</f>
        <v>0.57589469354175238</v>
      </c>
      <c r="R24" s="59">
        <v>0</v>
      </c>
      <c r="S24" s="59">
        <v>0</v>
      </c>
      <c r="T24" s="59">
        <v>0</v>
      </c>
      <c r="U24" s="58" t="s">
        <v>18</v>
      </c>
      <c r="V24" s="59">
        <f>Tabla1[[#This Row],[VOLUMEN ENVIADO PERMEADO RO (m3)]]</f>
        <v>126</v>
      </c>
      <c r="W24" s="106">
        <f>Tabla1[[#This Row],[TOTAL CONSUMO AGUA LIMPIA PRODUCCIÓN (m3)]]+Tabla1[[#This Row],[TOTAL CONSUMO AGUA RECHAZO PRODUCCIÓN (m3)]]</f>
        <v>442</v>
      </c>
      <c r="X24" s="106">
        <f>+Tabla1[[#This Row],[PERMEADO ETAPA 1  (m3)]]+Tabla1[[#This Row],[VOLUMEN  PTAP POTABLE (m3)2]]+Tabla1[[#This Row],[VOLUMEN CONSUMO ACUEDUCTO (m3)]]+Tabla1[[#This Row],[VOLUMEN CONSUMO CARROTANQUES (m3)]]</f>
        <v>442</v>
      </c>
      <c r="Y24" s="106">
        <v>0</v>
      </c>
      <c r="Z24" s="106">
        <v>305.85074626865674</v>
      </c>
      <c r="AA24" s="110">
        <f>+Tabla1[[#This Row],[VOLUMEN CONSUMO AGUA LIMPIA TINTORERIA (m3)]]</f>
        <v>124</v>
      </c>
      <c r="AB24" s="110">
        <v>0.25119331742243434</v>
      </c>
      <c r="AC24" s="110">
        <f>Tabla1[[#This Row],[TOTAL CONSUMO AGUA LIMPIA PRODUCCIÓN (m3)]]-Tabla1[[#This Row],[VOLUMEN CONSUMO AGUA LIMPIA LAVANDERIA (m3)]]</f>
        <v>124</v>
      </c>
      <c r="AD24" s="110"/>
      <c r="AE24" s="110">
        <v>9760</v>
      </c>
      <c r="AF24" s="110">
        <v>65</v>
      </c>
      <c r="AG24" s="110">
        <v>45</v>
      </c>
      <c r="AH24" s="110">
        <f>Tabla1[[#This Row],[VOLUMEN CONSUMO AGUA LIMPIA LAVANDERIA (m3)]]</f>
        <v>318</v>
      </c>
      <c r="AI24" s="110">
        <v>186</v>
      </c>
      <c r="AJ24" s="110">
        <f>'[1]Contadores Por Turno 2026'!D26-'[1]Contadores Por Turno 2026'!D25</f>
        <v>318</v>
      </c>
      <c r="AK24" s="110">
        <v>0</v>
      </c>
      <c r="AL24" s="110">
        <v>7310</v>
      </c>
      <c r="AM24" s="110">
        <v>19</v>
      </c>
      <c r="AN24" s="110">
        <v>0</v>
      </c>
      <c r="AO24" s="108">
        <f>'[1]Contadores Por Turno 2026'!R26-'[1]Contadores Por Turno 2026'!R25</f>
        <v>21</v>
      </c>
      <c r="AP24" s="106"/>
      <c r="AQ24" s="108">
        <v>2290</v>
      </c>
      <c r="AR24" s="108">
        <v>8</v>
      </c>
      <c r="AS24" s="110">
        <f>'[1]Contadores Por Turno 2026'!L26-'[1]Contadores Por Turno 2026'!L25</f>
        <v>6</v>
      </c>
      <c r="AT24" s="108">
        <v>0</v>
      </c>
      <c r="AU24" s="107">
        <f>'[1]Contadores Por Turno 2026'!U26-'[1]Contadores Por Turno 2026'!U25</f>
        <v>505</v>
      </c>
      <c r="AV24" s="107">
        <f>'[1]Contadores Por Turno 2026'!V26-'[1]Contadores Por Turno 2026'!V25</f>
        <v>162</v>
      </c>
      <c r="AW24" s="107">
        <f>'[1]Contadores Por Turno 2026'!W26-'[1]Contadores Por Turno 2026'!W25</f>
        <v>132</v>
      </c>
      <c r="AX24" s="107">
        <v>0</v>
      </c>
      <c r="AY24" s="107">
        <v>228</v>
      </c>
      <c r="AZ24" s="107">
        <f>('[1]Contadores Por Turno 2026'!S26-'[1]Contadores Por Turno 2026'!S25)/1000</f>
        <v>72.995999999999995</v>
      </c>
      <c r="BA24" s="224" t="e">
        <v>#N/A</v>
      </c>
      <c r="BB24" s="4"/>
    </row>
    <row r="25" spans="1:54" ht="15.75" thickBot="1" x14ac:dyDescent="0.3">
      <c r="A25" s="27">
        <v>46030</v>
      </c>
      <c r="B25" s="28">
        <v>3</v>
      </c>
      <c r="C25" s="28">
        <f>WEEKNUM(Tabla1[[#This Row],[FECHA]],2)</f>
        <v>2</v>
      </c>
      <c r="D25" s="28">
        <f>DAY(Tabla1[[#This Row],[FECHA]])</f>
        <v>8</v>
      </c>
      <c r="E25" s="28">
        <f>'[1]Contadores Por Turno 2026'!X27-'[1]Contadores Por Turno 2026'!X26</f>
        <v>98</v>
      </c>
      <c r="F25" s="28">
        <f>'[1]Contadores Por Turno 2026'!Y27-'[1]Contadores Por Turno 2026'!Y26</f>
        <v>72</v>
      </c>
      <c r="G25" s="28"/>
      <c r="H2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25" s="28">
        <f>('[1]Contadores Por Turno 2026'!C27-'[1]Contadores Por Turno 2026'!C26)*10</f>
        <v>430</v>
      </c>
      <c r="J25" s="61">
        <f>Tabla1[[#This Row],[ENTRADA RO 1 (m3)]]</f>
        <v>331.32600000000002</v>
      </c>
      <c r="K25" s="61">
        <f>Tabla1[[#This Row],[RECHAZO ETAPA 1 (m3)]]</f>
        <v>77.326000000000022</v>
      </c>
      <c r="L25" s="61">
        <f>Tabla1[[#This Row],[PERMEADO ETAPA 1  (m3)]]</f>
        <v>254</v>
      </c>
      <c r="M25" s="60">
        <f>1-(Tabla1[[#This Row],[VOLUMEN ENVIADO A RO (m3)]]-Tabla1[[#This Row],[VOLUMEN ENVIADO PERMEADO RO (m3)]])/Tabla1[[#This Row],[VOLUMEN ENVIADO A RO (m3)]]</f>
        <v>0.76661656495415387</v>
      </c>
      <c r="N25" s="61">
        <f>('[1]Contadores Por Turno 2026'!N27-'[1]Contadores Por Turno 2026'!N26)/1000</f>
        <v>331.32600000000002</v>
      </c>
      <c r="O25" s="61">
        <f>('[1]Contadores Por Turno 2026'!O27-'[1]Contadores Por Turno 2026'!O26)</f>
        <v>254</v>
      </c>
      <c r="P25" s="61">
        <f>+Tabla1[[#This Row],[ENTRADA RO 1 (m3)]]-Tabla1[[#This Row],[PERMEADO ETAPA 1  (m3)]]</f>
        <v>77.326000000000022</v>
      </c>
      <c r="Q25" s="60">
        <f>1-(Tabla1[[#This Row],[VOLUMEN ENVIADO A RO (m3)]]-Tabla1[[#This Row],[VOLUMEN ENVIADO PERMEADO RO (m3)]])/Tabla1[[#This Row],[VOLUMEN ENVIADO A RO (m3)]]</f>
        <v>0.76661656495415387</v>
      </c>
      <c r="R25" s="61">
        <v>0</v>
      </c>
      <c r="S25" s="61">
        <v>0</v>
      </c>
      <c r="T25" s="61">
        <v>0</v>
      </c>
      <c r="U25" s="60" t="s">
        <v>18</v>
      </c>
      <c r="V25" s="61">
        <f>Tabla1[[#This Row],[VOLUMEN ENVIADO PERMEADO RO (m3)]]</f>
        <v>254</v>
      </c>
      <c r="W25" s="111">
        <f>Tabla1[[#This Row],[TOTAL CONSUMO AGUA LIMPIA PRODUCCIÓN (m3)]]+Tabla1[[#This Row],[TOTAL CONSUMO AGUA RECHAZO PRODUCCIÓN (m3)]]</f>
        <v>397</v>
      </c>
      <c r="X25" s="111">
        <f>+Tabla1[[#This Row],[PERMEADO ETAPA 1  (m3)]]+Tabla1[[#This Row],[VOLUMEN  PTAP POTABLE (m3)2]]+Tabla1[[#This Row],[VOLUMEN CONSUMO ACUEDUCTO (m3)]]+Tabla1[[#This Row],[VOLUMEN CONSUMO CARROTANQUES (m3)]]</f>
        <v>397</v>
      </c>
      <c r="Y25" s="111">
        <v>0</v>
      </c>
      <c r="Z25" s="111">
        <v>434.7761194029851</v>
      </c>
      <c r="AA25" s="115">
        <f>+Tabla1[[#This Row],[VOLUMEN CONSUMO AGUA LIMPIA TINTORERIA (m3)]]</f>
        <v>300</v>
      </c>
      <c r="AB25" s="115">
        <v>0.86928104575163401</v>
      </c>
      <c r="AC25" s="115">
        <f>Tabla1[[#This Row],[TOTAL CONSUMO AGUA LIMPIA PRODUCCIÓN (m3)]]-Tabla1[[#This Row],[VOLUMEN CONSUMO AGUA LIMPIA LAVANDERIA (m3)]]</f>
        <v>300</v>
      </c>
      <c r="AD25" s="115"/>
      <c r="AE25" s="115"/>
      <c r="AF25" s="115">
        <v>65</v>
      </c>
      <c r="AG25" s="115">
        <v>45</v>
      </c>
      <c r="AH25" s="115">
        <f>Tabla1[[#This Row],[VOLUMEN CONSUMO AGUA LIMPIA LAVANDERIA (m3)]]</f>
        <v>97</v>
      </c>
      <c r="AI25" s="115">
        <v>57</v>
      </c>
      <c r="AJ25" s="115">
        <f>'[1]Contadores Por Turno 2026'!D27-'[1]Contadores Por Turno 2026'!D26</f>
        <v>97</v>
      </c>
      <c r="AK25" s="115">
        <v>0</v>
      </c>
      <c r="AL25" s="115"/>
      <c r="AM25" s="115">
        <v>19</v>
      </c>
      <c r="AN25" s="115">
        <v>0</v>
      </c>
      <c r="AO25" s="113">
        <f>'[1]Contadores Por Turno 2026'!R27-'[1]Contadores Por Turno 2026'!R26</f>
        <v>14</v>
      </c>
      <c r="AP25" s="111"/>
      <c r="AQ25" s="113"/>
      <c r="AR25" s="113">
        <v>8</v>
      </c>
      <c r="AS25" s="115">
        <f>'[1]Contadores Por Turno 2026'!L27-'[1]Contadores Por Turno 2026'!L26</f>
        <v>4</v>
      </c>
      <c r="AT25" s="113">
        <v>0</v>
      </c>
      <c r="AU25" s="112">
        <f>'[1]Contadores Por Turno 2026'!U27-'[1]Contadores Por Turno 2026'!U26</f>
        <v>423</v>
      </c>
      <c r="AV25" s="112">
        <f>'[1]Contadores Por Turno 2026'!V27-'[1]Contadores Por Turno 2026'!V26</f>
        <v>122</v>
      </c>
      <c r="AW25" s="112">
        <f>'[1]Contadores Por Turno 2026'!W27-'[1]Contadores Por Turno 2026'!W26</f>
        <v>185</v>
      </c>
      <c r="AX25" s="112">
        <v>0</v>
      </c>
      <c r="AY25" s="112">
        <v>0</v>
      </c>
      <c r="AZ25" s="112">
        <f>('[1]Contadores Por Turno 2026'!S27-'[1]Contadores Por Turno 2026'!S26)/1000</f>
        <v>70.781000000000006</v>
      </c>
      <c r="BA25" s="225" t="e">
        <v>#N/A</v>
      </c>
      <c r="BB25" s="4"/>
    </row>
    <row r="26" spans="1:54" x14ac:dyDescent="0.25">
      <c r="A26" s="25">
        <v>46031</v>
      </c>
      <c r="B26" s="26">
        <v>1</v>
      </c>
      <c r="C26" s="26">
        <f>WEEKNUM(Tabla1[[#This Row],[FECHA]],2)</f>
        <v>2</v>
      </c>
      <c r="D26" s="26">
        <f>DAY(Tabla1[[#This Row],[FECHA]])</f>
        <v>9</v>
      </c>
      <c r="E26" s="26">
        <f>'[1]Contadores Por Turno 2026'!X28-'[1]Contadores Por Turno 2026'!X27</f>
        <v>0</v>
      </c>
      <c r="F26" s="26">
        <f>'[1]Contadores Por Turno 2026'!Y28-'[1]Contadores Por Turno 2026'!Y27</f>
        <v>0</v>
      </c>
      <c r="G26" s="26"/>
      <c r="H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224.5</v>
      </c>
      <c r="I26" s="26">
        <f>('[1]Contadores Por Turno 2026'!C28-'[1]Contadores Por Turno 2026'!C27)*10</f>
        <v>250</v>
      </c>
      <c r="J26" s="57">
        <f>Tabla1[[#This Row],[ENTRADA RO 1 (m3)]]</f>
        <v>46.779499999999999</v>
      </c>
      <c r="K26" s="57">
        <f>Tabla1[[#This Row],[RECHAZO ETAPA 1 (m3)]]</f>
        <v>10.279499999999999</v>
      </c>
      <c r="L26" s="57">
        <f>Tabla1[[#This Row],[PERMEADO ETAPA 1  (m3)]]</f>
        <v>36.5</v>
      </c>
      <c r="M26" s="56">
        <f>1-(Tabla1[[#This Row],[VOLUMEN ENVIADO A RO (m3)]]-Tabla1[[#This Row],[VOLUMEN ENVIADO PERMEADO RO (m3)]])/Tabla1[[#This Row],[VOLUMEN ENVIADO A RO (m3)]]</f>
        <v>0.78025630885323705</v>
      </c>
      <c r="N26" s="57">
        <f>('[1]Contadores Por Turno 2026'!N28-'[1]Contadores Por Turno 2026'!N27)/1000</f>
        <v>46.779499999999999</v>
      </c>
      <c r="O26" s="57">
        <f>('[1]Contadores Por Turno 2026'!O28-'[1]Contadores Por Turno 2026'!O27)</f>
        <v>36.5</v>
      </c>
      <c r="P26" s="57">
        <f>+Tabla1[[#This Row],[ENTRADA RO 1 (m3)]]-Tabla1[[#This Row],[PERMEADO ETAPA 1  (m3)]]</f>
        <v>10.279499999999999</v>
      </c>
      <c r="Q26" s="56">
        <f>1-(Tabla1[[#This Row],[VOLUMEN ENVIADO A RO (m3)]]-Tabla1[[#This Row],[VOLUMEN ENVIADO PERMEADO RO (m3)]])/Tabla1[[#This Row],[VOLUMEN ENVIADO A RO (m3)]]</f>
        <v>0.78025630885323705</v>
      </c>
      <c r="R26" s="57">
        <v>0</v>
      </c>
      <c r="S26" s="57">
        <v>0</v>
      </c>
      <c r="T26" s="57">
        <v>0</v>
      </c>
      <c r="U26" s="56" t="s">
        <v>18</v>
      </c>
      <c r="V26" s="57">
        <f>Tabla1[[#This Row],[VOLUMEN ENVIADO PERMEADO RO (m3)]]</f>
        <v>36.5</v>
      </c>
      <c r="W26" s="101">
        <f>Tabla1[[#This Row],[TOTAL CONSUMO AGUA LIMPIA PRODUCCIÓN (m3)]]+Tabla1[[#This Row],[TOTAL CONSUMO AGUA RECHAZO PRODUCCIÓN (m3)]]</f>
        <v>261</v>
      </c>
      <c r="X26" s="101">
        <f>+Tabla1[[#This Row],[PERMEADO ETAPA 1  (m3)]]+Tabla1[[#This Row],[VOLUMEN  PTAP POTABLE (m3)2]]+Tabla1[[#This Row],[VOLUMEN CONSUMO ACUEDUCTO (m3)]]+Tabla1[[#This Row],[VOLUMEN CONSUMO CARROTANQUES (m3)]]</f>
        <v>261</v>
      </c>
      <c r="Y26" s="101">
        <v>0</v>
      </c>
      <c r="Z26" s="101">
        <v>235.38805970149255</v>
      </c>
      <c r="AA26" s="105">
        <f>+Tabla1[[#This Row],[VOLUMEN CONSUMO AGUA LIMPIA TINTORERIA (m3)]]</f>
        <v>239</v>
      </c>
      <c r="AB26" s="105">
        <v>0.96896819239720711</v>
      </c>
      <c r="AC26" s="105">
        <f>Tabla1[[#This Row],[TOTAL CONSUMO AGUA LIMPIA PRODUCCIÓN (m3)]]-Tabla1[[#This Row],[VOLUMEN CONSUMO AGUA LIMPIA LAVANDERIA (m3)]]</f>
        <v>239</v>
      </c>
      <c r="AD26" s="105"/>
      <c r="AE26" s="105"/>
      <c r="AF26" s="105">
        <v>65</v>
      </c>
      <c r="AG26" s="105">
        <v>45</v>
      </c>
      <c r="AH26" s="105">
        <f>Tabla1[[#This Row],[VOLUMEN CONSUMO AGUA LIMPIA LAVANDERIA (m3)]]</f>
        <v>22</v>
      </c>
      <c r="AI26" s="105">
        <v>11</v>
      </c>
      <c r="AJ26" s="105">
        <f>'[1]Contadores Por Turno 2026'!D28-'[1]Contadores Por Turno 2026'!D27</f>
        <v>22</v>
      </c>
      <c r="AK26" s="105">
        <v>0</v>
      </c>
      <c r="AL26" s="105"/>
      <c r="AM26" s="105">
        <v>19</v>
      </c>
      <c r="AN26" s="105">
        <v>0</v>
      </c>
      <c r="AO26" s="103">
        <f>'[1]Contadores Por Turno 2026'!R28-'[1]Contadores Por Turno 2026'!R27</f>
        <v>16</v>
      </c>
      <c r="AP26" s="101"/>
      <c r="AQ26" s="103"/>
      <c r="AR26" s="103">
        <v>8</v>
      </c>
      <c r="AS26" s="105">
        <f>'[1]Contadores Por Turno 2026'!L28-'[1]Contadores Por Turno 2026'!L27</f>
        <v>0</v>
      </c>
      <c r="AT26" s="103">
        <v>0</v>
      </c>
      <c r="AU26" s="102">
        <f>'[1]Contadores Por Turno 2026'!U28-'[1]Contadores Por Turno 2026'!U27</f>
        <v>261</v>
      </c>
      <c r="AV26" s="102">
        <f>'[1]Contadores Por Turno 2026'!V28-'[1]Contadores Por Turno 2026'!V27</f>
        <v>33</v>
      </c>
      <c r="AW26" s="102">
        <f>'[1]Contadores Por Turno 2026'!W28-'[1]Contadores Por Turno 2026'!W27</f>
        <v>12</v>
      </c>
      <c r="AX26" s="102">
        <v>0</v>
      </c>
      <c r="AY26" s="102">
        <v>0</v>
      </c>
      <c r="AZ26" s="102">
        <f>('[1]Contadores Por Turno 2026'!S28-'[1]Contadores Por Turno 2026'!S27)/1000</f>
        <v>62.462000000000003</v>
      </c>
      <c r="BA26" s="223" t="e">
        <v>#N/A</v>
      </c>
      <c r="BB26" s="4"/>
    </row>
    <row r="27" spans="1:54" x14ac:dyDescent="0.25">
      <c r="A27" s="23">
        <v>46031</v>
      </c>
      <c r="B27" s="17">
        <v>2</v>
      </c>
      <c r="C27" s="17">
        <f>WEEKNUM(Tabla1[[#This Row],[FECHA]],2)</f>
        <v>2</v>
      </c>
      <c r="D27" s="17">
        <f>DAY(Tabla1[[#This Row],[FECHA]])</f>
        <v>9</v>
      </c>
      <c r="E27" s="17">
        <f>'[1]Contadores Por Turno 2026'!X29-'[1]Contadores Por Turno 2026'!X28</f>
        <v>245</v>
      </c>
      <c r="F27" s="17">
        <f>'[1]Contadores Por Turno 2026'!Y29-'[1]Contadores Por Turno 2026'!Y28</f>
        <v>185</v>
      </c>
      <c r="H2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149.5</v>
      </c>
      <c r="I27" s="17">
        <f>('[1]Contadores Por Turno 2026'!C29-'[1]Contadores Por Turno 2026'!C28)*10</f>
        <v>450</v>
      </c>
      <c r="J27" s="59">
        <f>Tabla1[[#This Row],[ENTRADA RO 1 (m3)]]</f>
        <v>46.779499999999999</v>
      </c>
      <c r="K27" s="59">
        <f>Tabla1[[#This Row],[RECHAZO ETAPA 1 (m3)]]</f>
        <v>10.279499999999999</v>
      </c>
      <c r="L27" s="59">
        <f>Tabla1[[#This Row],[PERMEADO ETAPA 1  (m3)]]</f>
        <v>36.5</v>
      </c>
      <c r="M27" s="58">
        <f>1-(Tabla1[[#This Row],[VOLUMEN ENVIADO A RO (m3)]]-Tabla1[[#This Row],[VOLUMEN ENVIADO PERMEADO RO (m3)]])/Tabla1[[#This Row],[VOLUMEN ENVIADO A RO (m3)]]</f>
        <v>0.78025630885323705</v>
      </c>
      <c r="N27" s="59">
        <f>('[1]Contadores Por Turno 2026'!N29-'[1]Contadores Por Turno 2026'!N28)/1000</f>
        <v>46.779499999999999</v>
      </c>
      <c r="O27" s="59">
        <f>('[1]Contadores Por Turno 2026'!O29-'[1]Contadores Por Turno 2026'!O28)</f>
        <v>36.5</v>
      </c>
      <c r="P27" s="59">
        <f>+Tabla1[[#This Row],[ENTRADA RO 1 (m3)]]-Tabla1[[#This Row],[PERMEADO ETAPA 1  (m3)]]</f>
        <v>10.279499999999999</v>
      </c>
      <c r="Q27" s="58">
        <f>1-(Tabla1[[#This Row],[VOLUMEN ENVIADO A RO (m3)]]-Tabla1[[#This Row],[VOLUMEN ENVIADO PERMEADO RO (m3)]])/Tabla1[[#This Row],[VOLUMEN ENVIADO A RO (m3)]]</f>
        <v>0.78025630885323705</v>
      </c>
      <c r="R27" s="59">
        <v>0</v>
      </c>
      <c r="S27" s="59">
        <v>0</v>
      </c>
      <c r="T27" s="59">
        <v>0</v>
      </c>
      <c r="U27" s="58" t="s">
        <v>18</v>
      </c>
      <c r="V27" s="59">
        <f>Tabla1[[#This Row],[VOLUMEN ENVIADO PERMEADO RO (m3)]]</f>
        <v>36.5</v>
      </c>
      <c r="W27" s="106">
        <f>Tabla1[[#This Row],[TOTAL CONSUMO AGUA LIMPIA PRODUCCIÓN (m3)]]+Tabla1[[#This Row],[TOTAL CONSUMO AGUA RECHAZO PRODUCCIÓN (m3)]]</f>
        <v>371</v>
      </c>
      <c r="X27" s="106">
        <f>+Tabla1[[#This Row],[PERMEADO ETAPA 1  (m3)]]+Tabla1[[#This Row],[VOLUMEN  PTAP POTABLE (m3)2]]+Tabla1[[#This Row],[VOLUMEN CONSUMO ACUEDUCTO (m3)]]+Tabla1[[#This Row],[VOLUMEN CONSUMO CARROTANQUES (m3)]]</f>
        <v>371</v>
      </c>
      <c r="Y27" s="106">
        <v>0</v>
      </c>
      <c r="Z27" s="106">
        <v>250.38805970149255</v>
      </c>
      <c r="AA27" s="110">
        <f>+Tabla1[[#This Row],[VOLUMEN CONSUMO AGUA LIMPIA TINTORERIA (m3)]]</f>
        <v>81</v>
      </c>
      <c r="AB27" s="110">
        <v>0.51242120875046349</v>
      </c>
      <c r="AC27" s="110">
        <f>Tabla1[[#This Row],[TOTAL CONSUMO AGUA LIMPIA PRODUCCIÓN (m3)]]-Tabla1[[#This Row],[VOLUMEN CONSUMO AGUA LIMPIA LAVANDERIA (m3)]]</f>
        <v>81</v>
      </c>
      <c r="AD27" s="110"/>
      <c r="AE27" s="110">
        <v>12053</v>
      </c>
      <c r="AF27" s="110">
        <v>65</v>
      </c>
      <c r="AG27" s="110">
        <v>45</v>
      </c>
      <c r="AH27" s="110">
        <f>Tabla1[[#This Row],[VOLUMEN CONSUMO AGUA LIMPIA LAVANDERIA (m3)]]</f>
        <v>290</v>
      </c>
      <c r="AI27" s="110">
        <v>214</v>
      </c>
      <c r="AJ27" s="110">
        <f>'[1]Contadores Por Turno 2026'!D29-'[1]Contadores Por Turno 2026'!D28</f>
        <v>290</v>
      </c>
      <c r="AK27" s="110">
        <v>0</v>
      </c>
      <c r="AL27" s="110">
        <v>7819</v>
      </c>
      <c r="AM27" s="110">
        <v>19</v>
      </c>
      <c r="AN27" s="110">
        <v>0</v>
      </c>
      <c r="AO27" s="108">
        <f>'[1]Contadores Por Turno 2026'!R29-'[1]Contadores Por Turno 2026'!R28</f>
        <v>25</v>
      </c>
      <c r="AP27" s="106"/>
      <c r="AQ27" s="108">
        <v>960</v>
      </c>
      <c r="AR27" s="108">
        <v>8</v>
      </c>
      <c r="AS27" s="110">
        <f>'[1]Contadores Por Turno 2026'!L29-'[1]Contadores Por Turno 2026'!L28</f>
        <v>6</v>
      </c>
      <c r="AT27" s="108">
        <v>0</v>
      </c>
      <c r="AU27" s="107">
        <f>'[1]Contadores Por Turno 2026'!U29-'[1]Contadores Por Turno 2026'!U28</f>
        <v>431</v>
      </c>
      <c r="AV27" s="107">
        <f>'[1]Contadores Por Turno 2026'!V29-'[1]Contadores Por Turno 2026'!V28</f>
        <v>69</v>
      </c>
      <c r="AW27" s="107">
        <f>'[1]Contadores Por Turno 2026'!W29-'[1]Contadores Por Turno 2026'!W28</f>
        <v>75</v>
      </c>
      <c r="AX27" s="107">
        <v>0</v>
      </c>
      <c r="AY27" s="107">
        <v>303</v>
      </c>
      <c r="AZ27" s="107">
        <f>('[1]Contadores Por Turno 2026'!S29-'[1]Contadores Por Turno 2026'!S28)/1000</f>
        <v>55.070999999999998</v>
      </c>
      <c r="BA27" s="224" t="e">
        <v>#N/A</v>
      </c>
      <c r="BB27" s="4"/>
    </row>
    <row r="28" spans="1:54" ht="15.75" thickBot="1" x14ac:dyDescent="0.3">
      <c r="A28" s="27">
        <v>46031</v>
      </c>
      <c r="B28" s="28">
        <v>3</v>
      </c>
      <c r="C28" s="28">
        <f>WEEKNUM(Tabla1[[#This Row],[FECHA]],2)</f>
        <v>2</v>
      </c>
      <c r="D28" s="28">
        <f>DAY(Tabla1[[#This Row],[FECHA]])</f>
        <v>9</v>
      </c>
      <c r="E28" s="28">
        <f>'[1]Contadores Por Turno 2026'!X30-'[1]Contadores Por Turno 2026'!X29</f>
        <v>131</v>
      </c>
      <c r="F28" s="28">
        <f>'[1]Contadores Por Turno 2026'!Y30-'[1]Contadores Por Turno 2026'!Y29</f>
        <v>101</v>
      </c>
      <c r="G28" s="28"/>
      <c r="H2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</v>
      </c>
      <c r="I28" s="28">
        <f>('[1]Contadores Por Turno 2026'!C30-'[1]Contadores Por Turno 2026'!C29)*10</f>
        <v>390</v>
      </c>
      <c r="J28" s="61">
        <f>Tabla1[[#This Row],[ENTRADA RO 1 (m3)]]</f>
        <v>252.71</v>
      </c>
      <c r="K28" s="61">
        <f>Tabla1[[#This Row],[RECHAZO ETAPA 1 (m3)]]</f>
        <v>51.710000000000008</v>
      </c>
      <c r="L28" s="61">
        <f>Tabla1[[#This Row],[PERMEADO ETAPA 1  (m3)]]</f>
        <v>201</v>
      </c>
      <c r="M28" s="60">
        <f>1-(Tabla1[[#This Row],[VOLUMEN ENVIADO A RO (m3)]]-Tabla1[[#This Row],[VOLUMEN ENVIADO PERMEADO RO (m3)]])/Tabla1[[#This Row],[VOLUMEN ENVIADO A RO (m3)]]</f>
        <v>0.7953781013810296</v>
      </c>
      <c r="N28" s="61">
        <f>('[1]Contadores Por Turno 2026'!N30-'[1]Contadores Por Turno 2026'!N29)/1000</f>
        <v>252.71</v>
      </c>
      <c r="O28" s="61">
        <f>('[1]Contadores Por Turno 2026'!O30-'[1]Contadores Por Turno 2026'!O29)</f>
        <v>201</v>
      </c>
      <c r="P28" s="61">
        <f>+Tabla1[[#This Row],[ENTRADA RO 1 (m3)]]-Tabla1[[#This Row],[PERMEADO ETAPA 1  (m3)]]</f>
        <v>51.710000000000008</v>
      </c>
      <c r="Q28" s="60">
        <f>1-(Tabla1[[#This Row],[VOLUMEN ENVIADO A RO (m3)]]-Tabla1[[#This Row],[VOLUMEN ENVIADO PERMEADO RO (m3)]])/Tabla1[[#This Row],[VOLUMEN ENVIADO A RO (m3)]]</f>
        <v>0.7953781013810296</v>
      </c>
      <c r="R28" s="61">
        <v>0</v>
      </c>
      <c r="S28" s="61">
        <v>0</v>
      </c>
      <c r="T28" s="61">
        <v>0</v>
      </c>
      <c r="U28" s="60" t="s">
        <v>18</v>
      </c>
      <c r="V28" s="61">
        <f>Tabla1[[#This Row],[VOLUMEN ENVIADO PERMEADO RO (m3)]]</f>
        <v>201</v>
      </c>
      <c r="W28" s="111">
        <f>Tabla1[[#This Row],[TOTAL CONSUMO AGUA LIMPIA PRODUCCIÓN (m3)]]+Tabla1[[#This Row],[TOTAL CONSUMO AGUA RECHAZO PRODUCCIÓN (m3)]]</f>
        <v>435</v>
      </c>
      <c r="X28" s="111">
        <f>+Tabla1[[#This Row],[PERMEADO ETAPA 1  (m3)]]+Tabla1[[#This Row],[VOLUMEN  PTAP POTABLE (m3)2]]+Tabla1[[#This Row],[VOLUMEN CONSUMO ACUEDUCTO (m3)]]+Tabla1[[#This Row],[VOLUMEN CONSUMO CARROTANQUES (m3)]]</f>
        <v>435</v>
      </c>
      <c r="Y28" s="111">
        <v>0</v>
      </c>
      <c r="Z28" s="111">
        <v>488.7761194029851</v>
      </c>
      <c r="AA28" s="115">
        <f>+Tabla1[[#This Row],[VOLUMEN CONSUMO AGUA LIMPIA TINTORERIA (m3)]]</f>
        <v>347</v>
      </c>
      <c r="AB28" s="115">
        <v>0.86376503892427459</v>
      </c>
      <c r="AC28" s="115">
        <f>Tabla1[[#This Row],[TOTAL CONSUMO AGUA LIMPIA PRODUCCIÓN (m3)]]-Tabla1[[#This Row],[VOLUMEN CONSUMO AGUA LIMPIA LAVANDERIA (m3)]]</f>
        <v>347</v>
      </c>
      <c r="AD28" s="115"/>
      <c r="AE28" s="115"/>
      <c r="AF28" s="115">
        <v>65</v>
      </c>
      <c r="AG28" s="115">
        <v>45</v>
      </c>
      <c r="AH28" s="115">
        <f>Tabla1[[#This Row],[VOLUMEN CONSUMO AGUA LIMPIA LAVANDERIA (m3)]]</f>
        <v>88</v>
      </c>
      <c r="AI28" s="115">
        <v>10</v>
      </c>
      <c r="AJ28" s="115">
        <f>'[1]Contadores Por Turno 2026'!D30-'[1]Contadores Por Turno 2026'!D29</f>
        <v>88</v>
      </c>
      <c r="AK28" s="115">
        <v>0</v>
      </c>
      <c r="AL28" s="115"/>
      <c r="AM28" s="115">
        <v>19</v>
      </c>
      <c r="AN28" s="115">
        <v>0</v>
      </c>
      <c r="AO28" s="113">
        <f>'[1]Contadores Por Turno 2026'!R30-'[1]Contadores Por Turno 2026'!R29</f>
        <v>26</v>
      </c>
      <c r="AP28" s="111"/>
      <c r="AQ28" s="113"/>
      <c r="AR28" s="113">
        <v>8</v>
      </c>
      <c r="AS28" s="115">
        <f>'[1]Contadores Por Turno 2026'!L30-'[1]Contadores Por Turno 2026'!L29</f>
        <v>3</v>
      </c>
      <c r="AT28" s="113">
        <v>0</v>
      </c>
      <c r="AU28" s="112">
        <f>'[1]Contadores Por Turno 2026'!U30-'[1]Contadores Por Turno 2026'!U29</f>
        <v>465</v>
      </c>
      <c r="AV28" s="112">
        <f>'[1]Contadores Por Turno 2026'!V30-'[1]Contadores Por Turno 2026'!V29</f>
        <v>140</v>
      </c>
      <c r="AW28" s="112">
        <f>'[1]Contadores Por Turno 2026'!W30-'[1]Contadores Por Turno 2026'!W29</f>
        <v>206</v>
      </c>
      <c r="AX28" s="112">
        <v>0</v>
      </c>
      <c r="AY28" s="112">
        <v>0</v>
      </c>
      <c r="AZ28" s="112">
        <f>('[1]Contadores Por Turno 2026'!S30-'[1]Contadores Por Turno 2026'!S29)/1000</f>
        <v>88.983999999999995</v>
      </c>
      <c r="BA28" s="225" t="e">
        <v>#N/A</v>
      </c>
      <c r="BB28" s="4"/>
    </row>
    <row r="29" spans="1:54" x14ac:dyDescent="0.25">
      <c r="A29" s="25">
        <v>46032</v>
      </c>
      <c r="B29" s="26">
        <v>1</v>
      </c>
      <c r="C29" s="26">
        <f>WEEKNUM(Tabla1[[#This Row],[FECHA]],2)</f>
        <v>2</v>
      </c>
      <c r="D29" s="26">
        <f>DAY(Tabla1[[#This Row],[FECHA]])</f>
        <v>10</v>
      </c>
      <c r="E29" s="26">
        <f>'[1]Contadores Por Turno 2026'!X31-'[1]Contadores Por Turno 2026'!X30</f>
        <v>87</v>
      </c>
      <c r="F29" s="26">
        <f>'[1]Contadores Por Turno 2026'!Y31-'[1]Contadores Por Turno 2026'!Y30</f>
        <v>66</v>
      </c>
      <c r="G29" s="26"/>
      <c r="H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117</v>
      </c>
      <c r="I29" s="26">
        <f>('[1]Contadores Por Turno 2026'!C31-'[1]Contadores Por Turno 2026'!C30)*10</f>
        <v>230</v>
      </c>
      <c r="J29" s="57">
        <f>Tabla1[[#This Row],[ENTRADA RO 1 (m3)]]</f>
        <v>145.512</v>
      </c>
      <c r="K29" s="57">
        <f>Tabla1[[#This Row],[RECHAZO ETAPA 1 (m3)]]</f>
        <v>31.512</v>
      </c>
      <c r="L29" s="57">
        <f>Tabla1[[#This Row],[PERMEADO ETAPA 1  (m3)]]</f>
        <v>114</v>
      </c>
      <c r="M29" s="56">
        <f>1-(Tabla1[[#This Row],[VOLUMEN ENVIADO A RO (m3)]]-Tabla1[[#This Row],[VOLUMEN ENVIADO PERMEADO RO (m3)]])/Tabla1[[#This Row],[VOLUMEN ENVIADO A RO (m3)]]</f>
        <v>0.78344054098631044</v>
      </c>
      <c r="N29" s="57">
        <f>('[1]Contadores Por Turno 2026'!N31-'[1]Contadores Por Turno 2026'!N30)/1000</f>
        <v>145.512</v>
      </c>
      <c r="O29" s="57">
        <f>('[1]Contadores Por Turno 2026'!O31-'[1]Contadores Por Turno 2026'!O30)</f>
        <v>114</v>
      </c>
      <c r="P29" s="57">
        <f>+Tabla1[[#This Row],[ENTRADA RO 1 (m3)]]-Tabla1[[#This Row],[PERMEADO ETAPA 1  (m3)]]</f>
        <v>31.512</v>
      </c>
      <c r="Q29" s="56">
        <f>1-(Tabla1[[#This Row],[VOLUMEN ENVIADO A RO (m3)]]-Tabla1[[#This Row],[VOLUMEN ENVIADO PERMEADO RO (m3)]])/Tabla1[[#This Row],[VOLUMEN ENVIADO A RO (m3)]]</f>
        <v>0.78344054098631044</v>
      </c>
      <c r="R29" s="57">
        <v>0</v>
      </c>
      <c r="S29" s="57">
        <v>0</v>
      </c>
      <c r="T29" s="57">
        <v>0</v>
      </c>
      <c r="U29" s="56" t="s">
        <v>18</v>
      </c>
      <c r="V29" s="57">
        <f>Tabla1[[#This Row],[VOLUMEN ENVIADO PERMEADO RO (m3)]]</f>
        <v>114</v>
      </c>
      <c r="W29" s="101">
        <f>Tabla1[[#This Row],[TOTAL CONSUMO AGUA LIMPIA PRODUCCIÓN (m3)]]+Tabla1[[#This Row],[TOTAL CONSUMO AGUA RECHAZO PRODUCCIÓN (m3)]]</f>
        <v>297</v>
      </c>
      <c r="X29" s="101">
        <f>+Tabla1[[#This Row],[PERMEADO ETAPA 1  (m3)]]+Tabla1[[#This Row],[VOLUMEN  PTAP POTABLE (m3)2]]+Tabla1[[#This Row],[VOLUMEN CONSUMO ACUEDUCTO (m3)]]+Tabla1[[#This Row],[VOLUMEN CONSUMO CARROTANQUES (m3)]]</f>
        <v>297</v>
      </c>
      <c r="Y29" s="101">
        <v>0</v>
      </c>
      <c r="Z29" s="101">
        <v>417.31343283582089</v>
      </c>
      <c r="AA29" s="105">
        <f>+Tabla1[[#This Row],[VOLUMEN CONSUMO AGUA LIMPIA TINTORERIA (m3)]]</f>
        <v>294</v>
      </c>
      <c r="AB29" s="105">
        <v>0.96491875923190551</v>
      </c>
      <c r="AC29" s="105">
        <f>Tabla1[[#This Row],[TOTAL CONSUMO AGUA LIMPIA PRODUCCIÓN (m3)]]-Tabla1[[#This Row],[VOLUMEN CONSUMO AGUA LIMPIA LAVANDERIA (m3)]]</f>
        <v>294</v>
      </c>
      <c r="AD29" s="105"/>
      <c r="AE29" s="105"/>
      <c r="AF29" s="105">
        <v>65</v>
      </c>
      <c r="AG29" s="105">
        <v>45</v>
      </c>
      <c r="AH29" s="105">
        <f>Tabla1[[#This Row],[VOLUMEN CONSUMO AGUA LIMPIA LAVANDERIA (m3)]]</f>
        <v>3</v>
      </c>
      <c r="AI29" s="105">
        <v>2</v>
      </c>
      <c r="AJ29" s="105">
        <f>'[1]Contadores Por Turno 2026'!D31-'[1]Contadores Por Turno 2026'!D30</f>
        <v>3</v>
      </c>
      <c r="AK29" s="105">
        <v>0</v>
      </c>
      <c r="AL29" s="105"/>
      <c r="AM29" s="105">
        <v>19</v>
      </c>
      <c r="AN29" s="105">
        <v>0</v>
      </c>
      <c r="AO29" s="103">
        <f>'[1]Contadores Por Turno 2026'!R31-'[1]Contadores Por Turno 2026'!R30</f>
        <v>26</v>
      </c>
      <c r="AP29" s="101"/>
      <c r="AQ29" s="103"/>
      <c r="AR29" s="103">
        <v>8</v>
      </c>
      <c r="AS29" s="105">
        <f>'[1]Contadores Por Turno 2026'!L31-'[1]Contadores Por Turno 2026'!L30</f>
        <v>0</v>
      </c>
      <c r="AT29" s="103">
        <v>0</v>
      </c>
      <c r="AU29" s="102">
        <f>'[1]Contadores Por Turno 2026'!U31-'[1]Contadores Por Turno 2026'!U30</f>
        <v>318</v>
      </c>
      <c r="AV29" s="102">
        <f>'[1]Contadores Por Turno 2026'!V31-'[1]Contadores Por Turno 2026'!V30</f>
        <v>72</v>
      </c>
      <c r="AW29" s="102">
        <f>'[1]Contadores Por Turno 2026'!W31-'[1]Contadores Por Turno 2026'!W30</f>
        <v>117</v>
      </c>
      <c r="AX29" s="102">
        <v>0</v>
      </c>
      <c r="AY29" s="102">
        <v>0</v>
      </c>
      <c r="AZ29" s="102">
        <f>('[1]Contadores Por Turno 2026'!S31-'[1]Contadores Por Turno 2026'!S30)/1000</f>
        <v>72.664000000000001</v>
      </c>
      <c r="BA29" s="223" t="e">
        <v>#N/A</v>
      </c>
      <c r="BB29" s="4"/>
    </row>
    <row r="30" spans="1:54" x14ac:dyDescent="0.25">
      <c r="A30" s="23">
        <v>46032</v>
      </c>
      <c r="B30" s="17">
        <v>2</v>
      </c>
      <c r="C30" s="17">
        <f>WEEKNUM(Tabla1[[#This Row],[FECHA]],2)</f>
        <v>2</v>
      </c>
      <c r="D30" s="17">
        <f>DAY(Tabla1[[#This Row],[FECHA]])</f>
        <v>10</v>
      </c>
      <c r="E30" s="17">
        <f>'[1]Contadores Por Turno 2026'!X32-'[1]Contadores Por Turno 2026'!X31</f>
        <v>0</v>
      </c>
      <c r="F30" s="17">
        <f>'[1]Contadores Por Turno 2026'!Y32-'[1]Contadores Por Turno 2026'!Y31</f>
        <v>0</v>
      </c>
      <c r="H3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</v>
      </c>
      <c r="I30" s="17">
        <f>('[1]Contadores Por Turno 2026'!C32-'[1]Contadores Por Turno 2026'!C31)*10</f>
        <v>250</v>
      </c>
      <c r="J30" s="59">
        <f>Tabla1[[#This Row],[ENTRADA RO 1 (m3)]]</f>
        <v>111.155</v>
      </c>
      <c r="K30" s="59">
        <f>Tabla1[[#This Row],[RECHAZO ETAPA 1 (m3)]]</f>
        <v>12.155000000000001</v>
      </c>
      <c r="L30" s="59">
        <f>Tabla1[[#This Row],[PERMEADO ETAPA 1  (m3)]]</f>
        <v>99</v>
      </c>
      <c r="M30" s="58">
        <f>1-(Tabla1[[#This Row],[VOLUMEN ENVIADO A RO (m3)]]-Tabla1[[#This Row],[VOLUMEN ENVIADO PERMEADO RO (m3)]])/Tabla1[[#This Row],[VOLUMEN ENVIADO A RO (m3)]]</f>
        <v>0.89064819396338446</v>
      </c>
      <c r="N30" s="59">
        <f>('[1]Contadores Por Turno 2026'!N32-'[1]Contadores Por Turno 2026'!N31)/1000</f>
        <v>111.155</v>
      </c>
      <c r="O30" s="59">
        <f>('[1]Contadores Por Turno 2026'!O32-'[1]Contadores Por Turno 2026'!O31)</f>
        <v>99</v>
      </c>
      <c r="P30" s="59">
        <f>+Tabla1[[#This Row],[ENTRADA RO 1 (m3)]]-Tabla1[[#This Row],[PERMEADO ETAPA 1  (m3)]]</f>
        <v>12.155000000000001</v>
      </c>
      <c r="Q30" s="58">
        <f>1-(Tabla1[[#This Row],[VOLUMEN ENVIADO A RO (m3)]]-Tabla1[[#This Row],[VOLUMEN ENVIADO PERMEADO RO (m3)]])/Tabla1[[#This Row],[VOLUMEN ENVIADO A RO (m3)]]</f>
        <v>0.89064819396338446</v>
      </c>
      <c r="R30" s="59">
        <v>0</v>
      </c>
      <c r="S30" s="59">
        <v>0</v>
      </c>
      <c r="T30" s="59">
        <v>0</v>
      </c>
      <c r="U30" s="58" t="s">
        <v>18</v>
      </c>
      <c r="V30" s="59">
        <f>Tabla1[[#This Row],[VOLUMEN ENVIADO PERMEADO RO (m3)]]</f>
        <v>99</v>
      </c>
      <c r="W30" s="106">
        <f>Tabla1[[#This Row],[TOTAL CONSUMO AGUA LIMPIA PRODUCCIÓN (m3)]]+Tabla1[[#This Row],[TOTAL CONSUMO AGUA RECHAZO PRODUCCIÓN (m3)]]</f>
        <v>162</v>
      </c>
      <c r="X30" s="106">
        <f>+Tabla1[[#This Row],[PERMEADO ETAPA 1  (m3)]]+Tabla1[[#This Row],[VOLUMEN  PTAP POTABLE (m3)2]]+Tabla1[[#This Row],[VOLUMEN CONSUMO ACUEDUCTO (m3)]]+Tabla1[[#This Row],[VOLUMEN CONSUMO CARROTANQUES (m3)]]</f>
        <v>162</v>
      </c>
      <c r="Y30" s="106">
        <v>0</v>
      </c>
      <c r="Z30" s="106">
        <v>176.92537313432837</v>
      </c>
      <c r="AA30" s="110">
        <f>+Tabla1[[#This Row],[VOLUMEN CONSUMO AGUA LIMPIA TINTORERIA (m3)]]</f>
        <v>114</v>
      </c>
      <c r="AB30" s="110">
        <v>0.5802728226652677</v>
      </c>
      <c r="AC30" s="110">
        <f>Tabla1[[#This Row],[TOTAL CONSUMO AGUA LIMPIA PRODUCCIÓN (m3)]]-Tabla1[[#This Row],[VOLUMEN CONSUMO AGUA LIMPIA LAVANDERIA (m3)]]</f>
        <v>114</v>
      </c>
      <c r="AD30" s="110"/>
      <c r="AE30" s="110">
        <v>5816</v>
      </c>
      <c r="AF30" s="110">
        <v>65</v>
      </c>
      <c r="AG30" s="110">
        <v>45</v>
      </c>
      <c r="AH30" s="110">
        <f>Tabla1[[#This Row],[VOLUMEN CONSUMO AGUA LIMPIA LAVANDERIA (m3)]]</f>
        <v>48</v>
      </c>
      <c r="AI30" s="110">
        <v>190</v>
      </c>
      <c r="AJ30" s="110">
        <f>'[1]Contadores Por Turno 2026'!D32-'[1]Contadores Por Turno 2026'!D31</f>
        <v>48</v>
      </c>
      <c r="AK30" s="110">
        <v>0</v>
      </c>
      <c r="AL30" s="110"/>
      <c r="AM30" s="110">
        <v>19</v>
      </c>
      <c r="AN30" s="110">
        <v>0</v>
      </c>
      <c r="AO30" s="108">
        <f>'[1]Contadores Por Turno 2026'!R32-'[1]Contadores Por Turno 2026'!R31</f>
        <v>32</v>
      </c>
      <c r="AP30" s="106"/>
      <c r="AQ30" s="108"/>
      <c r="AR30" s="108">
        <v>8</v>
      </c>
      <c r="AS30" s="110">
        <f>'[1]Contadores Por Turno 2026'!L32-'[1]Contadores Por Turno 2026'!L31</f>
        <v>1</v>
      </c>
      <c r="AT30" s="108">
        <v>0</v>
      </c>
      <c r="AU30" s="107">
        <f>'[1]Contadores Por Turno 2026'!U32-'[1]Contadores Por Turno 2026'!U31</f>
        <v>162</v>
      </c>
      <c r="AV30" s="107">
        <f>'[1]Contadores Por Turno 2026'!V32-'[1]Contadores Por Turno 2026'!V31</f>
        <v>51</v>
      </c>
      <c r="AW30" s="107">
        <f>'[1]Contadores Por Turno 2026'!W32-'[1]Contadores Por Turno 2026'!W31</f>
        <v>79</v>
      </c>
      <c r="AX30" s="107">
        <v>0</v>
      </c>
      <c r="AY30" s="107">
        <v>180</v>
      </c>
      <c r="AZ30" s="107">
        <f>('[1]Contadores Por Turno 2026'!S32-'[1]Contadores Por Turno 2026'!S31)/1000</f>
        <v>34.287999999999997</v>
      </c>
      <c r="BA30" s="224" t="e">
        <v>#N/A</v>
      </c>
      <c r="BB30" s="4"/>
    </row>
    <row r="31" spans="1:54" ht="15.75" thickBot="1" x14ac:dyDescent="0.3">
      <c r="A31" s="27">
        <v>46032</v>
      </c>
      <c r="B31" s="28">
        <v>3</v>
      </c>
      <c r="C31" s="28">
        <f>WEEKNUM(Tabla1[[#This Row],[FECHA]],2)</f>
        <v>2</v>
      </c>
      <c r="D31" s="28">
        <f>DAY(Tabla1[[#This Row],[FECHA]])</f>
        <v>10</v>
      </c>
      <c r="E31" s="28">
        <f>'[1]Contadores Por Turno 2026'!X33-'[1]Contadores Por Turno 2026'!X32</f>
        <v>0</v>
      </c>
      <c r="F31" s="28">
        <f>'[1]Contadores Por Turno 2026'!Y33-'[1]Contadores Por Turno 2026'!Y32</f>
        <v>0</v>
      </c>
      <c r="G31" s="28"/>
      <c r="H3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1" s="28">
        <f>('[1]Contadores Por Turno 2026'!C33-'[1]Contadores Por Turno 2026'!C32)*10</f>
        <v>0</v>
      </c>
      <c r="J31" s="61">
        <f>Tabla1[[#This Row],[ENTRADA RO 1 (m3)]]</f>
        <v>0</v>
      </c>
      <c r="K31" s="61">
        <f>Tabla1[[#This Row],[RECHAZO ETAPA 1 (m3)]]</f>
        <v>0</v>
      </c>
      <c r="L31" s="61">
        <f>Tabla1[[#This Row],[PERMEADO ETAPA 1  (m3)]]</f>
        <v>0</v>
      </c>
      <c r="M31" s="60" t="e">
        <f>1-(Tabla1[[#This Row],[VOLUMEN ENVIADO A RO (m3)]]-Tabla1[[#This Row],[VOLUMEN ENVIADO PERMEADO RO (m3)]])/Tabla1[[#This Row],[VOLUMEN ENVIADO A RO (m3)]]</f>
        <v>#DIV/0!</v>
      </c>
      <c r="N31" s="61">
        <f>('[1]Contadores Por Turno 2026'!N33-'[1]Contadores Por Turno 2026'!N32)/1000</f>
        <v>0</v>
      </c>
      <c r="O31" s="61">
        <f>('[1]Contadores Por Turno 2026'!O33-'[1]Contadores Por Turno 2026'!O32)</f>
        <v>0</v>
      </c>
      <c r="P31" s="61">
        <f>+Tabla1[[#This Row],[ENTRADA RO 1 (m3)]]-Tabla1[[#This Row],[PERMEADO ETAPA 1  (m3)]]</f>
        <v>0</v>
      </c>
      <c r="Q31" s="60" t="e">
        <f>1-(Tabla1[[#This Row],[VOLUMEN ENVIADO A RO (m3)]]-Tabla1[[#This Row],[VOLUMEN ENVIADO PERMEADO RO (m3)]])/Tabla1[[#This Row],[VOLUMEN ENVIADO A RO (m3)]]</f>
        <v>#DIV/0!</v>
      </c>
      <c r="R31" s="61">
        <v>0</v>
      </c>
      <c r="S31" s="61">
        <v>0</v>
      </c>
      <c r="T31" s="61">
        <v>0</v>
      </c>
      <c r="U31" s="60" t="s">
        <v>18</v>
      </c>
      <c r="V31" s="61">
        <f>Tabla1[[#This Row],[VOLUMEN ENVIADO PERMEADO RO (m3)]]</f>
        <v>0</v>
      </c>
      <c r="W31" s="111">
        <f>Tabla1[[#This Row],[TOTAL CONSUMO AGUA LIMPIA PRODUCCIÓN (m3)]]+Tabla1[[#This Row],[TOTAL CONSUMO AGUA RECHAZO PRODUCCIÓN (m3)]]</f>
        <v>0</v>
      </c>
      <c r="X31" s="111">
        <f>+Tabla1[[#This Row],[PERMEADO ETAPA 1  (m3)]]+Tabla1[[#This Row],[VOLUMEN  PTAP POTABLE (m3)2]]+Tabla1[[#This Row],[VOLUMEN CONSUMO ACUEDUCTO (m3)]]+Tabla1[[#This Row],[VOLUMEN CONSUMO CARROTANQUES (m3)]]</f>
        <v>0</v>
      </c>
      <c r="Y31" s="111">
        <v>0</v>
      </c>
      <c r="Z31" s="111">
        <v>0</v>
      </c>
      <c r="AA31" s="115">
        <f>+Tabla1[[#This Row],[VOLUMEN CONSUMO AGUA LIMPIA TINTORERIA (m3)]]</f>
        <v>0</v>
      </c>
      <c r="AB31" s="115">
        <v>0.87058168661285829</v>
      </c>
      <c r="AC31" s="115">
        <f>Tabla1[[#This Row],[TOTAL CONSUMO AGUA LIMPIA PRODUCCIÓN (m3)]]-Tabla1[[#This Row],[VOLUMEN CONSUMO AGUA LIMPIA LAVANDERIA (m3)]]</f>
        <v>0</v>
      </c>
      <c r="AD31" s="115"/>
      <c r="AE31" s="115"/>
      <c r="AF31" s="115">
        <v>65</v>
      </c>
      <c r="AG31" s="115">
        <v>45</v>
      </c>
      <c r="AH31" s="115">
        <f>Tabla1[[#This Row],[VOLUMEN CONSUMO AGUA LIMPIA LAVANDERIA (m3)]]</f>
        <v>0</v>
      </c>
      <c r="AI31" s="115">
        <v>52</v>
      </c>
      <c r="AJ31" s="115">
        <f>'[1]Contadores Por Turno 2026'!D33-'[1]Contadores Por Turno 2026'!D32</f>
        <v>0</v>
      </c>
      <c r="AK31" s="115">
        <v>0</v>
      </c>
      <c r="AL31" s="115"/>
      <c r="AM31" s="115">
        <v>19</v>
      </c>
      <c r="AN31" s="115">
        <v>0</v>
      </c>
      <c r="AO31" s="113">
        <f>'[1]Contadores Por Turno 2026'!R33-'[1]Contadores Por Turno 2026'!R32</f>
        <v>0</v>
      </c>
      <c r="AP31" s="111"/>
      <c r="AQ31" s="113"/>
      <c r="AR31" s="113">
        <v>8</v>
      </c>
      <c r="AS31" s="115">
        <f>'[1]Contadores Por Turno 2026'!L33-'[1]Contadores Por Turno 2026'!L32</f>
        <v>0</v>
      </c>
      <c r="AT31" s="113">
        <v>0</v>
      </c>
      <c r="AU31" s="112">
        <f>'[1]Contadores Por Turno 2026'!U33-'[1]Contadores Por Turno 2026'!U32</f>
        <v>0</v>
      </c>
      <c r="AV31" s="112">
        <f>'[1]Contadores Por Turno 2026'!V33-'[1]Contadores Por Turno 2026'!V32</f>
        <v>0</v>
      </c>
      <c r="AW31" s="112">
        <f>'[1]Contadores Por Turno 2026'!W33-'[1]Contadores Por Turno 2026'!W32</f>
        <v>0</v>
      </c>
      <c r="AX31" s="112">
        <v>0</v>
      </c>
      <c r="AY31" s="112">
        <v>0</v>
      </c>
      <c r="AZ31" s="112">
        <f>('[1]Contadores Por Turno 2026'!S33-'[1]Contadores Por Turno 2026'!S32)/1000</f>
        <v>0</v>
      </c>
      <c r="BA31" s="225" t="e">
        <v>#N/A</v>
      </c>
      <c r="BB31" s="4"/>
    </row>
    <row r="32" spans="1:54" x14ac:dyDescent="0.25">
      <c r="A32" s="25">
        <v>46033</v>
      </c>
      <c r="B32" s="26">
        <v>1</v>
      </c>
      <c r="C32" s="26">
        <f>WEEKNUM(Tabla1[[#This Row],[FECHA]],2)</f>
        <v>2</v>
      </c>
      <c r="D32" s="26">
        <f>DAY(Tabla1[[#This Row],[FECHA]])</f>
        <v>11</v>
      </c>
      <c r="E32" s="26">
        <f>'[1]Contadores Por Turno 2026'!X34-'[1]Contadores Por Turno 2026'!X33</f>
        <v>0</v>
      </c>
      <c r="F32" s="26">
        <f>'[1]Contadores Por Turno 2026'!Y34-'[1]Contadores Por Turno 2026'!Y33</f>
        <v>0</v>
      </c>
      <c r="G32" s="26"/>
      <c r="H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" s="26">
        <f>('[1]Contadores Por Turno 2026'!C34-'[1]Contadores Por Turno 2026'!C33)*10</f>
        <v>0</v>
      </c>
      <c r="J32" s="57">
        <f>Tabla1[[#This Row],[ENTRADA RO 1 (m3)]]</f>
        <v>0</v>
      </c>
      <c r="K32" s="57">
        <f>Tabla1[[#This Row],[RECHAZO ETAPA 1 (m3)]]</f>
        <v>0</v>
      </c>
      <c r="L32" s="57">
        <f>Tabla1[[#This Row],[PERMEADO ETAPA 1  (m3)]]</f>
        <v>0</v>
      </c>
      <c r="M32" s="56" t="e">
        <f>1-(Tabla1[[#This Row],[VOLUMEN ENVIADO A RO (m3)]]-Tabla1[[#This Row],[VOLUMEN ENVIADO PERMEADO RO (m3)]])/Tabla1[[#This Row],[VOLUMEN ENVIADO A RO (m3)]]</f>
        <v>#DIV/0!</v>
      </c>
      <c r="N32" s="57">
        <f>('[1]Contadores Por Turno 2026'!N34-'[1]Contadores Por Turno 2026'!N33)/1000</f>
        <v>0</v>
      </c>
      <c r="O32" s="57">
        <f>('[1]Contadores Por Turno 2026'!O34-'[1]Contadores Por Turno 2026'!O33)</f>
        <v>0</v>
      </c>
      <c r="P32" s="57">
        <f>+Tabla1[[#This Row],[ENTRADA RO 1 (m3)]]-Tabla1[[#This Row],[PERMEADO ETAPA 1  (m3)]]</f>
        <v>0</v>
      </c>
      <c r="Q32" s="56" t="e">
        <f>1-(Tabla1[[#This Row],[VOLUMEN ENVIADO A RO (m3)]]-Tabla1[[#This Row],[VOLUMEN ENVIADO PERMEADO RO (m3)]])/Tabla1[[#This Row],[VOLUMEN ENVIADO A RO (m3)]]</f>
        <v>#DIV/0!</v>
      </c>
      <c r="R32" s="57">
        <v>0</v>
      </c>
      <c r="S32" s="57">
        <v>0</v>
      </c>
      <c r="T32" s="57">
        <v>0</v>
      </c>
      <c r="U32" s="56" t="s">
        <v>18</v>
      </c>
      <c r="V32" s="57">
        <f>Tabla1[[#This Row],[VOLUMEN ENVIADO PERMEADO RO (m3)]]</f>
        <v>0</v>
      </c>
      <c r="W32" s="101">
        <f>Tabla1[[#This Row],[TOTAL CONSUMO AGUA LIMPIA PRODUCCIÓN (m3)]]+Tabla1[[#This Row],[TOTAL CONSUMO AGUA RECHAZO PRODUCCIÓN (m3)]]</f>
        <v>0</v>
      </c>
      <c r="X32" s="101">
        <f>+Tabla1[[#This Row],[PERMEADO ETAPA 1  (m3)]]+Tabla1[[#This Row],[VOLUMEN  PTAP POTABLE (m3)2]]+Tabla1[[#This Row],[VOLUMEN CONSUMO ACUEDUCTO (m3)]]+Tabla1[[#This Row],[VOLUMEN CONSUMO CARROTANQUES (m3)]]</f>
        <v>0</v>
      </c>
      <c r="Y32" s="101">
        <v>0</v>
      </c>
      <c r="Z32" s="101">
        <v>0</v>
      </c>
      <c r="AA32" s="105">
        <f>+Tabla1[[#This Row],[VOLUMEN CONSUMO AGUA LIMPIA TINTORERIA (m3)]]</f>
        <v>0</v>
      </c>
      <c r="AB32" s="105">
        <v>0.9381761978361669</v>
      </c>
      <c r="AC32" s="105">
        <f>Tabla1[[#This Row],[TOTAL CONSUMO AGUA LIMPIA PRODUCCIÓN (m3)]]-Tabla1[[#This Row],[VOLUMEN CONSUMO AGUA LIMPIA LAVANDERIA (m3)]]</f>
        <v>0</v>
      </c>
      <c r="AD32" s="105"/>
      <c r="AE32" s="105"/>
      <c r="AF32" s="105">
        <v>65</v>
      </c>
      <c r="AG32" s="105">
        <v>45</v>
      </c>
      <c r="AH32" s="105">
        <f>Tabla1[[#This Row],[VOLUMEN CONSUMO AGUA LIMPIA LAVANDERIA (m3)]]</f>
        <v>0</v>
      </c>
      <c r="AI32" s="105">
        <v>0</v>
      </c>
      <c r="AJ32" s="105">
        <f>'[1]Contadores Por Turno 2026'!D34-'[1]Contadores Por Turno 2026'!D33</f>
        <v>0</v>
      </c>
      <c r="AK32" s="105">
        <v>0</v>
      </c>
      <c r="AL32" s="105"/>
      <c r="AM32" s="105">
        <v>19</v>
      </c>
      <c r="AN32" s="105">
        <v>0</v>
      </c>
      <c r="AO32" s="103">
        <f>'[1]Contadores Por Turno 2026'!R34-'[1]Contadores Por Turno 2026'!R33</f>
        <v>0</v>
      </c>
      <c r="AP32" s="101"/>
      <c r="AQ32" s="103"/>
      <c r="AR32" s="103">
        <v>8</v>
      </c>
      <c r="AS32" s="105">
        <f>'[1]Contadores Por Turno 2026'!L34-'[1]Contadores Por Turno 2026'!L33</f>
        <v>0</v>
      </c>
      <c r="AT32" s="103">
        <v>0</v>
      </c>
      <c r="AU32" s="102">
        <f>'[1]Contadores Por Turno 2026'!U34-'[1]Contadores Por Turno 2026'!U33</f>
        <v>0</v>
      </c>
      <c r="AV32" s="102">
        <f>'[1]Contadores Por Turno 2026'!V34-'[1]Contadores Por Turno 2026'!V33</f>
        <v>0</v>
      </c>
      <c r="AW32" s="102">
        <f>'[1]Contadores Por Turno 2026'!W34-'[1]Contadores Por Turno 2026'!W33</f>
        <v>0</v>
      </c>
      <c r="AX32" s="102">
        <v>0</v>
      </c>
      <c r="AY32" s="102">
        <v>0</v>
      </c>
      <c r="AZ32" s="102">
        <f>('[1]Contadores Por Turno 2026'!S34-'[1]Contadores Por Turno 2026'!S33)/1000</f>
        <v>0</v>
      </c>
      <c r="BA32" s="223" t="e">
        <v>#N/A</v>
      </c>
      <c r="BB32" s="4"/>
    </row>
    <row r="33" spans="1:54" x14ac:dyDescent="0.25">
      <c r="A33" s="23">
        <v>46033</v>
      </c>
      <c r="B33" s="17">
        <v>2</v>
      </c>
      <c r="C33" s="17">
        <f>WEEKNUM(Tabla1[[#This Row],[FECHA]],2)</f>
        <v>2</v>
      </c>
      <c r="D33" s="17">
        <f>DAY(Tabla1[[#This Row],[FECHA]])</f>
        <v>11</v>
      </c>
      <c r="E33" s="17">
        <f>'[1]Contadores Por Turno 2026'!X35-'[1]Contadores Por Turno 2026'!X34</f>
        <v>0</v>
      </c>
      <c r="F33" s="17">
        <f>'[1]Contadores Por Turno 2026'!Y35-'[1]Contadores Por Turno 2026'!Y34</f>
        <v>0</v>
      </c>
      <c r="H3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3" s="17">
        <f>('[1]Contadores Por Turno 2026'!C35-'[1]Contadores Por Turno 2026'!C34)*10</f>
        <v>0</v>
      </c>
      <c r="J33" s="59">
        <f>Tabla1[[#This Row],[ENTRADA RO 1 (m3)]]</f>
        <v>0</v>
      </c>
      <c r="K33" s="59">
        <f>Tabla1[[#This Row],[RECHAZO ETAPA 1 (m3)]]</f>
        <v>0</v>
      </c>
      <c r="L33" s="59">
        <f>Tabla1[[#This Row],[PERMEADO ETAPA 1  (m3)]]</f>
        <v>0</v>
      </c>
      <c r="M33" s="58" t="e">
        <f>1-(Tabla1[[#This Row],[VOLUMEN ENVIADO A RO (m3)]]-Tabla1[[#This Row],[VOLUMEN ENVIADO PERMEADO RO (m3)]])/Tabla1[[#This Row],[VOLUMEN ENVIADO A RO (m3)]]</f>
        <v>#DIV/0!</v>
      </c>
      <c r="N33" s="59">
        <f>('[1]Contadores Por Turno 2026'!N35-'[1]Contadores Por Turno 2026'!N34)/1000</f>
        <v>0</v>
      </c>
      <c r="O33" s="59">
        <f>('[1]Contadores Por Turno 2026'!O35-'[1]Contadores Por Turno 2026'!O34)</f>
        <v>0</v>
      </c>
      <c r="P33" s="59">
        <f>+Tabla1[[#This Row],[ENTRADA RO 1 (m3)]]-Tabla1[[#This Row],[PERMEADO ETAPA 1  (m3)]]</f>
        <v>0</v>
      </c>
      <c r="Q33" s="58" t="e">
        <f>1-(Tabla1[[#This Row],[VOLUMEN ENVIADO A RO (m3)]]-Tabla1[[#This Row],[VOLUMEN ENVIADO PERMEADO RO (m3)]])/Tabla1[[#This Row],[VOLUMEN ENVIADO A RO (m3)]]</f>
        <v>#DIV/0!</v>
      </c>
      <c r="R33" s="59">
        <v>0</v>
      </c>
      <c r="S33" s="59">
        <v>0</v>
      </c>
      <c r="T33" s="59">
        <v>0</v>
      </c>
      <c r="U33" s="58" t="s">
        <v>18</v>
      </c>
      <c r="V33" s="59">
        <f>Tabla1[[#This Row],[VOLUMEN ENVIADO PERMEADO RO (m3)]]</f>
        <v>0</v>
      </c>
      <c r="W33" s="106">
        <f>Tabla1[[#This Row],[TOTAL CONSUMO AGUA LIMPIA PRODUCCIÓN (m3)]]+Tabla1[[#This Row],[TOTAL CONSUMO AGUA RECHAZO PRODUCCIÓN (m3)]]</f>
        <v>0</v>
      </c>
      <c r="X33" s="106">
        <f>+Tabla1[[#This Row],[PERMEADO ETAPA 1  (m3)]]+Tabla1[[#This Row],[VOLUMEN  PTAP POTABLE (m3)2]]+Tabla1[[#This Row],[VOLUMEN CONSUMO ACUEDUCTO (m3)]]+Tabla1[[#This Row],[VOLUMEN CONSUMO CARROTANQUES (m3)]]</f>
        <v>0</v>
      </c>
      <c r="Y33" s="106">
        <v>0</v>
      </c>
      <c r="Z33" s="106">
        <v>0</v>
      </c>
      <c r="AA33" s="110">
        <f>+Tabla1[[#This Row],[VOLUMEN CONSUMO AGUA LIMPIA TINTORERIA (m3)]]</f>
        <v>0</v>
      </c>
      <c r="AB33" s="110">
        <v>0.90884537474679272</v>
      </c>
      <c r="AC33" s="110">
        <f>Tabla1[[#This Row],[TOTAL CONSUMO AGUA LIMPIA PRODUCCIÓN (m3)]]-Tabla1[[#This Row],[VOLUMEN CONSUMO AGUA LIMPIA LAVANDERIA (m3)]]</f>
        <v>0</v>
      </c>
      <c r="AD33" s="110"/>
      <c r="AE33" s="110"/>
      <c r="AF33" s="110">
        <v>65</v>
      </c>
      <c r="AG33" s="110">
        <v>45</v>
      </c>
      <c r="AH33" s="110">
        <f>Tabla1[[#This Row],[VOLUMEN CONSUMO AGUA LIMPIA LAVANDERIA (m3)]]</f>
        <v>0</v>
      </c>
      <c r="AI33" s="110">
        <v>0</v>
      </c>
      <c r="AJ33" s="110">
        <f>'[1]Contadores Por Turno 2026'!D35-'[1]Contadores Por Turno 2026'!D34</f>
        <v>0</v>
      </c>
      <c r="AK33" s="110">
        <v>0</v>
      </c>
      <c r="AL33" s="110"/>
      <c r="AM33" s="110">
        <v>19</v>
      </c>
      <c r="AN33" s="110">
        <v>0</v>
      </c>
      <c r="AO33" s="108">
        <f>'[1]Contadores Por Turno 2026'!R35-'[1]Contadores Por Turno 2026'!R34</f>
        <v>0</v>
      </c>
      <c r="AP33" s="106"/>
      <c r="AQ33" s="108"/>
      <c r="AR33" s="108">
        <v>8</v>
      </c>
      <c r="AS33" s="110">
        <f>'[1]Contadores Por Turno 2026'!L35-'[1]Contadores Por Turno 2026'!L34</f>
        <v>0</v>
      </c>
      <c r="AT33" s="108">
        <v>0</v>
      </c>
      <c r="AU33" s="107">
        <f>'[1]Contadores Por Turno 2026'!U35-'[1]Contadores Por Turno 2026'!U34</f>
        <v>0</v>
      </c>
      <c r="AV33" s="107">
        <f>'[1]Contadores Por Turno 2026'!V35-'[1]Contadores Por Turno 2026'!V34</f>
        <v>0</v>
      </c>
      <c r="AW33" s="107">
        <f>'[1]Contadores Por Turno 2026'!W35-'[1]Contadores Por Turno 2026'!W34</f>
        <v>0</v>
      </c>
      <c r="AX33" s="107">
        <v>0</v>
      </c>
      <c r="AY33" s="107">
        <v>0</v>
      </c>
      <c r="AZ33" s="107">
        <f>('[1]Contadores Por Turno 2026'!S35-'[1]Contadores Por Turno 2026'!S34)/1000</f>
        <v>0</v>
      </c>
      <c r="BA33" s="224" t="e">
        <v>#N/A</v>
      </c>
      <c r="BB33" s="4"/>
    </row>
    <row r="34" spans="1:54" ht="15.75" thickBot="1" x14ac:dyDescent="0.3">
      <c r="A34" s="27">
        <v>46033</v>
      </c>
      <c r="B34" s="28">
        <v>3</v>
      </c>
      <c r="C34" s="28">
        <f>WEEKNUM(Tabla1[[#This Row],[FECHA]],2)</f>
        <v>2</v>
      </c>
      <c r="D34" s="28">
        <f>DAY(Tabla1[[#This Row],[FECHA]])</f>
        <v>11</v>
      </c>
      <c r="E34" s="28">
        <f>'[1]Contadores Por Turno 2026'!X36-'[1]Contadores Por Turno 2026'!X35</f>
        <v>0</v>
      </c>
      <c r="F34" s="28">
        <f>'[1]Contadores Por Turno 2026'!Y36-'[1]Contadores Por Turno 2026'!Y35</f>
        <v>0</v>
      </c>
      <c r="G34" s="28"/>
      <c r="H3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" s="28">
        <f>('[1]Contadores Por Turno 2026'!C36-'[1]Contadores Por Turno 2026'!C35)*10</f>
        <v>0</v>
      </c>
      <c r="J34" s="61">
        <f>Tabla1[[#This Row],[ENTRADA RO 1 (m3)]]</f>
        <v>0</v>
      </c>
      <c r="K34" s="61">
        <f>Tabla1[[#This Row],[RECHAZO ETAPA 1 (m3)]]</f>
        <v>0</v>
      </c>
      <c r="L34" s="61">
        <f>Tabla1[[#This Row],[PERMEADO ETAPA 1  (m3)]]</f>
        <v>0</v>
      </c>
      <c r="M34" s="60" t="e">
        <f>1-(Tabla1[[#This Row],[VOLUMEN ENVIADO A RO (m3)]]-Tabla1[[#This Row],[VOLUMEN ENVIADO PERMEADO RO (m3)]])/Tabla1[[#This Row],[VOLUMEN ENVIADO A RO (m3)]]</f>
        <v>#DIV/0!</v>
      </c>
      <c r="N34" s="61">
        <f>('[1]Contadores Por Turno 2026'!N36-'[1]Contadores Por Turno 2026'!N35)/1000</f>
        <v>0</v>
      </c>
      <c r="O34" s="61">
        <f>('[1]Contadores Por Turno 2026'!O36-'[1]Contadores Por Turno 2026'!O35)</f>
        <v>0</v>
      </c>
      <c r="P34" s="61">
        <f>+Tabla1[[#This Row],[ENTRADA RO 1 (m3)]]-Tabla1[[#This Row],[PERMEADO ETAPA 1  (m3)]]</f>
        <v>0</v>
      </c>
      <c r="Q34" s="60" t="e">
        <f>1-(Tabla1[[#This Row],[VOLUMEN ENVIADO A RO (m3)]]-Tabla1[[#This Row],[VOLUMEN ENVIADO PERMEADO RO (m3)]])/Tabla1[[#This Row],[VOLUMEN ENVIADO A RO (m3)]]</f>
        <v>#DIV/0!</v>
      </c>
      <c r="R34" s="61">
        <v>0</v>
      </c>
      <c r="S34" s="61">
        <v>0</v>
      </c>
      <c r="T34" s="61">
        <v>0</v>
      </c>
      <c r="U34" s="60" t="s">
        <v>18</v>
      </c>
      <c r="V34" s="61">
        <f>Tabla1[[#This Row],[VOLUMEN ENVIADO PERMEADO RO (m3)]]</f>
        <v>0</v>
      </c>
      <c r="W34" s="111">
        <f>Tabla1[[#This Row],[TOTAL CONSUMO AGUA LIMPIA PRODUCCIÓN (m3)]]+Tabla1[[#This Row],[TOTAL CONSUMO AGUA RECHAZO PRODUCCIÓN (m3)]]</f>
        <v>0</v>
      </c>
      <c r="X34" s="111">
        <f>+Tabla1[[#This Row],[PERMEADO ETAPA 1  (m3)]]+Tabla1[[#This Row],[VOLUMEN  PTAP POTABLE (m3)2]]+Tabla1[[#This Row],[VOLUMEN CONSUMO ACUEDUCTO (m3)]]+Tabla1[[#This Row],[VOLUMEN CONSUMO CARROTANQUES (m3)]]</f>
        <v>0</v>
      </c>
      <c r="Y34" s="111">
        <v>0</v>
      </c>
      <c r="Z34" s="111">
        <v>0</v>
      </c>
      <c r="AA34" s="115">
        <f>+Tabla1[[#This Row],[VOLUMEN CONSUMO AGUA LIMPIA TINTORERIA (m3)]]</f>
        <v>0</v>
      </c>
      <c r="AB34" s="115">
        <v>0.96547756041426924</v>
      </c>
      <c r="AC34" s="115">
        <f>Tabla1[[#This Row],[TOTAL CONSUMO AGUA LIMPIA PRODUCCIÓN (m3)]]-Tabla1[[#This Row],[VOLUMEN CONSUMO AGUA LIMPIA LAVANDERIA (m3)]]</f>
        <v>0</v>
      </c>
      <c r="AD34" s="115"/>
      <c r="AE34" s="115"/>
      <c r="AF34" s="115">
        <v>65</v>
      </c>
      <c r="AG34" s="115">
        <v>45</v>
      </c>
      <c r="AH34" s="115">
        <f>Tabla1[[#This Row],[VOLUMEN CONSUMO AGUA LIMPIA LAVANDERIA (m3)]]</f>
        <v>0</v>
      </c>
      <c r="AI34" s="115">
        <v>0</v>
      </c>
      <c r="AJ34" s="115">
        <f>'[1]Contadores Por Turno 2026'!D36-'[1]Contadores Por Turno 2026'!D35</f>
        <v>0</v>
      </c>
      <c r="AK34" s="115">
        <v>0</v>
      </c>
      <c r="AL34" s="115"/>
      <c r="AM34" s="115">
        <v>19</v>
      </c>
      <c r="AN34" s="115">
        <v>0</v>
      </c>
      <c r="AO34" s="113">
        <f>'[1]Contadores Por Turno 2026'!R36-'[1]Contadores Por Turno 2026'!R35</f>
        <v>0</v>
      </c>
      <c r="AP34" s="111"/>
      <c r="AQ34" s="113"/>
      <c r="AR34" s="113">
        <v>8</v>
      </c>
      <c r="AS34" s="115">
        <f>'[1]Contadores Por Turno 2026'!L36-'[1]Contadores Por Turno 2026'!L35</f>
        <v>0</v>
      </c>
      <c r="AT34" s="113">
        <v>0</v>
      </c>
      <c r="AU34" s="112">
        <f>'[1]Contadores Por Turno 2026'!U36-'[1]Contadores Por Turno 2026'!U35</f>
        <v>0</v>
      </c>
      <c r="AV34" s="112">
        <f>'[1]Contadores Por Turno 2026'!V36-'[1]Contadores Por Turno 2026'!V35</f>
        <v>0</v>
      </c>
      <c r="AW34" s="112">
        <f>'[1]Contadores Por Turno 2026'!W36-'[1]Contadores Por Turno 2026'!W35</f>
        <v>0</v>
      </c>
      <c r="AX34" s="112">
        <v>0</v>
      </c>
      <c r="AY34" s="112">
        <v>0</v>
      </c>
      <c r="AZ34" s="112">
        <f>('[1]Contadores Por Turno 2026'!S36-'[1]Contadores Por Turno 2026'!S35)/1000</f>
        <v>0</v>
      </c>
      <c r="BA34" s="225" t="e">
        <v>#N/A</v>
      </c>
      <c r="BB34" s="4"/>
    </row>
    <row r="35" spans="1:54" x14ac:dyDescent="0.25">
      <c r="A35" s="25">
        <v>46034</v>
      </c>
      <c r="B35" s="26">
        <v>1</v>
      </c>
      <c r="C35" s="26">
        <f>WEEKNUM(Tabla1[[#This Row],[FECHA]],2)</f>
        <v>3</v>
      </c>
      <c r="D35" s="26">
        <f>DAY(Tabla1[[#This Row],[FECHA]])</f>
        <v>12</v>
      </c>
      <c r="E35" s="26">
        <f>'[1]Contadores Por Turno 2026'!X37-'[1]Contadores Por Turno 2026'!X36</f>
        <v>0</v>
      </c>
      <c r="F35" s="26">
        <f>'[1]Contadores Por Turno 2026'!Y37-'[1]Contadores Por Turno 2026'!Y36</f>
        <v>0</v>
      </c>
      <c r="G35" s="26"/>
      <c r="H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5" s="26">
        <f>('[1]Contadores Por Turno 2026'!C37-'[1]Contadores Por Turno 2026'!C36)*10</f>
        <v>0</v>
      </c>
      <c r="J35" s="57">
        <f>Tabla1[[#This Row],[ENTRADA RO 1 (m3)]]</f>
        <v>0</v>
      </c>
      <c r="K35" s="57">
        <f>Tabla1[[#This Row],[RECHAZO ETAPA 1 (m3)]]</f>
        <v>0</v>
      </c>
      <c r="L35" s="57">
        <f>Tabla1[[#This Row],[PERMEADO ETAPA 1  (m3)]]</f>
        <v>0</v>
      </c>
      <c r="M35" s="56" t="e">
        <f>1-(Tabla1[[#This Row],[VOLUMEN ENVIADO A RO (m3)]]-Tabla1[[#This Row],[VOLUMEN ENVIADO PERMEADO RO (m3)]])/Tabla1[[#This Row],[VOLUMEN ENVIADO A RO (m3)]]</f>
        <v>#DIV/0!</v>
      </c>
      <c r="N35" s="57">
        <f>('[1]Contadores Por Turno 2026'!N37-'[1]Contadores Por Turno 2026'!N36)/1000</f>
        <v>0</v>
      </c>
      <c r="O35" s="57">
        <f>('[1]Contadores Por Turno 2026'!O37-'[1]Contadores Por Turno 2026'!O36)</f>
        <v>0</v>
      </c>
      <c r="P35" s="57">
        <f>+Tabla1[[#This Row],[ENTRADA RO 1 (m3)]]-Tabla1[[#This Row],[PERMEADO ETAPA 1  (m3)]]</f>
        <v>0</v>
      </c>
      <c r="Q35" s="56" t="e">
        <f>1-(Tabla1[[#This Row],[VOLUMEN ENVIADO A RO (m3)]]-Tabla1[[#This Row],[VOLUMEN ENVIADO PERMEADO RO (m3)]])/Tabla1[[#This Row],[VOLUMEN ENVIADO A RO (m3)]]</f>
        <v>#DIV/0!</v>
      </c>
      <c r="R35" s="57">
        <v>0</v>
      </c>
      <c r="S35" s="57">
        <v>0</v>
      </c>
      <c r="T35" s="57">
        <v>0</v>
      </c>
      <c r="U35" s="56" t="s">
        <v>18</v>
      </c>
      <c r="V35" s="57">
        <f>Tabla1[[#This Row],[VOLUMEN ENVIADO PERMEADO RO (m3)]]</f>
        <v>0</v>
      </c>
      <c r="W35" s="101">
        <f>Tabla1[[#This Row],[TOTAL CONSUMO AGUA LIMPIA PRODUCCIÓN (m3)]]+Tabla1[[#This Row],[TOTAL CONSUMO AGUA RECHAZO PRODUCCIÓN (m3)]]</f>
        <v>0</v>
      </c>
      <c r="X35" s="101">
        <f>+Tabla1[[#This Row],[PERMEADO ETAPA 1  (m3)]]+Tabla1[[#This Row],[VOLUMEN  PTAP POTABLE (m3)2]]+Tabla1[[#This Row],[VOLUMEN CONSUMO ACUEDUCTO (m3)]]+Tabla1[[#This Row],[VOLUMEN CONSUMO CARROTANQUES (m3)]]</f>
        <v>0</v>
      </c>
      <c r="Y35" s="101">
        <v>0</v>
      </c>
      <c r="Z35" s="101">
        <v>0</v>
      </c>
      <c r="AA35" s="105">
        <f>+Tabla1[[#This Row],[VOLUMEN CONSUMO AGUA LIMPIA TINTORERIA (m3)]]</f>
        <v>0</v>
      </c>
      <c r="AB35" s="105" t="s">
        <v>18</v>
      </c>
      <c r="AC35" s="105">
        <f>Tabla1[[#This Row],[TOTAL CONSUMO AGUA LIMPIA PRODUCCIÓN (m3)]]-Tabla1[[#This Row],[VOLUMEN CONSUMO AGUA LIMPIA LAVANDERIA (m3)]]</f>
        <v>0</v>
      </c>
      <c r="AD35" s="105"/>
      <c r="AE35" s="105"/>
      <c r="AF35" s="105">
        <v>65</v>
      </c>
      <c r="AG35" s="105">
        <v>45</v>
      </c>
      <c r="AH35" s="105">
        <f>Tabla1[[#This Row],[VOLUMEN CONSUMO AGUA LIMPIA LAVANDERIA (m3)]]</f>
        <v>0</v>
      </c>
      <c r="AI35" s="105">
        <v>0</v>
      </c>
      <c r="AJ35" s="105">
        <f>'[1]Contadores Por Turno 2026'!D37-'[1]Contadores Por Turno 2026'!D36</f>
        <v>0</v>
      </c>
      <c r="AK35" s="105">
        <v>0</v>
      </c>
      <c r="AL35" s="105"/>
      <c r="AM35" s="105">
        <v>19</v>
      </c>
      <c r="AN35" s="105">
        <v>0</v>
      </c>
      <c r="AO35" s="103">
        <f>'[1]Contadores Por Turno 2026'!R37-'[1]Contadores Por Turno 2026'!R36</f>
        <v>0</v>
      </c>
      <c r="AP35" s="101"/>
      <c r="AQ35" s="103"/>
      <c r="AR35" s="103">
        <v>8</v>
      </c>
      <c r="AS35" s="105">
        <f>'[1]Contadores Por Turno 2026'!L37-'[1]Contadores Por Turno 2026'!L36</f>
        <v>0</v>
      </c>
      <c r="AT35" s="103">
        <v>0</v>
      </c>
      <c r="AU35" s="102">
        <f>'[1]Contadores Por Turno 2026'!U37-'[1]Contadores Por Turno 2026'!U36</f>
        <v>0</v>
      </c>
      <c r="AV35" s="102">
        <f>'[1]Contadores Por Turno 2026'!V37-'[1]Contadores Por Turno 2026'!V36</f>
        <v>0</v>
      </c>
      <c r="AW35" s="102">
        <f>'[1]Contadores Por Turno 2026'!W37-'[1]Contadores Por Turno 2026'!W36</f>
        <v>0</v>
      </c>
      <c r="AX35" s="102">
        <v>0</v>
      </c>
      <c r="AY35" s="102">
        <v>0</v>
      </c>
      <c r="AZ35" s="102">
        <f>('[1]Contadores Por Turno 2026'!S37-'[1]Contadores Por Turno 2026'!S36)/1000</f>
        <v>0</v>
      </c>
      <c r="BA35" s="223" t="e">
        <v>#N/A</v>
      </c>
      <c r="BB35" s="4"/>
    </row>
    <row r="36" spans="1:54" x14ac:dyDescent="0.25">
      <c r="A36" s="23">
        <v>46034</v>
      </c>
      <c r="B36" s="17">
        <v>2</v>
      </c>
      <c r="C36" s="17">
        <f>WEEKNUM(Tabla1[[#This Row],[FECHA]],2)</f>
        <v>3</v>
      </c>
      <c r="D36" s="17">
        <f>DAY(Tabla1[[#This Row],[FECHA]])</f>
        <v>12</v>
      </c>
      <c r="E36" s="17">
        <f>'[1]Contadores Por Turno 2026'!X38-'[1]Contadores Por Turno 2026'!X37</f>
        <v>0</v>
      </c>
      <c r="F36" s="17">
        <f>'[1]Contadores Por Turno 2026'!Y38-'[1]Contadores Por Turno 2026'!Y37</f>
        <v>0</v>
      </c>
      <c r="H3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" s="17">
        <f>('[1]Contadores Por Turno 2026'!C38-'[1]Contadores Por Turno 2026'!C37)*10</f>
        <v>0</v>
      </c>
      <c r="J36" s="59">
        <f>Tabla1[[#This Row],[ENTRADA RO 1 (m3)]]</f>
        <v>0</v>
      </c>
      <c r="K36" s="59">
        <f>Tabla1[[#This Row],[RECHAZO ETAPA 1 (m3)]]</f>
        <v>0</v>
      </c>
      <c r="L36" s="59">
        <f>Tabla1[[#This Row],[PERMEADO ETAPA 1  (m3)]]</f>
        <v>0</v>
      </c>
      <c r="M36" s="58" t="e">
        <f>1-(Tabla1[[#This Row],[VOLUMEN ENVIADO A RO (m3)]]-Tabla1[[#This Row],[VOLUMEN ENVIADO PERMEADO RO (m3)]])/Tabla1[[#This Row],[VOLUMEN ENVIADO A RO (m3)]]</f>
        <v>#DIV/0!</v>
      </c>
      <c r="N36" s="59">
        <f>('[1]Contadores Por Turno 2026'!N38-'[1]Contadores Por Turno 2026'!N37)/1000</f>
        <v>0</v>
      </c>
      <c r="O36" s="59">
        <f>('[1]Contadores Por Turno 2026'!O38-'[1]Contadores Por Turno 2026'!O37)</f>
        <v>0</v>
      </c>
      <c r="P36" s="59">
        <f>+Tabla1[[#This Row],[ENTRADA RO 1 (m3)]]-Tabla1[[#This Row],[PERMEADO ETAPA 1  (m3)]]</f>
        <v>0</v>
      </c>
      <c r="Q36" s="58" t="e">
        <f>1-(Tabla1[[#This Row],[VOLUMEN ENVIADO A RO (m3)]]-Tabla1[[#This Row],[VOLUMEN ENVIADO PERMEADO RO (m3)]])/Tabla1[[#This Row],[VOLUMEN ENVIADO A RO (m3)]]</f>
        <v>#DIV/0!</v>
      </c>
      <c r="R36" s="59">
        <v>0</v>
      </c>
      <c r="S36" s="59">
        <v>0</v>
      </c>
      <c r="T36" s="59">
        <v>0</v>
      </c>
      <c r="U36" s="58" t="s">
        <v>18</v>
      </c>
      <c r="V36" s="59">
        <f>Tabla1[[#This Row],[VOLUMEN ENVIADO PERMEADO RO (m3)]]</f>
        <v>0</v>
      </c>
      <c r="W36" s="106">
        <f>Tabla1[[#This Row],[TOTAL CONSUMO AGUA LIMPIA PRODUCCIÓN (m3)]]+Tabla1[[#This Row],[TOTAL CONSUMO AGUA RECHAZO PRODUCCIÓN (m3)]]</f>
        <v>0</v>
      </c>
      <c r="X36" s="106">
        <f>+Tabla1[[#This Row],[PERMEADO ETAPA 1  (m3)]]+Tabla1[[#This Row],[VOLUMEN  PTAP POTABLE (m3)2]]+Tabla1[[#This Row],[VOLUMEN CONSUMO ACUEDUCTO (m3)]]+Tabla1[[#This Row],[VOLUMEN CONSUMO CARROTANQUES (m3)]]</f>
        <v>0</v>
      </c>
      <c r="Y36" s="106">
        <v>0</v>
      </c>
      <c r="Z36" s="106">
        <v>0</v>
      </c>
      <c r="AA36" s="110">
        <f>+Tabla1[[#This Row],[VOLUMEN CONSUMO AGUA LIMPIA TINTORERIA (m3)]]</f>
        <v>0</v>
      </c>
      <c r="AB36" s="110" t="s">
        <v>18</v>
      </c>
      <c r="AC36" s="110">
        <f>Tabla1[[#This Row],[TOTAL CONSUMO AGUA LIMPIA PRODUCCIÓN (m3)]]-Tabla1[[#This Row],[VOLUMEN CONSUMO AGUA LIMPIA LAVANDERIA (m3)]]</f>
        <v>0</v>
      </c>
      <c r="AD36" s="110"/>
      <c r="AE36" s="110"/>
      <c r="AF36" s="110">
        <v>65</v>
      </c>
      <c r="AG36" s="110">
        <v>45</v>
      </c>
      <c r="AH36" s="110">
        <f>Tabla1[[#This Row],[VOLUMEN CONSUMO AGUA LIMPIA LAVANDERIA (m3)]]</f>
        <v>0</v>
      </c>
      <c r="AI36" s="110">
        <v>0</v>
      </c>
      <c r="AJ36" s="110">
        <f>'[1]Contadores Por Turno 2026'!D38-'[1]Contadores Por Turno 2026'!D37</f>
        <v>0</v>
      </c>
      <c r="AK36" s="110">
        <v>0</v>
      </c>
      <c r="AL36" s="110"/>
      <c r="AM36" s="110">
        <v>19</v>
      </c>
      <c r="AN36" s="110">
        <v>0</v>
      </c>
      <c r="AO36" s="108">
        <f>'[1]Contadores Por Turno 2026'!R38-'[1]Contadores Por Turno 2026'!R37</f>
        <v>0</v>
      </c>
      <c r="AP36" s="106"/>
      <c r="AQ36" s="108"/>
      <c r="AR36" s="108">
        <v>8</v>
      </c>
      <c r="AS36" s="110">
        <f>'[1]Contadores Por Turno 2026'!L38-'[1]Contadores Por Turno 2026'!L37</f>
        <v>0</v>
      </c>
      <c r="AT36" s="108">
        <v>0</v>
      </c>
      <c r="AU36" s="107">
        <f>'[1]Contadores Por Turno 2026'!U38-'[1]Contadores Por Turno 2026'!U37</f>
        <v>0</v>
      </c>
      <c r="AV36" s="107">
        <f>'[1]Contadores Por Turno 2026'!V38-'[1]Contadores Por Turno 2026'!V37</f>
        <v>0</v>
      </c>
      <c r="AW36" s="107">
        <f>'[1]Contadores Por Turno 2026'!W38-'[1]Contadores Por Turno 2026'!W37</f>
        <v>0</v>
      </c>
      <c r="AX36" s="107">
        <v>0</v>
      </c>
      <c r="AY36" s="107">
        <v>0</v>
      </c>
      <c r="AZ36" s="107">
        <f>('[1]Contadores Por Turno 2026'!S38-'[1]Contadores Por Turno 2026'!S37)/1000</f>
        <v>0</v>
      </c>
      <c r="BA36" s="224" t="e">
        <v>#N/A</v>
      </c>
      <c r="BB36" s="4"/>
    </row>
    <row r="37" spans="1:54" ht="15.75" thickBot="1" x14ac:dyDescent="0.3">
      <c r="A37" s="27">
        <v>46034</v>
      </c>
      <c r="B37" s="28">
        <v>3</v>
      </c>
      <c r="C37" s="28">
        <f>WEEKNUM(Tabla1[[#This Row],[FECHA]],2)</f>
        <v>3</v>
      </c>
      <c r="D37" s="28">
        <f>DAY(Tabla1[[#This Row],[FECHA]])</f>
        <v>12</v>
      </c>
      <c r="E37" s="28">
        <f>'[1]Contadores Por Turno 2026'!X39-'[1]Contadores Por Turno 2026'!X38</f>
        <v>0</v>
      </c>
      <c r="F37" s="28">
        <f>'[1]Contadores Por Turno 2026'!Y39-'[1]Contadores Por Turno 2026'!Y38</f>
        <v>0</v>
      </c>
      <c r="G37" s="28"/>
      <c r="H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" s="28">
        <f>('[1]Contadores Por Turno 2026'!C39-'[1]Contadores Por Turno 2026'!C38)*10</f>
        <v>0</v>
      </c>
      <c r="J37" s="61">
        <f>Tabla1[[#This Row],[ENTRADA RO 1 (m3)]]</f>
        <v>0</v>
      </c>
      <c r="K37" s="61">
        <f>Tabla1[[#This Row],[RECHAZO ETAPA 1 (m3)]]</f>
        <v>0</v>
      </c>
      <c r="L37" s="61">
        <f>Tabla1[[#This Row],[PERMEADO ETAPA 1  (m3)]]</f>
        <v>0</v>
      </c>
      <c r="M37" s="60" t="e">
        <f>1-(Tabla1[[#This Row],[VOLUMEN ENVIADO A RO (m3)]]-Tabla1[[#This Row],[VOLUMEN ENVIADO PERMEADO RO (m3)]])/Tabla1[[#This Row],[VOLUMEN ENVIADO A RO (m3)]]</f>
        <v>#DIV/0!</v>
      </c>
      <c r="N37" s="61">
        <f>('[1]Contadores Por Turno 2026'!N39-'[1]Contadores Por Turno 2026'!N38)/1000</f>
        <v>0</v>
      </c>
      <c r="O37" s="61">
        <f>('[1]Contadores Por Turno 2026'!O39-'[1]Contadores Por Turno 2026'!O38)</f>
        <v>0</v>
      </c>
      <c r="P37" s="61">
        <f>+Tabla1[[#This Row],[ENTRADA RO 1 (m3)]]-Tabla1[[#This Row],[PERMEADO ETAPA 1  (m3)]]</f>
        <v>0</v>
      </c>
      <c r="Q37" s="60" t="e">
        <f>1-(Tabla1[[#This Row],[VOLUMEN ENVIADO A RO (m3)]]-Tabla1[[#This Row],[VOLUMEN ENVIADO PERMEADO RO (m3)]])/Tabla1[[#This Row],[VOLUMEN ENVIADO A RO (m3)]]</f>
        <v>#DIV/0!</v>
      </c>
      <c r="R37" s="61">
        <v>0</v>
      </c>
      <c r="S37" s="61">
        <v>0</v>
      </c>
      <c r="T37" s="61">
        <v>0</v>
      </c>
      <c r="U37" s="60" t="s">
        <v>18</v>
      </c>
      <c r="V37" s="61">
        <f>Tabla1[[#This Row],[VOLUMEN ENVIADO PERMEADO RO (m3)]]</f>
        <v>0</v>
      </c>
      <c r="W37" s="111">
        <f>Tabla1[[#This Row],[TOTAL CONSUMO AGUA LIMPIA PRODUCCIÓN (m3)]]+Tabla1[[#This Row],[TOTAL CONSUMO AGUA RECHAZO PRODUCCIÓN (m3)]]</f>
        <v>0</v>
      </c>
      <c r="X37" s="111">
        <f>+Tabla1[[#This Row],[PERMEADO ETAPA 1  (m3)]]+Tabla1[[#This Row],[VOLUMEN  PTAP POTABLE (m3)2]]+Tabla1[[#This Row],[VOLUMEN CONSUMO ACUEDUCTO (m3)]]+Tabla1[[#This Row],[VOLUMEN CONSUMO CARROTANQUES (m3)]]</f>
        <v>0</v>
      </c>
      <c r="Y37" s="111">
        <v>0</v>
      </c>
      <c r="Z37" s="111">
        <v>0</v>
      </c>
      <c r="AA37" s="115">
        <f>+Tabla1[[#This Row],[VOLUMEN CONSUMO AGUA LIMPIA TINTORERIA (m3)]]</f>
        <v>0</v>
      </c>
      <c r="AB37" s="115" t="s">
        <v>18</v>
      </c>
      <c r="AC37" s="115">
        <f>Tabla1[[#This Row],[TOTAL CONSUMO AGUA LIMPIA PRODUCCIÓN (m3)]]-Tabla1[[#This Row],[VOLUMEN CONSUMO AGUA LIMPIA LAVANDERIA (m3)]]</f>
        <v>0</v>
      </c>
      <c r="AD37" s="115"/>
      <c r="AE37" s="115"/>
      <c r="AF37" s="115">
        <v>65</v>
      </c>
      <c r="AG37" s="115">
        <v>45</v>
      </c>
      <c r="AH37" s="115">
        <f>Tabla1[[#This Row],[VOLUMEN CONSUMO AGUA LIMPIA LAVANDERIA (m3)]]</f>
        <v>0</v>
      </c>
      <c r="AI37" s="115">
        <v>0</v>
      </c>
      <c r="AJ37" s="115">
        <f>'[1]Contadores Por Turno 2026'!D39-'[1]Contadores Por Turno 2026'!D38</f>
        <v>0</v>
      </c>
      <c r="AK37" s="115">
        <v>0</v>
      </c>
      <c r="AL37" s="115"/>
      <c r="AM37" s="115">
        <v>19</v>
      </c>
      <c r="AN37" s="115">
        <v>0</v>
      </c>
      <c r="AO37" s="113">
        <f>'[1]Contadores Por Turno 2026'!R39-'[1]Contadores Por Turno 2026'!R38</f>
        <v>0</v>
      </c>
      <c r="AP37" s="111"/>
      <c r="AQ37" s="113"/>
      <c r="AR37" s="113">
        <v>8</v>
      </c>
      <c r="AS37" s="115">
        <f>'[1]Contadores Por Turno 2026'!L39-'[1]Contadores Por Turno 2026'!L38</f>
        <v>0</v>
      </c>
      <c r="AT37" s="113">
        <v>0</v>
      </c>
      <c r="AU37" s="112">
        <f>'[1]Contadores Por Turno 2026'!U39-'[1]Contadores Por Turno 2026'!U38</f>
        <v>0</v>
      </c>
      <c r="AV37" s="112">
        <f>'[1]Contadores Por Turno 2026'!V39-'[1]Contadores Por Turno 2026'!V38</f>
        <v>0</v>
      </c>
      <c r="AW37" s="112">
        <f>'[1]Contadores Por Turno 2026'!W39-'[1]Contadores Por Turno 2026'!W38</f>
        <v>0</v>
      </c>
      <c r="AX37" s="112">
        <v>0</v>
      </c>
      <c r="AY37" s="112">
        <v>0</v>
      </c>
      <c r="AZ37" s="112">
        <f>('[1]Contadores Por Turno 2026'!S39-'[1]Contadores Por Turno 2026'!S38)/1000</f>
        <v>0</v>
      </c>
      <c r="BA37" s="225" t="e">
        <v>#N/A</v>
      </c>
      <c r="BB37" s="4"/>
    </row>
    <row r="38" spans="1:54" x14ac:dyDescent="0.25">
      <c r="A38" s="25">
        <v>46035</v>
      </c>
      <c r="B38" s="26">
        <v>1</v>
      </c>
      <c r="C38" s="26">
        <f>WEEKNUM(Tabla1[[#This Row],[FECHA]],2)</f>
        <v>3</v>
      </c>
      <c r="D38" s="26">
        <f>DAY(Tabla1[[#This Row],[FECHA]])</f>
        <v>13</v>
      </c>
      <c r="E38" s="26">
        <f>'[1]Contadores Por Turno 2026'!X40-'[1]Contadores Por Turno 2026'!X39</f>
        <v>92</v>
      </c>
      <c r="F38" s="26">
        <f>'[1]Contadores Por Turno 2026'!Y40-'[1]Contadores Por Turno 2026'!Y39</f>
        <v>65.5</v>
      </c>
      <c r="G38" s="26"/>
      <c r="H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374</v>
      </c>
      <c r="I38" s="26">
        <f>('[1]Contadores Por Turno 2026'!C40-'[1]Contadores Por Turno 2026'!C39)*10</f>
        <v>500</v>
      </c>
      <c r="J38" s="57">
        <f>Tabla1[[#This Row],[ENTRADA RO 1 (m3)]]</f>
        <v>0</v>
      </c>
      <c r="K38" s="57">
        <f>Tabla1[[#This Row],[RECHAZO ETAPA 1 (m3)]]</f>
        <v>0</v>
      </c>
      <c r="L38" s="57">
        <f>Tabla1[[#This Row],[PERMEADO ETAPA 1  (m3)]]</f>
        <v>0</v>
      </c>
      <c r="M38" s="56" t="e">
        <f>1-(Tabla1[[#This Row],[VOLUMEN ENVIADO A RO (m3)]]-Tabla1[[#This Row],[VOLUMEN ENVIADO PERMEADO RO (m3)]])/Tabla1[[#This Row],[VOLUMEN ENVIADO A RO (m3)]]</f>
        <v>#DIV/0!</v>
      </c>
      <c r="N38" s="57">
        <f>('[1]Contadores Por Turno 2026'!N40-'[1]Contadores Por Turno 2026'!N39)/1000</f>
        <v>0</v>
      </c>
      <c r="O38" s="57">
        <f>('[1]Contadores Por Turno 2026'!O40-'[1]Contadores Por Turno 2026'!O39)</f>
        <v>0</v>
      </c>
      <c r="P38" s="57">
        <f>+Tabla1[[#This Row],[ENTRADA RO 1 (m3)]]-Tabla1[[#This Row],[PERMEADO ETAPA 1  (m3)]]</f>
        <v>0</v>
      </c>
      <c r="Q38" s="56" t="e">
        <f>1-(Tabla1[[#This Row],[VOLUMEN ENVIADO A RO (m3)]]-Tabla1[[#This Row],[VOLUMEN ENVIADO PERMEADO RO (m3)]])/Tabla1[[#This Row],[VOLUMEN ENVIADO A RO (m3)]]</f>
        <v>#DIV/0!</v>
      </c>
      <c r="R38" s="57">
        <v>0</v>
      </c>
      <c r="S38" s="57">
        <v>0</v>
      </c>
      <c r="T38" s="57">
        <v>0</v>
      </c>
      <c r="U38" s="56" t="s">
        <v>18</v>
      </c>
      <c r="V38" s="57">
        <f>Tabla1[[#This Row],[VOLUMEN ENVIADO PERMEADO RO (m3)]]</f>
        <v>0</v>
      </c>
      <c r="W38" s="101">
        <f>Tabla1[[#This Row],[TOTAL CONSUMO AGUA LIMPIA PRODUCCIÓN (m3)]]+Tabla1[[#This Row],[TOTAL CONSUMO AGUA RECHAZO PRODUCCIÓN (m3)]]</f>
        <v>439.5</v>
      </c>
      <c r="X38" s="101">
        <f>+Tabla1[[#This Row],[PERMEADO ETAPA 1  (m3)]]+Tabla1[[#This Row],[VOLUMEN  PTAP POTABLE (m3)2]]+Tabla1[[#This Row],[VOLUMEN CONSUMO ACUEDUCTO (m3)]]+Tabla1[[#This Row],[VOLUMEN CONSUMO CARROTANQUES (m3)]]</f>
        <v>439.5</v>
      </c>
      <c r="Y38" s="101">
        <v>0</v>
      </c>
      <c r="Z38" s="101">
        <v>241.38805970149255</v>
      </c>
      <c r="AA38" s="105">
        <f>+Tabla1[[#This Row],[VOLUMEN CONSUMO AGUA LIMPIA TINTORERIA (m3)]]</f>
        <v>138.5</v>
      </c>
      <c r="AB38" s="105">
        <v>0.37886597938144329</v>
      </c>
      <c r="AC38" s="105">
        <f>Tabla1[[#This Row],[TOTAL CONSUMO AGUA LIMPIA PRODUCCIÓN (m3)]]-Tabla1[[#This Row],[VOLUMEN CONSUMO AGUA LIMPIA LAVANDERIA (m3)]]</f>
        <v>138.5</v>
      </c>
      <c r="AD38" s="105"/>
      <c r="AE38" s="105"/>
      <c r="AF38" s="105">
        <v>65</v>
      </c>
      <c r="AG38" s="105">
        <v>45</v>
      </c>
      <c r="AH38" s="105">
        <f>Tabla1[[#This Row],[VOLUMEN CONSUMO AGUA LIMPIA LAVANDERIA (m3)]]</f>
        <v>301</v>
      </c>
      <c r="AI38" s="105">
        <v>194</v>
      </c>
      <c r="AJ38" s="105">
        <f>'[1]Contadores Por Turno 2026'!D40-'[1]Contadores Por Turno 2026'!D39</f>
        <v>301</v>
      </c>
      <c r="AK38" s="105">
        <v>0</v>
      </c>
      <c r="AL38" s="105"/>
      <c r="AM38" s="105">
        <v>19</v>
      </c>
      <c r="AN38" s="105">
        <v>0</v>
      </c>
      <c r="AO38" s="103">
        <f>'[1]Contadores Por Turno 2026'!R40-'[1]Contadores Por Turno 2026'!R39</f>
        <v>11</v>
      </c>
      <c r="AP38" s="101"/>
      <c r="AQ38" s="103"/>
      <c r="AR38" s="103">
        <v>8</v>
      </c>
      <c r="AS38" s="105">
        <f>'[1]Contadores Por Turno 2026'!L40-'[1]Contadores Por Turno 2026'!L39</f>
        <v>6</v>
      </c>
      <c r="AT38" s="103">
        <v>0</v>
      </c>
      <c r="AU38" s="102">
        <f>'[1]Contadores Por Turno 2026'!U40-'[1]Contadores Por Turno 2026'!U39</f>
        <v>466</v>
      </c>
      <c r="AV38" s="102">
        <f>'[1]Contadores Por Turno 2026'!V40-'[1]Contadores Por Turno 2026'!V39</f>
        <v>0</v>
      </c>
      <c r="AW38" s="102">
        <f>'[1]Contadores Por Turno 2026'!W40-'[1]Contadores Por Turno 2026'!W39</f>
        <v>0</v>
      </c>
      <c r="AX38" s="102">
        <v>0</v>
      </c>
      <c r="AY38" s="102">
        <v>0</v>
      </c>
      <c r="AZ38" s="102">
        <f>('[1]Contadores Por Turno 2026'!S40-'[1]Contadores Por Turno 2026'!S39)/1000</f>
        <v>66.215999999999994</v>
      </c>
      <c r="BA38" s="223" t="e">
        <v>#N/A</v>
      </c>
      <c r="BB38" s="4"/>
    </row>
    <row r="39" spans="1:54" x14ac:dyDescent="0.25">
      <c r="A39" s="23">
        <v>46035</v>
      </c>
      <c r="B39" s="17">
        <v>2</v>
      </c>
      <c r="C39" s="17">
        <f>WEEKNUM(Tabla1[[#This Row],[FECHA]],2)</f>
        <v>3</v>
      </c>
      <c r="D39" s="17">
        <f>DAY(Tabla1[[#This Row],[FECHA]])</f>
        <v>13</v>
      </c>
      <c r="E39" s="17">
        <f>'[1]Contadores Por Turno 2026'!X41-'[1]Contadores Por Turno 2026'!X40</f>
        <v>92</v>
      </c>
      <c r="F39" s="17">
        <f>'[1]Contadores Por Turno 2026'!Y41-'[1]Contadores Por Turno 2026'!Y40</f>
        <v>65.5</v>
      </c>
      <c r="G39" s="17">
        <v>92</v>
      </c>
      <c r="H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411</v>
      </c>
      <c r="I39" s="17">
        <f>('[1]Contadores Por Turno 2026'!C41-'[1]Contadores Por Turno 2026'!C40)*10</f>
        <v>580</v>
      </c>
      <c r="J39" s="59">
        <f>Tabla1[[#This Row],[ENTRADA RO 1 (m3)]]</f>
        <v>0</v>
      </c>
      <c r="K39" s="59">
        <f>Tabla1[[#This Row],[RECHAZO ETAPA 1 (m3)]]</f>
        <v>0</v>
      </c>
      <c r="L39" s="59">
        <f>Tabla1[[#This Row],[PERMEADO ETAPA 1  (m3)]]</f>
        <v>0</v>
      </c>
      <c r="M39" s="58" t="e">
        <f>1-(Tabla1[[#This Row],[VOLUMEN ENVIADO A RO (m3)]]-Tabla1[[#This Row],[VOLUMEN ENVIADO PERMEADO RO (m3)]])/Tabla1[[#This Row],[VOLUMEN ENVIADO A RO (m3)]]</f>
        <v>#DIV/0!</v>
      </c>
      <c r="N39" s="59">
        <f>('[1]Contadores Por Turno 2026'!N41-'[1]Contadores Por Turno 2026'!N40)/1000</f>
        <v>0</v>
      </c>
      <c r="O39" s="59">
        <f>('[1]Contadores Por Turno 2026'!O41-'[1]Contadores Por Turno 2026'!O40)</f>
        <v>0</v>
      </c>
      <c r="P39" s="59">
        <f>+Tabla1[[#This Row],[ENTRADA RO 1 (m3)]]-Tabla1[[#This Row],[PERMEADO ETAPA 1  (m3)]]</f>
        <v>0</v>
      </c>
      <c r="Q39" s="58" t="e">
        <f>1-(Tabla1[[#This Row],[VOLUMEN ENVIADO A RO (m3)]]-Tabla1[[#This Row],[VOLUMEN ENVIADO PERMEADO RO (m3)]])/Tabla1[[#This Row],[VOLUMEN ENVIADO A RO (m3)]]</f>
        <v>#DIV/0!</v>
      </c>
      <c r="R39" s="59">
        <v>0</v>
      </c>
      <c r="S39" s="59">
        <v>0</v>
      </c>
      <c r="T39" s="59">
        <v>0</v>
      </c>
      <c r="U39" s="58" t="s">
        <v>18</v>
      </c>
      <c r="V39" s="59">
        <f>Tabla1[[#This Row],[VOLUMEN ENVIADO PERMEADO RO (m3)]]</f>
        <v>0</v>
      </c>
      <c r="W39" s="106">
        <f>Tabla1[[#This Row],[TOTAL CONSUMO AGUA LIMPIA PRODUCCIÓN (m3)]]+Tabla1[[#This Row],[TOTAL CONSUMO AGUA RECHAZO PRODUCCIÓN (m3)]]</f>
        <v>568.5</v>
      </c>
      <c r="X39" s="106">
        <f>+Tabla1[[#This Row],[PERMEADO ETAPA 1  (m3)]]+Tabla1[[#This Row],[VOLUMEN  PTAP POTABLE (m3)2]]+Tabla1[[#This Row],[VOLUMEN CONSUMO ACUEDUCTO (m3)]]+Tabla1[[#This Row],[VOLUMEN CONSUMO CARROTANQUES (m3)]]</f>
        <v>568.5</v>
      </c>
      <c r="Y39" s="106">
        <v>0</v>
      </c>
      <c r="Z39" s="106">
        <v>530.77611940298516</v>
      </c>
      <c r="AA39" s="110">
        <f>+Tabla1[[#This Row],[VOLUMEN CONSUMO AGUA LIMPIA TINTORERIA (m3)]]</f>
        <v>291.5</v>
      </c>
      <c r="AB39" s="110">
        <v>0.52213633169360507</v>
      </c>
      <c r="AC39" s="110">
        <f>Tabla1[[#This Row],[TOTAL CONSUMO AGUA LIMPIA PRODUCCIÓN (m3)]]-Tabla1[[#This Row],[VOLUMEN CONSUMO AGUA LIMPIA LAVANDERIA (m3)]]</f>
        <v>291.5</v>
      </c>
      <c r="AD39" s="110"/>
      <c r="AE39" s="110">
        <v>11740</v>
      </c>
      <c r="AF39" s="110">
        <v>65</v>
      </c>
      <c r="AG39" s="110">
        <v>45</v>
      </c>
      <c r="AH39" s="110">
        <f>Tabla1[[#This Row],[VOLUMEN CONSUMO AGUA LIMPIA LAVANDERIA (m3)]]</f>
        <v>277</v>
      </c>
      <c r="AI39" s="110">
        <v>230</v>
      </c>
      <c r="AJ39" s="110">
        <f>'[1]Contadores Por Turno 2026'!D41-'[1]Contadores Por Turno 2026'!D40</f>
        <v>277</v>
      </c>
      <c r="AK39" s="110">
        <v>0</v>
      </c>
      <c r="AL39" s="110">
        <v>15227</v>
      </c>
      <c r="AM39" s="110">
        <v>19</v>
      </c>
      <c r="AN39" s="110">
        <v>0</v>
      </c>
      <c r="AO39" s="108">
        <f>'[1]Contadores Por Turno 2026'!R41-'[1]Contadores Por Turno 2026'!R40</f>
        <v>40</v>
      </c>
      <c r="AP39" s="106"/>
      <c r="AQ39" s="108">
        <v>3200</v>
      </c>
      <c r="AR39" s="108">
        <v>8</v>
      </c>
      <c r="AS39" s="110">
        <f>'[1]Contadores Por Turno 2026'!L41-'[1]Contadores Por Turno 2026'!L40</f>
        <v>6</v>
      </c>
      <c r="AT39" s="108">
        <v>0</v>
      </c>
      <c r="AU39" s="107">
        <f>'[1]Contadores Por Turno 2026'!U41-'[1]Contadores Por Turno 2026'!U40</f>
        <v>595</v>
      </c>
      <c r="AV39" s="107">
        <f>'[1]Contadores Por Turno 2026'!V41-'[1]Contadores Por Turno 2026'!V40</f>
        <v>126</v>
      </c>
      <c r="AW39" s="107">
        <f>'[1]Contadores Por Turno 2026'!W41-'[1]Contadores Por Turno 2026'!W40</f>
        <v>195</v>
      </c>
      <c r="AX39" s="107">
        <v>0</v>
      </c>
      <c r="AY39" s="107">
        <v>320</v>
      </c>
      <c r="AZ39" s="107">
        <f>('[1]Contadores Por Turno 2026'!S41-'[1]Contadores Por Turno 2026'!S40)/1000</f>
        <v>66.352999999999994</v>
      </c>
      <c r="BA39" s="224" t="e">
        <v>#N/A</v>
      </c>
      <c r="BB39" s="4"/>
    </row>
    <row r="40" spans="1:54" ht="15.75" thickBot="1" x14ac:dyDescent="0.3">
      <c r="A40" s="27">
        <v>46035</v>
      </c>
      <c r="B40" s="28">
        <v>3</v>
      </c>
      <c r="C40" s="28">
        <f>WEEKNUM(Tabla1[[#This Row],[FECHA]],2)</f>
        <v>3</v>
      </c>
      <c r="D40" s="28">
        <f>DAY(Tabla1[[#This Row],[FECHA]])</f>
        <v>13</v>
      </c>
      <c r="E40" s="28">
        <f>'[1]Contadores Por Turno 2026'!X42-'[1]Contadores Por Turno 2026'!X41</f>
        <v>158</v>
      </c>
      <c r="F40" s="28">
        <f>'[1]Contadores Por Turno 2026'!Y42-'[1]Contadores Por Turno 2026'!Y41</f>
        <v>129</v>
      </c>
      <c r="G40" s="28"/>
      <c r="H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275</v>
      </c>
      <c r="I40" s="28">
        <f>('[1]Contadores Por Turno 2026'!C42-'[1]Contadores Por Turno 2026'!C41)*10</f>
        <v>510</v>
      </c>
      <c r="J40" s="61">
        <f>Tabla1[[#This Row],[ENTRADA RO 1 (m3)]]</f>
        <v>153.40199999999999</v>
      </c>
      <c r="K40" s="61">
        <f>Tabla1[[#This Row],[RECHAZO ETAPA 1 (m3)]]</f>
        <v>38.401999999999987</v>
      </c>
      <c r="L40" s="61">
        <f>Tabla1[[#This Row],[PERMEADO ETAPA 1  (m3)]]</f>
        <v>115</v>
      </c>
      <c r="M40" s="60">
        <f>1-(Tabla1[[#This Row],[VOLUMEN ENVIADO A RO (m3)]]-Tabla1[[#This Row],[VOLUMEN ENVIADO PERMEADO RO (m3)]])/Tabla1[[#This Row],[VOLUMEN ENVIADO A RO (m3)]]</f>
        <v>0.74966428077860792</v>
      </c>
      <c r="N40" s="61">
        <f>('[1]Contadores Por Turno 2026'!N42-'[1]Contadores Por Turno 2026'!N41)/1000</f>
        <v>153.40199999999999</v>
      </c>
      <c r="O40" s="61">
        <f>('[1]Contadores Por Turno 2026'!O42-'[1]Contadores Por Turno 2026'!O41)</f>
        <v>115</v>
      </c>
      <c r="P40" s="61">
        <f>+Tabla1[[#This Row],[ENTRADA RO 1 (m3)]]-Tabla1[[#This Row],[PERMEADO ETAPA 1  (m3)]]</f>
        <v>38.401999999999987</v>
      </c>
      <c r="Q40" s="60">
        <f>1-(Tabla1[[#This Row],[VOLUMEN ENVIADO A RO (m3)]]-Tabla1[[#This Row],[VOLUMEN ENVIADO PERMEADO RO (m3)]])/Tabla1[[#This Row],[VOLUMEN ENVIADO A RO (m3)]]</f>
        <v>0.74966428077860792</v>
      </c>
      <c r="R40" s="61">
        <v>0</v>
      </c>
      <c r="S40" s="61">
        <v>0</v>
      </c>
      <c r="T40" s="61">
        <v>0</v>
      </c>
      <c r="U40" s="60" t="s">
        <v>18</v>
      </c>
      <c r="V40" s="61">
        <f>Tabla1[[#This Row],[VOLUMEN ENVIADO PERMEADO RO (m3)]]</f>
        <v>115</v>
      </c>
      <c r="W40" s="111">
        <f>Tabla1[[#This Row],[TOTAL CONSUMO AGUA LIMPIA PRODUCCIÓN (m3)]]+Tabla1[[#This Row],[TOTAL CONSUMO AGUA RECHAZO PRODUCCIÓN (m3)]]</f>
        <v>519</v>
      </c>
      <c r="X40" s="111">
        <f>+Tabla1[[#This Row],[PERMEADO ETAPA 1  (m3)]]+Tabla1[[#This Row],[VOLUMEN  PTAP POTABLE (m3)2]]+Tabla1[[#This Row],[VOLUMEN CONSUMO ACUEDUCTO (m3)]]+Tabla1[[#This Row],[VOLUMEN CONSUMO CARROTANQUES (m3)]]</f>
        <v>519</v>
      </c>
      <c r="Y40" s="111">
        <v>0</v>
      </c>
      <c r="Z40" s="111">
        <v>707.70149253731347</v>
      </c>
      <c r="AA40" s="115">
        <f>+Tabla1[[#This Row],[VOLUMEN CONSUMO AGUA LIMPIA TINTORERIA (m3)]]</f>
        <v>201</v>
      </c>
      <c r="AB40" s="115">
        <v>0.72040302267002521</v>
      </c>
      <c r="AC40" s="115">
        <f>Tabla1[[#This Row],[TOTAL CONSUMO AGUA LIMPIA PRODUCCIÓN (m3)]]-Tabla1[[#This Row],[VOLUMEN CONSUMO AGUA LIMPIA LAVANDERIA (m3)]]</f>
        <v>201</v>
      </c>
      <c r="AD40" s="115"/>
      <c r="AE40" s="115"/>
      <c r="AF40" s="115">
        <v>65</v>
      </c>
      <c r="AG40" s="115">
        <v>45</v>
      </c>
      <c r="AH40" s="115">
        <f>Tabla1[[#This Row],[VOLUMEN CONSUMO AGUA LIMPIA LAVANDERIA (m3)]]</f>
        <v>318</v>
      </c>
      <c r="AI40" s="115">
        <v>151</v>
      </c>
      <c r="AJ40" s="115">
        <f>'[1]Contadores Por Turno 2026'!D42-'[1]Contadores Por Turno 2026'!D41</f>
        <v>318</v>
      </c>
      <c r="AK40" s="115">
        <v>0</v>
      </c>
      <c r="AL40" s="115"/>
      <c r="AM40" s="115">
        <v>19</v>
      </c>
      <c r="AN40" s="115">
        <v>0</v>
      </c>
      <c r="AO40" s="113">
        <f>'[1]Contadores Por Turno 2026'!R42-'[1]Contadores Por Turno 2026'!R41</f>
        <v>18</v>
      </c>
      <c r="AP40" s="111"/>
      <c r="AQ40" s="113"/>
      <c r="AR40" s="113">
        <v>8</v>
      </c>
      <c r="AS40" s="115">
        <f>'[1]Contadores Por Turno 2026'!L42-'[1]Contadores Por Turno 2026'!L41</f>
        <v>7</v>
      </c>
      <c r="AT40" s="113">
        <v>0</v>
      </c>
      <c r="AU40" s="112">
        <f>'[1]Contadores Por Turno 2026'!U42-'[1]Contadores Por Turno 2026'!U41</f>
        <v>548</v>
      </c>
      <c r="AV40" s="112">
        <f>'[1]Contadores Por Turno 2026'!V42-'[1]Contadores Por Turno 2026'!V41</f>
        <v>145</v>
      </c>
      <c r="AW40" s="112">
        <f>'[1]Contadores Por Turno 2026'!W42-'[1]Contadores Por Turno 2026'!W41</f>
        <v>283</v>
      </c>
      <c r="AX40" s="112">
        <v>0</v>
      </c>
      <c r="AY40" s="112">
        <v>0</v>
      </c>
      <c r="AZ40" s="112">
        <f>('[1]Contadores Por Turno 2026'!S42-'[1]Contadores Por Turno 2026'!S41)/1000</f>
        <v>73.682000000000002</v>
      </c>
      <c r="BA40" s="225" t="e">
        <v>#N/A</v>
      </c>
      <c r="BB40" s="4"/>
    </row>
    <row r="41" spans="1:54" x14ac:dyDescent="0.25">
      <c r="A41" s="25">
        <v>46036</v>
      </c>
      <c r="B41" s="26">
        <v>1</v>
      </c>
      <c r="C41" s="26">
        <f>WEEKNUM(Tabla1[[#This Row],[FECHA]],2)</f>
        <v>3</v>
      </c>
      <c r="D41" s="26">
        <f>DAY(Tabla1[[#This Row],[FECHA]])</f>
        <v>14</v>
      </c>
      <c r="E41" s="26">
        <f>'[1]Contadores Por Turno 2026'!X43-'[1]Contadores Por Turno 2026'!X42</f>
        <v>134.5</v>
      </c>
      <c r="F41" s="26">
        <f>'[1]Contadores Por Turno 2026'!Y43-'[1]Contadores Por Turno 2026'!Y42</f>
        <v>106.5</v>
      </c>
      <c r="G41" s="26"/>
      <c r="H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41" s="26">
        <f>('[1]Contadores Por Turno 2026'!C43-'[1]Contadores Por Turno 2026'!C42)*10</f>
        <v>380</v>
      </c>
      <c r="J41" s="57">
        <f>Tabla1[[#This Row],[ENTRADA RO 1 (m3)]]</f>
        <v>296.39800000000002</v>
      </c>
      <c r="K41" s="57">
        <f>Tabla1[[#This Row],[RECHAZO ETAPA 1 (m3)]]</f>
        <v>58.398000000000025</v>
      </c>
      <c r="L41" s="57">
        <f>Tabla1[[#This Row],[PERMEADO ETAPA 1  (m3)]]</f>
        <v>238</v>
      </c>
      <c r="M41" s="56">
        <f>1-(Tabla1[[#This Row],[VOLUMEN ENVIADO A RO (m3)]]-Tabla1[[#This Row],[VOLUMEN ENVIADO PERMEADO RO (m3)]])/Tabla1[[#This Row],[VOLUMEN ENVIADO A RO (m3)]]</f>
        <v>0.80297437904439295</v>
      </c>
      <c r="N41" s="57">
        <f>('[1]Contadores Por Turno 2026'!N43-'[1]Contadores Por Turno 2026'!N42)/1000</f>
        <v>296.39800000000002</v>
      </c>
      <c r="O41" s="57">
        <f>('[1]Contadores Por Turno 2026'!O43-'[1]Contadores Por Turno 2026'!O42)</f>
        <v>238</v>
      </c>
      <c r="P41" s="57">
        <f>+Tabla1[[#This Row],[ENTRADA RO 1 (m3)]]-Tabla1[[#This Row],[PERMEADO ETAPA 1  (m3)]]</f>
        <v>58.398000000000025</v>
      </c>
      <c r="Q41" s="56">
        <f>1-(Tabla1[[#This Row],[VOLUMEN ENVIADO A RO (m3)]]-Tabla1[[#This Row],[VOLUMEN ENVIADO PERMEADO RO (m3)]])/Tabla1[[#This Row],[VOLUMEN ENVIADO A RO (m3)]]</f>
        <v>0.80297437904439295</v>
      </c>
      <c r="R41" s="57">
        <v>0</v>
      </c>
      <c r="S41" s="57">
        <v>0</v>
      </c>
      <c r="T41" s="57">
        <v>0</v>
      </c>
      <c r="U41" s="56" t="s">
        <v>18</v>
      </c>
      <c r="V41" s="57">
        <f>Tabla1[[#This Row],[VOLUMEN ENVIADO PERMEADO RO (m3)]]</f>
        <v>238</v>
      </c>
      <c r="W41" s="101">
        <f>Tabla1[[#This Row],[TOTAL CONSUMO AGUA LIMPIA PRODUCCIÓN (m3)]]+Tabla1[[#This Row],[TOTAL CONSUMO AGUA RECHAZO PRODUCCIÓN (m3)]]</f>
        <v>503</v>
      </c>
      <c r="X41" s="101">
        <f>+Tabla1[[#This Row],[PERMEADO ETAPA 1  (m3)]]+Tabla1[[#This Row],[VOLUMEN  PTAP POTABLE (m3)2]]+Tabla1[[#This Row],[VOLUMEN CONSUMO ACUEDUCTO (m3)]]+Tabla1[[#This Row],[VOLUMEN CONSUMO CARROTANQUES (m3)]]</f>
        <v>503</v>
      </c>
      <c r="Y41" s="101">
        <v>0</v>
      </c>
      <c r="Z41" s="101">
        <v>530.77611940298516</v>
      </c>
      <c r="AA41" s="105">
        <f>+Tabla1[[#This Row],[VOLUMEN CONSUMO AGUA LIMPIA TINTORERIA (m3)]]</f>
        <v>193</v>
      </c>
      <c r="AB41" s="105">
        <v>0.73349339735894359</v>
      </c>
      <c r="AC41" s="105">
        <f>Tabla1[[#This Row],[TOTAL CONSUMO AGUA LIMPIA PRODUCCIÓN (m3)]]-Tabla1[[#This Row],[VOLUMEN CONSUMO AGUA LIMPIA LAVANDERIA (m3)]]</f>
        <v>193</v>
      </c>
      <c r="AD41" s="105"/>
      <c r="AE41" s="105"/>
      <c r="AF41" s="105">
        <v>65</v>
      </c>
      <c r="AG41" s="105">
        <v>45</v>
      </c>
      <c r="AH41" s="105">
        <f>Tabla1[[#This Row],[VOLUMEN CONSUMO AGUA LIMPIA LAVANDERIA (m3)]]</f>
        <v>310</v>
      </c>
      <c r="AI41" s="105">
        <v>185</v>
      </c>
      <c r="AJ41" s="105">
        <f>'[1]Contadores Por Turno 2026'!D43-'[1]Contadores Por Turno 2026'!D42</f>
        <v>310</v>
      </c>
      <c r="AK41" s="105">
        <v>0</v>
      </c>
      <c r="AL41" s="105"/>
      <c r="AM41" s="105">
        <v>19</v>
      </c>
      <c r="AN41" s="105">
        <v>0</v>
      </c>
      <c r="AO41" s="103">
        <f>'[1]Contadores Por Turno 2026'!R43-'[1]Contadores Por Turno 2026'!R42</f>
        <v>22</v>
      </c>
      <c r="AP41" s="101"/>
      <c r="AQ41" s="103"/>
      <c r="AR41" s="103">
        <v>8</v>
      </c>
      <c r="AS41" s="105">
        <f>'[1]Contadores Por Turno 2026'!L43-'[1]Contadores Por Turno 2026'!L42</f>
        <v>9</v>
      </c>
      <c r="AT41" s="103">
        <v>0</v>
      </c>
      <c r="AU41" s="102">
        <f>'[1]Contadores Por Turno 2026'!U43-'[1]Contadores Por Turno 2026'!U42</f>
        <v>531</v>
      </c>
      <c r="AV41" s="102">
        <f>'[1]Contadores Por Turno 2026'!V43-'[1]Contadores Por Turno 2026'!V42</f>
        <v>123</v>
      </c>
      <c r="AW41" s="102">
        <f>'[1]Contadores Por Turno 2026'!W43-'[1]Contadores Por Turno 2026'!W42</f>
        <v>316</v>
      </c>
      <c r="AX41" s="102">
        <v>0</v>
      </c>
      <c r="AY41" s="102">
        <v>0</v>
      </c>
      <c r="AZ41" s="102">
        <f>('[1]Contadores Por Turno 2026'!S43-'[1]Contadores Por Turno 2026'!S42)/1000</f>
        <v>46.747999999999998</v>
      </c>
      <c r="BA41" s="223" t="e">
        <v>#N/A</v>
      </c>
      <c r="BB41" s="4"/>
    </row>
    <row r="42" spans="1:54" x14ac:dyDescent="0.25">
      <c r="A42" s="23">
        <v>46036</v>
      </c>
      <c r="B42" s="17">
        <v>2</v>
      </c>
      <c r="C42" s="17">
        <f>WEEKNUM(Tabla1[[#This Row],[FECHA]],2)</f>
        <v>3</v>
      </c>
      <c r="D42" s="17">
        <f>DAY(Tabla1[[#This Row],[FECHA]])</f>
        <v>14</v>
      </c>
      <c r="E42" s="17">
        <f>'[1]Contadores Por Turno 2026'!X44-'[1]Contadores Por Turno 2026'!X43</f>
        <v>134.5</v>
      </c>
      <c r="F42" s="17">
        <f>'[1]Contadores Por Turno 2026'!Y44-'[1]Contadores Por Turno 2026'!Y43</f>
        <v>106.5</v>
      </c>
      <c r="H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187.5</v>
      </c>
      <c r="I42" s="17">
        <f>('[1]Contadores Por Turno 2026'!C44-'[1]Contadores Por Turno 2026'!C43)*10</f>
        <v>350</v>
      </c>
      <c r="J42" s="59">
        <f>Tabla1[[#This Row],[ENTRADA RO 1 (m3)]]</f>
        <v>231.86199999999999</v>
      </c>
      <c r="K42" s="59">
        <f>Tabla1[[#This Row],[RECHAZO ETAPA 1 (m3)]]</f>
        <v>47.861999999999995</v>
      </c>
      <c r="L42" s="59">
        <f>Tabla1[[#This Row],[PERMEADO ETAPA 1  (m3)]]</f>
        <v>184</v>
      </c>
      <c r="M42" s="58">
        <f>1-(Tabla1[[#This Row],[VOLUMEN ENVIADO A RO (m3)]]-Tabla1[[#This Row],[VOLUMEN ENVIADO PERMEADO RO (m3)]])/Tabla1[[#This Row],[VOLUMEN ENVIADO A RO (m3)]]</f>
        <v>0.79357548886837859</v>
      </c>
      <c r="N42" s="59">
        <f>('[1]Contadores Por Turno 2026'!N44-'[1]Contadores Por Turno 2026'!N43)/1000</f>
        <v>231.86199999999999</v>
      </c>
      <c r="O42" s="59">
        <f>('[1]Contadores Por Turno 2026'!O44-'[1]Contadores Por Turno 2026'!O43)</f>
        <v>184</v>
      </c>
      <c r="P42" s="59">
        <f>+Tabla1[[#This Row],[ENTRADA RO 1 (m3)]]-Tabla1[[#This Row],[PERMEADO ETAPA 1  (m3)]]</f>
        <v>47.861999999999995</v>
      </c>
      <c r="Q42" s="58">
        <f>1-(Tabla1[[#This Row],[VOLUMEN ENVIADO A RO (m3)]]-Tabla1[[#This Row],[VOLUMEN ENVIADO PERMEADO RO (m3)]])/Tabla1[[#This Row],[VOLUMEN ENVIADO A RO (m3)]]</f>
        <v>0.79357548886837859</v>
      </c>
      <c r="R42" s="59">
        <v>0</v>
      </c>
      <c r="S42" s="59">
        <v>0</v>
      </c>
      <c r="T42" s="59">
        <v>0</v>
      </c>
      <c r="U42" s="58" t="s">
        <v>18</v>
      </c>
      <c r="V42" s="59">
        <f>Tabla1[[#This Row],[VOLUMEN ENVIADO PERMEADO RO (m3)]]</f>
        <v>184</v>
      </c>
      <c r="W42" s="106">
        <f>Tabla1[[#This Row],[TOTAL CONSUMO AGUA LIMPIA PRODUCCIÓN (m3)]]+Tabla1[[#This Row],[TOTAL CONSUMO AGUA RECHAZO PRODUCCIÓN (m3)]]</f>
        <v>478</v>
      </c>
      <c r="X42" s="106">
        <f>+Tabla1[[#This Row],[PERMEADO ETAPA 1  (m3)]]+Tabla1[[#This Row],[VOLUMEN  PTAP POTABLE (m3)2]]+Tabla1[[#This Row],[VOLUMEN CONSUMO ACUEDUCTO (m3)]]+Tabla1[[#This Row],[VOLUMEN CONSUMO CARROTANQUES (m3)]]</f>
        <v>478</v>
      </c>
      <c r="Y42" s="106">
        <v>0</v>
      </c>
      <c r="Z42" s="106">
        <v>530.77611940298516</v>
      </c>
      <c r="AA42" s="110">
        <f>+Tabla1[[#This Row],[VOLUMEN CONSUMO AGUA LIMPIA TINTORERIA (m3)]]</f>
        <v>211</v>
      </c>
      <c r="AB42" s="110">
        <v>0.56701401365432991</v>
      </c>
      <c r="AC42" s="110">
        <f>Tabla1[[#This Row],[TOTAL CONSUMO AGUA LIMPIA PRODUCCIÓN (m3)]]-Tabla1[[#This Row],[VOLUMEN CONSUMO AGUA LIMPIA LAVANDERIA (m3)]]</f>
        <v>211</v>
      </c>
      <c r="AD42" s="110"/>
      <c r="AE42" s="110">
        <v>8426</v>
      </c>
      <c r="AF42" s="110">
        <v>65</v>
      </c>
      <c r="AG42" s="110">
        <v>45</v>
      </c>
      <c r="AH42" s="110">
        <f>Tabla1[[#This Row],[VOLUMEN CONSUMO AGUA LIMPIA LAVANDERIA (m3)]]</f>
        <v>267</v>
      </c>
      <c r="AI42" s="110">
        <v>189</v>
      </c>
      <c r="AJ42" s="110">
        <f>'[1]Contadores Por Turno 2026'!D44-'[1]Contadores Por Turno 2026'!D43</f>
        <v>267</v>
      </c>
      <c r="AK42" s="110">
        <v>0</v>
      </c>
      <c r="AL42" s="110">
        <v>15609</v>
      </c>
      <c r="AM42" s="110">
        <v>19</v>
      </c>
      <c r="AN42" s="110">
        <v>0</v>
      </c>
      <c r="AO42" s="108">
        <f>'[1]Contadores Por Turno 2026'!R44-'[1]Contadores Por Turno 2026'!R43</f>
        <v>35</v>
      </c>
      <c r="AP42" s="106"/>
      <c r="AQ42" s="108">
        <v>2454</v>
      </c>
      <c r="AR42" s="108">
        <v>8</v>
      </c>
      <c r="AS42" s="110">
        <f>'[1]Contadores Por Turno 2026'!L44-'[1]Contadores Por Turno 2026'!L43</f>
        <v>4</v>
      </c>
      <c r="AT42" s="108">
        <v>0</v>
      </c>
      <c r="AU42" s="107">
        <f>'[1]Contadores Por Turno 2026'!U44-'[1]Contadores Por Turno 2026'!U43</f>
        <v>506</v>
      </c>
      <c r="AV42" s="107">
        <f>'[1]Contadores Por Turno 2026'!V44-'[1]Contadores Por Turno 2026'!V43</f>
        <v>63</v>
      </c>
      <c r="AW42" s="107">
        <f>'[1]Contadores Por Turno 2026'!W44-'[1]Contadores Por Turno 2026'!W43</f>
        <v>296</v>
      </c>
      <c r="AX42" s="107">
        <v>0</v>
      </c>
      <c r="AY42" s="107">
        <v>207</v>
      </c>
      <c r="AZ42" s="107">
        <f>('[1]Contadores Por Turno 2026'!S44-'[1]Contadores Por Turno 2026'!S43)/1000</f>
        <v>62.917000000000002</v>
      </c>
      <c r="BA42" s="224" t="e">
        <v>#N/A</v>
      </c>
      <c r="BB42" s="4"/>
    </row>
    <row r="43" spans="1:54" ht="15.75" thickBot="1" x14ac:dyDescent="0.3">
      <c r="A43" s="27">
        <v>46036</v>
      </c>
      <c r="B43" s="28">
        <v>3</v>
      </c>
      <c r="C43" s="28">
        <f>WEEKNUM(Tabla1[[#This Row],[FECHA]],2)</f>
        <v>3</v>
      </c>
      <c r="D43" s="28">
        <f>DAY(Tabla1[[#This Row],[FECHA]])</f>
        <v>14</v>
      </c>
      <c r="E43" s="28">
        <f>'[1]Contadores Por Turno 2026'!X45-'[1]Contadores Por Turno 2026'!X44</f>
        <v>135</v>
      </c>
      <c r="F43" s="28">
        <f>'[1]Contadores Por Turno 2026'!Y45-'[1]Contadores Por Turno 2026'!Y44</f>
        <v>108</v>
      </c>
      <c r="G43" s="28"/>
      <c r="H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-209.5</v>
      </c>
      <c r="I43" s="28">
        <f>('[1]Contadores Por Turno 2026'!C45-'[1]Contadores Por Turno 2026'!C44)*10</f>
        <v>280</v>
      </c>
      <c r="J43" s="61">
        <f>Tabla1[[#This Row],[ENTRADA RO 1 (m3)]]</f>
        <v>405.21800000000002</v>
      </c>
      <c r="K43" s="61">
        <f>Tabla1[[#This Row],[RECHAZO ETAPA 1 (m3)]]</f>
        <v>95.218000000000018</v>
      </c>
      <c r="L43" s="61">
        <f>Tabla1[[#This Row],[PERMEADO ETAPA 1  (m3)]]</f>
        <v>310</v>
      </c>
      <c r="M43" s="60">
        <f>1-(Tabla1[[#This Row],[VOLUMEN ENVIADO A RO (m3)]]-Tabla1[[#This Row],[VOLUMEN ENVIADO PERMEADO RO (m3)]])/Tabla1[[#This Row],[VOLUMEN ENVIADO A RO (m3)]]</f>
        <v>0.76502031005532822</v>
      </c>
      <c r="N43" s="61">
        <f>('[1]Contadores Por Turno 2026'!N45-'[1]Contadores Por Turno 2026'!N44)/1000</f>
        <v>405.21800000000002</v>
      </c>
      <c r="O43" s="61">
        <f>('[1]Contadores Por Turno 2026'!O45-'[1]Contadores Por Turno 2026'!O44)</f>
        <v>310</v>
      </c>
      <c r="P43" s="61">
        <f>+Tabla1[[#This Row],[ENTRADA RO 1 (m3)]]-Tabla1[[#This Row],[PERMEADO ETAPA 1  (m3)]]</f>
        <v>95.218000000000018</v>
      </c>
      <c r="Q43" s="60">
        <f>1-(Tabla1[[#This Row],[VOLUMEN ENVIADO A RO (m3)]]-Tabla1[[#This Row],[VOLUMEN ENVIADO PERMEADO RO (m3)]])/Tabla1[[#This Row],[VOLUMEN ENVIADO A RO (m3)]]</f>
        <v>0.76502031005532822</v>
      </c>
      <c r="R43" s="61">
        <v>0</v>
      </c>
      <c r="S43" s="61">
        <v>0</v>
      </c>
      <c r="T43" s="61">
        <v>0</v>
      </c>
      <c r="U43" s="60" t="s">
        <v>18</v>
      </c>
      <c r="V43" s="61">
        <f>Tabla1[[#This Row],[VOLUMEN ENVIADO PERMEADO RO (m3)]]</f>
        <v>310</v>
      </c>
      <c r="W43" s="111">
        <f>Tabla1[[#This Row],[TOTAL CONSUMO AGUA LIMPIA PRODUCCIÓN (m3)]]+Tabla1[[#This Row],[TOTAL CONSUMO AGUA RECHAZO PRODUCCIÓN (m3)]]</f>
        <v>208.5</v>
      </c>
      <c r="X43" s="111">
        <f>+Tabla1[[#This Row],[PERMEADO ETAPA 1  (m3)]]+Tabla1[[#This Row],[VOLUMEN  PTAP POTABLE (m3)2]]+Tabla1[[#This Row],[VOLUMEN CONSUMO ACUEDUCTO (m3)]]+Tabla1[[#This Row],[VOLUMEN CONSUMO CARROTANQUES (m3)]]</f>
        <v>208.5</v>
      </c>
      <c r="Y43" s="111">
        <v>0</v>
      </c>
      <c r="Z43" s="111">
        <v>707.70149253731347</v>
      </c>
      <c r="AA43" s="115">
        <f>+Tabla1[[#This Row],[VOLUMEN CONSUMO AGUA LIMPIA TINTORERIA (m3)]]</f>
        <v>-127.5</v>
      </c>
      <c r="AB43" s="115">
        <v>0.65575620767494358</v>
      </c>
      <c r="AC43" s="115">
        <f>Tabla1[[#This Row],[TOTAL CONSUMO AGUA LIMPIA PRODUCCIÓN (m3)]]-Tabla1[[#This Row],[VOLUMEN CONSUMO AGUA LIMPIA LAVANDERIA (m3)]]</f>
        <v>-127.5</v>
      </c>
      <c r="AD43" s="115"/>
      <c r="AE43" s="115"/>
      <c r="AF43" s="115">
        <v>65</v>
      </c>
      <c r="AG43" s="115">
        <v>45</v>
      </c>
      <c r="AH43" s="115">
        <f>Tabla1[[#This Row],[VOLUMEN CONSUMO AGUA LIMPIA LAVANDERIA (m3)]]</f>
        <v>336</v>
      </c>
      <c r="AI43" s="115">
        <v>206</v>
      </c>
      <c r="AJ43" s="115">
        <f>'[1]Contadores Por Turno 2026'!D45-'[1]Contadores Por Turno 2026'!D44</f>
        <v>336</v>
      </c>
      <c r="AK43" s="115">
        <v>0</v>
      </c>
      <c r="AL43" s="115"/>
      <c r="AM43" s="115">
        <v>19</v>
      </c>
      <c r="AN43" s="115">
        <v>0</v>
      </c>
      <c r="AO43" s="113">
        <f>'[1]Contadores Por Turno 2026'!R45-'[1]Contadores Por Turno 2026'!R44</f>
        <v>21</v>
      </c>
      <c r="AP43" s="111"/>
      <c r="AQ43" s="113"/>
      <c r="AR43" s="113">
        <v>8</v>
      </c>
      <c r="AS43" s="115">
        <f>'[1]Contadores Por Turno 2026'!L45-'[1]Contadores Por Turno 2026'!L44</f>
        <v>8</v>
      </c>
      <c r="AT43" s="113">
        <v>0</v>
      </c>
      <c r="AU43" s="112">
        <f>'[1]Contadores Por Turno 2026'!U45-'[1]Contadores Por Turno 2026'!U44</f>
        <v>235.5</v>
      </c>
      <c r="AV43" s="112">
        <f>'[1]Contadores Por Turno 2026'!V45-'[1]Contadores Por Turno 2026'!V44</f>
        <v>85</v>
      </c>
      <c r="AW43" s="112">
        <f>'[1]Contadores Por Turno 2026'!W45-'[1]Contadores Por Turno 2026'!W44</f>
        <v>380</v>
      </c>
      <c r="AX43" s="112">
        <v>0</v>
      </c>
      <c r="AY43" s="112">
        <v>0</v>
      </c>
      <c r="AZ43" s="112">
        <f>('[1]Contadores Por Turno 2026'!S45-'[1]Contadores Por Turno 2026'!S44)/1000</f>
        <v>63.686</v>
      </c>
      <c r="BA43" s="225" t="e">
        <v>#N/A</v>
      </c>
      <c r="BB43" s="4"/>
    </row>
    <row r="44" spans="1:54" ht="15.75" thickBot="1" x14ac:dyDescent="0.3">
      <c r="A44" s="25">
        <v>46037</v>
      </c>
      <c r="B44" s="26">
        <v>1</v>
      </c>
      <c r="C44" s="26">
        <f>WEEKNUM(Tabla1[[#This Row],[FECHA]],2)</f>
        <v>3</v>
      </c>
      <c r="D44" s="26">
        <f>DAY(Tabla1[[#This Row],[FECHA]])</f>
        <v>15</v>
      </c>
      <c r="E44" s="26">
        <f>'[1]Contadores Por Turno 2026'!X46-'[1]Contadores Por Turno 2026'!X45</f>
        <v>126</v>
      </c>
      <c r="F44" s="26">
        <f>'[1]Contadores Por Turno 2026'!Y46-'[1]Contadores Por Turno 2026'!Y45</f>
        <v>100</v>
      </c>
      <c r="G44" s="26"/>
      <c r="H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-247.5</v>
      </c>
      <c r="I44" s="26">
        <f>('[1]Contadores Por Turno 2026'!C46-'[1]Contadores Por Turno 2026'!C45)*10</f>
        <v>230</v>
      </c>
      <c r="J44" s="57">
        <v>458</v>
      </c>
      <c r="K44" s="61">
        <f>Tabla1[[#This Row],[RECHAZO ETAPA 1 (m3)]]</f>
        <v>101</v>
      </c>
      <c r="L44" s="57">
        <f>Tabla1[[#This Row],[PERMEADO ETAPA 1  (m3)]]</f>
        <v>357</v>
      </c>
      <c r="M44" s="56">
        <f>1-(Tabla1[[#This Row],[VOLUMEN ENVIADO A RO (m3)]]-Tabla1[[#This Row],[VOLUMEN ENVIADO PERMEADO RO (m3)]])/Tabla1[[#This Row],[VOLUMEN ENVIADO A RO (m3)]]</f>
        <v>0.77947598253275108</v>
      </c>
      <c r="N44" s="57">
        <v>458</v>
      </c>
      <c r="O44" s="61">
        <f>('[1]Contadores Por Turno 2026'!O46-'[1]Contadores Por Turno 2026'!O45)</f>
        <v>357</v>
      </c>
      <c r="P44" s="57">
        <f>+Tabla1[[#This Row],[ENTRADA RO 1 (m3)]]-Tabla1[[#This Row],[PERMEADO ETAPA 1  (m3)]]</f>
        <v>101</v>
      </c>
      <c r="Q44" s="56">
        <f>1-(Tabla1[[#This Row],[VOLUMEN ENVIADO A RO (m3)]]-Tabla1[[#This Row],[VOLUMEN ENVIADO PERMEADO RO (m3)]])/Tabla1[[#This Row],[VOLUMEN ENVIADO A RO (m3)]]</f>
        <v>0.77947598253275108</v>
      </c>
      <c r="R44" s="57">
        <v>0</v>
      </c>
      <c r="S44" s="57">
        <v>0</v>
      </c>
      <c r="T44" s="57">
        <v>0</v>
      </c>
      <c r="U44" s="56" t="s">
        <v>18</v>
      </c>
      <c r="V44" s="57">
        <f>Tabla1[[#This Row],[VOLUMEN ENVIADO PERMEADO RO (m3)]]</f>
        <v>357</v>
      </c>
      <c r="W44" s="101">
        <f>Tabla1[[#This Row],[TOTAL CONSUMO AGUA LIMPIA PRODUCCIÓN (m3)]]+Tabla1[[#This Row],[TOTAL CONSUMO AGUA RECHAZO PRODUCCIÓN (m3)]]</f>
        <v>209.5</v>
      </c>
      <c r="X44" s="101">
        <f>+Tabla1[[#This Row],[PERMEADO ETAPA 1  (m3)]]+Tabla1[[#This Row],[VOLUMEN  PTAP POTABLE (m3)2]]+Tabla1[[#This Row],[VOLUMEN CONSUMO ACUEDUCTO (m3)]]+Tabla1[[#This Row],[VOLUMEN CONSUMO CARROTANQUES (m3)]]</f>
        <v>209.5</v>
      </c>
      <c r="Y44" s="101">
        <v>0</v>
      </c>
      <c r="Z44" s="101">
        <v>619.23880597014931</v>
      </c>
      <c r="AA44" s="105">
        <f>+Tabla1[[#This Row],[VOLUMEN CONSUMO AGUA LIMPIA TINTORERIA (m3)]]</f>
        <v>-138.5</v>
      </c>
      <c r="AB44" s="105">
        <v>0.69149736644093307</v>
      </c>
      <c r="AC44" s="105">
        <f>Tabla1[[#This Row],[TOTAL CONSUMO AGUA LIMPIA PRODUCCIÓN (m3)]]-Tabla1[[#This Row],[VOLUMEN CONSUMO AGUA LIMPIA LAVANDERIA (m3)]]</f>
        <v>-138.5</v>
      </c>
      <c r="AD44" s="105"/>
      <c r="AE44" s="105"/>
      <c r="AF44" s="105">
        <v>65</v>
      </c>
      <c r="AG44" s="105">
        <v>45</v>
      </c>
      <c r="AH44" s="105">
        <f>Tabla1[[#This Row],[VOLUMEN CONSUMO AGUA LIMPIA LAVANDERIA (m3)]]</f>
        <v>348</v>
      </c>
      <c r="AI44" s="105">
        <v>211</v>
      </c>
      <c r="AJ44" s="105">
        <f>'[1]Contadores Por Turno 2026'!D46-'[1]Contadores Por Turno 2026'!D45</f>
        <v>348</v>
      </c>
      <c r="AK44" s="105">
        <v>0</v>
      </c>
      <c r="AL44" s="105"/>
      <c r="AM44" s="105">
        <v>19</v>
      </c>
      <c r="AN44" s="105">
        <v>0</v>
      </c>
      <c r="AO44" s="103">
        <f>'[1]Contadores Por Turno 2026'!R46-'[1]Contadores Por Turno 2026'!R45</f>
        <v>17</v>
      </c>
      <c r="AP44" s="101"/>
      <c r="AQ44" s="103"/>
      <c r="AR44" s="103">
        <v>8</v>
      </c>
      <c r="AS44" s="105">
        <f>'[1]Contadores Por Turno 2026'!L46-'[1]Contadores Por Turno 2026'!L45</f>
        <v>7</v>
      </c>
      <c r="AT44" s="103">
        <v>0</v>
      </c>
      <c r="AU44" s="102">
        <f>'[1]Contadores Por Turno 2026'!U46-'[1]Contadores Por Turno 2026'!U45</f>
        <v>235.5</v>
      </c>
      <c r="AV44" s="102">
        <f>'[1]Contadores Por Turno 2026'!V46-'[1]Contadores Por Turno 2026'!V45</f>
        <v>142</v>
      </c>
      <c r="AW44" s="102">
        <f>'[1]Contadores Por Turno 2026'!W46-'[1]Contadores Por Turno 2026'!W45</f>
        <v>330</v>
      </c>
      <c r="AX44" s="102">
        <v>0</v>
      </c>
      <c r="AY44" s="102">
        <v>0</v>
      </c>
      <c r="AZ44" s="102">
        <f>('[1]Contadores Por Turno 2026'!S46-'[1]Contadores Por Turno 2026'!S45)/1000</f>
        <v>65.516000000000005</v>
      </c>
      <c r="BA44" s="223" t="e">
        <v>#N/A</v>
      </c>
      <c r="BB44" s="4"/>
    </row>
    <row r="45" spans="1:54" ht="15.75" thickBot="1" x14ac:dyDescent="0.3">
      <c r="A45" s="23">
        <v>46037</v>
      </c>
      <c r="B45" s="17">
        <v>2</v>
      </c>
      <c r="C45" s="17">
        <f>WEEKNUM(Tabla1[[#This Row],[FECHA]],2)</f>
        <v>3</v>
      </c>
      <c r="D45" s="17">
        <f>DAY(Tabla1[[#This Row],[FECHA]])</f>
        <v>15</v>
      </c>
      <c r="E45" s="17">
        <f>'[1]Contadores Por Turno 2026'!X47-'[1]Contadores Por Turno 2026'!X46</f>
        <v>134</v>
      </c>
      <c r="F45" s="17">
        <f>'[1]Contadores Por Turno 2026'!Y47-'[1]Contadores Por Turno 2026'!Y46</f>
        <v>107</v>
      </c>
      <c r="H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-232</v>
      </c>
      <c r="I45" s="17">
        <f>('[1]Contadores Por Turno 2026'!C47-'[1]Contadores Por Turno 2026'!C46)*10</f>
        <v>250</v>
      </c>
      <c r="J45" s="59">
        <v>438</v>
      </c>
      <c r="K45" s="61">
        <f>Tabla1[[#This Row],[RECHAZO ETAPA 1 (m3)]]</f>
        <v>93</v>
      </c>
      <c r="L45" s="59">
        <f>Tabla1[[#This Row],[PERMEADO ETAPA 1  (m3)]]</f>
        <v>345</v>
      </c>
      <c r="M45" s="58">
        <f>1-(Tabla1[[#This Row],[VOLUMEN ENVIADO A RO (m3)]]-Tabla1[[#This Row],[VOLUMEN ENVIADO PERMEADO RO (m3)]])/Tabla1[[#This Row],[VOLUMEN ENVIADO A RO (m3)]]</f>
        <v>0.78767123287671237</v>
      </c>
      <c r="N45" s="59">
        <v>438</v>
      </c>
      <c r="O45" s="61">
        <f>('[1]Contadores Por Turno 2026'!O47-'[1]Contadores Por Turno 2026'!O46)</f>
        <v>345</v>
      </c>
      <c r="P45" s="59">
        <f>+Tabla1[[#This Row],[ENTRADA RO 1 (m3)]]-Tabla1[[#This Row],[PERMEADO ETAPA 1  (m3)]]</f>
        <v>93</v>
      </c>
      <c r="Q45" s="58">
        <f>1-(Tabla1[[#This Row],[VOLUMEN ENVIADO A RO (m3)]]-Tabla1[[#This Row],[VOLUMEN ENVIADO PERMEADO RO (m3)]])/Tabla1[[#This Row],[VOLUMEN ENVIADO A RO (m3)]]</f>
        <v>0.78767123287671237</v>
      </c>
      <c r="R45" s="59">
        <v>0</v>
      </c>
      <c r="S45" s="59">
        <v>0</v>
      </c>
      <c r="T45" s="59">
        <v>0</v>
      </c>
      <c r="U45" s="58" t="s">
        <v>18</v>
      </c>
      <c r="V45" s="59">
        <f>Tabla1[[#This Row],[VOLUMEN ENVIADO PERMEADO RO (m3)]]</f>
        <v>345</v>
      </c>
      <c r="W45" s="106">
        <f>Tabla1[[#This Row],[TOTAL CONSUMO AGUA LIMPIA PRODUCCIÓN (m3)]]+Tabla1[[#This Row],[TOTAL CONSUMO AGUA RECHAZO PRODUCCIÓN (m3)]]</f>
        <v>220</v>
      </c>
      <c r="X45" s="106">
        <f>+Tabla1[[#This Row],[PERMEADO ETAPA 1  (m3)]]+Tabla1[[#This Row],[VOLUMEN  PTAP POTABLE (m3)2]]+Tabla1[[#This Row],[VOLUMEN CONSUMO ACUEDUCTO (m3)]]+Tabla1[[#This Row],[VOLUMEN CONSUMO CARROTANQUES (m3)]]</f>
        <v>220</v>
      </c>
      <c r="Y45" s="106">
        <v>0</v>
      </c>
      <c r="Z45" s="106">
        <v>619.23880597014931</v>
      </c>
      <c r="AA45" s="110">
        <f>+Tabla1[[#This Row],[VOLUMEN CONSUMO AGUA LIMPIA TINTORERIA (m3)]]</f>
        <v>-76</v>
      </c>
      <c r="AB45" s="110">
        <v>0.62422882781828382</v>
      </c>
      <c r="AC45" s="110">
        <f>Tabla1[[#This Row],[TOTAL CONSUMO AGUA LIMPIA PRODUCCIÓN (m3)]]-Tabla1[[#This Row],[VOLUMEN CONSUMO AGUA LIMPIA LAVANDERIA (m3)]]</f>
        <v>-76</v>
      </c>
      <c r="AD45" s="110"/>
      <c r="AE45" s="110">
        <v>9342</v>
      </c>
      <c r="AF45" s="110">
        <v>65</v>
      </c>
      <c r="AG45" s="110">
        <v>45</v>
      </c>
      <c r="AH45" s="110">
        <f>Tabla1[[#This Row],[VOLUMEN CONSUMO AGUA LIMPIA LAVANDERIA (m3)]]</f>
        <v>296</v>
      </c>
      <c r="AI45" s="110">
        <v>221</v>
      </c>
      <c r="AJ45" s="110">
        <f>'[1]Contadores Por Turno 2026'!D47-'[1]Contadores Por Turno 2026'!D46</f>
        <v>296</v>
      </c>
      <c r="AK45" s="110">
        <v>0</v>
      </c>
      <c r="AL45" s="110">
        <v>18372</v>
      </c>
      <c r="AM45" s="110">
        <v>19</v>
      </c>
      <c r="AN45" s="110">
        <v>0</v>
      </c>
      <c r="AO45" s="108">
        <f>'[1]Contadores Por Turno 2026'!R47-'[1]Contadores Por Turno 2026'!R46</f>
        <v>34</v>
      </c>
      <c r="AP45" s="106"/>
      <c r="AQ45" s="108">
        <v>5830</v>
      </c>
      <c r="AR45" s="108">
        <v>8</v>
      </c>
      <c r="AS45" s="110">
        <f>'[1]Contadores Por Turno 2026'!L47-'[1]Contadores Por Turno 2026'!L46</f>
        <v>4</v>
      </c>
      <c r="AT45" s="108">
        <v>0</v>
      </c>
      <c r="AU45" s="107">
        <f>'[1]Contadores Por Turno 2026'!U47-'[1]Contadores Por Turno 2026'!U46</f>
        <v>247</v>
      </c>
      <c r="AV45" s="107">
        <f>'[1]Contadores Por Turno 2026'!V47-'[1]Contadores Por Turno 2026'!V46</f>
        <v>61</v>
      </c>
      <c r="AW45" s="107">
        <f>'[1]Contadores Por Turno 2026'!W47-'[1]Contadores Por Turno 2026'!W46</f>
        <v>366</v>
      </c>
      <c r="AX45" s="107">
        <v>0</v>
      </c>
      <c r="AY45" s="107">
        <v>59</v>
      </c>
      <c r="AZ45" s="107">
        <f>('[1]Contadores Por Turno 2026'!S47-'[1]Contadores Por Turno 2026'!S46)/1000</f>
        <v>50.136000000000003</v>
      </c>
      <c r="BA45" s="224" t="e">
        <v>#N/A</v>
      </c>
      <c r="BB45" s="4"/>
    </row>
    <row r="46" spans="1:54" ht="15.75" thickBot="1" x14ac:dyDescent="0.3">
      <c r="A46" s="27">
        <v>46037</v>
      </c>
      <c r="B46" s="28">
        <v>3</v>
      </c>
      <c r="C46" s="28">
        <f>WEEKNUM(Tabla1[[#This Row],[FECHA]],2)</f>
        <v>3</v>
      </c>
      <c r="D46" s="28">
        <f>DAY(Tabla1[[#This Row],[FECHA]])</f>
        <v>15</v>
      </c>
      <c r="E46" s="28">
        <f>'[1]Contadores Por Turno 2026'!X48-'[1]Contadores Por Turno 2026'!X47</f>
        <v>94</v>
      </c>
      <c r="F46" s="28">
        <f>'[1]Contadores Por Turno 2026'!Y48-'[1]Contadores Por Turno 2026'!Y47</f>
        <v>74</v>
      </c>
      <c r="G46" s="28"/>
      <c r="H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</v>
      </c>
      <c r="I46" s="28">
        <f>('[1]Contadores Por Turno 2026'!C48-'[1]Contadores Por Turno 2026'!C47)*10</f>
        <v>440</v>
      </c>
      <c r="J46" s="61">
        <f>Tabla1[[#This Row],[ENTRADA RO 1 (m3)]]</f>
        <v>448.46300000000002</v>
      </c>
      <c r="K46" s="61">
        <f>Tabla1[[#This Row],[RECHAZO ETAPA 1 (m3)]]</f>
        <v>95.463000000000022</v>
      </c>
      <c r="L46" s="61">
        <f>Tabla1[[#This Row],[PERMEADO ETAPA 1  (m3)]]</f>
        <v>353</v>
      </c>
      <c r="M46" s="60">
        <f>1-(Tabla1[[#This Row],[VOLUMEN ENVIADO A RO (m3)]]-Tabla1[[#This Row],[VOLUMEN ENVIADO PERMEADO RO (m3)]])/Tabla1[[#This Row],[VOLUMEN ENVIADO A RO (m3)]]</f>
        <v>0.78713294073312623</v>
      </c>
      <c r="N46" s="61">
        <f>('[1]Contadores Por Turno 2026'!N48-'[1]Contadores Por Turno 2026'!N47)/1000</f>
        <v>448.46300000000002</v>
      </c>
      <c r="O46" s="61">
        <f>('[1]Contadores Por Turno 2026'!O48-'[1]Contadores Por Turno 2026'!O47)</f>
        <v>353</v>
      </c>
      <c r="P46" s="61">
        <f>+Tabla1[[#This Row],[ENTRADA RO 1 (m3)]]-Tabla1[[#This Row],[PERMEADO ETAPA 1  (m3)]]</f>
        <v>95.463000000000022</v>
      </c>
      <c r="Q46" s="60">
        <f>1-(Tabla1[[#This Row],[VOLUMEN ENVIADO A RO (m3)]]-Tabla1[[#This Row],[VOLUMEN ENVIADO PERMEADO RO (m3)]])/Tabla1[[#This Row],[VOLUMEN ENVIADO A RO (m3)]]</f>
        <v>0.78713294073312623</v>
      </c>
      <c r="R46" s="61">
        <v>0</v>
      </c>
      <c r="S46" s="61">
        <v>0</v>
      </c>
      <c r="T46" s="61">
        <v>0</v>
      </c>
      <c r="U46" s="60" t="s">
        <v>18</v>
      </c>
      <c r="V46" s="61">
        <f>Tabla1[[#This Row],[VOLUMEN ENVIADO PERMEADO RO (m3)]]</f>
        <v>353</v>
      </c>
      <c r="W46" s="111">
        <f>Tabla1[[#This Row],[TOTAL CONSUMO AGUA LIMPIA PRODUCCIÓN (m3)]]+Tabla1[[#This Row],[TOTAL CONSUMO AGUA RECHAZO PRODUCCIÓN (m3)]]</f>
        <v>600</v>
      </c>
      <c r="X46" s="111">
        <f>+Tabla1[[#This Row],[PERMEADO ETAPA 1  (m3)]]+Tabla1[[#This Row],[VOLUMEN  PTAP POTABLE (m3)2]]+Tabla1[[#This Row],[VOLUMEN CONSUMO ACUEDUCTO (m3)]]+Tabla1[[#This Row],[VOLUMEN CONSUMO CARROTANQUES (m3)]]</f>
        <v>600</v>
      </c>
      <c r="Y46" s="111">
        <v>0</v>
      </c>
      <c r="Z46" s="111">
        <v>530.77611940298516</v>
      </c>
      <c r="AA46" s="115">
        <f>+Tabla1[[#This Row],[VOLUMEN CONSUMO AGUA LIMPIA TINTORERIA (m3)]]</f>
        <v>296</v>
      </c>
      <c r="AB46" s="115">
        <v>0.63881748071979438</v>
      </c>
      <c r="AC46" s="115">
        <f>Tabla1[[#This Row],[TOTAL CONSUMO AGUA LIMPIA PRODUCCIÓN (m3)]]-Tabla1[[#This Row],[VOLUMEN CONSUMO AGUA LIMPIA LAVANDERIA (m3)]]</f>
        <v>296</v>
      </c>
      <c r="AD46" s="115"/>
      <c r="AE46" s="115"/>
      <c r="AF46" s="115">
        <v>65</v>
      </c>
      <c r="AG46" s="115">
        <v>45</v>
      </c>
      <c r="AH46" s="115">
        <f>Tabla1[[#This Row],[VOLUMEN CONSUMO AGUA LIMPIA LAVANDERIA (m3)]]</f>
        <v>304</v>
      </c>
      <c r="AI46" s="115">
        <v>203</v>
      </c>
      <c r="AJ46" s="115">
        <f>'[1]Contadores Por Turno 2026'!D48-'[1]Contadores Por Turno 2026'!D47</f>
        <v>304</v>
      </c>
      <c r="AK46" s="115">
        <v>0</v>
      </c>
      <c r="AL46" s="115"/>
      <c r="AM46" s="115">
        <v>19</v>
      </c>
      <c r="AN46" s="115">
        <v>0</v>
      </c>
      <c r="AO46" s="113">
        <f>'[1]Contadores Por Turno 2026'!R48-'[1]Contadores Por Turno 2026'!R47</f>
        <v>26</v>
      </c>
      <c r="AP46" s="111"/>
      <c r="AQ46" s="113"/>
      <c r="AR46" s="113">
        <v>8</v>
      </c>
      <c r="AS46" s="115">
        <f>'[1]Contadores Por Turno 2026'!L48-'[1]Contadores Por Turno 2026'!L47</f>
        <v>10</v>
      </c>
      <c r="AT46" s="113">
        <v>0</v>
      </c>
      <c r="AU46" s="112">
        <f>'[1]Contadores Por Turno 2026'!U48-'[1]Contadores Por Turno 2026'!U47</f>
        <v>620</v>
      </c>
      <c r="AV46" s="112">
        <f>'[1]Contadores Por Turno 2026'!V48-'[1]Contadores Por Turno 2026'!V47</f>
        <v>104</v>
      </c>
      <c r="AW46" s="112">
        <f>'[1]Contadores Por Turno 2026'!W48-'[1]Contadores Por Turno 2026'!W47</f>
        <v>452</v>
      </c>
      <c r="AX46" s="112">
        <v>0</v>
      </c>
      <c r="AY46" s="112">
        <v>0</v>
      </c>
      <c r="AZ46" s="112">
        <f>('[1]Contadores Por Turno 2026'!S48-'[1]Contadores Por Turno 2026'!S47)/1000</f>
        <v>83.131</v>
      </c>
      <c r="BA46" s="225" t="e">
        <v>#N/A</v>
      </c>
      <c r="BB46" s="4"/>
    </row>
    <row r="47" spans="1:54" x14ac:dyDescent="0.25">
      <c r="A47" s="25">
        <v>46038</v>
      </c>
      <c r="B47" s="26">
        <v>1</v>
      </c>
      <c r="C47" s="26">
        <f>WEEKNUM(Tabla1[[#This Row],[FECHA]],2)</f>
        <v>3</v>
      </c>
      <c r="D47" s="26">
        <f>DAY(Tabla1[[#This Row],[FECHA]])</f>
        <v>16</v>
      </c>
      <c r="E47" s="26">
        <f>'[1]Contadores Por Turno 2026'!X49-'[1]Contadores Por Turno 2026'!X48</f>
        <v>142</v>
      </c>
      <c r="F47" s="26">
        <f>'[1]Contadores Por Turno 2026'!Y49-'[1]Contadores Por Turno 2026'!Y48</f>
        <v>112</v>
      </c>
      <c r="G47" s="26"/>
      <c r="H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47" s="26">
        <f>('[1]Contadores Por Turno 2026'!C49-'[1]Contadores Por Turno 2026'!C48)*10</f>
        <v>230</v>
      </c>
      <c r="J47" s="57">
        <f>Tabla1[[#This Row],[ENTRADA RO 1 (m3)]]</f>
        <v>365.94900000000001</v>
      </c>
      <c r="K47" s="57">
        <f>Tabla1[[#This Row],[RECHAZO ETAPA 1 (m3)]]</f>
        <v>84.949000000000012</v>
      </c>
      <c r="L47" s="57">
        <f>Tabla1[[#This Row],[PERMEADO ETAPA 1  (m3)]]</f>
        <v>281</v>
      </c>
      <c r="M47" s="56">
        <f>1-(Tabla1[[#This Row],[VOLUMEN ENVIADO A RO (m3)]]-Tabla1[[#This Row],[VOLUMEN ENVIADO PERMEADO RO (m3)]])/Tabla1[[#This Row],[VOLUMEN ENVIADO A RO (m3)]]</f>
        <v>0.76786656064096359</v>
      </c>
      <c r="N47" s="57">
        <f>('[1]Contadores Por Turno 2026'!N49-'[1]Contadores Por Turno 2026'!N48)/1000</f>
        <v>365.94900000000001</v>
      </c>
      <c r="O47" s="57">
        <f>('[1]Contadores Por Turno 2026'!O49-'[1]Contadores Por Turno 2026'!O48)</f>
        <v>281</v>
      </c>
      <c r="P47" s="57">
        <f>+Tabla1[[#This Row],[ENTRADA RO 1 (m3)]]-Tabla1[[#This Row],[PERMEADO ETAPA 1  (m3)]]</f>
        <v>84.949000000000012</v>
      </c>
      <c r="Q47" s="56">
        <f>1-(Tabla1[[#This Row],[VOLUMEN ENVIADO A RO (m3)]]-Tabla1[[#This Row],[VOLUMEN ENVIADO PERMEADO RO (m3)]])/Tabla1[[#This Row],[VOLUMEN ENVIADO A RO (m3)]]</f>
        <v>0.76786656064096359</v>
      </c>
      <c r="R47" s="57">
        <v>0</v>
      </c>
      <c r="S47" s="57">
        <v>0</v>
      </c>
      <c r="T47" s="57">
        <v>0</v>
      </c>
      <c r="U47" s="56" t="s">
        <v>18</v>
      </c>
      <c r="V47" s="57">
        <f>Tabla1[[#This Row],[VOLUMEN ENVIADO PERMEADO RO (m3)]]</f>
        <v>281</v>
      </c>
      <c r="W47" s="101">
        <f>Tabla1[[#This Row],[TOTAL CONSUMO AGUA LIMPIA PRODUCCIÓN (m3)]]+Tabla1[[#This Row],[TOTAL CONSUMO AGUA RECHAZO PRODUCCIÓN (m3)]]</f>
        <v>420</v>
      </c>
      <c r="X47" s="101">
        <f>+Tabla1[[#This Row],[PERMEADO ETAPA 1  (m3)]]+Tabla1[[#This Row],[VOLUMEN  PTAP POTABLE (m3)2]]+Tabla1[[#This Row],[VOLUMEN CONSUMO ACUEDUCTO (m3)]]+Tabla1[[#This Row],[VOLUMEN CONSUMO CARROTANQUES (m3)]]</f>
        <v>420</v>
      </c>
      <c r="Y47" s="101">
        <v>0</v>
      </c>
      <c r="Z47" s="101">
        <v>542.77611940298516</v>
      </c>
      <c r="AA47" s="105">
        <f>+Tabla1[[#This Row],[VOLUMEN CONSUMO AGUA LIMPIA TINTORERIA (m3)]]</f>
        <v>122</v>
      </c>
      <c r="AB47" s="105">
        <v>0.60671211326691132</v>
      </c>
      <c r="AC47" s="105">
        <f>Tabla1[[#This Row],[TOTAL CONSUMO AGUA LIMPIA PRODUCCIÓN (m3)]]-Tabla1[[#This Row],[VOLUMEN CONSUMO AGUA LIMPIA LAVANDERIA (m3)]]</f>
        <v>122</v>
      </c>
      <c r="AD47" s="105"/>
      <c r="AE47" s="105"/>
      <c r="AF47" s="105">
        <v>65</v>
      </c>
      <c r="AG47" s="105">
        <v>45</v>
      </c>
      <c r="AH47" s="105">
        <f>Tabla1[[#This Row],[VOLUMEN CONSUMO AGUA LIMPIA LAVANDERIA (m3)]]</f>
        <v>298</v>
      </c>
      <c r="AI47" s="105">
        <v>240</v>
      </c>
      <c r="AJ47" s="105">
        <f>'[1]Contadores Por Turno 2026'!D49-'[1]Contadores Por Turno 2026'!D48</f>
        <v>298</v>
      </c>
      <c r="AK47" s="105">
        <v>0</v>
      </c>
      <c r="AL47" s="105"/>
      <c r="AM47" s="105">
        <v>19</v>
      </c>
      <c r="AN47" s="105">
        <v>0</v>
      </c>
      <c r="AO47" s="103">
        <f>'[1]Contadores Por Turno 2026'!R49-'[1]Contadores Por Turno 2026'!R48</f>
        <v>18</v>
      </c>
      <c r="AP47" s="101"/>
      <c r="AQ47" s="103"/>
      <c r="AR47" s="103">
        <v>8</v>
      </c>
      <c r="AS47" s="105">
        <f>'[1]Contadores Por Turno 2026'!L49-'[1]Contadores Por Turno 2026'!L48</f>
        <v>8</v>
      </c>
      <c r="AT47" s="103">
        <v>0</v>
      </c>
      <c r="AU47" s="102">
        <f>'[1]Contadores Por Turno 2026'!U49-'[1]Contadores Por Turno 2026'!U48</f>
        <v>450</v>
      </c>
      <c r="AV47" s="102">
        <f>'[1]Contadores Por Turno 2026'!V49-'[1]Contadores Por Turno 2026'!V48</f>
        <v>44</v>
      </c>
      <c r="AW47" s="102">
        <f>'[1]Contadores Por Turno 2026'!W49-'[1]Contadores Por Turno 2026'!W48</f>
        <v>374</v>
      </c>
      <c r="AX47" s="102">
        <v>0</v>
      </c>
      <c r="AY47" s="102">
        <v>0</v>
      </c>
      <c r="AZ47" s="102">
        <f>('[1]Contadores Por Turno 2026'!S49-'[1]Contadores Por Turno 2026'!S48)/1000</f>
        <v>58.505000000000003</v>
      </c>
      <c r="BA47" s="223" t="e">
        <v>#N/A</v>
      </c>
      <c r="BB47" s="4"/>
    </row>
    <row r="48" spans="1:54" x14ac:dyDescent="0.25">
      <c r="A48" s="23">
        <v>46038</v>
      </c>
      <c r="B48" s="17">
        <v>2</v>
      </c>
      <c r="C48" s="17">
        <f>WEEKNUM(Tabla1[[#This Row],[FECHA]],2)</f>
        <v>3</v>
      </c>
      <c r="D48" s="17">
        <f>DAY(Tabla1[[#This Row],[FECHA]])</f>
        <v>16</v>
      </c>
      <c r="E48" s="17">
        <f>'[1]Contadores Por Turno 2026'!X50-'[1]Contadores Por Turno 2026'!X49</f>
        <v>67</v>
      </c>
      <c r="F48" s="17">
        <f>'[1]Contadores Por Turno 2026'!Y50-'[1]Contadores Por Turno 2026'!Y49</f>
        <v>56</v>
      </c>
      <c r="H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48" s="17">
        <f>('[1]Contadores Por Turno 2026'!C50-'[1]Contadores Por Turno 2026'!C49)*10</f>
        <v>280</v>
      </c>
      <c r="J48" s="59">
        <f>Tabla1[[#This Row],[ENTRADA RO 1 (m3)]]</f>
        <v>261.24799999999999</v>
      </c>
      <c r="K48" s="59">
        <f>Tabla1[[#This Row],[RECHAZO ETAPA 1 (m3)]]</f>
        <v>49.24799999999999</v>
      </c>
      <c r="L48" s="59">
        <f>Tabla1[[#This Row],[PERMEADO ETAPA 1  (m3)]]</f>
        <v>212</v>
      </c>
      <c r="M48" s="58">
        <f>1-(Tabla1[[#This Row],[VOLUMEN ENVIADO A RO (m3)]]-Tabla1[[#This Row],[VOLUMEN ENVIADO PERMEADO RO (m3)]])/Tabla1[[#This Row],[VOLUMEN ENVIADO A RO (m3)]]</f>
        <v>0.8114894659480647</v>
      </c>
      <c r="N48" s="59">
        <f>('[1]Contadores Por Turno 2026'!N50-'[1]Contadores Por Turno 2026'!N49)/1000</f>
        <v>261.24799999999999</v>
      </c>
      <c r="O48" s="59">
        <f>('[1]Contadores Por Turno 2026'!O50-'[1]Contadores Por Turno 2026'!O49)</f>
        <v>212</v>
      </c>
      <c r="P48" s="59">
        <f>+Tabla1[[#This Row],[ENTRADA RO 1 (m3)]]-Tabla1[[#This Row],[PERMEADO ETAPA 1  (m3)]]</f>
        <v>49.24799999999999</v>
      </c>
      <c r="Q48" s="58">
        <f>1-(Tabla1[[#This Row],[VOLUMEN ENVIADO A RO (m3)]]-Tabla1[[#This Row],[VOLUMEN ENVIADO PERMEADO RO (m3)]])/Tabla1[[#This Row],[VOLUMEN ENVIADO A RO (m3)]]</f>
        <v>0.8114894659480647</v>
      </c>
      <c r="R48" s="59">
        <v>0</v>
      </c>
      <c r="S48" s="59">
        <v>0</v>
      </c>
      <c r="T48" s="59">
        <v>0</v>
      </c>
      <c r="U48" s="58" t="s">
        <v>18</v>
      </c>
      <c r="V48" s="59">
        <f>Tabla1[[#This Row],[VOLUMEN ENVIADO PERMEADO RO (m3)]]</f>
        <v>212</v>
      </c>
      <c r="W48" s="106">
        <f>Tabla1[[#This Row],[TOTAL CONSUMO AGUA LIMPIA PRODUCCIÓN (m3)]]+Tabla1[[#This Row],[TOTAL CONSUMO AGUA RECHAZO PRODUCCIÓN (m3)]]</f>
        <v>374</v>
      </c>
      <c r="X48" s="106">
        <f>+Tabla1[[#This Row],[PERMEADO ETAPA 1  (m3)]]+Tabla1[[#This Row],[VOLUMEN  PTAP POTABLE (m3)2]]+Tabla1[[#This Row],[VOLUMEN CONSUMO ACUEDUCTO (m3)]]+Tabla1[[#This Row],[VOLUMEN CONSUMO CARROTANQUES (m3)]]</f>
        <v>374</v>
      </c>
      <c r="Y48" s="106">
        <v>0</v>
      </c>
      <c r="Z48" s="106">
        <v>530.77611940298516</v>
      </c>
      <c r="AA48" s="110">
        <f>+Tabla1[[#This Row],[VOLUMEN CONSUMO AGUA LIMPIA TINTORERIA (m3)]]</f>
        <v>157</v>
      </c>
      <c r="AB48" s="110">
        <v>0.64660800454158385</v>
      </c>
      <c r="AC48" s="110">
        <f>Tabla1[[#This Row],[TOTAL CONSUMO AGUA LIMPIA PRODUCCIÓN (m3)]]-Tabla1[[#This Row],[VOLUMEN CONSUMO AGUA LIMPIA LAVANDERIA (m3)]]</f>
        <v>157</v>
      </c>
      <c r="AD48" s="110"/>
      <c r="AE48" s="110">
        <v>10279</v>
      </c>
      <c r="AF48" s="110">
        <v>65</v>
      </c>
      <c r="AG48" s="110">
        <v>45</v>
      </c>
      <c r="AH48" s="110">
        <f>Tabla1[[#This Row],[VOLUMEN CONSUMO AGUA LIMPIA LAVANDERIA (m3)]]</f>
        <v>217</v>
      </c>
      <c r="AI48" s="110">
        <v>203</v>
      </c>
      <c r="AJ48" s="110">
        <f>'[1]Contadores Por Turno 2026'!D50-'[1]Contadores Por Turno 2026'!D49</f>
        <v>217</v>
      </c>
      <c r="AK48" s="110">
        <v>0</v>
      </c>
      <c r="AL48" s="110">
        <v>19318</v>
      </c>
      <c r="AM48" s="110">
        <v>19</v>
      </c>
      <c r="AN48" s="110">
        <v>0</v>
      </c>
      <c r="AO48" s="108">
        <f>'[1]Contadores Por Turno 2026'!R50-'[1]Contadores Por Turno 2026'!R49</f>
        <v>30</v>
      </c>
      <c r="AP48" s="106"/>
      <c r="AQ48" s="108">
        <v>3215</v>
      </c>
      <c r="AR48" s="108">
        <v>8</v>
      </c>
      <c r="AS48" s="110">
        <f>'[1]Contadores Por Turno 2026'!L50-'[1]Contadores Por Turno 2026'!L49</f>
        <v>6</v>
      </c>
      <c r="AT48" s="108">
        <v>0</v>
      </c>
      <c r="AU48" s="107">
        <f>'[1]Contadores Por Turno 2026'!U50-'[1]Contadores Por Turno 2026'!U49</f>
        <v>385</v>
      </c>
      <c r="AV48" s="107">
        <f>'[1]Contadores Por Turno 2026'!V50-'[1]Contadores Por Turno 2026'!V49</f>
        <v>58</v>
      </c>
      <c r="AW48" s="107">
        <f>'[1]Contadores Por Turno 2026'!W50-'[1]Contadores Por Turno 2026'!W49</f>
        <v>264</v>
      </c>
      <c r="AX48" s="107">
        <v>0</v>
      </c>
      <c r="AY48" s="107">
        <v>169</v>
      </c>
      <c r="AZ48" s="107">
        <f>('[1]Contadores Por Turno 2026'!S50-'[1]Contadores Por Turno 2026'!S49)/1000</f>
        <v>43.969000000000001</v>
      </c>
      <c r="BA48" s="224" t="e">
        <v>#N/A</v>
      </c>
      <c r="BB48" s="4"/>
    </row>
    <row r="49" spans="1:54" ht="15.75" thickBot="1" x14ac:dyDescent="0.3">
      <c r="A49" s="27">
        <v>46038</v>
      </c>
      <c r="B49" s="28">
        <v>3</v>
      </c>
      <c r="C49" s="28">
        <f>WEEKNUM(Tabla1[[#This Row],[FECHA]],2)</f>
        <v>3</v>
      </c>
      <c r="D49" s="28">
        <f>DAY(Tabla1[[#This Row],[FECHA]])</f>
        <v>16</v>
      </c>
      <c r="E49" s="28">
        <f>'[1]Contadores Por Turno 2026'!X51-'[1]Contadores Por Turno 2026'!X50</f>
        <v>66</v>
      </c>
      <c r="F49" s="28">
        <f>'[1]Contadores Por Turno 2026'!Y51-'[1]Contadores Por Turno 2026'!Y50</f>
        <v>51</v>
      </c>
      <c r="G49" s="28"/>
      <c r="H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251</v>
      </c>
      <c r="I49" s="28">
        <f>('[1]Contadores Por Turno 2026'!C51-'[1]Contadores Por Turno 2026'!C50)*10</f>
        <v>320</v>
      </c>
      <c r="J49" s="61">
        <f>Tabla1[[#This Row],[ENTRADA RO 1 (m3)]]</f>
        <v>214.05600000000001</v>
      </c>
      <c r="K49" s="61">
        <f>Tabla1[[#This Row],[RECHAZO ETAPA 1 (m3)]]</f>
        <v>83.056000000000012</v>
      </c>
      <c r="L49" s="61">
        <f>Tabla1[[#This Row],[PERMEADO ETAPA 1  (m3)]]</f>
        <v>131</v>
      </c>
      <c r="M49" s="60">
        <f>1-(Tabla1[[#This Row],[VOLUMEN ENVIADO A RO (m3)]]-Tabla1[[#This Row],[VOLUMEN ENVIADO PERMEADO RO (m3)]])/Tabla1[[#This Row],[VOLUMEN ENVIADO A RO (m3)]]</f>
        <v>0.61198938595507713</v>
      </c>
      <c r="N49" s="61">
        <f>('[1]Contadores Por Turno 2026'!N51-'[1]Contadores Por Turno 2026'!N50)/1000</f>
        <v>214.05600000000001</v>
      </c>
      <c r="O49" s="61">
        <f>('[1]Contadores Por Turno 2026'!O51-'[1]Contadores Por Turno 2026'!O50)</f>
        <v>131</v>
      </c>
      <c r="P49" s="61">
        <f>+Tabla1[[#This Row],[ENTRADA RO 1 (m3)]]-Tabla1[[#This Row],[PERMEADO ETAPA 1  (m3)]]</f>
        <v>83.056000000000012</v>
      </c>
      <c r="Q49" s="60">
        <f>1-(Tabla1[[#This Row],[VOLUMEN ENVIADO A RO (m3)]]-Tabla1[[#This Row],[VOLUMEN ENVIADO PERMEADO RO (m3)]])/Tabla1[[#This Row],[VOLUMEN ENVIADO A RO (m3)]]</f>
        <v>0.61198938595507713</v>
      </c>
      <c r="R49" s="61">
        <v>0</v>
      </c>
      <c r="S49" s="61">
        <v>0</v>
      </c>
      <c r="T49" s="61">
        <v>0</v>
      </c>
      <c r="U49" s="60" t="s">
        <v>18</v>
      </c>
      <c r="V49" s="61">
        <f>Tabla1[[#This Row],[VOLUMEN ENVIADO PERMEADO RO (m3)]]</f>
        <v>131</v>
      </c>
      <c r="W49" s="111">
        <f>Tabla1[[#This Row],[TOTAL CONSUMO AGUA LIMPIA PRODUCCIÓN (m3)]]+Tabla1[[#This Row],[TOTAL CONSUMO AGUA RECHAZO PRODUCCIÓN (m3)]]</f>
        <v>433</v>
      </c>
      <c r="X49" s="111">
        <f>+Tabla1[[#This Row],[PERMEADO ETAPA 1  (m3)]]+Tabla1[[#This Row],[VOLUMEN  PTAP POTABLE (m3)2]]+Tabla1[[#This Row],[VOLUMEN CONSUMO ACUEDUCTO (m3)]]+Tabla1[[#This Row],[VOLUMEN CONSUMO CARROTANQUES (m3)]]</f>
        <v>433</v>
      </c>
      <c r="Y49" s="111">
        <v>0</v>
      </c>
      <c r="Z49" s="111">
        <v>357.85074626865674</v>
      </c>
      <c r="AA49" s="115">
        <f>+Tabla1[[#This Row],[VOLUMEN CONSUMO AGUA LIMPIA TINTORERIA (m3)]]</f>
        <v>191</v>
      </c>
      <c r="AB49" s="115">
        <v>0.71214017521902373</v>
      </c>
      <c r="AC49" s="115">
        <f>Tabla1[[#This Row],[TOTAL CONSUMO AGUA LIMPIA PRODUCCIÓN (m3)]]-Tabla1[[#This Row],[VOLUMEN CONSUMO AGUA LIMPIA LAVANDERIA (m3)]]</f>
        <v>191</v>
      </c>
      <c r="AD49" s="115"/>
      <c r="AE49" s="115"/>
      <c r="AF49" s="115">
        <v>65</v>
      </c>
      <c r="AG49" s="115">
        <v>45</v>
      </c>
      <c r="AH49" s="115">
        <f>Tabla1[[#This Row],[VOLUMEN CONSUMO AGUA LIMPIA LAVANDERIA (m3)]]</f>
        <v>242</v>
      </c>
      <c r="AI49" s="115">
        <v>200</v>
      </c>
      <c r="AJ49" s="115">
        <f>'[1]Contadores Por Turno 2026'!D51-'[1]Contadores Por Turno 2026'!D50</f>
        <v>242</v>
      </c>
      <c r="AK49" s="115">
        <v>0</v>
      </c>
      <c r="AL49" s="115"/>
      <c r="AM49" s="115">
        <v>19</v>
      </c>
      <c r="AN49" s="115">
        <v>0</v>
      </c>
      <c r="AO49" s="113">
        <f>'[1]Contadores Por Turno 2026'!R51-'[1]Contadores Por Turno 2026'!R50</f>
        <v>19</v>
      </c>
      <c r="AP49" s="111"/>
      <c r="AQ49" s="113"/>
      <c r="AR49" s="113">
        <v>8</v>
      </c>
      <c r="AS49" s="115">
        <f>'[1]Contadores Por Turno 2026'!L51-'[1]Contadores Por Turno 2026'!L50</f>
        <v>7</v>
      </c>
      <c r="AT49" s="113">
        <v>0</v>
      </c>
      <c r="AU49" s="112">
        <f>'[1]Contadores Por Turno 2026'!U51-'[1]Contadores Por Turno 2026'!U50</f>
        <v>448</v>
      </c>
      <c r="AV49" s="112">
        <f>'[1]Contadores Por Turno 2026'!V51-'[1]Contadores Por Turno 2026'!V50</f>
        <v>54</v>
      </c>
      <c r="AW49" s="112">
        <f>'[1]Contadores Por Turno 2026'!W51-'[1]Contadores Por Turno 2026'!W50</f>
        <v>152</v>
      </c>
      <c r="AX49" s="112">
        <v>0</v>
      </c>
      <c r="AY49" s="112">
        <v>0</v>
      </c>
      <c r="AZ49" s="112">
        <f>('[1]Contadores Por Turno 2026'!S51-'[1]Contadores Por Turno 2026'!S50)/1000</f>
        <v>67.572000000000003</v>
      </c>
      <c r="BA49" s="225" t="e">
        <v>#N/A</v>
      </c>
      <c r="BB49" s="4"/>
    </row>
    <row r="50" spans="1:54" x14ac:dyDescent="0.25">
      <c r="A50" s="25">
        <v>46039</v>
      </c>
      <c r="B50" s="26">
        <v>1</v>
      </c>
      <c r="C50" s="26">
        <f>WEEKNUM(Tabla1[[#This Row],[FECHA]],2)</f>
        <v>3</v>
      </c>
      <c r="D50" s="26">
        <f>DAY(Tabla1[[#This Row],[FECHA]])</f>
        <v>17</v>
      </c>
      <c r="E50" s="26">
        <f>'[1]Contadores Por Turno 2026'!X52-'[1]Contadores Por Turno 2026'!X51</f>
        <v>123</v>
      </c>
      <c r="F50" s="26">
        <f>'[1]Contadores Por Turno 2026'!Y52-'[1]Contadores Por Turno 2026'!Y51</f>
        <v>94</v>
      </c>
      <c r="G50" s="26"/>
      <c r="H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</v>
      </c>
      <c r="I50" s="26">
        <f>('[1]Contadores Por Turno 2026'!C52-'[1]Contadores Por Turno 2026'!C51)*10</f>
        <v>400</v>
      </c>
      <c r="J50" s="57">
        <f>Tabla1[[#This Row],[ENTRADA RO 1 (m3)]]</f>
        <v>350.86599999999999</v>
      </c>
      <c r="K50" s="57">
        <f>Tabla1[[#This Row],[RECHAZO ETAPA 1 (m3)]]</f>
        <v>89.865999999999985</v>
      </c>
      <c r="L50" s="57">
        <f>Tabla1[[#This Row],[PERMEADO ETAPA 1  (m3)]]</f>
        <v>261</v>
      </c>
      <c r="M50" s="56">
        <f>1-(Tabla1[[#This Row],[VOLUMEN ENVIADO A RO (m3)]]-Tabla1[[#This Row],[VOLUMEN ENVIADO PERMEADO RO (m3)]])/Tabla1[[#This Row],[VOLUMEN ENVIADO A RO (m3)]]</f>
        <v>0.7438737295719734</v>
      </c>
      <c r="N50" s="57">
        <f>('[1]Contadores Por Turno 2026'!N52-'[1]Contadores Por Turno 2026'!N51)/1000</f>
        <v>350.86599999999999</v>
      </c>
      <c r="O50" s="57">
        <f>('[1]Contadores Por Turno 2026'!O52-'[1]Contadores Por Turno 2026'!O51)</f>
        <v>261</v>
      </c>
      <c r="P50" s="57">
        <f>+Tabla1[[#This Row],[ENTRADA RO 1 (m3)]]-Tabla1[[#This Row],[PERMEADO ETAPA 1  (m3)]]</f>
        <v>89.865999999999985</v>
      </c>
      <c r="Q50" s="56">
        <f>1-(Tabla1[[#This Row],[VOLUMEN ENVIADO A RO (m3)]]-Tabla1[[#This Row],[VOLUMEN ENVIADO PERMEADO RO (m3)]])/Tabla1[[#This Row],[VOLUMEN ENVIADO A RO (m3)]]</f>
        <v>0.7438737295719734</v>
      </c>
      <c r="R50" s="57">
        <v>0</v>
      </c>
      <c r="S50" s="57">
        <v>0</v>
      </c>
      <c r="T50" s="57">
        <v>0</v>
      </c>
      <c r="U50" s="56" t="s">
        <v>18</v>
      </c>
      <c r="V50" s="57">
        <f>Tabla1[[#This Row],[VOLUMEN ENVIADO PERMEADO RO (m3)]]</f>
        <v>261</v>
      </c>
      <c r="W50" s="101">
        <f>Tabla1[[#This Row],[TOTAL CONSUMO AGUA LIMPIA PRODUCCIÓN (m3)]]+Tabla1[[#This Row],[TOTAL CONSUMO AGUA RECHAZO PRODUCCIÓN (m3)]]</f>
        <v>413</v>
      </c>
      <c r="X50" s="101">
        <f>+Tabla1[[#This Row],[PERMEADO ETAPA 1  (m3)]]+Tabla1[[#This Row],[VOLUMEN  PTAP POTABLE (m3)2]]+Tabla1[[#This Row],[VOLUMEN CONSUMO ACUEDUCTO (m3)]]+Tabla1[[#This Row],[VOLUMEN CONSUMO CARROTANQUES (m3)]]</f>
        <v>413</v>
      </c>
      <c r="Y50" s="101">
        <v>0</v>
      </c>
      <c r="Z50" s="101">
        <v>691.70149253731347</v>
      </c>
      <c r="AA50" s="105">
        <f>+Tabla1[[#This Row],[VOLUMEN CONSUMO AGUA LIMPIA TINTORERIA (m3)]]</f>
        <v>120</v>
      </c>
      <c r="AB50" s="105">
        <v>0.70394736842105265</v>
      </c>
      <c r="AC50" s="105">
        <f>Tabla1[[#This Row],[TOTAL CONSUMO AGUA LIMPIA PRODUCCIÓN (m3)]]-Tabla1[[#This Row],[VOLUMEN CONSUMO AGUA LIMPIA LAVANDERIA (m3)]]</f>
        <v>120</v>
      </c>
      <c r="AD50" s="105"/>
      <c r="AE50" s="105"/>
      <c r="AF50" s="105">
        <v>65</v>
      </c>
      <c r="AG50" s="105">
        <v>45</v>
      </c>
      <c r="AH50" s="105">
        <f>Tabla1[[#This Row],[VOLUMEN CONSUMO AGUA LIMPIA LAVANDERIA (m3)]]</f>
        <v>293</v>
      </c>
      <c r="AI50" s="105">
        <v>194</v>
      </c>
      <c r="AJ50" s="105">
        <f>'[1]Contadores Por Turno 2026'!D52-'[1]Contadores Por Turno 2026'!D51</f>
        <v>293</v>
      </c>
      <c r="AK50" s="105">
        <v>0</v>
      </c>
      <c r="AL50" s="105"/>
      <c r="AM50" s="105">
        <v>19</v>
      </c>
      <c r="AN50" s="105">
        <v>0</v>
      </c>
      <c r="AO50" s="103">
        <f>'[1]Contadores Por Turno 2026'!R52-'[1]Contadores Por Turno 2026'!R51</f>
        <v>14</v>
      </c>
      <c r="AP50" s="101"/>
      <c r="AQ50" s="103"/>
      <c r="AR50" s="103">
        <v>8</v>
      </c>
      <c r="AS50" s="105">
        <f>'[1]Contadores Por Turno 2026'!L52-'[1]Contadores Por Turno 2026'!L51</f>
        <v>6</v>
      </c>
      <c r="AT50" s="103">
        <v>0</v>
      </c>
      <c r="AU50" s="102">
        <f>'[1]Contadores Por Turno 2026'!U52-'[1]Contadores Por Turno 2026'!U51</f>
        <v>442</v>
      </c>
      <c r="AV50" s="102">
        <f>'[1]Contadores Por Turno 2026'!V52-'[1]Contadores Por Turno 2026'!V51</f>
        <v>76</v>
      </c>
      <c r="AW50" s="102">
        <f>'[1]Contadores Por Turno 2026'!W52-'[1]Contadores Por Turno 2026'!W51</f>
        <v>236</v>
      </c>
      <c r="AX50" s="102">
        <v>0</v>
      </c>
      <c r="AY50" s="102">
        <v>0</v>
      </c>
      <c r="AZ50" s="102">
        <f>('[1]Contadores Por Turno 2026'!S52-'[1]Contadores Por Turno 2026'!S51)/1000</f>
        <v>19.940999999999999</v>
      </c>
      <c r="BA50" s="223" t="e">
        <v>#N/A</v>
      </c>
      <c r="BB50" s="4"/>
    </row>
    <row r="51" spans="1:54" x14ac:dyDescent="0.25">
      <c r="A51" s="23">
        <v>46039</v>
      </c>
      <c r="B51" s="17">
        <v>2</v>
      </c>
      <c r="C51" s="17">
        <f>WEEKNUM(Tabla1[[#This Row],[FECHA]],2)</f>
        <v>3</v>
      </c>
      <c r="D51" s="17">
        <f>DAY(Tabla1[[#This Row],[FECHA]])</f>
        <v>17</v>
      </c>
      <c r="E51" s="17">
        <f>'[1]Contadores Por Turno 2026'!X53-'[1]Contadores Por Turno 2026'!X52</f>
        <v>75</v>
      </c>
      <c r="F51" s="17">
        <f>'[1]Contadores Por Turno 2026'!Y53-'[1]Contadores Por Turno 2026'!Y52</f>
        <v>56</v>
      </c>
      <c r="H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51" s="17">
        <f>('[1]Contadores Por Turno 2026'!C53-'[1]Contadores Por Turno 2026'!C52)*10</f>
        <v>220</v>
      </c>
      <c r="J51" s="59">
        <f>Tabla1[[#This Row],[ENTRADA RO 1 (m3)]]</f>
        <v>112.39</v>
      </c>
      <c r="K51" s="59">
        <f>Tabla1[[#This Row],[RECHAZO ETAPA 1 (m3)]]</f>
        <v>29.39</v>
      </c>
      <c r="L51" s="59">
        <f>Tabla1[[#This Row],[PERMEADO ETAPA 1  (m3)]]</f>
        <v>83</v>
      </c>
      <c r="M51" s="58">
        <f>1-(Tabla1[[#This Row],[VOLUMEN ENVIADO A RO (m3)]]-Tabla1[[#This Row],[VOLUMEN ENVIADO PERMEADO RO (m3)]])/Tabla1[[#This Row],[VOLUMEN ENVIADO A RO (m3)]]</f>
        <v>0.73849986653616861</v>
      </c>
      <c r="N51" s="59">
        <f>('[1]Contadores Por Turno 2026'!N53-'[1]Contadores Por Turno 2026'!N52)/1000</f>
        <v>112.39</v>
      </c>
      <c r="O51" s="59">
        <f>('[1]Contadores Por Turno 2026'!O53-'[1]Contadores Por Turno 2026'!O52)</f>
        <v>83</v>
      </c>
      <c r="P51" s="59">
        <f>+Tabla1[[#This Row],[ENTRADA RO 1 (m3)]]-Tabla1[[#This Row],[PERMEADO ETAPA 1  (m3)]]</f>
        <v>29.39</v>
      </c>
      <c r="Q51" s="58">
        <f>1-(Tabla1[[#This Row],[VOLUMEN ENVIADO A RO (m3)]]-Tabla1[[#This Row],[VOLUMEN ENVIADO PERMEADO RO (m3)]])/Tabla1[[#This Row],[VOLUMEN ENVIADO A RO (m3)]]</f>
        <v>0.73849986653616861</v>
      </c>
      <c r="R51" s="59">
        <v>0</v>
      </c>
      <c r="S51" s="59">
        <v>0</v>
      </c>
      <c r="T51" s="59">
        <v>0</v>
      </c>
      <c r="U51" s="58" t="s">
        <v>18</v>
      </c>
      <c r="V51" s="59">
        <f>Tabla1[[#This Row],[VOLUMEN ENVIADO PERMEADO RO (m3)]]</f>
        <v>83</v>
      </c>
      <c r="W51" s="106">
        <f>Tabla1[[#This Row],[TOTAL CONSUMO AGUA LIMPIA PRODUCCIÓN (m3)]]+Tabla1[[#This Row],[TOTAL CONSUMO AGUA RECHAZO PRODUCCIÓN (m3)]]</f>
        <v>246</v>
      </c>
      <c r="X51" s="106">
        <f>+Tabla1[[#This Row],[PERMEADO ETAPA 1  (m3)]]+Tabla1[[#This Row],[VOLUMEN  PTAP POTABLE (m3)2]]+Tabla1[[#This Row],[VOLUMEN CONSUMO ACUEDUCTO (m3)]]+Tabla1[[#This Row],[VOLUMEN CONSUMO CARROTANQUES (m3)]]</f>
        <v>246</v>
      </c>
      <c r="Y51" s="106">
        <v>0</v>
      </c>
      <c r="Z51" s="106">
        <v>353.85074626865674</v>
      </c>
      <c r="AA51" s="110">
        <f>+Tabla1[[#This Row],[VOLUMEN CONSUMO AGUA LIMPIA TINTORERIA (m3)]]</f>
        <v>58</v>
      </c>
      <c r="AB51" s="110">
        <v>0.64519462624870827</v>
      </c>
      <c r="AC51" s="110">
        <f>Tabla1[[#This Row],[TOTAL CONSUMO AGUA LIMPIA PRODUCCIÓN (m3)]]-Tabla1[[#This Row],[VOLUMEN CONSUMO AGUA LIMPIA LAVANDERIA (m3)]]</f>
        <v>58</v>
      </c>
      <c r="AD51" s="110"/>
      <c r="AE51" s="110">
        <v>4337</v>
      </c>
      <c r="AF51" s="110">
        <v>65</v>
      </c>
      <c r="AG51" s="110">
        <v>45</v>
      </c>
      <c r="AH51" s="110">
        <f>Tabla1[[#This Row],[VOLUMEN CONSUMO AGUA LIMPIA LAVANDERIA (m3)]]</f>
        <v>188</v>
      </c>
      <c r="AI51" s="110">
        <v>168</v>
      </c>
      <c r="AJ51" s="110">
        <f>'[1]Contadores Por Turno 2026'!D53-'[1]Contadores Por Turno 2026'!D52</f>
        <v>188</v>
      </c>
      <c r="AK51" s="110">
        <v>0</v>
      </c>
      <c r="AL51" s="110">
        <v>18797</v>
      </c>
      <c r="AM51" s="110">
        <v>19</v>
      </c>
      <c r="AN51" s="110">
        <v>0</v>
      </c>
      <c r="AO51" s="108">
        <f>'[1]Contadores Por Turno 2026'!R53-'[1]Contadores Por Turno 2026'!R52</f>
        <v>17</v>
      </c>
      <c r="AP51" s="106"/>
      <c r="AQ51" s="108"/>
      <c r="AR51" s="108">
        <v>8</v>
      </c>
      <c r="AS51" s="110">
        <f>'[1]Contadores Por Turno 2026'!L53-'[1]Contadores Por Turno 2026'!L52</f>
        <v>0</v>
      </c>
      <c r="AT51" s="108">
        <v>0</v>
      </c>
      <c r="AU51" s="107">
        <f>'[1]Contadores Por Turno 2026'!U53-'[1]Contadores Por Turno 2026'!U52</f>
        <v>265</v>
      </c>
      <c r="AV51" s="107">
        <f>'[1]Contadores Por Turno 2026'!V53-'[1]Contadores Por Turno 2026'!V52</f>
        <v>7</v>
      </c>
      <c r="AW51" s="107">
        <f>'[1]Contadores Por Turno 2026'!W53-'[1]Contadores Por Turno 2026'!W52</f>
        <v>201</v>
      </c>
      <c r="AX51" s="107">
        <v>0</v>
      </c>
      <c r="AY51" s="107">
        <v>198</v>
      </c>
      <c r="AZ51" s="107">
        <f>('[1]Contadores Por Turno 2026'!S53-'[1]Contadores Por Turno 2026'!S52)/1000</f>
        <v>14.009</v>
      </c>
      <c r="BA51" s="224" t="e">
        <v>#N/A</v>
      </c>
      <c r="BB51" s="4"/>
    </row>
    <row r="52" spans="1:54" ht="15.75" thickBot="1" x14ac:dyDescent="0.3">
      <c r="A52" s="27">
        <v>46039</v>
      </c>
      <c r="B52" s="28">
        <v>3</v>
      </c>
      <c r="C52" s="28">
        <f>WEEKNUM(Tabla1[[#This Row],[FECHA]],2)</f>
        <v>3</v>
      </c>
      <c r="D52" s="28">
        <f>DAY(Tabla1[[#This Row],[FECHA]])</f>
        <v>17</v>
      </c>
      <c r="E52" s="28">
        <f>'[1]Contadores Por Turno 2026'!X54-'[1]Contadores Por Turno 2026'!X53</f>
        <v>76</v>
      </c>
      <c r="F52" s="28">
        <f>'[1]Contadores Por Turno 2026'!Y54-'[1]Contadores Por Turno 2026'!Y53</f>
        <v>55</v>
      </c>
      <c r="G52" s="28"/>
      <c r="H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52" s="28">
        <f>('[1]Contadores Por Turno 2026'!C54-'[1]Contadores Por Turno 2026'!C53)*10</f>
        <v>220</v>
      </c>
      <c r="J52" s="61">
        <f>Tabla1[[#This Row],[ENTRADA RO 1 (m3)]]</f>
        <v>0</v>
      </c>
      <c r="K52" s="61">
        <f>Tabla1[[#This Row],[RECHAZO ETAPA 1 (m3)]]</f>
        <v>0</v>
      </c>
      <c r="L52" s="61">
        <f>Tabla1[[#This Row],[PERMEADO ETAPA 1  (m3)]]</f>
        <v>0</v>
      </c>
      <c r="M52" s="60" t="e">
        <f>1-(Tabla1[[#This Row],[VOLUMEN ENVIADO A RO (m3)]]-Tabla1[[#This Row],[VOLUMEN ENVIADO PERMEADO RO (m3)]])/Tabla1[[#This Row],[VOLUMEN ENVIADO A RO (m3)]]</f>
        <v>#DIV/0!</v>
      </c>
      <c r="N52" s="61">
        <f>('[1]Contadores Por Turno 2026'!N54-'[1]Contadores Por Turno 2026'!N53)/1000</f>
        <v>0</v>
      </c>
      <c r="O52" s="61">
        <f>('[1]Contadores Por Turno 2026'!O54-'[1]Contadores Por Turno 2026'!O53)</f>
        <v>0</v>
      </c>
      <c r="P52" s="61">
        <f>+Tabla1[[#This Row],[ENTRADA RO 1 (m3)]]-Tabla1[[#This Row],[PERMEADO ETAPA 1  (m3)]]</f>
        <v>0</v>
      </c>
      <c r="Q52" s="60" t="e">
        <f>1-(Tabla1[[#This Row],[VOLUMEN ENVIADO A RO (m3)]]-Tabla1[[#This Row],[VOLUMEN ENVIADO PERMEADO RO (m3)]])/Tabla1[[#This Row],[VOLUMEN ENVIADO A RO (m3)]]</f>
        <v>#DIV/0!</v>
      </c>
      <c r="R52" s="61">
        <v>0</v>
      </c>
      <c r="S52" s="61">
        <v>0</v>
      </c>
      <c r="T52" s="61">
        <v>0</v>
      </c>
      <c r="U52" s="60" t="s">
        <v>18</v>
      </c>
      <c r="V52" s="61">
        <f>Tabla1[[#This Row],[VOLUMEN ENVIADO PERMEADO RO (m3)]]</f>
        <v>0</v>
      </c>
      <c r="W52" s="111">
        <f>Tabla1[[#This Row],[TOTAL CONSUMO AGUA LIMPIA PRODUCCIÓN (m3)]]+Tabla1[[#This Row],[TOTAL CONSUMO AGUA RECHAZO PRODUCCIÓN (m3)]]</f>
        <v>212</v>
      </c>
      <c r="X52" s="111">
        <f>+Tabla1[[#This Row],[PERMEADO ETAPA 1  (m3)]]+Tabla1[[#This Row],[VOLUMEN  PTAP POTABLE (m3)2]]+Tabla1[[#This Row],[VOLUMEN CONSUMO ACUEDUCTO (m3)]]+Tabla1[[#This Row],[VOLUMEN CONSUMO CARROTANQUES (m3)]]</f>
        <v>212</v>
      </c>
      <c r="Y52" s="111">
        <v>0</v>
      </c>
      <c r="Z52" s="111">
        <v>176.92537313432837</v>
      </c>
      <c r="AA52" s="115">
        <f>+Tabla1[[#This Row],[VOLUMEN CONSUMO AGUA LIMPIA TINTORERIA (m3)]]</f>
        <v>76</v>
      </c>
      <c r="AB52" s="115">
        <v>0.69881537773804203</v>
      </c>
      <c r="AC52" s="115">
        <f>Tabla1[[#This Row],[TOTAL CONSUMO AGUA LIMPIA PRODUCCIÓN (m3)]]-Tabla1[[#This Row],[VOLUMEN CONSUMO AGUA LIMPIA LAVANDERIA (m3)]]</f>
        <v>76</v>
      </c>
      <c r="AD52" s="115"/>
      <c r="AE52" s="115"/>
      <c r="AF52" s="115">
        <v>65</v>
      </c>
      <c r="AG52" s="115">
        <v>45</v>
      </c>
      <c r="AH52" s="115">
        <f>Tabla1[[#This Row],[VOLUMEN CONSUMO AGUA LIMPIA LAVANDERIA (m3)]]</f>
        <v>136</v>
      </c>
      <c r="AI52" s="115">
        <v>219</v>
      </c>
      <c r="AJ52" s="115">
        <f>'[1]Contadores Por Turno 2026'!D54-'[1]Contadores Por Turno 2026'!D53</f>
        <v>136</v>
      </c>
      <c r="AK52" s="115">
        <v>0</v>
      </c>
      <c r="AL52" s="115"/>
      <c r="AM52" s="115">
        <v>19</v>
      </c>
      <c r="AN52" s="115">
        <v>0</v>
      </c>
      <c r="AO52" s="113">
        <f>'[1]Contadores Por Turno 2026'!R54-'[1]Contadores Por Turno 2026'!R53</f>
        <v>5</v>
      </c>
      <c r="AP52" s="111"/>
      <c r="AQ52" s="113"/>
      <c r="AR52" s="113">
        <v>8</v>
      </c>
      <c r="AS52" s="115">
        <f>'[1]Contadores Por Turno 2026'!L54-'[1]Contadores Por Turno 2026'!L53</f>
        <v>6</v>
      </c>
      <c r="AT52" s="113">
        <v>0</v>
      </c>
      <c r="AU52" s="112">
        <f>'[1]Contadores Por Turno 2026'!U54-'[1]Contadores Por Turno 2026'!U53</f>
        <v>233</v>
      </c>
      <c r="AV52" s="112">
        <f>'[1]Contadores Por Turno 2026'!V54-'[1]Contadores Por Turno 2026'!V53</f>
        <v>12</v>
      </c>
      <c r="AW52" s="112">
        <f>'[1]Contadores Por Turno 2026'!W54-'[1]Contadores Por Turno 2026'!W53</f>
        <v>165</v>
      </c>
      <c r="AX52" s="112">
        <v>0</v>
      </c>
      <c r="AY52" s="112">
        <v>0</v>
      </c>
      <c r="AZ52" s="112">
        <f>('[1]Contadores Por Turno 2026'!S54-'[1]Contadores Por Turno 2026'!S53)/1000</f>
        <v>14.345000000000001</v>
      </c>
      <c r="BA52" s="225" t="e">
        <v>#N/A</v>
      </c>
      <c r="BB52" s="4"/>
    </row>
    <row r="53" spans="1:54" x14ac:dyDescent="0.25">
      <c r="A53" s="25">
        <v>46040</v>
      </c>
      <c r="B53" s="26">
        <v>1</v>
      </c>
      <c r="C53" s="26">
        <f>WEEKNUM(Tabla1[[#This Row],[FECHA]],2)</f>
        <v>3</v>
      </c>
      <c r="D53" s="26">
        <f>DAY(Tabla1[[#This Row],[FECHA]])</f>
        <v>18</v>
      </c>
      <c r="E53" s="26">
        <f>'[1]Contadores Por Turno 2026'!X55-'[1]Contadores Por Turno 2026'!X54</f>
        <v>0</v>
      </c>
      <c r="F53" s="26">
        <f>'[1]Contadores Por Turno 2026'!Y55-'[1]Contadores Por Turno 2026'!Y54</f>
        <v>0</v>
      </c>
      <c r="G53" s="26"/>
      <c r="H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" s="26">
        <f>('[1]Contadores Por Turno 2026'!C55-'[1]Contadores Por Turno 2026'!C54)*10</f>
        <v>0</v>
      </c>
      <c r="J53" s="57">
        <f>Tabla1[[#This Row],[ENTRADA RO 1 (m3)]]</f>
        <v>0</v>
      </c>
      <c r="K53" s="57">
        <f>Tabla1[[#This Row],[RECHAZO ETAPA 1 (m3)]]</f>
        <v>0</v>
      </c>
      <c r="L53" s="57">
        <f>Tabla1[[#This Row],[PERMEADO ETAPA 1  (m3)]]</f>
        <v>0</v>
      </c>
      <c r="M53" s="56" t="e">
        <f>1-(Tabla1[[#This Row],[VOLUMEN ENVIADO A RO (m3)]]-Tabla1[[#This Row],[VOLUMEN ENVIADO PERMEADO RO (m3)]])/Tabla1[[#This Row],[VOLUMEN ENVIADO A RO (m3)]]</f>
        <v>#DIV/0!</v>
      </c>
      <c r="N53" s="57">
        <f>('[1]Contadores Por Turno 2026'!N55-'[1]Contadores Por Turno 2026'!N54)/1000</f>
        <v>0</v>
      </c>
      <c r="O53" s="57">
        <f>('[1]Contadores Por Turno 2026'!O55-'[1]Contadores Por Turno 2026'!O54)</f>
        <v>0</v>
      </c>
      <c r="P53" s="57">
        <f>+Tabla1[[#This Row],[ENTRADA RO 1 (m3)]]-Tabla1[[#This Row],[PERMEADO ETAPA 1  (m3)]]</f>
        <v>0</v>
      </c>
      <c r="Q53" s="56" t="e">
        <f>1-(Tabla1[[#This Row],[VOLUMEN ENVIADO A RO (m3)]]-Tabla1[[#This Row],[VOLUMEN ENVIADO PERMEADO RO (m3)]])/Tabla1[[#This Row],[VOLUMEN ENVIADO A RO (m3)]]</f>
        <v>#DIV/0!</v>
      </c>
      <c r="R53" s="57">
        <v>0</v>
      </c>
      <c r="S53" s="57">
        <v>0</v>
      </c>
      <c r="T53" s="57">
        <v>0</v>
      </c>
      <c r="U53" s="56" t="s">
        <v>18</v>
      </c>
      <c r="V53" s="57">
        <f>Tabla1[[#This Row],[VOLUMEN ENVIADO PERMEADO RO (m3)]]</f>
        <v>0</v>
      </c>
      <c r="W53" s="101">
        <f>Tabla1[[#This Row],[TOTAL CONSUMO AGUA LIMPIA PRODUCCIÓN (m3)]]+Tabla1[[#This Row],[TOTAL CONSUMO AGUA RECHAZO PRODUCCIÓN (m3)]]</f>
        <v>0</v>
      </c>
      <c r="X53" s="101">
        <f>+Tabla1[[#This Row],[PERMEADO ETAPA 1  (m3)]]+Tabla1[[#This Row],[VOLUMEN  PTAP POTABLE (m3)2]]+Tabla1[[#This Row],[VOLUMEN CONSUMO ACUEDUCTO (m3)]]+Tabla1[[#This Row],[VOLUMEN CONSUMO CARROTANQUES (m3)]]</f>
        <v>0</v>
      </c>
      <c r="Y53" s="101">
        <v>0</v>
      </c>
      <c r="Z53" s="101">
        <v>0</v>
      </c>
      <c r="AA53" s="105">
        <f>+Tabla1[[#This Row],[VOLUMEN CONSUMO AGUA LIMPIA TINTORERIA (m3)]]</f>
        <v>0</v>
      </c>
      <c r="AB53" s="105">
        <v>0.66015132408575028</v>
      </c>
      <c r="AC53" s="105">
        <f>Tabla1[[#This Row],[TOTAL CONSUMO AGUA LIMPIA PRODUCCIÓN (m3)]]-Tabla1[[#This Row],[VOLUMEN CONSUMO AGUA LIMPIA LAVANDERIA (m3)]]</f>
        <v>0</v>
      </c>
      <c r="AD53" s="105"/>
      <c r="AE53" s="105"/>
      <c r="AF53" s="105">
        <v>65</v>
      </c>
      <c r="AG53" s="105">
        <v>45</v>
      </c>
      <c r="AH53" s="105">
        <f>Tabla1[[#This Row],[VOLUMEN CONSUMO AGUA LIMPIA LAVANDERIA (m3)]]</f>
        <v>0</v>
      </c>
      <c r="AI53" s="105">
        <v>235</v>
      </c>
      <c r="AJ53" s="105">
        <f>'[1]Contadores Por Turno 2026'!D55-'[1]Contadores Por Turno 2026'!D54</f>
        <v>0</v>
      </c>
      <c r="AK53" s="105">
        <v>0</v>
      </c>
      <c r="AL53" s="105"/>
      <c r="AM53" s="105">
        <v>19</v>
      </c>
      <c r="AN53" s="105">
        <v>0</v>
      </c>
      <c r="AO53" s="103">
        <f>'[1]Contadores Por Turno 2026'!R55-'[1]Contadores Por Turno 2026'!R54</f>
        <v>0</v>
      </c>
      <c r="AP53" s="101"/>
      <c r="AQ53" s="103"/>
      <c r="AR53" s="103">
        <v>8</v>
      </c>
      <c r="AS53" s="105">
        <f>'[1]Contadores Por Turno 2026'!L55-'[1]Contadores Por Turno 2026'!L54</f>
        <v>0</v>
      </c>
      <c r="AT53" s="103">
        <v>0</v>
      </c>
      <c r="AU53" s="102">
        <f>'[1]Contadores Por Turno 2026'!U55-'[1]Contadores Por Turno 2026'!U54</f>
        <v>0</v>
      </c>
      <c r="AV53" s="102">
        <f>'[1]Contadores Por Turno 2026'!V55-'[1]Contadores Por Turno 2026'!V54</f>
        <v>0</v>
      </c>
      <c r="AW53" s="102">
        <f>'[1]Contadores Por Turno 2026'!W55-'[1]Contadores Por Turno 2026'!W54</f>
        <v>0</v>
      </c>
      <c r="AX53" s="102">
        <v>0</v>
      </c>
      <c r="AY53" s="102">
        <v>0</v>
      </c>
      <c r="AZ53" s="102">
        <f>('[1]Contadores Por Turno 2026'!S55-'[1]Contadores Por Turno 2026'!S54)/1000</f>
        <v>0</v>
      </c>
      <c r="BA53" s="223" t="e">
        <v>#N/A</v>
      </c>
      <c r="BB53" s="4"/>
    </row>
    <row r="54" spans="1:54" x14ac:dyDescent="0.25">
      <c r="A54" s="23">
        <v>46040</v>
      </c>
      <c r="B54" s="17">
        <v>2</v>
      </c>
      <c r="C54" s="17">
        <f>WEEKNUM(Tabla1[[#This Row],[FECHA]],2)</f>
        <v>3</v>
      </c>
      <c r="D54" s="17">
        <f>DAY(Tabla1[[#This Row],[FECHA]])</f>
        <v>18</v>
      </c>
      <c r="E54" s="17">
        <f>'[1]Contadores Por Turno 2026'!X56-'[1]Contadores Por Turno 2026'!X55</f>
        <v>0</v>
      </c>
      <c r="F54" s="17">
        <f>'[1]Contadores Por Turno 2026'!Y56-'[1]Contadores Por Turno 2026'!Y55</f>
        <v>0</v>
      </c>
      <c r="H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" s="17">
        <f>('[1]Contadores Por Turno 2026'!C56-'[1]Contadores Por Turno 2026'!C55)*10</f>
        <v>0</v>
      </c>
      <c r="J54" s="59">
        <f>Tabla1[[#This Row],[ENTRADA RO 1 (m3)]]</f>
        <v>0</v>
      </c>
      <c r="K54" s="59">
        <f>Tabla1[[#This Row],[RECHAZO ETAPA 1 (m3)]]</f>
        <v>0</v>
      </c>
      <c r="L54" s="59">
        <f>Tabla1[[#This Row],[PERMEADO ETAPA 1  (m3)]]</f>
        <v>0</v>
      </c>
      <c r="M54" s="58" t="e">
        <f>1-(Tabla1[[#This Row],[VOLUMEN ENVIADO A RO (m3)]]-Tabla1[[#This Row],[VOLUMEN ENVIADO PERMEADO RO (m3)]])/Tabla1[[#This Row],[VOLUMEN ENVIADO A RO (m3)]]</f>
        <v>#DIV/0!</v>
      </c>
      <c r="N54" s="59">
        <f>('[1]Contadores Por Turno 2026'!N56-'[1]Contadores Por Turno 2026'!N55)/1000</f>
        <v>0</v>
      </c>
      <c r="O54" s="59">
        <f>('[1]Contadores Por Turno 2026'!O56-'[1]Contadores Por Turno 2026'!O55)</f>
        <v>0</v>
      </c>
      <c r="P54" s="59">
        <f>+Tabla1[[#This Row],[ENTRADA RO 1 (m3)]]-Tabla1[[#This Row],[PERMEADO ETAPA 1  (m3)]]</f>
        <v>0</v>
      </c>
      <c r="Q54" s="58" t="e">
        <f>1-(Tabla1[[#This Row],[VOLUMEN ENVIADO A RO (m3)]]-Tabla1[[#This Row],[VOLUMEN ENVIADO PERMEADO RO (m3)]])/Tabla1[[#This Row],[VOLUMEN ENVIADO A RO (m3)]]</f>
        <v>#DIV/0!</v>
      </c>
      <c r="R54" s="59">
        <v>0</v>
      </c>
      <c r="S54" s="59">
        <v>0</v>
      </c>
      <c r="T54" s="59">
        <v>0</v>
      </c>
      <c r="U54" s="58" t="s">
        <v>18</v>
      </c>
      <c r="V54" s="59">
        <f>Tabla1[[#This Row],[VOLUMEN ENVIADO PERMEADO RO (m3)]]</f>
        <v>0</v>
      </c>
      <c r="W54" s="106">
        <f>Tabla1[[#This Row],[TOTAL CONSUMO AGUA LIMPIA PRODUCCIÓN (m3)]]+Tabla1[[#This Row],[TOTAL CONSUMO AGUA RECHAZO PRODUCCIÓN (m3)]]</f>
        <v>0</v>
      </c>
      <c r="X54" s="106">
        <f>+Tabla1[[#This Row],[PERMEADO ETAPA 1  (m3)]]+Tabla1[[#This Row],[VOLUMEN  PTAP POTABLE (m3)2]]+Tabla1[[#This Row],[VOLUMEN CONSUMO ACUEDUCTO (m3)]]+Tabla1[[#This Row],[VOLUMEN CONSUMO CARROTANQUES (m3)]]</f>
        <v>0</v>
      </c>
      <c r="Y54" s="106">
        <v>0</v>
      </c>
      <c r="Z54" s="106">
        <v>0</v>
      </c>
      <c r="AA54" s="110">
        <f>+Tabla1[[#This Row],[VOLUMEN CONSUMO AGUA LIMPIA TINTORERIA (m3)]]</f>
        <v>0</v>
      </c>
      <c r="AB54" s="110">
        <v>0.47826086956521741</v>
      </c>
      <c r="AC54" s="110">
        <f>Tabla1[[#This Row],[TOTAL CONSUMO AGUA LIMPIA PRODUCCIÓN (m3)]]-Tabla1[[#This Row],[VOLUMEN CONSUMO AGUA LIMPIA LAVANDERIA (m3)]]</f>
        <v>0</v>
      </c>
      <c r="AD54" s="110"/>
      <c r="AE54" s="110"/>
      <c r="AF54" s="110">
        <v>65</v>
      </c>
      <c r="AG54" s="110">
        <v>45</v>
      </c>
      <c r="AH54" s="110">
        <f>Tabla1[[#This Row],[VOLUMEN CONSUMO AGUA LIMPIA LAVANDERIA (m3)]]</f>
        <v>0</v>
      </c>
      <c r="AI54" s="110">
        <v>201</v>
      </c>
      <c r="AJ54" s="110">
        <f>'[1]Contadores Por Turno 2026'!D56-'[1]Contadores Por Turno 2026'!D55</f>
        <v>0</v>
      </c>
      <c r="AK54" s="110">
        <v>0</v>
      </c>
      <c r="AL54" s="110"/>
      <c r="AM54" s="110">
        <v>19</v>
      </c>
      <c r="AN54" s="110">
        <v>0</v>
      </c>
      <c r="AO54" s="108">
        <f>'[1]Contadores Por Turno 2026'!R56-'[1]Contadores Por Turno 2026'!R55</f>
        <v>0</v>
      </c>
      <c r="AP54" s="106"/>
      <c r="AQ54" s="108"/>
      <c r="AR54" s="108">
        <v>8</v>
      </c>
      <c r="AS54" s="110">
        <f>'[1]Contadores Por Turno 2026'!L56-'[1]Contadores Por Turno 2026'!L55</f>
        <v>0</v>
      </c>
      <c r="AT54" s="108">
        <v>0</v>
      </c>
      <c r="AU54" s="107">
        <f>'[1]Contadores Por Turno 2026'!U56-'[1]Contadores Por Turno 2026'!U55</f>
        <v>0</v>
      </c>
      <c r="AV54" s="107">
        <f>'[1]Contadores Por Turno 2026'!V56-'[1]Contadores Por Turno 2026'!V55</f>
        <v>0</v>
      </c>
      <c r="AW54" s="107">
        <f>'[1]Contadores Por Turno 2026'!W56-'[1]Contadores Por Turno 2026'!W55</f>
        <v>0</v>
      </c>
      <c r="AX54" s="107">
        <v>0</v>
      </c>
      <c r="AY54" s="107">
        <v>0</v>
      </c>
      <c r="AZ54" s="107">
        <f>('[1]Contadores Por Turno 2026'!S56-'[1]Contadores Por Turno 2026'!S55)/1000</f>
        <v>0</v>
      </c>
      <c r="BA54" s="224" t="e">
        <v>#N/A</v>
      </c>
      <c r="BB54" s="4"/>
    </row>
    <row r="55" spans="1:54" ht="15.75" thickBot="1" x14ac:dyDescent="0.3">
      <c r="A55" s="27">
        <v>46040</v>
      </c>
      <c r="B55" s="28">
        <v>3</v>
      </c>
      <c r="C55" s="28">
        <f>WEEKNUM(Tabla1[[#This Row],[FECHA]],2)</f>
        <v>3</v>
      </c>
      <c r="D55" s="28">
        <f>DAY(Tabla1[[#This Row],[FECHA]])</f>
        <v>18</v>
      </c>
      <c r="E55" s="28">
        <f>'[1]Contadores Por Turno 2026'!X57-'[1]Contadores Por Turno 2026'!X56</f>
        <v>0</v>
      </c>
      <c r="F55" s="28">
        <f>'[1]Contadores Por Turno 2026'!Y57-'[1]Contadores Por Turno 2026'!Y56</f>
        <v>0</v>
      </c>
      <c r="G55" s="28"/>
      <c r="H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" s="28">
        <f>('[1]Contadores Por Turno 2026'!C57-'[1]Contadores Por Turno 2026'!C56)*10</f>
        <v>0</v>
      </c>
      <c r="J55" s="61">
        <f>Tabla1[[#This Row],[ENTRADA RO 1 (m3)]]</f>
        <v>0</v>
      </c>
      <c r="K55" s="61">
        <f>Tabla1[[#This Row],[RECHAZO ETAPA 1 (m3)]]</f>
        <v>0</v>
      </c>
      <c r="L55" s="61">
        <f>Tabla1[[#This Row],[PERMEADO ETAPA 1  (m3)]]</f>
        <v>0</v>
      </c>
      <c r="M55" s="60" t="e">
        <f>1-(Tabla1[[#This Row],[VOLUMEN ENVIADO A RO (m3)]]-Tabla1[[#This Row],[VOLUMEN ENVIADO PERMEADO RO (m3)]])/Tabla1[[#This Row],[VOLUMEN ENVIADO A RO (m3)]]</f>
        <v>#DIV/0!</v>
      </c>
      <c r="N55" s="61">
        <f>('[1]Contadores Por Turno 2026'!N57-'[1]Contadores Por Turno 2026'!N56)/1000</f>
        <v>0</v>
      </c>
      <c r="O55" s="61">
        <f>('[1]Contadores Por Turno 2026'!O57-'[1]Contadores Por Turno 2026'!O56)</f>
        <v>0</v>
      </c>
      <c r="P55" s="61">
        <f>+Tabla1[[#This Row],[ENTRADA RO 1 (m3)]]-Tabla1[[#This Row],[PERMEADO ETAPA 1  (m3)]]</f>
        <v>0</v>
      </c>
      <c r="Q55" s="60" t="e">
        <f>1-(Tabla1[[#This Row],[VOLUMEN ENVIADO A RO (m3)]]-Tabla1[[#This Row],[VOLUMEN ENVIADO PERMEADO RO (m3)]])/Tabla1[[#This Row],[VOLUMEN ENVIADO A RO (m3)]]</f>
        <v>#DIV/0!</v>
      </c>
      <c r="R55" s="61">
        <v>0</v>
      </c>
      <c r="S55" s="61">
        <v>0</v>
      </c>
      <c r="T55" s="61">
        <v>0</v>
      </c>
      <c r="U55" s="60" t="s">
        <v>18</v>
      </c>
      <c r="V55" s="61">
        <f>Tabla1[[#This Row],[VOLUMEN ENVIADO PERMEADO RO (m3)]]</f>
        <v>0</v>
      </c>
      <c r="W55" s="111">
        <f>Tabla1[[#This Row],[TOTAL CONSUMO AGUA LIMPIA PRODUCCIÓN (m3)]]+Tabla1[[#This Row],[TOTAL CONSUMO AGUA RECHAZO PRODUCCIÓN (m3)]]</f>
        <v>0</v>
      </c>
      <c r="X55" s="111">
        <f>+Tabla1[[#This Row],[PERMEADO ETAPA 1  (m3)]]+Tabla1[[#This Row],[VOLUMEN  PTAP POTABLE (m3)2]]+Tabla1[[#This Row],[VOLUMEN CONSUMO ACUEDUCTO (m3)]]+Tabla1[[#This Row],[VOLUMEN CONSUMO CARROTANQUES (m3)]]</f>
        <v>0</v>
      </c>
      <c r="Y55" s="111">
        <v>0</v>
      </c>
      <c r="Z55" s="111">
        <v>0</v>
      </c>
      <c r="AA55" s="115">
        <f>+Tabla1[[#This Row],[VOLUMEN CONSUMO AGUA LIMPIA TINTORERIA (m3)]]</f>
        <v>0</v>
      </c>
      <c r="AB55" s="115">
        <v>0.55436241610738257</v>
      </c>
      <c r="AC55" s="115">
        <f>Tabla1[[#This Row],[TOTAL CONSUMO AGUA LIMPIA PRODUCCIÓN (m3)]]-Tabla1[[#This Row],[VOLUMEN CONSUMO AGUA LIMPIA LAVANDERIA (m3)]]</f>
        <v>0</v>
      </c>
      <c r="AD55" s="115"/>
      <c r="AE55" s="115"/>
      <c r="AF55" s="115">
        <v>65</v>
      </c>
      <c r="AG55" s="115">
        <v>45</v>
      </c>
      <c r="AH55" s="115">
        <f>Tabla1[[#This Row],[VOLUMEN CONSUMO AGUA LIMPIA LAVANDERIA (m3)]]</f>
        <v>0</v>
      </c>
      <c r="AI55" s="115">
        <v>240</v>
      </c>
      <c r="AJ55" s="115">
        <f>'[1]Contadores Por Turno 2026'!D57-'[1]Contadores Por Turno 2026'!D56</f>
        <v>0</v>
      </c>
      <c r="AK55" s="115">
        <v>0</v>
      </c>
      <c r="AL55" s="115"/>
      <c r="AM55" s="115">
        <v>19</v>
      </c>
      <c r="AN55" s="115">
        <v>0</v>
      </c>
      <c r="AO55" s="113">
        <f>'[1]Contadores Por Turno 2026'!R57-'[1]Contadores Por Turno 2026'!R56</f>
        <v>0</v>
      </c>
      <c r="AP55" s="111"/>
      <c r="AQ55" s="113"/>
      <c r="AR55" s="113">
        <v>8</v>
      </c>
      <c r="AS55" s="115">
        <f>'[1]Contadores Por Turno 2026'!L57-'[1]Contadores Por Turno 2026'!L56</f>
        <v>0</v>
      </c>
      <c r="AT55" s="113">
        <v>0</v>
      </c>
      <c r="AU55" s="112">
        <f>'[1]Contadores Por Turno 2026'!U57-'[1]Contadores Por Turno 2026'!U56</f>
        <v>0</v>
      </c>
      <c r="AV55" s="112">
        <f>'[1]Contadores Por Turno 2026'!V57-'[1]Contadores Por Turno 2026'!V56</f>
        <v>0</v>
      </c>
      <c r="AW55" s="112">
        <f>'[1]Contadores Por Turno 2026'!W57-'[1]Contadores Por Turno 2026'!W56</f>
        <v>0</v>
      </c>
      <c r="AX55" s="112">
        <v>0</v>
      </c>
      <c r="AY55" s="112">
        <v>0</v>
      </c>
      <c r="AZ55" s="112">
        <f>('[1]Contadores Por Turno 2026'!S57-'[1]Contadores Por Turno 2026'!S56)/1000</f>
        <v>0</v>
      </c>
      <c r="BA55" s="225" t="e">
        <v>#N/A</v>
      </c>
      <c r="BB55" s="4"/>
    </row>
    <row r="56" spans="1:54" x14ac:dyDescent="0.25">
      <c r="A56" s="25">
        <v>46041</v>
      </c>
      <c r="B56" s="26">
        <v>1</v>
      </c>
      <c r="C56" s="26">
        <f>WEEKNUM(Tabla1[[#This Row],[FECHA]],2)</f>
        <v>4</v>
      </c>
      <c r="D56" s="26">
        <f>DAY(Tabla1[[#This Row],[FECHA]])</f>
        <v>19</v>
      </c>
      <c r="E56" s="26">
        <f>'[1]Contadores Por Turno 2026'!X58-'[1]Contadores Por Turno 2026'!X57</f>
        <v>0</v>
      </c>
      <c r="F56" s="26">
        <f>'[1]Contadores Por Turno 2026'!Y58-'[1]Contadores Por Turno 2026'!Y57</f>
        <v>0</v>
      </c>
      <c r="G56" s="26"/>
      <c r="H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452</v>
      </c>
      <c r="I56" s="26">
        <f>('[1]Contadores Por Turno 2026'!C58-'[1]Contadores Por Turno 2026'!C57)*10</f>
        <v>440</v>
      </c>
      <c r="J56" s="57">
        <f>Tabla1[[#This Row],[ENTRADA RO 1 (m3)]]</f>
        <v>0</v>
      </c>
      <c r="K56" s="57">
        <f>Tabla1[[#This Row],[RECHAZO ETAPA 1 (m3)]]</f>
        <v>0</v>
      </c>
      <c r="L56" s="57">
        <f>Tabla1[[#This Row],[PERMEADO ETAPA 1  (m3)]]</f>
        <v>0</v>
      </c>
      <c r="M56" s="56" t="e">
        <f>1-(Tabla1[[#This Row],[VOLUMEN ENVIADO A RO (m3)]]-Tabla1[[#This Row],[VOLUMEN ENVIADO PERMEADO RO (m3)]])/Tabla1[[#This Row],[VOLUMEN ENVIADO A RO (m3)]]</f>
        <v>#DIV/0!</v>
      </c>
      <c r="N56" s="57">
        <f>('[1]Contadores Por Turno 2026'!N58-'[1]Contadores Por Turno 2026'!N57)/1000</f>
        <v>0</v>
      </c>
      <c r="O56" s="57">
        <f>('[1]Contadores Por Turno 2026'!O58-'[1]Contadores Por Turno 2026'!O57)</f>
        <v>0</v>
      </c>
      <c r="P56" s="57">
        <f>+Tabla1[[#This Row],[ENTRADA RO 1 (m3)]]-Tabla1[[#This Row],[PERMEADO ETAPA 1  (m3)]]</f>
        <v>0</v>
      </c>
      <c r="Q56" s="56" t="e">
        <f>1-(Tabla1[[#This Row],[VOLUMEN ENVIADO A RO (m3)]]-Tabla1[[#This Row],[VOLUMEN ENVIADO PERMEADO RO (m3)]])/Tabla1[[#This Row],[VOLUMEN ENVIADO A RO (m3)]]</f>
        <v>#DIV/0!</v>
      </c>
      <c r="R56" s="57">
        <v>0</v>
      </c>
      <c r="S56" s="57">
        <v>0</v>
      </c>
      <c r="T56" s="57">
        <v>0</v>
      </c>
      <c r="U56" s="56" t="s">
        <v>18</v>
      </c>
      <c r="V56" s="57">
        <f>Tabla1[[#This Row],[VOLUMEN ENVIADO PERMEADO RO (m3)]]</f>
        <v>0</v>
      </c>
      <c r="W56" s="101">
        <f>Tabla1[[#This Row],[TOTAL CONSUMO AGUA LIMPIA PRODUCCIÓN (m3)]]+Tabla1[[#This Row],[TOTAL CONSUMO AGUA RECHAZO PRODUCCIÓN (m3)]]</f>
        <v>452</v>
      </c>
      <c r="X56" s="101">
        <f>+Tabla1[[#This Row],[PERMEADO ETAPA 1  (m3)]]+Tabla1[[#This Row],[VOLUMEN  PTAP POTABLE (m3)2]]+Tabla1[[#This Row],[VOLUMEN CONSUMO ACUEDUCTO (m3)]]+Tabla1[[#This Row],[VOLUMEN CONSUMO CARROTANQUES (m3)]]</f>
        <v>452</v>
      </c>
      <c r="Y56" s="101">
        <v>0</v>
      </c>
      <c r="Z56" s="101">
        <v>530.77611940298516</v>
      </c>
      <c r="AA56" s="105">
        <f>+Tabla1[[#This Row],[VOLUMEN CONSUMO AGUA LIMPIA TINTORERIA (m3)]]</f>
        <v>163</v>
      </c>
      <c r="AB56" s="105" t="s">
        <v>18</v>
      </c>
      <c r="AC56" s="105">
        <f>Tabla1[[#This Row],[TOTAL CONSUMO AGUA LIMPIA PRODUCCIÓN (m3)]]-Tabla1[[#This Row],[VOLUMEN CONSUMO AGUA LIMPIA LAVANDERIA (m3)]]</f>
        <v>163</v>
      </c>
      <c r="AD56" s="105"/>
      <c r="AE56" s="105"/>
      <c r="AF56" s="105">
        <v>65</v>
      </c>
      <c r="AG56" s="105">
        <v>45</v>
      </c>
      <c r="AH56" s="105">
        <f>Tabla1[[#This Row],[VOLUMEN CONSUMO AGUA LIMPIA LAVANDERIA (m3)]]</f>
        <v>289</v>
      </c>
      <c r="AI56" s="105">
        <v>0</v>
      </c>
      <c r="AJ56" s="105">
        <f>'[1]Contadores Por Turno 2026'!D58-'[1]Contadores Por Turno 2026'!D57</f>
        <v>289</v>
      </c>
      <c r="AK56" s="105">
        <v>0</v>
      </c>
      <c r="AL56" s="105"/>
      <c r="AM56" s="105">
        <v>19</v>
      </c>
      <c r="AN56" s="105">
        <v>0</v>
      </c>
      <c r="AO56" s="103">
        <f>'[1]Contadores Por Turno 2026'!R58-'[1]Contadores Por Turno 2026'!R57</f>
        <v>-4</v>
      </c>
      <c r="AP56" s="101"/>
      <c r="AQ56" s="103"/>
      <c r="AR56" s="103">
        <v>8</v>
      </c>
      <c r="AS56" s="105">
        <f>'[1]Contadores Por Turno 2026'!L58-'[1]Contadores Por Turno 2026'!L57</f>
        <v>7</v>
      </c>
      <c r="AT56" s="103">
        <v>0</v>
      </c>
      <c r="AU56" s="102">
        <f>'[1]Contadores Por Turno 2026'!U58-'[1]Contadores Por Turno 2026'!U57</f>
        <v>452</v>
      </c>
      <c r="AV56" s="102">
        <f>'[1]Contadores Por Turno 2026'!V58-'[1]Contadores Por Turno 2026'!V57</f>
        <v>0</v>
      </c>
      <c r="AW56" s="102">
        <f>'[1]Contadores Por Turno 2026'!W58-'[1]Contadores Por Turno 2026'!W57</f>
        <v>286</v>
      </c>
      <c r="AX56" s="102">
        <v>0</v>
      </c>
      <c r="AY56" s="102">
        <v>0</v>
      </c>
      <c r="AZ56" s="102">
        <f>('[1]Contadores Por Turno 2026'!S58-'[1]Contadores Por Turno 2026'!S57)/1000</f>
        <v>52.712000000000003</v>
      </c>
      <c r="BA56" s="223" t="e">
        <v>#N/A</v>
      </c>
      <c r="BB56" s="4"/>
    </row>
    <row r="57" spans="1:54" x14ac:dyDescent="0.25">
      <c r="A57" s="23">
        <v>46041</v>
      </c>
      <c r="B57" s="17">
        <v>2</v>
      </c>
      <c r="C57" s="17">
        <f>WEEKNUM(Tabla1[[#This Row],[FECHA]],2)</f>
        <v>4</v>
      </c>
      <c r="D57" s="17">
        <f>DAY(Tabla1[[#This Row],[FECHA]])</f>
        <v>19</v>
      </c>
      <c r="E57" s="17">
        <f>'[1]Contadores Por Turno 2026'!X59-'[1]Contadores Por Turno 2026'!X58</f>
        <v>91</v>
      </c>
      <c r="F57" s="17">
        <f>'[1]Contadores Por Turno 2026'!Y59-'[1]Contadores Por Turno 2026'!Y58</f>
        <v>71</v>
      </c>
      <c r="H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</v>
      </c>
      <c r="I57" s="17">
        <f>('[1]Contadores Por Turno 2026'!C59-'[1]Contadores Por Turno 2026'!C58)*10</f>
        <v>430</v>
      </c>
      <c r="J57" s="59">
        <f>Tabla1[[#This Row],[ENTRADA RO 1 (m3)]]</f>
        <v>257.33499999999998</v>
      </c>
      <c r="K57" s="59">
        <f>Tabla1[[#This Row],[RECHAZO ETAPA 1 (m3)]]</f>
        <v>68.33499999999998</v>
      </c>
      <c r="L57" s="59">
        <f>Tabla1[[#This Row],[PERMEADO ETAPA 1  (m3)]]</f>
        <v>189</v>
      </c>
      <c r="M57" s="58">
        <f>1-(Tabla1[[#This Row],[VOLUMEN ENVIADO A RO (m3)]]-Tabla1[[#This Row],[VOLUMEN ENVIADO PERMEADO RO (m3)]])/Tabla1[[#This Row],[VOLUMEN ENVIADO A RO (m3)]]</f>
        <v>0.73445120174092149</v>
      </c>
      <c r="N57" s="59">
        <f>('[1]Contadores Por Turno 2026'!N59-'[1]Contadores Por Turno 2026'!N58)/1000</f>
        <v>257.33499999999998</v>
      </c>
      <c r="O57" s="59">
        <f>('[1]Contadores Por Turno 2026'!O59-'[1]Contadores Por Turno 2026'!O58)</f>
        <v>189</v>
      </c>
      <c r="P57" s="59">
        <f>+Tabla1[[#This Row],[ENTRADA RO 1 (m3)]]-Tabla1[[#This Row],[PERMEADO ETAPA 1  (m3)]]</f>
        <v>68.33499999999998</v>
      </c>
      <c r="Q57" s="58">
        <f>1-(Tabla1[[#This Row],[VOLUMEN ENVIADO A RO (m3)]]-Tabla1[[#This Row],[VOLUMEN ENVIADO PERMEADO RO (m3)]])/Tabla1[[#This Row],[VOLUMEN ENVIADO A RO (m3)]]</f>
        <v>0.73445120174092149</v>
      </c>
      <c r="R57" s="59">
        <v>0</v>
      </c>
      <c r="S57" s="59">
        <v>0</v>
      </c>
      <c r="T57" s="59">
        <v>0</v>
      </c>
      <c r="U57" s="58" t="s">
        <v>18</v>
      </c>
      <c r="V57" s="59">
        <f>Tabla1[[#This Row],[VOLUMEN ENVIADO PERMEADO RO (m3)]]</f>
        <v>189</v>
      </c>
      <c r="W57" s="106">
        <f>Tabla1[[#This Row],[TOTAL CONSUMO AGUA LIMPIA PRODUCCIÓN (m3)]]+Tabla1[[#This Row],[TOTAL CONSUMO AGUA RECHAZO PRODUCCIÓN (m3)]]</f>
        <v>426</v>
      </c>
      <c r="X57" s="106">
        <f>+Tabla1[[#This Row],[PERMEADO ETAPA 1  (m3)]]+Tabla1[[#This Row],[VOLUMEN  PTAP POTABLE (m3)2]]+Tabla1[[#This Row],[VOLUMEN CONSUMO ACUEDUCTO (m3)]]+Tabla1[[#This Row],[VOLUMEN CONSUMO CARROTANQUES (m3)]]</f>
        <v>426</v>
      </c>
      <c r="Y57" s="106">
        <v>0</v>
      </c>
      <c r="Z57" s="106">
        <v>619.23880597014931</v>
      </c>
      <c r="AA57" s="110">
        <f>+Tabla1[[#This Row],[VOLUMEN CONSUMO AGUA LIMPIA TINTORERIA (m3)]]</f>
        <v>127</v>
      </c>
      <c r="AB57" s="110" t="s">
        <v>18</v>
      </c>
      <c r="AC57" s="110">
        <f>Tabla1[[#This Row],[TOTAL CONSUMO AGUA LIMPIA PRODUCCIÓN (m3)]]-Tabla1[[#This Row],[VOLUMEN CONSUMO AGUA LIMPIA LAVANDERIA (m3)]]</f>
        <v>127</v>
      </c>
      <c r="AD57" s="110"/>
      <c r="AE57" s="110">
        <v>8887</v>
      </c>
      <c r="AF57" s="110">
        <v>65</v>
      </c>
      <c r="AG57" s="110">
        <v>45</v>
      </c>
      <c r="AH57" s="110">
        <f>Tabla1[[#This Row],[VOLUMEN CONSUMO AGUA LIMPIA LAVANDERIA (m3)]]</f>
        <v>299</v>
      </c>
      <c r="AI57" s="110">
        <v>0</v>
      </c>
      <c r="AJ57" s="110">
        <f>'[1]Contadores Por Turno 2026'!D59-'[1]Contadores Por Turno 2026'!D58</f>
        <v>299</v>
      </c>
      <c r="AK57" s="110">
        <v>0</v>
      </c>
      <c r="AL57" s="110">
        <v>18968</v>
      </c>
      <c r="AM57" s="110">
        <v>19</v>
      </c>
      <c r="AN57" s="110">
        <v>0</v>
      </c>
      <c r="AO57" s="108">
        <f>'[1]Contadores Por Turno 2026'!R59-'[1]Contadores Por Turno 2026'!R58</f>
        <v>27</v>
      </c>
      <c r="AP57" s="106"/>
      <c r="AQ57" s="108">
        <v>570</v>
      </c>
      <c r="AR57" s="108">
        <v>8</v>
      </c>
      <c r="AS57" s="110">
        <f>'[1]Contadores Por Turno 2026'!L59-'[1]Contadores Por Turno 2026'!L58</f>
        <v>6</v>
      </c>
      <c r="AT57" s="108">
        <v>0</v>
      </c>
      <c r="AU57" s="107">
        <f>'[1]Contadores Por Turno 2026'!U59-'[1]Contadores Por Turno 2026'!U58</f>
        <v>446</v>
      </c>
      <c r="AV57" s="107">
        <f>'[1]Contadores Por Turno 2026'!V59-'[1]Contadores Por Turno 2026'!V58</f>
        <v>0</v>
      </c>
      <c r="AW57" s="107">
        <f>'[1]Contadores Por Turno 2026'!W59-'[1]Contadores Por Turno 2026'!W58</f>
        <v>258</v>
      </c>
      <c r="AX57" s="107">
        <v>0</v>
      </c>
      <c r="AY57" s="107">
        <v>336</v>
      </c>
      <c r="AZ57" s="107">
        <f>('[1]Contadores Por Turno 2026'!S59-'[1]Contadores Por Turno 2026'!S58)/1000</f>
        <v>44.686999999999998</v>
      </c>
      <c r="BA57" s="224" t="e">
        <v>#N/A</v>
      </c>
      <c r="BB57" s="4"/>
    </row>
    <row r="58" spans="1:54" ht="15.75" thickBot="1" x14ac:dyDescent="0.3">
      <c r="A58" s="27">
        <v>46041</v>
      </c>
      <c r="B58" s="28">
        <v>3</v>
      </c>
      <c r="C58" s="28">
        <f>WEEKNUM(Tabla1[[#This Row],[FECHA]],2)</f>
        <v>4</v>
      </c>
      <c r="D58" s="28">
        <f>DAY(Tabla1[[#This Row],[FECHA]])</f>
        <v>19</v>
      </c>
      <c r="E58" s="28">
        <f>'[1]Contadores Por Turno 2026'!X60-'[1]Contadores Por Turno 2026'!X59</f>
        <v>136</v>
      </c>
      <c r="F58" s="28">
        <f>'[1]Contadores Por Turno 2026'!Y60-'[1]Contadores Por Turno 2026'!Y59</f>
        <v>100</v>
      </c>
      <c r="G58" s="28"/>
      <c r="H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465</v>
      </c>
      <c r="I58" s="28">
        <f>('[1]Contadores Por Turno 2026'!C60-'[1]Contadores Por Turno 2026'!C59)*10</f>
        <v>470</v>
      </c>
      <c r="J58" s="61">
        <f>Tabla1[[#This Row],[ENTRADA RO 1 (m3)]]</f>
        <v>0</v>
      </c>
      <c r="K58" s="61">
        <f>Tabla1[[#This Row],[RECHAZO ETAPA 1 (m3)]]</f>
        <v>0</v>
      </c>
      <c r="L58" s="61">
        <f>Tabla1[[#This Row],[PERMEADO ETAPA 1  (m3)]]</f>
        <v>0</v>
      </c>
      <c r="M58" s="60" t="e">
        <f>1-(Tabla1[[#This Row],[VOLUMEN ENVIADO A RO (m3)]]-Tabla1[[#This Row],[VOLUMEN ENVIADO PERMEADO RO (m3)]])/Tabla1[[#This Row],[VOLUMEN ENVIADO A RO (m3)]]</f>
        <v>#DIV/0!</v>
      </c>
      <c r="N58" s="61">
        <f>('[1]Contadores Por Turno 2026'!N60-'[1]Contadores Por Turno 2026'!N59)/1000</f>
        <v>0</v>
      </c>
      <c r="O58" s="61">
        <f>('[1]Contadores Por Turno 2026'!O60-'[1]Contadores Por Turno 2026'!O59)</f>
        <v>0</v>
      </c>
      <c r="P58" s="61">
        <f>+Tabla1[[#This Row],[ENTRADA RO 1 (m3)]]-Tabla1[[#This Row],[PERMEADO ETAPA 1  (m3)]]</f>
        <v>0</v>
      </c>
      <c r="Q58" s="60" t="e">
        <f>1-(Tabla1[[#This Row],[VOLUMEN ENVIADO A RO (m3)]]-Tabla1[[#This Row],[VOLUMEN ENVIADO PERMEADO RO (m3)]])/Tabla1[[#This Row],[VOLUMEN ENVIADO A RO (m3)]]</f>
        <v>#DIV/0!</v>
      </c>
      <c r="R58" s="61">
        <v>0</v>
      </c>
      <c r="S58" s="61">
        <v>0</v>
      </c>
      <c r="T58" s="61">
        <v>0</v>
      </c>
      <c r="U58" s="60" t="s">
        <v>18</v>
      </c>
      <c r="V58" s="61">
        <f>Tabla1[[#This Row],[VOLUMEN ENVIADO PERMEADO RO (m3)]]</f>
        <v>0</v>
      </c>
      <c r="W58" s="111">
        <f>Tabla1[[#This Row],[TOTAL CONSUMO AGUA LIMPIA PRODUCCIÓN (m3)]]+Tabla1[[#This Row],[TOTAL CONSUMO AGUA RECHAZO PRODUCCIÓN (m3)]]</f>
        <v>565</v>
      </c>
      <c r="X58" s="111">
        <f>+Tabla1[[#This Row],[PERMEADO ETAPA 1  (m3)]]+Tabla1[[#This Row],[VOLUMEN  PTAP POTABLE (m3)2]]+Tabla1[[#This Row],[VOLUMEN CONSUMO ACUEDUCTO (m3)]]+Tabla1[[#This Row],[VOLUMEN CONSUMO CARROTANQUES (m3)]]</f>
        <v>565</v>
      </c>
      <c r="Y58" s="111">
        <v>0</v>
      </c>
      <c r="Z58" s="111">
        <v>707.70149253731347</v>
      </c>
      <c r="AA58" s="115">
        <f>+Tabla1[[#This Row],[VOLUMEN CONSUMO AGUA LIMPIA TINTORERIA (m3)]]</f>
        <v>236</v>
      </c>
      <c r="AB58" s="115" t="s">
        <v>18</v>
      </c>
      <c r="AC58" s="115">
        <f>Tabla1[[#This Row],[TOTAL CONSUMO AGUA LIMPIA PRODUCCIÓN (m3)]]-Tabla1[[#This Row],[VOLUMEN CONSUMO AGUA LIMPIA LAVANDERIA (m3)]]</f>
        <v>236</v>
      </c>
      <c r="AD58" s="115"/>
      <c r="AE58" s="115"/>
      <c r="AF58" s="115">
        <v>65</v>
      </c>
      <c r="AG58" s="115">
        <v>45</v>
      </c>
      <c r="AH58" s="115">
        <f>Tabla1[[#This Row],[VOLUMEN CONSUMO AGUA LIMPIA LAVANDERIA (m3)]]</f>
        <v>329</v>
      </c>
      <c r="AI58" s="115">
        <v>0</v>
      </c>
      <c r="AJ58" s="115">
        <f>'[1]Contadores Por Turno 2026'!D60-'[1]Contadores Por Turno 2026'!D59</f>
        <v>329</v>
      </c>
      <c r="AK58" s="115">
        <v>0</v>
      </c>
      <c r="AL58" s="115"/>
      <c r="AM58" s="115">
        <v>19</v>
      </c>
      <c r="AN58" s="115">
        <v>0</v>
      </c>
      <c r="AO58" s="113">
        <f>'[1]Contadores Por Turno 2026'!R60-'[1]Contadores Por Turno 2026'!R59</f>
        <v>6</v>
      </c>
      <c r="AP58" s="111"/>
      <c r="AQ58" s="113"/>
      <c r="AR58" s="113">
        <v>8</v>
      </c>
      <c r="AS58" s="115">
        <f>'[1]Contadores Por Turno 2026'!L60-'[1]Contadores Por Turno 2026'!L59</f>
        <v>7</v>
      </c>
      <c r="AT58" s="113">
        <v>0</v>
      </c>
      <c r="AU58" s="112">
        <f>'[1]Contadores Por Turno 2026'!U60-'[1]Contadores Por Turno 2026'!U59</f>
        <v>601</v>
      </c>
      <c r="AV58" s="112">
        <f>'[1]Contadores Por Turno 2026'!V60-'[1]Contadores Por Turno 2026'!V59</f>
        <v>0</v>
      </c>
      <c r="AW58" s="112">
        <f>'[1]Contadores Por Turno 2026'!W60-'[1]Contadores Por Turno 2026'!W59</f>
        <v>231</v>
      </c>
      <c r="AX58" s="112">
        <v>0</v>
      </c>
      <c r="AY58" s="112">
        <v>0</v>
      </c>
      <c r="AZ58" s="112">
        <f>('[1]Contadores Por Turno 2026'!S60-'[1]Contadores Por Turno 2026'!S59)/1000</f>
        <v>35.390999999999998</v>
      </c>
      <c r="BA58" s="225" t="e">
        <v>#N/A</v>
      </c>
      <c r="BB58" s="4"/>
    </row>
    <row r="59" spans="1:54" x14ac:dyDescent="0.25">
      <c r="A59" s="25">
        <v>46042</v>
      </c>
      <c r="B59" s="26">
        <v>1</v>
      </c>
      <c r="C59" s="26">
        <f>WEEKNUM(Tabla1[[#This Row],[FECHA]],2)</f>
        <v>4</v>
      </c>
      <c r="D59" s="26">
        <f>DAY(Tabla1[[#This Row],[FECHA]])</f>
        <v>20</v>
      </c>
      <c r="E59" s="26">
        <f>'[1]Contadores Por Turno 2026'!X61-'[1]Contadores Por Turno 2026'!X60</f>
        <v>105</v>
      </c>
      <c r="F59" s="26">
        <f>'[1]Contadores Por Turno 2026'!Y61-'[1]Contadores Por Turno 2026'!Y60</f>
        <v>80</v>
      </c>
      <c r="G59" s="26"/>
      <c r="H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278.5</v>
      </c>
      <c r="I59" s="26">
        <f>('[1]Contadores Por Turno 2026'!C61-'[1]Contadores Por Turno 2026'!C60)*10</f>
        <v>420</v>
      </c>
      <c r="J59" s="57">
        <f>Tabla1[[#This Row],[ENTRADA RO 1 (m3)]]</f>
        <v>151.82599999999999</v>
      </c>
      <c r="K59" s="57">
        <f>Tabla1[[#This Row],[RECHAZO ETAPA 1 (m3)]]</f>
        <v>39.825999999999993</v>
      </c>
      <c r="L59" s="57">
        <f>Tabla1[[#This Row],[PERMEADO ETAPA 1  (m3)]]</f>
        <v>112</v>
      </c>
      <c r="M59" s="56">
        <f>1-(Tabla1[[#This Row],[VOLUMEN ENVIADO A RO (m3)]]-Tabla1[[#This Row],[VOLUMEN ENVIADO PERMEADO RO (m3)]])/Tabla1[[#This Row],[VOLUMEN ENVIADO A RO (m3)]]</f>
        <v>0.73768656224889018</v>
      </c>
      <c r="N59" s="57">
        <f>('[1]Contadores Por Turno 2026'!N61-'[1]Contadores Por Turno 2026'!N60)/1000</f>
        <v>151.82599999999999</v>
      </c>
      <c r="O59" s="57">
        <f>('[1]Contadores Por Turno 2026'!O61-'[1]Contadores Por Turno 2026'!O60)</f>
        <v>112</v>
      </c>
      <c r="P59" s="57">
        <f>+Tabla1[[#This Row],[ENTRADA RO 1 (m3)]]-Tabla1[[#This Row],[PERMEADO ETAPA 1  (m3)]]</f>
        <v>39.825999999999993</v>
      </c>
      <c r="Q59" s="56">
        <f>1-(Tabla1[[#This Row],[VOLUMEN ENVIADO A RO (m3)]]-Tabla1[[#This Row],[VOLUMEN ENVIADO PERMEADO RO (m3)]])/Tabla1[[#This Row],[VOLUMEN ENVIADO A RO (m3)]]</f>
        <v>0.73768656224889018</v>
      </c>
      <c r="R59" s="57">
        <v>0</v>
      </c>
      <c r="S59" s="57">
        <v>0</v>
      </c>
      <c r="T59" s="57">
        <v>0</v>
      </c>
      <c r="U59" s="56" t="s">
        <v>18</v>
      </c>
      <c r="V59" s="57">
        <f>Tabla1[[#This Row],[VOLUMEN ENVIADO PERMEADO RO (m3)]]</f>
        <v>112</v>
      </c>
      <c r="W59" s="101">
        <f>Tabla1[[#This Row],[TOTAL CONSUMO AGUA LIMPIA PRODUCCIÓN (m3)]]+Tabla1[[#This Row],[TOTAL CONSUMO AGUA RECHAZO PRODUCCIÓN (m3)]]</f>
        <v>470.5</v>
      </c>
      <c r="X59" s="101">
        <f>+Tabla1[[#This Row],[PERMEADO ETAPA 1  (m3)]]+Tabla1[[#This Row],[VOLUMEN  PTAP POTABLE (m3)2]]+Tabla1[[#This Row],[VOLUMEN CONSUMO ACUEDUCTO (m3)]]+Tabla1[[#This Row],[VOLUMEN CONSUMO CARROTANQUES (m3)]]</f>
        <v>470.5</v>
      </c>
      <c r="Y59" s="101">
        <v>0</v>
      </c>
      <c r="Z59" s="101">
        <v>707.70149253731347</v>
      </c>
      <c r="AA59" s="105">
        <f>+Tabla1[[#This Row],[VOLUMEN CONSUMO AGUA LIMPIA TINTORERIA (m3)]]</f>
        <v>248.5</v>
      </c>
      <c r="AB59" s="105">
        <v>0.56639004149377592</v>
      </c>
      <c r="AC59" s="105">
        <f>Tabla1[[#This Row],[TOTAL CONSUMO AGUA LIMPIA PRODUCCIÓN (m3)]]-Tabla1[[#This Row],[VOLUMEN CONSUMO AGUA LIMPIA LAVANDERIA (m3)]]</f>
        <v>248.5</v>
      </c>
      <c r="AD59" s="105"/>
      <c r="AE59" s="105"/>
      <c r="AF59" s="105">
        <v>65</v>
      </c>
      <c r="AG59" s="105">
        <v>45</v>
      </c>
      <c r="AH59" s="105">
        <f>Tabla1[[#This Row],[VOLUMEN CONSUMO AGUA LIMPIA LAVANDERIA (m3)]]</f>
        <v>222</v>
      </c>
      <c r="AI59" s="105">
        <v>204</v>
      </c>
      <c r="AJ59" s="105">
        <f>'[1]Contadores Por Turno 2026'!D61-'[1]Contadores Por Turno 2026'!D60</f>
        <v>222</v>
      </c>
      <c r="AK59" s="105">
        <v>0</v>
      </c>
      <c r="AL59" s="105"/>
      <c r="AM59" s="105">
        <v>19</v>
      </c>
      <c r="AN59" s="105">
        <v>0</v>
      </c>
      <c r="AO59" s="103">
        <f>'[1]Contadores Por Turno 2026'!R61-'[1]Contadores Por Turno 2026'!R60</f>
        <v>8</v>
      </c>
      <c r="AP59" s="101"/>
      <c r="AQ59" s="103"/>
      <c r="AR59" s="103">
        <v>8</v>
      </c>
      <c r="AS59" s="105">
        <f>'[1]Contadores Por Turno 2026'!L61-'[1]Contadores Por Turno 2026'!L60</f>
        <v>7</v>
      </c>
      <c r="AT59" s="103">
        <v>0</v>
      </c>
      <c r="AU59" s="102">
        <f>'[1]Contadores Por Turno 2026'!U61-'[1]Contadores Por Turno 2026'!U60</f>
        <v>495.5</v>
      </c>
      <c r="AV59" s="102">
        <f>'[1]Contadores Por Turno 2026'!V61-'[1]Contadores Por Turno 2026'!V60</f>
        <v>0</v>
      </c>
      <c r="AW59" s="102">
        <f>'[1]Contadores Por Turno 2026'!W61-'[1]Contadores Por Turno 2026'!W60</f>
        <v>189</v>
      </c>
      <c r="AX59" s="102">
        <v>0</v>
      </c>
      <c r="AY59" s="102">
        <v>0</v>
      </c>
      <c r="AZ59" s="102">
        <f>('[1]Contadores Por Turno 2026'!S61-'[1]Contadores Por Turno 2026'!S60)/1000</f>
        <v>59.8</v>
      </c>
      <c r="BA59" s="223" t="e">
        <v>#N/A</v>
      </c>
      <c r="BB59" s="4"/>
    </row>
    <row r="60" spans="1:54" x14ac:dyDescent="0.25">
      <c r="A60" s="23">
        <v>46042</v>
      </c>
      <c r="B60" s="17">
        <v>2</v>
      </c>
      <c r="C60" s="17">
        <f>WEEKNUM(Tabla1[[#This Row],[FECHA]],2)</f>
        <v>4</v>
      </c>
      <c r="D60" s="17">
        <f>DAY(Tabla1[[#This Row],[FECHA]])</f>
        <v>20</v>
      </c>
      <c r="E60" s="17">
        <f>'[1]Contadores Por Turno 2026'!X62-'[1]Contadores Por Turno 2026'!X61</f>
        <v>75</v>
      </c>
      <c r="F60" s="17">
        <f>'[1]Contadores Por Turno 2026'!Y62-'[1]Contadores Por Turno 2026'!Y61</f>
        <v>54</v>
      </c>
      <c r="G60" s="17">
        <v>88</v>
      </c>
      <c r="H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220.5</v>
      </c>
      <c r="I60" s="17">
        <f>('[1]Contadores Por Turno 2026'!C62-'[1]Contadores Por Turno 2026'!C61)*10</f>
        <v>420</v>
      </c>
      <c r="J60" s="59">
        <f>Tabla1[[#This Row],[ENTRADA RO 1 (m3)]]</f>
        <v>151.82599999999999</v>
      </c>
      <c r="K60" s="59">
        <f>Tabla1[[#This Row],[RECHAZO ETAPA 1 (m3)]]</f>
        <v>39.825999999999993</v>
      </c>
      <c r="L60" s="59">
        <f>Tabla1[[#This Row],[PERMEADO ETAPA 1  (m3)]]</f>
        <v>112</v>
      </c>
      <c r="M60" s="58">
        <f>1-(Tabla1[[#This Row],[VOLUMEN ENVIADO A RO (m3)]]-Tabla1[[#This Row],[VOLUMEN ENVIADO PERMEADO RO (m3)]])/Tabla1[[#This Row],[VOLUMEN ENVIADO A RO (m3)]]</f>
        <v>0.73768656224889018</v>
      </c>
      <c r="N60" s="59">
        <f>('[1]Contadores Por Turno 2026'!N62-'[1]Contadores Por Turno 2026'!N61)/1000</f>
        <v>151.82599999999999</v>
      </c>
      <c r="O60" s="59">
        <f>('[1]Contadores Por Turno 2026'!O62-'[1]Contadores Por Turno 2026'!O61)</f>
        <v>112</v>
      </c>
      <c r="P60" s="59">
        <f>+Tabla1[[#This Row],[ENTRADA RO 1 (m3)]]-Tabla1[[#This Row],[PERMEADO ETAPA 1  (m3)]]</f>
        <v>39.825999999999993</v>
      </c>
      <c r="Q60" s="58">
        <f>1-(Tabla1[[#This Row],[VOLUMEN ENVIADO A RO (m3)]]-Tabla1[[#This Row],[VOLUMEN ENVIADO PERMEADO RO (m3)]])/Tabla1[[#This Row],[VOLUMEN ENVIADO A RO (m3)]]</f>
        <v>0.73768656224889018</v>
      </c>
      <c r="R60" s="59">
        <v>0</v>
      </c>
      <c r="S60" s="59">
        <v>0</v>
      </c>
      <c r="T60" s="59">
        <v>0</v>
      </c>
      <c r="U60" s="58" t="s">
        <v>18</v>
      </c>
      <c r="V60" s="59">
        <f>Tabla1[[#This Row],[VOLUMEN ENVIADO PERMEADO RO (m3)]]</f>
        <v>112</v>
      </c>
      <c r="W60" s="106">
        <f>Tabla1[[#This Row],[TOTAL CONSUMO AGUA LIMPIA PRODUCCIÓN (m3)]]+Tabla1[[#This Row],[TOTAL CONSUMO AGUA RECHAZO PRODUCCIÓN (m3)]]</f>
        <v>474.5</v>
      </c>
      <c r="X60" s="106">
        <f>+Tabla1[[#This Row],[PERMEADO ETAPA 1  (m3)]]+Tabla1[[#This Row],[VOLUMEN  PTAP POTABLE (m3)2]]+Tabla1[[#This Row],[VOLUMEN CONSUMO ACUEDUCTO (m3)]]+Tabla1[[#This Row],[VOLUMEN CONSUMO CARROTANQUES (m3)]]</f>
        <v>474.5</v>
      </c>
      <c r="Y60" s="106">
        <v>0</v>
      </c>
      <c r="Z60" s="106">
        <v>353.85074626865674</v>
      </c>
      <c r="AA60" s="110">
        <f>+Tabla1[[#This Row],[VOLUMEN CONSUMO AGUA LIMPIA TINTORERIA (m3)]]</f>
        <v>164.5</v>
      </c>
      <c r="AB60" s="110">
        <v>0.70572916666666663</v>
      </c>
      <c r="AC60" s="110">
        <f>Tabla1[[#This Row],[TOTAL CONSUMO AGUA LIMPIA PRODUCCIÓN (m3)]]-Tabla1[[#This Row],[VOLUMEN CONSUMO AGUA LIMPIA LAVANDERIA (m3)]]</f>
        <v>164.5</v>
      </c>
      <c r="AD60" s="110"/>
      <c r="AE60" s="110">
        <v>14728</v>
      </c>
      <c r="AF60" s="110">
        <v>65</v>
      </c>
      <c r="AG60" s="110">
        <v>45</v>
      </c>
      <c r="AH60" s="110">
        <f>Tabla1[[#This Row],[VOLUMEN CONSUMO AGUA LIMPIA LAVANDERIA (m3)]]</f>
        <v>310</v>
      </c>
      <c r="AI60" s="110">
        <v>111</v>
      </c>
      <c r="AJ60" s="110">
        <f>'[1]Contadores Por Turno 2026'!D62-'[1]Contadores Por Turno 2026'!D61</f>
        <v>310</v>
      </c>
      <c r="AK60" s="110">
        <v>0</v>
      </c>
      <c r="AL60" s="110">
        <v>25858</v>
      </c>
      <c r="AM60" s="110">
        <v>19</v>
      </c>
      <c r="AN60" s="110">
        <v>0</v>
      </c>
      <c r="AO60" s="108">
        <f>'[1]Contadores Por Turno 2026'!R62-'[1]Contadores Por Turno 2026'!R61</f>
        <v>8</v>
      </c>
      <c r="AP60" s="106"/>
      <c r="AQ60" s="108"/>
      <c r="AR60" s="108">
        <v>8</v>
      </c>
      <c r="AS60" s="110">
        <f>'[1]Contadores Por Turno 2026'!L62-'[1]Contadores Por Turno 2026'!L61</f>
        <v>6</v>
      </c>
      <c r="AT60" s="108">
        <v>0</v>
      </c>
      <c r="AU60" s="107">
        <f>'[1]Contadores Por Turno 2026'!U62-'[1]Contadores Por Turno 2026'!U61</f>
        <v>495.5</v>
      </c>
      <c r="AV60" s="107">
        <f>'[1]Contadores Por Turno 2026'!V62-'[1]Contadores Por Turno 2026'!V61</f>
        <v>0</v>
      </c>
      <c r="AW60" s="107">
        <f>'[1]Contadores Por Turno 2026'!W62-'[1]Contadores Por Turno 2026'!W61</f>
        <v>62</v>
      </c>
      <c r="AX60" s="107">
        <v>0</v>
      </c>
      <c r="AY60" s="107">
        <v>381</v>
      </c>
      <c r="AZ60" s="107">
        <f>('[1]Contadores Por Turno 2026'!S62-'[1]Contadores Por Turno 2026'!S61)/1000</f>
        <v>55.247</v>
      </c>
      <c r="BA60" s="224" t="e">
        <v>#N/A</v>
      </c>
      <c r="BB60" s="4"/>
    </row>
    <row r="61" spans="1:54" ht="15.75" thickBot="1" x14ac:dyDescent="0.3">
      <c r="A61" s="27">
        <v>46042</v>
      </c>
      <c r="B61" s="28">
        <v>3</v>
      </c>
      <c r="C61" s="28">
        <f>WEEKNUM(Tabla1[[#This Row],[FECHA]],2)</f>
        <v>4</v>
      </c>
      <c r="D61" s="28">
        <f>DAY(Tabla1[[#This Row],[FECHA]])</f>
        <v>20</v>
      </c>
      <c r="E61" s="28">
        <f>'[1]Contadores Por Turno 2026'!X63-'[1]Contadores Por Turno 2026'!X62</f>
        <v>89</v>
      </c>
      <c r="F61" s="28">
        <f>'[1]Contadores Por Turno 2026'!Y63-'[1]Contadores Por Turno 2026'!Y62</f>
        <v>63</v>
      </c>
      <c r="G61" s="28"/>
      <c r="H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293</v>
      </c>
      <c r="I61" s="28">
        <f>('[1]Contadores Por Turno 2026'!C63-'[1]Contadores Por Turno 2026'!C62)*10</f>
        <v>540</v>
      </c>
      <c r="J61" s="61">
        <f>Tabla1[[#This Row],[ENTRADA RO 1 (m3)]]</f>
        <v>293.09800000000001</v>
      </c>
      <c r="K61" s="61">
        <f>Tabla1[[#This Row],[RECHAZO ETAPA 1 (m3)]]</f>
        <v>79.098000000000013</v>
      </c>
      <c r="L61" s="61">
        <f>Tabla1[[#This Row],[PERMEADO ETAPA 1  (m3)]]</f>
        <v>214</v>
      </c>
      <c r="M61" s="60">
        <f>1-(Tabla1[[#This Row],[VOLUMEN ENVIADO A RO (m3)]]-Tabla1[[#This Row],[VOLUMEN ENVIADO PERMEADO RO (m3)]])/Tabla1[[#This Row],[VOLUMEN ENVIADO A RO (m3)]]</f>
        <v>0.73013121890971622</v>
      </c>
      <c r="N61" s="61">
        <f>('[1]Contadores Por Turno 2026'!N63-'[1]Contadores Por Turno 2026'!N62)/1000</f>
        <v>293.09800000000001</v>
      </c>
      <c r="O61" s="61">
        <f>('[1]Contadores Por Turno 2026'!O63-'[1]Contadores Por Turno 2026'!O62)</f>
        <v>214</v>
      </c>
      <c r="P61" s="61">
        <f>+Tabla1[[#This Row],[ENTRADA RO 1 (m3)]]-Tabla1[[#This Row],[PERMEADO ETAPA 1  (m3)]]</f>
        <v>79.098000000000013</v>
      </c>
      <c r="Q61" s="60">
        <f>1-(Tabla1[[#This Row],[VOLUMEN ENVIADO A RO (m3)]]-Tabla1[[#This Row],[VOLUMEN ENVIADO PERMEADO RO (m3)]])/Tabla1[[#This Row],[VOLUMEN ENVIADO A RO (m3)]]</f>
        <v>0.73013121890971622</v>
      </c>
      <c r="R61" s="61">
        <v>0</v>
      </c>
      <c r="S61" s="61">
        <v>0</v>
      </c>
      <c r="T61" s="61">
        <v>0</v>
      </c>
      <c r="U61" s="60" t="s">
        <v>18</v>
      </c>
      <c r="V61" s="61">
        <f>Tabla1[[#This Row],[VOLUMEN ENVIADO PERMEADO RO (m3)]]</f>
        <v>214</v>
      </c>
      <c r="W61" s="111">
        <f>Tabla1[[#This Row],[TOTAL CONSUMO AGUA LIMPIA PRODUCCIÓN (m3)]]+Tabla1[[#This Row],[TOTAL CONSUMO AGUA RECHAZO PRODUCCIÓN (m3)]]</f>
        <v>570</v>
      </c>
      <c r="X61" s="111">
        <f>+Tabla1[[#This Row],[PERMEADO ETAPA 1  (m3)]]+Tabla1[[#This Row],[VOLUMEN  PTAP POTABLE (m3)2]]+Tabla1[[#This Row],[VOLUMEN CONSUMO ACUEDUCTO (m3)]]+Tabla1[[#This Row],[VOLUMEN CONSUMO CARROTANQUES (m3)]]</f>
        <v>570</v>
      </c>
      <c r="Y61" s="111">
        <v>0</v>
      </c>
      <c r="Z61" s="111">
        <v>530.77611940298516</v>
      </c>
      <c r="AA61" s="115">
        <f>+Tabla1[[#This Row],[VOLUMEN CONSUMO AGUA LIMPIA TINTORERIA (m3)]]</f>
        <v>252</v>
      </c>
      <c r="AB61" s="115">
        <v>0.5854037267080745</v>
      </c>
      <c r="AC61" s="115">
        <f>Tabla1[[#This Row],[TOTAL CONSUMO AGUA LIMPIA PRODUCCIÓN (m3)]]-Tabla1[[#This Row],[VOLUMEN CONSUMO AGUA LIMPIA LAVANDERIA (m3)]]</f>
        <v>252</v>
      </c>
      <c r="AD61" s="115"/>
      <c r="AE61" s="115"/>
      <c r="AF61" s="115">
        <v>65</v>
      </c>
      <c r="AG61" s="115">
        <v>45</v>
      </c>
      <c r="AH61" s="115">
        <f>Tabla1[[#This Row],[VOLUMEN CONSUMO AGUA LIMPIA LAVANDERIA (m3)]]</f>
        <v>318</v>
      </c>
      <c r="AI61" s="115">
        <v>238</v>
      </c>
      <c r="AJ61" s="115">
        <f>'[1]Contadores Por Turno 2026'!D63-'[1]Contadores Por Turno 2026'!D62</f>
        <v>318</v>
      </c>
      <c r="AK61" s="115">
        <v>0</v>
      </c>
      <c r="AL61" s="115"/>
      <c r="AM61" s="115">
        <v>19</v>
      </c>
      <c r="AN61" s="115">
        <v>0</v>
      </c>
      <c r="AO61" s="113">
        <f>'[1]Contadores Por Turno 2026'!R63-'[1]Contadores Por Turno 2026'!R62</f>
        <v>7</v>
      </c>
      <c r="AP61" s="111"/>
      <c r="AQ61" s="113"/>
      <c r="AR61" s="113">
        <v>8</v>
      </c>
      <c r="AS61" s="115">
        <f>'[1]Contadores Por Turno 2026'!L63-'[1]Contadores Por Turno 2026'!L62</f>
        <v>8</v>
      </c>
      <c r="AT61" s="113">
        <v>0</v>
      </c>
      <c r="AU61" s="112">
        <f>'[1]Contadores Por Turno 2026'!U63-'[1]Contadores Por Turno 2026'!U62</f>
        <v>596</v>
      </c>
      <c r="AV61" s="112">
        <f>'[1]Contadores Por Turno 2026'!V63-'[1]Contadores Por Turno 2026'!V62</f>
        <v>183</v>
      </c>
      <c r="AW61" s="112">
        <f>'[1]Contadores Por Turno 2026'!W63-'[1]Contadores Por Turno 2026'!W62</f>
        <v>236</v>
      </c>
      <c r="AX61" s="112">
        <v>0</v>
      </c>
      <c r="AY61" s="112">
        <v>0</v>
      </c>
      <c r="AZ61" s="112">
        <f>('[1]Contadores Por Turno 2026'!S63-'[1]Contadores Por Turno 2026'!S62)/1000</f>
        <v>58.938000000000002</v>
      </c>
      <c r="BA61" s="225" t="e">
        <v>#N/A</v>
      </c>
      <c r="BB61" s="4"/>
    </row>
    <row r="62" spans="1:54" x14ac:dyDescent="0.25">
      <c r="A62" s="25">
        <v>46043</v>
      </c>
      <c r="B62" s="26">
        <v>1</v>
      </c>
      <c r="C62" s="26">
        <f>WEEKNUM(Tabla1[[#This Row],[FECHA]],2)</f>
        <v>4</v>
      </c>
      <c r="D62" s="26">
        <f>DAY(Tabla1[[#This Row],[FECHA]])</f>
        <v>21</v>
      </c>
      <c r="E62" s="26">
        <f>'[1]Contadores Por Turno 2026'!X64-'[1]Contadores Por Turno 2026'!X63</f>
        <v>76</v>
      </c>
      <c r="F62" s="26">
        <f>'[1]Contadores Por Turno 2026'!Y64-'[1]Contadores Por Turno 2026'!Y63</f>
        <v>52</v>
      </c>
      <c r="G62" s="26"/>
      <c r="H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62" s="26">
        <f>('[1]Contadores Por Turno 2026'!C64-'[1]Contadores Por Turno 2026'!C63)*10</f>
        <v>390</v>
      </c>
      <c r="J62" s="57">
        <f>Tabla1[[#This Row],[ENTRADA RO 1 (m3)]]</f>
        <v>461.67099999999999</v>
      </c>
      <c r="K62" s="57">
        <f>Tabla1[[#This Row],[RECHAZO ETAPA 1 (m3)]]</f>
        <v>120.67099999999999</v>
      </c>
      <c r="L62" s="57">
        <f>Tabla1[[#This Row],[PERMEADO ETAPA 1  (m3)]]</f>
        <v>341</v>
      </c>
      <c r="M62" s="56">
        <f>1-(Tabla1[[#This Row],[VOLUMEN ENVIADO A RO (m3)]]-Tabla1[[#This Row],[VOLUMEN ENVIADO PERMEADO RO (m3)]])/Tabla1[[#This Row],[VOLUMEN ENVIADO A RO (m3)]]</f>
        <v>0.73862122593795143</v>
      </c>
      <c r="N62" s="57">
        <f>('[1]Contadores Por Turno 2026'!N64-'[1]Contadores Por Turno 2026'!N63)/1000</f>
        <v>461.67099999999999</v>
      </c>
      <c r="O62" s="57">
        <f>('[1]Contadores Por Turno 2026'!O64-'[1]Contadores Por Turno 2026'!O63)</f>
        <v>341</v>
      </c>
      <c r="P62" s="57">
        <f>+Tabla1[[#This Row],[ENTRADA RO 1 (m3)]]-Tabla1[[#This Row],[PERMEADO ETAPA 1  (m3)]]</f>
        <v>120.67099999999999</v>
      </c>
      <c r="Q62" s="56">
        <f>1-(Tabla1[[#This Row],[VOLUMEN ENVIADO A RO (m3)]]-Tabla1[[#This Row],[VOLUMEN ENVIADO PERMEADO RO (m3)]])/Tabla1[[#This Row],[VOLUMEN ENVIADO A RO (m3)]]</f>
        <v>0.73862122593795143</v>
      </c>
      <c r="R62" s="57">
        <v>0</v>
      </c>
      <c r="S62" s="57">
        <v>0</v>
      </c>
      <c r="T62" s="57">
        <v>0</v>
      </c>
      <c r="U62" s="56" t="s">
        <v>18</v>
      </c>
      <c r="V62" s="57">
        <f>Tabla1[[#This Row],[VOLUMEN ENVIADO PERMEADO RO (m3)]]</f>
        <v>341</v>
      </c>
      <c r="W62" s="101">
        <f>Tabla1[[#This Row],[TOTAL CONSUMO AGUA LIMPIA PRODUCCIÓN (m3)]]+Tabla1[[#This Row],[TOTAL CONSUMO AGUA RECHAZO PRODUCCIÓN (m3)]]</f>
        <v>552</v>
      </c>
      <c r="X62" s="101">
        <f>+Tabla1[[#This Row],[PERMEADO ETAPA 1  (m3)]]+Tabla1[[#This Row],[VOLUMEN  PTAP POTABLE (m3)2]]+Tabla1[[#This Row],[VOLUMEN CONSUMO ACUEDUCTO (m3)]]+Tabla1[[#This Row],[VOLUMEN CONSUMO CARROTANQUES (m3)]]</f>
        <v>552</v>
      </c>
      <c r="Y62" s="101">
        <v>0</v>
      </c>
      <c r="Z62" s="101">
        <v>619.23880597014931</v>
      </c>
      <c r="AA62" s="105">
        <f>+Tabla1[[#This Row],[VOLUMEN CONSUMO AGUA LIMPIA TINTORERIA (m3)]]</f>
        <v>294</v>
      </c>
      <c r="AB62" s="105">
        <v>0.63428410053657158</v>
      </c>
      <c r="AC62" s="105">
        <f>Tabla1[[#This Row],[TOTAL CONSUMO AGUA LIMPIA PRODUCCIÓN (m3)]]-Tabla1[[#This Row],[VOLUMEN CONSUMO AGUA LIMPIA LAVANDERIA (m3)]]</f>
        <v>294</v>
      </c>
      <c r="AD62" s="105"/>
      <c r="AE62" s="105"/>
      <c r="AF62" s="105">
        <v>65</v>
      </c>
      <c r="AG62" s="105">
        <v>45</v>
      </c>
      <c r="AH62" s="105">
        <f>Tabla1[[#This Row],[VOLUMEN CONSUMO AGUA LIMPIA LAVANDERIA (m3)]]</f>
        <v>258</v>
      </c>
      <c r="AI62" s="105">
        <v>243</v>
      </c>
      <c r="AJ62" s="105">
        <f>'[1]Contadores Por Turno 2026'!D64-'[1]Contadores Por Turno 2026'!D63</f>
        <v>258</v>
      </c>
      <c r="AK62" s="105">
        <v>0</v>
      </c>
      <c r="AL62" s="105"/>
      <c r="AM62" s="105">
        <v>19</v>
      </c>
      <c r="AN62" s="105">
        <v>0</v>
      </c>
      <c r="AO62" s="103">
        <f>'[1]Contadores Por Turno 2026'!R64-'[1]Contadores Por Turno 2026'!R63</f>
        <v>7</v>
      </c>
      <c r="AP62" s="101"/>
      <c r="AQ62" s="103"/>
      <c r="AR62" s="103">
        <v>8</v>
      </c>
      <c r="AS62" s="105">
        <f>'[1]Contadores Por Turno 2026'!L64-'[1]Contadores Por Turno 2026'!L63</f>
        <v>6</v>
      </c>
      <c r="AT62" s="103">
        <v>0</v>
      </c>
      <c r="AU62" s="102">
        <f>'[1]Contadores Por Turno 2026'!U64-'[1]Contadores Por Turno 2026'!U63</f>
        <v>576</v>
      </c>
      <c r="AV62" s="102">
        <f>'[1]Contadores Por Turno 2026'!V64-'[1]Contadores Por Turno 2026'!V63</f>
        <v>213</v>
      </c>
      <c r="AW62" s="102">
        <f>'[1]Contadores Por Turno 2026'!W64-'[1]Contadores Por Turno 2026'!W63</f>
        <v>283</v>
      </c>
      <c r="AX62" s="102">
        <v>0</v>
      </c>
      <c r="AY62" s="102">
        <v>0</v>
      </c>
      <c r="AZ62" s="102">
        <f>('[1]Contadores Por Turno 2026'!S64-'[1]Contadores Por Turno 2026'!S63)/1000</f>
        <v>82.222999999999999</v>
      </c>
      <c r="BA62" s="223" t="e">
        <v>#N/A</v>
      </c>
      <c r="BB62" s="4"/>
    </row>
    <row r="63" spans="1:54" x14ac:dyDescent="0.25">
      <c r="A63" s="23">
        <v>46043</v>
      </c>
      <c r="B63" s="17">
        <v>2</v>
      </c>
      <c r="C63" s="17">
        <f>WEEKNUM(Tabla1[[#This Row],[FECHA]],2)</f>
        <v>4</v>
      </c>
      <c r="D63" s="17">
        <f>DAY(Tabla1[[#This Row],[FECHA]])</f>
        <v>21</v>
      </c>
      <c r="E63" s="17">
        <f>'[1]Contadores Por Turno 2026'!X65-'[1]Contadores Por Turno 2026'!X64</f>
        <v>113</v>
      </c>
      <c r="F63" s="17">
        <f>'[1]Contadores Por Turno 2026'!Y65-'[1]Contadores Por Turno 2026'!Y64</f>
        <v>80</v>
      </c>
      <c r="H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</v>
      </c>
      <c r="I63" s="17">
        <f>('[1]Contadores Por Turno 2026'!C65-'[1]Contadores Por Turno 2026'!C64)*10</f>
        <v>410</v>
      </c>
      <c r="J63" s="59">
        <f>Tabla1[[#This Row],[ENTRADA RO 1 (m3)]]</f>
        <v>274.45100000000002</v>
      </c>
      <c r="K63" s="59">
        <f>Tabla1[[#This Row],[RECHAZO ETAPA 1 (m3)]]</f>
        <v>126.45100000000002</v>
      </c>
      <c r="L63" s="59">
        <f>Tabla1[[#This Row],[PERMEADO ETAPA 1  (m3)]]</f>
        <v>148</v>
      </c>
      <c r="M63" s="58">
        <f>1-(Tabla1[[#This Row],[VOLUMEN ENVIADO A RO (m3)]]-Tabla1[[#This Row],[VOLUMEN ENVIADO PERMEADO RO (m3)]])/Tabla1[[#This Row],[VOLUMEN ENVIADO A RO (m3)]]</f>
        <v>0.53925837399025689</v>
      </c>
      <c r="N63" s="59">
        <f>('[1]Contadores Por Turno 2026'!N65-'[1]Contadores Por Turno 2026'!N64)/1000</f>
        <v>274.45100000000002</v>
      </c>
      <c r="O63" s="59">
        <f>('[1]Contadores Por Turno 2026'!O65-'[1]Contadores Por Turno 2026'!O64)</f>
        <v>148</v>
      </c>
      <c r="P63" s="59">
        <f>+Tabla1[[#This Row],[ENTRADA RO 1 (m3)]]-Tabla1[[#This Row],[PERMEADO ETAPA 1  (m3)]]</f>
        <v>126.45100000000002</v>
      </c>
      <c r="Q63" s="58">
        <f>1-(Tabla1[[#This Row],[VOLUMEN ENVIADO A RO (m3)]]-Tabla1[[#This Row],[VOLUMEN ENVIADO PERMEADO RO (m3)]])/Tabla1[[#This Row],[VOLUMEN ENVIADO A RO (m3)]]</f>
        <v>0.53925837399025689</v>
      </c>
      <c r="R63" s="59">
        <v>0</v>
      </c>
      <c r="S63" s="59">
        <v>0</v>
      </c>
      <c r="T63" s="59">
        <v>0</v>
      </c>
      <c r="U63" s="58" t="s">
        <v>18</v>
      </c>
      <c r="V63" s="59">
        <f>Tabla1[[#This Row],[VOLUMEN ENVIADO PERMEADO RO (m3)]]</f>
        <v>148</v>
      </c>
      <c r="W63" s="106">
        <f>Tabla1[[#This Row],[TOTAL CONSUMO AGUA LIMPIA PRODUCCIÓN (m3)]]+Tabla1[[#This Row],[TOTAL CONSUMO AGUA RECHAZO PRODUCCIÓN (m3)]]</f>
        <v>377</v>
      </c>
      <c r="X63" s="106">
        <f>+Tabla1[[#This Row],[PERMEADO ETAPA 1  (m3)]]+Tabla1[[#This Row],[VOLUMEN  PTAP POTABLE (m3)2]]+Tabla1[[#This Row],[VOLUMEN CONSUMO ACUEDUCTO (m3)]]+Tabla1[[#This Row],[VOLUMEN CONSUMO CARROTANQUES (m3)]]</f>
        <v>377</v>
      </c>
      <c r="Y63" s="106">
        <v>0</v>
      </c>
      <c r="Z63" s="106">
        <v>530.77611940298516</v>
      </c>
      <c r="AA63" s="110">
        <f>+Tabla1[[#This Row],[VOLUMEN CONSUMO AGUA LIMPIA TINTORERIA (m3)]]</f>
        <v>181</v>
      </c>
      <c r="AB63" s="110">
        <v>0.42521631644004942</v>
      </c>
      <c r="AC63" s="110">
        <f>Tabla1[[#This Row],[TOTAL CONSUMO AGUA LIMPIA PRODUCCIÓN (m3)]]-Tabla1[[#This Row],[VOLUMEN CONSUMO AGUA LIMPIA LAVANDERIA (m3)]]</f>
        <v>181</v>
      </c>
      <c r="AD63" s="110"/>
      <c r="AE63" s="110">
        <v>12618</v>
      </c>
      <c r="AF63" s="110">
        <v>65</v>
      </c>
      <c r="AG63" s="110">
        <v>45</v>
      </c>
      <c r="AH63" s="110">
        <f>Tabla1[[#This Row],[VOLUMEN CONSUMO AGUA LIMPIA LAVANDERIA (m3)]]</f>
        <v>196</v>
      </c>
      <c r="AI63" s="110">
        <v>247</v>
      </c>
      <c r="AJ63" s="110">
        <f>'[1]Contadores Por Turno 2026'!D65-'[1]Contadores Por Turno 2026'!D64</f>
        <v>196</v>
      </c>
      <c r="AK63" s="110">
        <v>0</v>
      </c>
      <c r="AL63" s="110">
        <v>21632</v>
      </c>
      <c r="AM63" s="110">
        <v>19</v>
      </c>
      <c r="AN63" s="110">
        <v>0</v>
      </c>
      <c r="AO63" s="108">
        <f>'[1]Contadores Por Turno 2026'!R65-'[1]Contadores Por Turno 2026'!R64</f>
        <v>15</v>
      </c>
      <c r="AP63" s="106"/>
      <c r="AQ63" s="108"/>
      <c r="AR63" s="108">
        <v>8</v>
      </c>
      <c r="AS63" s="110">
        <f>'[1]Contadores Por Turno 2026'!L65-'[1]Contadores Por Turno 2026'!L64</f>
        <v>5</v>
      </c>
      <c r="AT63" s="108">
        <v>0</v>
      </c>
      <c r="AU63" s="107">
        <f>'[1]Contadores Por Turno 2026'!U65-'[1]Contadores Por Turno 2026'!U64</f>
        <v>410</v>
      </c>
      <c r="AV63" s="107">
        <f>'[1]Contadores Por Turno 2026'!V65-'[1]Contadores Por Turno 2026'!V64</f>
        <v>99</v>
      </c>
      <c r="AW63" s="107">
        <f>'[1]Contadores Por Turno 2026'!W65-'[1]Contadores Por Turno 2026'!W64</f>
        <v>142</v>
      </c>
      <c r="AX63" s="107">
        <v>0</v>
      </c>
      <c r="AY63" s="107">
        <v>291</v>
      </c>
      <c r="AZ63" s="107">
        <f>('[1]Contadores Por Turno 2026'!S65-'[1]Contadores Por Turno 2026'!S64)/1000</f>
        <v>70.58</v>
      </c>
      <c r="BA63" s="224" t="e">
        <v>#N/A</v>
      </c>
      <c r="BB63" s="4"/>
    </row>
    <row r="64" spans="1:54" ht="15.75" thickBot="1" x14ac:dyDescent="0.3">
      <c r="A64" s="27">
        <v>46043</v>
      </c>
      <c r="B64" s="28">
        <v>3</v>
      </c>
      <c r="C64" s="28">
        <f>WEEKNUM(Tabla1[[#This Row],[FECHA]],2)</f>
        <v>4</v>
      </c>
      <c r="D64" s="28">
        <f>DAY(Tabla1[[#This Row],[FECHA]])</f>
        <v>21</v>
      </c>
      <c r="E64" s="28">
        <f>'[1]Contadores Por Turno 2026'!X66-'[1]Contadores Por Turno 2026'!X65</f>
        <v>93</v>
      </c>
      <c r="F64" s="28">
        <f>'[1]Contadores Por Turno 2026'!Y66-'[1]Contadores Por Turno 2026'!Y65</f>
        <v>73</v>
      </c>
      <c r="G64" s="28"/>
      <c r="H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247</v>
      </c>
      <c r="I64" s="28">
        <f>('[1]Contadores Por Turno 2026'!C66-'[1]Contadores Por Turno 2026'!C65)*10</f>
        <v>310</v>
      </c>
      <c r="J64" s="61">
        <f>Tabla1[[#This Row],[ENTRADA RO 1 (m3)]]</f>
        <v>171.49299999999999</v>
      </c>
      <c r="K64" s="61">
        <f>Tabla1[[#This Row],[RECHAZO ETAPA 1 (m3)]]</f>
        <v>19.492999999999995</v>
      </c>
      <c r="L64" s="61">
        <f>Tabla1[[#This Row],[PERMEADO ETAPA 1  (m3)]]</f>
        <v>152</v>
      </c>
      <c r="M64" s="60">
        <f>1-(Tabla1[[#This Row],[VOLUMEN ENVIADO A RO (m3)]]-Tabla1[[#This Row],[VOLUMEN ENVIADO PERMEADO RO (m3)]])/Tabla1[[#This Row],[VOLUMEN ENVIADO A RO (m3)]]</f>
        <v>0.88633355297300764</v>
      </c>
      <c r="N64" s="61">
        <f>('[1]Contadores Por Turno 2026'!N66-'[1]Contadores Por Turno 2026'!N65)/1000</f>
        <v>171.49299999999999</v>
      </c>
      <c r="O64" s="61">
        <f>('[1]Contadores Por Turno 2026'!O66-'[1]Contadores Por Turno 2026'!O65)</f>
        <v>152</v>
      </c>
      <c r="P64" s="61">
        <f>+Tabla1[[#This Row],[ENTRADA RO 1 (m3)]]-Tabla1[[#This Row],[PERMEADO ETAPA 1  (m3)]]</f>
        <v>19.492999999999995</v>
      </c>
      <c r="Q64" s="60">
        <f>1-(Tabla1[[#This Row],[VOLUMEN ENVIADO A RO (m3)]]-Tabla1[[#This Row],[VOLUMEN ENVIADO PERMEADO RO (m3)]])/Tabla1[[#This Row],[VOLUMEN ENVIADO A RO (m3)]]</f>
        <v>0.88633355297300764</v>
      </c>
      <c r="R64" s="61">
        <v>0</v>
      </c>
      <c r="S64" s="61">
        <v>0</v>
      </c>
      <c r="T64" s="61">
        <v>0</v>
      </c>
      <c r="U64" s="60" t="s">
        <v>18</v>
      </c>
      <c r="V64" s="61">
        <f>Tabla1[[#This Row],[VOLUMEN ENVIADO PERMEADO RO (m3)]]</f>
        <v>152</v>
      </c>
      <c r="W64" s="111">
        <f>Tabla1[[#This Row],[TOTAL CONSUMO AGUA LIMPIA PRODUCCIÓN (m3)]]+Tabla1[[#This Row],[TOTAL CONSUMO AGUA RECHAZO PRODUCCIÓN (m3)]]</f>
        <v>472</v>
      </c>
      <c r="X64" s="111">
        <f>+Tabla1[[#This Row],[PERMEADO ETAPA 1  (m3)]]+Tabla1[[#This Row],[VOLUMEN  PTAP POTABLE (m3)2]]+Tabla1[[#This Row],[VOLUMEN CONSUMO ACUEDUCTO (m3)]]+Tabla1[[#This Row],[VOLUMEN CONSUMO CARROTANQUES (m3)]]</f>
        <v>472</v>
      </c>
      <c r="Y64" s="111">
        <v>0</v>
      </c>
      <c r="Z64" s="111">
        <v>442.31343283582089</v>
      </c>
      <c r="AA64" s="115">
        <f>+Tabla1[[#This Row],[VOLUMEN CONSUMO AGUA LIMPIA TINTORERIA (m3)]]</f>
        <v>197</v>
      </c>
      <c r="AB64" s="115">
        <v>0.64555256064690025</v>
      </c>
      <c r="AC64" s="115">
        <f>Tabla1[[#This Row],[TOTAL CONSUMO AGUA LIMPIA PRODUCCIÓN (m3)]]-Tabla1[[#This Row],[VOLUMEN CONSUMO AGUA LIMPIA LAVANDERIA (m3)]]</f>
        <v>197</v>
      </c>
      <c r="AD64" s="115"/>
      <c r="AE64" s="115"/>
      <c r="AF64" s="115">
        <v>65</v>
      </c>
      <c r="AG64" s="115">
        <v>45</v>
      </c>
      <c r="AH64" s="115">
        <f>Tabla1[[#This Row],[VOLUMEN CONSUMO AGUA LIMPIA LAVANDERIA (m3)]]</f>
        <v>275</v>
      </c>
      <c r="AI64" s="115">
        <v>231</v>
      </c>
      <c r="AJ64" s="115">
        <f>'[1]Contadores Por Turno 2026'!D66-'[1]Contadores Por Turno 2026'!D65</f>
        <v>275</v>
      </c>
      <c r="AK64" s="115">
        <v>0</v>
      </c>
      <c r="AL64" s="115"/>
      <c r="AM64" s="115">
        <v>19</v>
      </c>
      <c r="AN64" s="115">
        <v>0</v>
      </c>
      <c r="AO64" s="113">
        <f>'[1]Contadores Por Turno 2026'!R66-'[1]Contadores Por Turno 2026'!R65</f>
        <v>15</v>
      </c>
      <c r="AP64" s="111"/>
      <c r="AQ64" s="113"/>
      <c r="AR64" s="113">
        <v>8</v>
      </c>
      <c r="AS64" s="115">
        <f>'[1]Contadores Por Turno 2026'!L66-'[1]Contadores Por Turno 2026'!L65</f>
        <v>5</v>
      </c>
      <c r="AT64" s="113">
        <v>0</v>
      </c>
      <c r="AU64" s="112">
        <f>'[1]Contadores Por Turno 2026'!U66-'[1]Contadores Por Turno 2026'!U65</f>
        <v>492</v>
      </c>
      <c r="AV64" s="112">
        <f>'[1]Contadores Por Turno 2026'!V66-'[1]Contadores Por Turno 2026'!V65</f>
        <v>123</v>
      </c>
      <c r="AW64" s="112">
        <f>'[1]Contadores Por Turno 2026'!W66-'[1]Contadores Por Turno 2026'!W65</f>
        <v>154</v>
      </c>
      <c r="AX64" s="112">
        <v>0</v>
      </c>
      <c r="AY64" s="112">
        <v>0</v>
      </c>
      <c r="AZ64" s="112">
        <f>('[1]Contadores Por Turno 2026'!S66-'[1]Contadores Por Turno 2026'!S65)/1000</f>
        <v>53.139000000000003</v>
      </c>
      <c r="BA64" s="225" t="e">
        <v>#N/A</v>
      </c>
      <c r="BB64" s="4"/>
    </row>
    <row r="65" spans="1:54" x14ac:dyDescent="0.25">
      <c r="A65" s="25">
        <v>46044</v>
      </c>
      <c r="B65" s="26">
        <v>1</v>
      </c>
      <c r="C65" s="26">
        <f>WEEKNUM(Tabla1[[#This Row],[FECHA]],2)</f>
        <v>4</v>
      </c>
      <c r="D65" s="26">
        <f>DAY(Tabla1[[#This Row],[FECHA]])</f>
        <v>22</v>
      </c>
      <c r="E65" s="26">
        <f>'[1]Contadores Por Turno 2026'!X67-'[1]Contadores Por Turno 2026'!X66</f>
        <v>121</v>
      </c>
      <c r="F65" s="26">
        <f>'[1]Contadores Por Turno 2026'!Y67-'[1]Contadores Por Turno 2026'!Y66</f>
        <v>91</v>
      </c>
      <c r="G65" s="26"/>
      <c r="H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656</v>
      </c>
      <c r="I65" s="26">
        <f>('[1]Contadores Por Turno 2026'!C67-'[1]Contadores Por Turno 2026'!C66)*10</f>
        <v>160</v>
      </c>
      <c r="J65" s="57">
        <f>Tabla1[[#This Row],[ENTRADA RO 1 (m3)]]</f>
        <v>251.58199999999999</v>
      </c>
      <c r="K65" s="57">
        <f>Tabla1[[#This Row],[RECHAZO ETAPA 1 (m3)]]</f>
        <v>80.581999999999994</v>
      </c>
      <c r="L65" s="57">
        <f>Tabla1[[#This Row],[PERMEADO ETAPA 1  (m3)]]</f>
        <v>171</v>
      </c>
      <c r="M65" s="56">
        <f>1-(Tabla1[[#This Row],[VOLUMEN ENVIADO A RO (m3)]]-Tabla1[[#This Row],[VOLUMEN ENVIADO PERMEADO RO (m3)]])/Tabla1[[#This Row],[VOLUMEN ENVIADO A RO (m3)]]</f>
        <v>0.67969886557861847</v>
      </c>
      <c r="N65" s="57">
        <f>('[1]Contadores Por Turno 2026'!N67-'[1]Contadores Por Turno 2026'!N66)/1000</f>
        <v>251.58199999999999</v>
      </c>
      <c r="O65" s="57">
        <f>('[1]Contadores Por Turno 2026'!O67-'[1]Contadores Por Turno 2026'!O66)</f>
        <v>171</v>
      </c>
      <c r="P65" s="57">
        <f>+Tabla1[[#This Row],[ENTRADA RO 1 (m3)]]-Tabla1[[#This Row],[PERMEADO ETAPA 1  (m3)]]</f>
        <v>80.581999999999994</v>
      </c>
      <c r="Q65" s="56">
        <f>1-(Tabla1[[#This Row],[VOLUMEN ENVIADO A RO (m3)]]-Tabla1[[#This Row],[VOLUMEN ENVIADO PERMEADO RO (m3)]])/Tabla1[[#This Row],[VOLUMEN ENVIADO A RO (m3)]]</f>
        <v>0.67969886557861847</v>
      </c>
      <c r="R65" s="57">
        <v>0</v>
      </c>
      <c r="S65" s="57">
        <v>0</v>
      </c>
      <c r="T65" s="57">
        <v>0</v>
      </c>
      <c r="U65" s="56" t="s">
        <v>18</v>
      </c>
      <c r="V65" s="57">
        <f>Tabla1[[#This Row],[VOLUMEN ENVIADO PERMEADO RO (m3)]]</f>
        <v>171</v>
      </c>
      <c r="W65" s="101">
        <f>Tabla1[[#This Row],[TOTAL CONSUMO AGUA LIMPIA PRODUCCIÓN (m3)]]+Tabla1[[#This Row],[TOTAL CONSUMO AGUA RECHAZO PRODUCCIÓN (m3)]]</f>
        <v>918</v>
      </c>
      <c r="X65" s="101">
        <f>+Tabla1[[#This Row],[PERMEADO ETAPA 1  (m3)]]+Tabla1[[#This Row],[VOLUMEN  PTAP POTABLE (m3)2]]+Tabla1[[#This Row],[VOLUMEN CONSUMO ACUEDUCTO (m3)]]+Tabla1[[#This Row],[VOLUMEN CONSUMO CARROTANQUES (m3)]]</f>
        <v>918</v>
      </c>
      <c r="Y65" s="101">
        <v>0</v>
      </c>
      <c r="Z65" s="101">
        <v>442.31343283582089</v>
      </c>
      <c r="AA65" s="105">
        <f>+Tabla1[[#This Row],[VOLUMEN CONSUMO AGUA LIMPIA TINTORERIA (m3)]]</f>
        <v>717</v>
      </c>
      <c r="AB65" s="105">
        <v>0.52772466539196938</v>
      </c>
      <c r="AC65" s="105">
        <f>Tabla1[[#This Row],[TOTAL CONSUMO AGUA LIMPIA PRODUCCIÓN (m3)]]-Tabla1[[#This Row],[VOLUMEN CONSUMO AGUA LIMPIA LAVANDERIA (m3)]]</f>
        <v>717</v>
      </c>
      <c r="AD65" s="105"/>
      <c r="AE65" s="105"/>
      <c r="AF65" s="105">
        <v>65</v>
      </c>
      <c r="AG65" s="105">
        <v>45</v>
      </c>
      <c r="AH65" s="105">
        <f>Tabla1[[#This Row],[VOLUMEN CONSUMO AGUA LIMPIA LAVANDERIA (m3)]]</f>
        <v>201</v>
      </c>
      <c r="AI65" s="105">
        <v>218</v>
      </c>
      <c r="AJ65" s="105">
        <f>'[1]Contadores Por Turno 2026'!D67-'[1]Contadores Por Turno 2026'!D66</f>
        <v>201</v>
      </c>
      <c r="AK65" s="105">
        <v>0</v>
      </c>
      <c r="AL65" s="105"/>
      <c r="AM65" s="105">
        <v>19</v>
      </c>
      <c r="AN65" s="105">
        <v>0</v>
      </c>
      <c r="AO65" s="103">
        <f>'[1]Contadores Por Turno 2026'!R67-'[1]Contadores Por Turno 2026'!R66</f>
        <v>24</v>
      </c>
      <c r="AP65" s="101"/>
      <c r="AQ65" s="103"/>
      <c r="AR65" s="103">
        <v>8</v>
      </c>
      <c r="AS65" s="105">
        <f>'[1]Contadores Por Turno 2026'!L67-'[1]Contadores Por Turno 2026'!L66</f>
        <v>7</v>
      </c>
      <c r="AT65" s="103">
        <v>0</v>
      </c>
      <c r="AU65" s="102">
        <f>'[1]Contadores Por Turno 2026'!U67-'[1]Contadores Por Turno 2026'!U66</f>
        <v>948</v>
      </c>
      <c r="AV65" s="102">
        <f>'[1]Contadores Por Turno 2026'!V67-'[1]Contadores Por Turno 2026'!V66</f>
        <v>226</v>
      </c>
      <c r="AW65" s="102">
        <f>'[1]Contadores Por Turno 2026'!W67-'[1]Contadores Por Turno 2026'!W66</f>
        <v>1010</v>
      </c>
      <c r="AX65" s="102">
        <v>0</v>
      </c>
      <c r="AY65" s="102">
        <v>0</v>
      </c>
      <c r="AZ65" s="102">
        <f>('[1]Contadores Por Turno 2026'!S67-'[1]Contadores Por Turno 2026'!S66)/1000</f>
        <v>32.655000000000001</v>
      </c>
      <c r="BA65" s="223" t="e">
        <v>#N/A</v>
      </c>
      <c r="BB65" s="4"/>
    </row>
    <row r="66" spans="1:54" x14ac:dyDescent="0.25">
      <c r="A66" s="23">
        <v>46044</v>
      </c>
      <c r="B66" s="17">
        <v>2</v>
      </c>
      <c r="C66" s="17">
        <f>WEEKNUM(Tabla1[[#This Row],[FECHA]],2)</f>
        <v>4</v>
      </c>
      <c r="D66" s="17">
        <f>DAY(Tabla1[[#This Row],[FECHA]])</f>
        <v>22</v>
      </c>
      <c r="E66" s="17">
        <f>'[1]Contadores Por Turno 2026'!X68-'[1]Contadores Por Turno 2026'!X67</f>
        <v>147</v>
      </c>
      <c r="F66" s="17">
        <f>'[1]Contadores Por Turno 2026'!Y68-'[1]Contadores Por Turno 2026'!Y67</f>
        <v>112</v>
      </c>
      <c r="H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-302</v>
      </c>
      <c r="I66" s="17">
        <f>('[1]Contadores Por Turno 2026'!C68-'[1]Contadores Por Turno 2026'!C67)*10</f>
        <v>690</v>
      </c>
      <c r="J66" s="59">
        <f>Tabla1[[#This Row],[ENTRADA RO 1 (m3)]]</f>
        <v>364.11799999999999</v>
      </c>
      <c r="K66" s="59">
        <f>Tabla1[[#This Row],[RECHAZO ETAPA 1 (m3)]]</f>
        <v>74.117999999999995</v>
      </c>
      <c r="L66" s="59">
        <f>Tabla1[[#This Row],[PERMEADO ETAPA 1  (m3)]]</f>
        <v>290</v>
      </c>
      <c r="M66" s="58">
        <f>1-(Tabla1[[#This Row],[VOLUMEN ENVIADO A RO (m3)]]-Tabla1[[#This Row],[VOLUMEN ENVIADO PERMEADO RO (m3)]])/Tabla1[[#This Row],[VOLUMEN ENVIADO A RO (m3)]]</f>
        <v>0.79644510845385286</v>
      </c>
      <c r="N66" s="59">
        <f>('[1]Contadores Por Turno 2026'!N68-'[1]Contadores Por Turno 2026'!N67)/1000</f>
        <v>364.11799999999999</v>
      </c>
      <c r="O66" s="59">
        <f>('[1]Contadores Por Turno 2026'!O68-'[1]Contadores Por Turno 2026'!O67)</f>
        <v>290</v>
      </c>
      <c r="P66" s="59">
        <f>+Tabla1[[#This Row],[ENTRADA RO 1 (m3)]]-Tabla1[[#This Row],[PERMEADO ETAPA 1  (m3)]]</f>
        <v>74.117999999999995</v>
      </c>
      <c r="Q66" s="58">
        <f>1-(Tabla1[[#This Row],[VOLUMEN ENVIADO A RO (m3)]]-Tabla1[[#This Row],[VOLUMEN ENVIADO PERMEADO RO (m3)]])/Tabla1[[#This Row],[VOLUMEN ENVIADO A RO (m3)]]</f>
        <v>0.79644510845385286</v>
      </c>
      <c r="R66" s="59">
        <v>0</v>
      </c>
      <c r="S66" s="59">
        <v>0</v>
      </c>
      <c r="T66" s="59">
        <v>0</v>
      </c>
      <c r="U66" s="58" t="s">
        <v>18</v>
      </c>
      <c r="V66" s="59">
        <f>Tabla1[[#This Row],[VOLUMEN ENVIADO PERMEADO RO (m3)]]</f>
        <v>290</v>
      </c>
      <c r="W66" s="106">
        <f>Tabla1[[#This Row],[TOTAL CONSUMO AGUA LIMPIA PRODUCCIÓN (m3)]]+Tabla1[[#This Row],[TOTAL CONSUMO AGUA RECHAZO PRODUCCIÓN (m3)]]</f>
        <v>100</v>
      </c>
      <c r="X66" s="106">
        <f>+Tabla1[[#This Row],[PERMEADO ETAPA 1  (m3)]]+Tabla1[[#This Row],[VOLUMEN  PTAP POTABLE (m3)2]]+Tabla1[[#This Row],[VOLUMEN CONSUMO ACUEDUCTO (m3)]]+Tabla1[[#This Row],[VOLUMEN CONSUMO CARROTANQUES (m3)]]</f>
        <v>100</v>
      </c>
      <c r="Y66" s="106">
        <v>0</v>
      </c>
      <c r="Z66" s="106">
        <v>619.23880597014931</v>
      </c>
      <c r="AA66" s="110">
        <f>+Tabla1[[#This Row],[VOLUMEN CONSUMO AGUA LIMPIA TINTORERIA (m3)]]</f>
        <v>-225</v>
      </c>
      <c r="AB66" s="110">
        <v>0.48030018761726079</v>
      </c>
      <c r="AC66" s="110">
        <f>Tabla1[[#This Row],[TOTAL CONSUMO AGUA LIMPIA PRODUCCIÓN (m3)]]-Tabla1[[#This Row],[VOLUMEN CONSUMO AGUA LIMPIA LAVANDERIA (m3)]]</f>
        <v>-225</v>
      </c>
      <c r="AD66" s="110"/>
      <c r="AE66" s="110">
        <v>11004</v>
      </c>
      <c r="AF66" s="110">
        <v>65</v>
      </c>
      <c r="AG66" s="110">
        <v>45</v>
      </c>
      <c r="AH66" s="110">
        <f>Tabla1[[#This Row],[VOLUMEN CONSUMO AGUA LIMPIA LAVANDERIA (m3)]]</f>
        <v>325</v>
      </c>
      <c r="AI66" s="110">
        <v>221</v>
      </c>
      <c r="AJ66" s="110">
        <f>'[1]Contadores Por Turno 2026'!D68-'[1]Contadores Por Turno 2026'!D67</f>
        <v>325</v>
      </c>
      <c r="AK66" s="110">
        <v>0</v>
      </c>
      <c r="AL66" s="110">
        <v>15994</v>
      </c>
      <c r="AM66" s="110">
        <v>19</v>
      </c>
      <c r="AN66" s="110">
        <v>0</v>
      </c>
      <c r="AO66" s="108">
        <f>'[1]Contadores Por Turno 2026'!R68-'[1]Contadores Por Turno 2026'!R67</f>
        <v>12</v>
      </c>
      <c r="AP66" s="106"/>
      <c r="AQ66" s="108"/>
      <c r="AR66" s="108">
        <v>8</v>
      </c>
      <c r="AS66" s="110">
        <f>'[1]Contadores Por Turno 2026'!L68-'[1]Contadores Por Turno 2026'!L67</f>
        <v>6</v>
      </c>
      <c r="AT66" s="108">
        <v>0</v>
      </c>
      <c r="AU66" s="107">
        <f>'[1]Contadores Por Turno 2026'!U68-'[1]Contadores Por Turno 2026'!U67</f>
        <v>135</v>
      </c>
      <c r="AV66" s="107">
        <f>'[1]Contadores Por Turno 2026'!V68-'[1]Contadores Por Turno 2026'!V67</f>
        <v>127</v>
      </c>
      <c r="AW66" s="107">
        <f>'[1]Contadores Por Turno 2026'!W68-'[1]Contadores Por Turno 2026'!W67</f>
        <v>-547</v>
      </c>
      <c r="AX66" s="107">
        <v>0</v>
      </c>
      <c r="AY66" s="107">
        <v>324</v>
      </c>
      <c r="AZ66" s="107">
        <f>('[1]Contadores Por Turno 2026'!S68-'[1]Contadores Por Turno 2026'!S67)/1000</f>
        <v>150.59399999999999</v>
      </c>
      <c r="BA66" s="224" t="e">
        <v>#N/A</v>
      </c>
      <c r="BB66" s="4"/>
    </row>
    <row r="67" spans="1:54" ht="15.75" thickBot="1" x14ac:dyDescent="0.3">
      <c r="A67" s="27">
        <v>46044</v>
      </c>
      <c r="B67" s="28">
        <v>3</v>
      </c>
      <c r="C67" s="28">
        <f>WEEKNUM(Tabla1[[#This Row],[FECHA]],2)</f>
        <v>4</v>
      </c>
      <c r="D67" s="28">
        <f>DAY(Tabla1[[#This Row],[FECHA]])</f>
        <v>22</v>
      </c>
      <c r="E67" s="28">
        <f>'[1]Contadores Por Turno 2026'!X69-'[1]Contadores Por Turno 2026'!X68</f>
        <v>71</v>
      </c>
      <c r="F67" s="28">
        <f>'[1]Contadores Por Turno 2026'!Y69-'[1]Contadores Por Turno 2026'!Y68</f>
        <v>51</v>
      </c>
      <c r="G67" s="28"/>
      <c r="H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105</v>
      </c>
      <c r="I67" s="28">
        <f>('[1]Contadores Por Turno 2026'!C69-'[1]Contadores Por Turno 2026'!C68)*10</f>
        <v>200</v>
      </c>
      <c r="J67" s="61">
        <f>Tabla1[[#This Row],[ENTRADA RO 1 (m3)]]</f>
        <v>263.26100000000002</v>
      </c>
      <c r="K67" s="61">
        <f>Tabla1[[#This Row],[RECHAZO ETAPA 1 (m3)]]</f>
        <v>49.261000000000024</v>
      </c>
      <c r="L67" s="61">
        <f>Tabla1[[#This Row],[PERMEADO ETAPA 1  (m3)]]</f>
        <v>214</v>
      </c>
      <c r="M67" s="60">
        <f>1-(Tabla1[[#This Row],[VOLUMEN ENVIADO A RO (m3)]]-Tabla1[[#This Row],[VOLUMEN ENVIADO PERMEADO RO (m3)]])/Tabla1[[#This Row],[VOLUMEN ENVIADO A RO (m3)]]</f>
        <v>0.81288151302319744</v>
      </c>
      <c r="N67" s="61">
        <f>('[1]Contadores Por Turno 2026'!N69-'[1]Contadores Por Turno 2026'!N68)/1000</f>
        <v>263.26100000000002</v>
      </c>
      <c r="O67" s="61">
        <f>('[1]Contadores Por Turno 2026'!O69-'[1]Contadores Por Turno 2026'!O68)</f>
        <v>214</v>
      </c>
      <c r="P67" s="61">
        <f>+Tabla1[[#This Row],[ENTRADA RO 1 (m3)]]-Tabla1[[#This Row],[PERMEADO ETAPA 1  (m3)]]</f>
        <v>49.261000000000024</v>
      </c>
      <c r="Q67" s="60">
        <f>1-(Tabla1[[#This Row],[VOLUMEN ENVIADO A RO (m3)]]-Tabla1[[#This Row],[VOLUMEN ENVIADO PERMEADO RO (m3)]])/Tabla1[[#This Row],[VOLUMEN ENVIADO A RO (m3)]]</f>
        <v>0.81288151302319744</v>
      </c>
      <c r="R67" s="61">
        <v>0</v>
      </c>
      <c r="S67" s="61">
        <v>0</v>
      </c>
      <c r="T67" s="61">
        <v>0</v>
      </c>
      <c r="U67" s="60" t="s">
        <v>18</v>
      </c>
      <c r="V67" s="61">
        <f>Tabla1[[#This Row],[VOLUMEN ENVIADO PERMEADO RO (m3)]]</f>
        <v>214</v>
      </c>
      <c r="W67" s="111">
        <f>Tabla1[[#This Row],[TOTAL CONSUMO AGUA LIMPIA PRODUCCIÓN (m3)]]+Tabla1[[#This Row],[TOTAL CONSUMO AGUA RECHAZO PRODUCCIÓN (m3)]]</f>
        <v>370</v>
      </c>
      <c r="X67" s="111">
        <f>+Tabla1[[#This Row],[PERMEADO ETAPA 1  (m3)]]+Tabla1[[#This Row],[VOLUMEN  PTAP POTABLE (m3)2]]+Tabla1[[#This Row],[VOLUMEN CONSUMO ACUEDUCTO (m3)]]+Tabla1[[#This Row],[VOLUMEN CONSUMO CARROTANQUES (m3)]]</f>
        <v>370</v>
      </c>
      <c r="Y67" s="111">
        <v>0</v>
      </c>
      <c r="Z67" s="111">
        <v>530.77611940298516</v>
      </c>
      <c r="AA67" s="115">
        <f>+Tabla1[[#This Row],[VOLUMEN CONSUMO AGUA LIMPIA TINTORERIA (m3)]]</f>
        <v>149</v>
      </c>
      <c r="AB67" s="115">
        <v>0.60850439882697949</v>
      </c>
      <c r="AC67" s="115">
        <f>Tabla1[[#This Row],[TOTAL CONSUMO AGUA LIMPIA PRODUCCIÓN (m3)]]-Tabla1[[#This Row],[VOLUMEN CONSUMO AGUA LIMPIA LAVANDERIA (m3)]]</f>
        <v>149</v>
      </c>
      <c r="AD67" s="115"/>
      <c r="AE67" s="115"/>
      <c r="AF67" s="115">
        <v>65</v>
      </c>
      <c r="AG67" s="115">
        <v>45</v>
      </c>
      <c r="AH67" s="115">
        <f>Tabla1[[#This Row],[VOLUMEN CONSUMO AGUA LIMPIA LAVANDERIA (m3)]]</f>
        <v>221</v>
      </c>
      <c r="AI67" s="115">
        <v>225</v>
      </c>
      <c r="AJ67" s="115">
        <f>'[1]Contadores Por Turno 2026'!D69-'[1]Contadores Por Turno 2026'!D68</f>
        <v>221</v>
      </c>
      <c r="AK67" s="115">
        <v>0</v>
      </c>
      <c r="AL67" s="115"/>
      <c r="AM67" s="115">
        <v>19</v>
      </c>
      <c r="AN67" s="115">
        <v>0</v>
      </c>
      <c r="AO67" s="113">
        <f>'[1]Contadores Por Turno 2026'!R69-'[1]Contadores Por Turno 2026'!R68</f>
        <v>21</v>
      </c>
      <c r="AP67" s="111"/>
      <c r="AQ67" s="113"/>
      <c r="AR67" s="113">
        <v>8</v>
      </c>
      <c r="AS67" s="115">
        <f>'[1]Contadores Por Turno 2026'!L69-'[1]Contadores Por Turno 2026'!L68</f>
        <v>8</v>
      </c>
      <c r="AT67" s="113">
        <v>0</v>
      </c>
      <c r="AU67" s="112">
        <f>'[1]Contadores Por Turno 2026'!U69-'[1]Contadores Por Turno 2026'!U68</f>
        <v>390</v>
      </c>
      <c r="AV67" s="112">
        <f>'[1]Contadores Por Turno 2026'!V69-'[1]Contadores Por Turno 2026'!V68</f>
        <v>144</v>
      </c>
      <c r="AW67" s="112">
        <f>'[1]Contadores Por Turno 2026'!W69-'[1]Contadores Por Turno 2026'!W68</f>
        <v>136</v>
      </c>
      <c r="AX67" s="112">
        <v>0</v>
      </c>
      <c r="AY67" s="112">
        <v>0</v>
      </c>
      <c r="AZ67" s="112">
        <f>('[1]Contadores Por Turno 2026'!S69-'[1]Contadores Por Turno 2026'!S68)/1000</f>
        <v>69.849999999999994</v>
      </c>
      <c r="BA67" s="225" t="e">
        <v>#N/A</v>
      </c>
      <c r="BB67" s="4"/>
    </row>
    <row r="68" spans="1:54" x14ac:dyDescent="0.25">
      <c r="A68" s="25">
        <v>46045</v>
      </c>
      <c r="B68" s="26">
        <v>1</v>
      </c>
      <c r="C68" s="26">
        <f>WEEKNUM(Tabla1[[#This Row],[FECHA]],2)</f>
        <v>4</v>
      </c>
      <c r="D68" s="26">
        <f>DAY(Tabla1[[#This Row],[FECHA]])</f>
        <v>23</v>
      </c>
      <c r="E68" s="26">
        <f>'[1]Contadores Por Turno 2026'!X70-'[1]Contadores Por Turno 2026'!X69</f>
        <v>130</v>
      </c>
      <c r="F68" s="26">
        <f>'[1]Contadores Por Turno 2026'!Y70-'[1]Contadores Por Turno 2026'!Y69</f>
        <v>95</v>
      </c>
      <c r="G68" s="26"/>
      <c r="H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271</v>
      </c>
      <c r="I68" s="26">
        <f>('[1]Contadores Por Turno 2026'!C70-'[1]Contadores Por Turno 2026'!C69)*10</f>
        <v>500</v>
      </c>
      <c r="J68" s="57">
        <f>Tabla1[[#This Row],[ENTRADA RO 1 (m3)]]</f>
        <v>109.98099999999999</v>
      </c>
      <c r="K68" s="57">
        <f>Tabla1[[#This Row],[RECHAZO ETAPA 1 (m3)]]</f>
        <v>29.980999999999995</v>
      </c>
      <c r="L68" s="57">
        <f>Tabla1[[#This Row],[PERMEADO ETAPA 1  (m3)]]</f>
        <v>80</v>
      </c>
      <c r="M68" s="56">
        <f>1-(Tabla1[[#This Row],[VOLUMEN ENVIADO A RO (m3)]]-Tabla1[[#This Row],[VOLUMEN ENVIADO PERMEADO RO (m3)]])/Tabla1[[#This Row],[VOLUMEN ENVIADO A RO (m3)]]</f>
        <v>0.72739836880915798</v>
      </c>
      <c r="N68" s="57">
        <f>('[1]Contadores Por Turno 2026'!N70-'[1]Contadores Por Turno 2026'!N69)/1000</f>
        <v>109.98099999999999</v>
      </c>
      <c r="O68" s="57">
        <f>('[1]Contadores Por Turno 2026'!O70-'[1]Contadores Por Turno 2026'!O69)</f>
        <v>80</v>
      </c>
      <c r="P68" s="57">
        <f>+Tabla1[[#This Row],[ENTRADA RO 1 (m3)]]-Tabla1[[#This Row],[PERMEADO ETAPA 1  (m3)]]</f>
        <v>29.980999999999995</v>
      </c>
      <c r="Q68" s="56">
        <f>1-(Tabla1[[#This Row],[VOLUMEN ENVIADO A RO (m3)]]-Tabla1[[#This Row],[VOLUMEN ENVIADO PERMEADO RO (m3)]])/Tabla1[[#This Row],[VOLUMEN ENVIADO A RO (m3)]]</f>
        <v>0.72739836880915798</v>
      </c>
      <c r="R68" s="57">
        <v>0</v>
      </c>
      <c r="S68" s="57">
        <v>0</v>
      </c>
      <c r="T68" s="57">
        <v>0</v>
      </c>
      <c r="U68" s="56" t="s">
        <v>18</v>
      </c>
      <c r="V68" s="57">
        <f>Tabla1[[#This Row],[VOLUMEN ENVIADO PERMEADO RO (m3)]]</f>
        <v>80</v>
      </c>
      <c r="W68" s="101">
        <f>Tabla1[[#This Row],[TOTAL CONSUMO AGUA LIMPIA PRODUCCIÓN (m3)]]+Tabla1[[#This Row],[TOTAL CONSUMO AGUA RECHAZO PRODUCCIÓN (m3)]]</f>
        <v>446</v>
      </c>
      <c r="X68" s="101">
        <f>+Tabla1[[#This Row],[PERMEADO ETAPA 1  (m3)]]+Tabla1[[#This Row],[VOLUMEN  PTAP POTABLE (m3)2]]+Tabla1[[#This Row],[VOLUMEN CONSUMO ACUEDUCTO (m3)]]+Tabla1[[#This Row],[VOLUMEN CONSUMO CARROTANQUES (m3)]]</f>
        <v>446</v>
      </c>
      <c r="Y68" s="101">
        <v>0</v>
      </c>
      <c r="Z68" s="101">
        <v>265.38805970149258</v>
      </c>
      <c r="AA68" s="105">
        <f>+Tabla1[[#This Row],[VOLUMEN CONSUMO AGUA LIMPIA TINTORERIA (m3)]]</f>
        <v>186</v>
      </c>
      <c r="AB68" s="105">
        <v>0.58983666061705986</v>
      </c>
      <c r="AC68" s="105">
        <f>Tabla1[[#This Row],[TOTAL CONSUMO AGUA LIMPIA PRODUCCIÓN (m3)]]-Tabla1[[#This Row],[VOLUMEN CONSUMO AGUA LIMPIA LAVANDERIA (m3)]]</f>
        <v>186</v>
      </c>
      <c r="AD68" s="105"/>
      <c r="AE68" s="105"/>
      <c r="AF68" s="105">
        <v>65</v>
      </c>
      <c r="AG68" s="105">
        <v>45</v>
      </c>
      <c r="AH68" s="105">
        <f>Tabla1[[#This Row],[VOLUMEN CONSUMO AGUA LIMPIA LAVANDERIA (m3)]]</f>
        <v>260</v>
      </c>
      <c r="AI68" s="105">
        <v>213</v>
      </c>
      <c r="AJ68" s="105">
        <f>'[1]Contadores Por Turno 2026'!D70-'[1]Contadores Por Turno 2026'!D69</f>
        <v>260</v>
      </c>
      <c r="AK68" s="105">
        <v>0</v>
      </c>
      <c r="AL68" s="105"/>
      <c r="AM68" s="105">
        <v>19</v>
      </c>
      <c r="AN68" s="105">
        <v>0</v>
      </c>
      <c r="AO68" s="103">
        <f>'[1]Contadores Por Turno 2026'!R70-'[1]Contadores Por Turno 2026'!R69</f>
        <v>11</v>
      </c>
      <c r="AP68" s="101"/>
      <c r="AQ68" s="103"/>
      <c r="AR68" s="103">
        <v>8</v>
      </c>
      <c r="AS68" s="105">
        <f>'[1]Contadores Por Turno 2026'!L70-'[1]Contadores Por Turno 2026'!L69</f>
        <v>7</v>
      </c>
      <c r="AT68" s="103">
        <v>0</v>
      </c>
      <c r="AU68" s="102">
        <f>'[1]Contadores Por Turno 2026'!U70-'[1]Contadores Por Turno 2026'!U69</f>
        <v>481</v>
      </c>
      <c r="AV68" s="102">
        <f>'[1]Contadores Por Turno 2026'!V70-'[1]Contadores Por Turno 2026'!V69</f>
        <v>69</v>
      </c>
      <c r="AW68" s="102">
        <f>'[1]Contadores Por Turno 2026'!W70-'[1]Contadores Por Turno 2026'!W69</f>
        <v>90</v>
      </c>
      <c r="AX68" s="102">
        <v>0</v>
      </c>
      <c r="AY68" s="102">
        <v>0</v>
      </c>
      <c r="AZ68" s="102">
        <f>('[1]Contadores Por Turno 2026'!S70-'[1]Contadores Por Turno 2026'!S69)/1000</f>
        <v>56.839500000000001</v>
      </c>
      <c r="BA68" s="223" t="e">
        <v>#N/A</v>
      </c>
      <c r="BB68" s="4"/>
    </row>
    <row r="69" spans="1:54" x14ac:dyDescent="0.25">
      <c r="A69" s="23">
        <v>46045</v>
      </c>
      <c r="B69" s="17">
        <v>2</v>
      </c>
      <c r="C69" s="17">
        <f>WEEKNUM(Tabla1[[#This Row],[FECHA]],2)</f>
        <v>4</v>
      </c>
      <c r="D69" s="17">
        <f>DAY(Tabla1[[#This Row],[FECHA]])</f>
        <v>23</v>
      </c>
      <c r="E69" s="17">
        <f>'[1]Contadores Por Turno 2026'!X71-'[1]Contadores Por Turno 2026'!X70</f>
        <v>77</v>
      </c>
      <c r="F69" s="17">
        <f>'[1]Contadores Por Turno 2026'!Y71-'[1]Contadores Por Turno 2026'!Y70</f>
        <v>62</v>
      </c>
      <c r="H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287</v>
      </c>
      <c r="I69" s="17">
        <f>('[1]Contadores Por Turno 2026'!C71-'[1]Contadores Por Turno 2026'!C70)*10</f>
        <v>420</v>
      </c>
      <c r="J69" s="59">
        <f>Tabla1[[#This Row],[ENTRADA RO 1 (m3)]]</f>
        <v>62.616</v>
      </c>
      <c r="K69" s="59">
        <f>Tabla1[[#This Row],[RECHAZO ETAPA 1 (m3)]]</f>
        <v>18.616</v>
      </c>
      <c r="L69" s="59">
        <f>Tabla1[[#This Row],[PERMEADO ETAPA 1  (m3)]]</f>
        <v>44</v>
      </c>
      <c r="M69" s="58">
        <f>1-(Tabla1[[#This Row],[VOLUMEN ENVIADO A RO (m3)]]-Tabla1[[#This Row],[VOLUMEN ENVIADO PERMEADO RO (m3)]])/Tabla1[[#This Row],[VOLUMEN ENVIADO A RO (m3)]]</f>
        <v>0.70269579660150761</v>
      </c>
      <c r="N69" s="59">
        <f>('[1]Contadores Por Turno 2026'!N71-'[1]Contadores Por Turno 2026'!N70)/1000</f>
        <v>62.616</v>
      </c>
      <c r="O69" s="59">
        <f>('[1]Contadores Por Turno 2026'!O71-'[1]Contadores Por Turno 2026'!O70)</f>
        <v>44</v>
      </c>
      <c r="P69" s="59">
        <f>+Tabla1[[#This Row],[ENTRADA RO 1 (m3)]]-Tabla1[[#This Row],[PERMEADO ETAPA 1  (m3)]]</f>
        <v>18.616</v>
      </c>
      <c r="Q69" s="58">
        <f>1-(Tabla1[[#This Row],[VOLUMEN ENVIADO A RO (m3)]]-Tabla1[[#This Row],[VOLUMEN ENVIADO PERMEADO RO (m3)]])/Tabla1[[#This Row],[VOLUMEN ENVIADO A RO (m3)]]</f>
        <v>0.70269579660150761</v>
      </c>
      <c r="R69" s="59">
        <v>0</v>
      </c>
      <c r="S69" s="59">
        <v>0</v>
      </c>
      <c r="T69" s="59">
        <v>0</v>
      </c>
      <c r="U69" s="58" t="s">
        <v>18</v>
      </c>
      <c r="V69" s="59">
        <f>Tabla1[[#This Row],[VOLUMEN ENVIADO PERMEADO RO (m3)]]</f>
        <v>44</v>
      </c>
      <c r="W69" s="106">
        <f>Tabla1[[#This Row],[TOTAL CONSUMO AGUA LIMPIA PRODUCCIÓN (m3)]]+Tabla1[[#This Row],[TOTAL CONSUMO AGUA RECHAZO PRODUCCIÓN (m3)]]</f>
        <v>393</v>
      </c>
      <c r="X69" s="106">
        <f>+Tabla1[[#This Row],[PERMEADO ETAPA 1  (m3)]]+Tabla1[[#This Row],[VOLUMEN  PTAP POTABLE (m3)2]]+Tabla1[[#This Row],[VOLUMEN CONSUMO ACUEDUCTO (m3)]]+Tabla1[[#This Row],[VOLUMEN CONSUMO CARROTANQUES (m3)]]</f>
        <v>393</v>
      </c>
      <c r="Y69" s="106">
        <v>0</v>
      </c>
      <c r="Z69" s="106">
        <v>176.92537313432837</v>
      </c>
      <c r="AA69" s="110">
        <f>+Tabla1[[#This Row],[VOLUMEN CONSUMO AGUA LIMPIA TINTORERIA (m3)]]</f>
        <v>103</v>
      </c>
      <c r="AB69" s="110">
        <v>0.56622516556291391</v>
      </c>
      <c r="AC69" s="110">
        <f>Tabla1[[#This Row],[TOTAL CONSUMO AGUA LIMPIA PRODUCCIÓN (m3)]]-Tabla1[[#This Row],[VOLUMEN CONSUMO AGUA LIMPIA LAVANDERIA (m3)]]</f>
        <v>103</v>
      </c>
      <c r="AD69" s="110"/>
      <c r="AE69" s="110">
        <v>6891</v>
      </c>
      <c r="AF69" s="110">
        <v>65</v>
      </c>
      <c r="AG69" s="110">
        <v>45</v>
      </c>
      <c r="AH69" s="110">
        <f>Tabla1[[#This Row],[VOLUMEN CONSUMO AGUA LIMPIA LAVANDERIA (m3)]]</f>
        <v>290</v>
      </c>
      <c r="AI69" s="110">
        <v>222</v>
      </c>
      <c r="AJ69" s="110">
        <f>'[1]Contadores Por Turno 2026'!D71-'[1]Contadores Por Turno 2026'!D70</f>
        <v>290</v>
      </c>
      <c r="AK69" s="110">
        <v>0</v>
      </c>
      <c r="AL69" s="110">
        <v>19005</v>
      </c>
      <c r="AM69" s="110">
        <v>19</v>
      </c>
      <c r="AN69" s="110">
        <v>0</v>
      </c>
      <c r="AO69" s="108">
        <f>'[1]Contadores Por Turno 2026'!R71-'[1]Contadores Por Turno 2026'!R70</f>
        <v>9</v>
      </c>
      <c r="AP69" s="106"/>
      <c r="AQ69" s="108"/>
      <c r="AR69" s="108">
        <v>8</v>
      </c>
      <c r="AS69" s="110">
        <f>'[1]Contadores Por Turno 2026'!L71-'[1]Contadores Por Turno 2026'!L70</f>
        <v>6</v>
      </c>
      <c r="AT69" s="108">
        <v>0</v>
      </c>
      <c r="AU69" s="107">
        <f>'[1]Contadores Por Turno 2026'!U71-'[1]Contadores Por Turno 2026'!U70</f>
        <v>408</v>
      </c>
      <c r="AV69" s="107">
        <f>'[1]Contadores Por Turno 2026'!V71-'[1]Contadores Por Turno 2026'!V70</f>
        <v>30</v>
      </c>
      <c r="AW69" s="107">
        <f>'[1]Contadores Por Turno 2026'!W71-'[1]Contadores Por Turno 2026'!W70</f>
        <v>43</v>
      </c>
      <c r="AX69" s="107">
        <v>0</v>
      </c>
      <c r="AY69" s="107">
        <f>Tabla1[[#This Row],[CONSUMO TOTAL TINTORERIA (m3)]]</f>
        <v>103</v>
      </c>
      <c r="AZ69" s="107">
        <f>('[1]Contadores Por Turno 2026'!S71-'[1]Contadores Por Turno 2026'!S70)/1000</f>
        <v>56.839500000000001</v>
      </c>
      <c r="BA69" s="224" t="e">
        <v>#N/A</v>
      </c>
      <c r="BB69" s="4"/>
    </row>
    <row r="70" spans="1:54" ht="15.75" thickBot="1" x14ac:dyDescent="0.3">
      <c r="A70" s="27">
        <v>46045</v>
      </c>
      <c r="B70" s="28">
        <v>3</v>
      </c>
      <c r="C70" s="28">
        <f>WEEKNUM(Tabla1[[#This Row],[FECHA]],2)</f>
        <v>4</v>
      </c>
      <c r="D70" s="28">
        <f>DAY(Tabla1[[#This Row],[FECHA]])</f>
        <v>23</v>
      </c>
      <c r="E70" s="28">
        <f>'[1]Contadores Por Turno 2026'!X72-'[1]Contadores Por Turno 2026'!X71</f>
        <v>98</v>
      </c>
      <c r="F70" s="28">
        <f>'[1]Contadores Por Turno 2026'!Y72-'[1]Contadores Por Turno 2026'!Y71</f>
        <v>73</v>
      </c>
      <c r="G70" s="28"/>
      <c r="H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</v>
      </c>
      <c r="I70" s="28">
        <f>('[1]Contadores Por Turno 2026'!C72-'[1]Contadores Por Turno 2026'!C71)*10</f>
        <v>300</v>
      </c>
      <c r="J70" s="61">
        <f>Tabla1[[#This Row],[ENTRADA RO 1 (m3)]]</f>
        <v>403.63400000000001</v>
      </c>
      <c r="K70" s="61">
        <f>Tabla1[[#This Row],[RECHAZO ETAPA 1 (m3)]]</f>
        <v>111.63400000000001</v>
      </c>
      <c r="L70" s="61">
        <f>Tabla1[[#This Row],[PERMEADO ETAPA 1  (m3)]]</f>
        <v>292</v>
      </c>
      <c r="M70" s="60">
        <f>1-(Tabla1[[#This Row],[VOLUMEN ENVIADO A RO (m3)]]-Tabla1[[#This Row],[VOLUMEN ENVIADO PERMEADO RO (m3)]])/Tabla1[[#This Row],[VOLUMEN ENVIADO A RO (m3)]]</f>
        <v>0.72342765971152079</v>
      </c>
      <c r="N70" s="61">
        <f>('[1]Contadores Por Turno 2026'!N72-'[1]Contadores Por Turno 2026'!N71)/1000</f>
        <v>403.63400000000001</v>
      </c>
      <c r="O70" s="61">
        <f>('[1]Contadores Por Turno 2026'!O72-'[1]Contadores Por Turno 2026'!O71)</f>
        <v>292</v>
      </c>
      <c r="P70" s="61">
        <f>+Tabla1[[#This Row],[ENTRADA RO 1 (m3)]]-Tabla1[[#This Row],[PERMEADO ETAPA 1  (m3)]]</f>
        <v>111.63400000000001</v>
      </c>
      <c r="Q70" s="60">
        <f>1-(Tabla1[[#This Row],[VOLUMEN ENVIADO A RO (m3)]]-Tabla1[[#This Row],[VOLUMEN ENVIADO PERMEADO RO (m3)]])/Tabla1[[#This Row],[VOLUMEN ENVIADO A RO (m3)]]</f>
        <v>0.72342765971152079</v>
      </c>
      <c r="R70" s="61">
        <v>0</v>
      </c>
      <c r="S70" s="61">
        <v>0</v>
      </c>
      <c r="T70" s="61">
        <v>0</v>
      </c>
      <c r="U70" s="60" t="s">
        <v>18</v>
      </c>
      <c r="V70" s="61">
        <f>Tabla1[[#This Row],[VOLUMEN ENVIADO PERMEADO RO (m3)]]</f>
        <v>292</v>
      </c>
      <c r="W70" s="111">
        <f>Tabla1[[#This Row],[TOTAL CONSUMO AGUA LIMPIA PRODUCCIÓN (m3)]]+Tabla1[[#This Row],[TOTAL CONSUMO AGUA RECHAZO PRODUCCIÓN (m3)]]</f>
        <v>505</v>
      </c>
      <c r="X70" s="111">
        <f>+Tabla1[[#This Row],[PERMEADO ETAPA 1  (m3)]]+Tabla1[[#This Row],[VOLUMEN  PTAP POTABLE (m3)2]]+Tabla1[[#This Row],[VOLUMEN CONSUMO ACUEDUCTO (m3)]]+Tabla1[[#This Row],[VOLUMEN CONSUMO CARROTANQUES (m3)]]</f>
        <v>505</v>
      </c>
      <c r="Y70" s="111">
        <v>0</v>
      </c>
      <c r="Z70" s="111">
        <v>530.77611940298516</v>
      </c>
      <c r="AA70" s="115">
        <f>+Tabla1[[#This Row],[VOLUMEN CONSUMO AGUA LIMPIA TINTORERIA (m3)]]</f>
        <v>184</v>
      </c>
      <c r="AB70" s="115">
        <v>0.67573964497041417</v>
      </c>
      <c r="AC70" s="115">
        <f>Tabla1[[#This Row],[TOTAL CONSUMO AGUA LIMPIA PRODUCCIÓN (m3)]]-Tabla1[[#This Row],[VOLUMEN CONSUMO AGUA LIMPIA LAVANDERIA (m3)]]</f>
        <v>184</v>
      </c>
      <c r="AD70" s="115"/>
      <c r="AE70" s="115"/>
      <c r="AF70" s="115">
        <v>65</v>
      </c>
      <c r="AG70" s="115">
        <v>45</v>
      </c>
      <c r="AH70" s="115">
        <f>Tabla1[[#This Row],[VOLUMEN CONSUMO AGUA LIMPIA LAVANDERIA (m3)]]</f>
        <v>321</v>
      </c>
      <c r="AI70" s="115">
        <v>233</v>
      </c>
      <c r="AJ70" s="115">
        <f>'[1]Contadores Por Turno 2026'!D72-'[1]Contadores Por Turno 2026'!D71</f>
        <v>321</v>
      </c>
      <c r="AK70" s="115">
        <v>0</v>
      </c>
      <c r="AL70" s="115"/>
      <c r="AM70" s="115">
        <v>19</v>
      </c>
      <c r="AN70" s="115">
        <v>0</v>
      </c>
      <c r="AO70" s="113">
        <f>'[1]Contadores Por Turno 2026'!R72-'[1]Contadores Por Turno 2026'!R71</f>
        <v>7</v>
      </c>
      <c r="AP70" s="111"/>
      <c r="AQ70" s="113"/>
      <c r="AR70" s="113">
        <v>8</v>
      </c>
      <c r="AS70" s="115">
        <f>'[1]Contadores Por Turno 2026'!L72-'[1]Contadores Por Turno 2026'!L71</f>
        <v>6</v>
      </c>
      <c r="AT70" s="113">
        <v>0</v>
      </c>
      <c r="AU70" s="112">
        <f>'[1]Contadores Por Turno 2026'!U72-'[1]Contadores Por Turno 2026'!U71</f>
        <v>530</v>
      </c>
      <c r="AV70" s="112">
        <f>'[1]Contadores Por Turno 2026'!V72-'[1]Contadores Por Turno 2026'!V71</f>
        <v>222</v>
      </c>
      <c r="AW70" s="112">
        <f>'[1]Contadores Por Turno 2026'!W72-'[1]Contadores Por Turno 2026'!W71</f>
        <v>211</v>
      </c>
      <c r="AX70" s="112">
        <v>0</v>
      </c>
      <c r="AY70" s="112">
        <v>0</v>
      </c>
      <c r="AZ70" s="112">
        <f>('[1]Contadores Por Turno 2026'!S72-'[1]Contadores Por Turno 2026'!S71)/1000</f>
        <v>30.594000000000001</v>
      </c>
      <c r="BA70" s="225" t="e">
        <v>#N/A</v>
      </c>
      <c r="BB70" s="4"/>
    </row>
    <row r="71" spans="1:54" x14ac:dyDescent="0.25">
      <c r="A71" s="25">
        <v>46046</v>
      </c>
      <c r="B71" s="26">
        <v>1</v>
      </c>
      <c r="C71" s="26">
        <f>WEEKNUM(Tabla1[[#This Row],[FECHA]],2)</f>
        <v>4</v>
      </c>
      <c r="D71" s="26">
        <f>DAY(Tabla1[[#This Row],[FECHA]])</f>
        <v>24</v>
      </c>
      <c r="E71" s="26">
        <f>'[1]Contadores Por Turno 2026'!X73-'[1]Contadores Por Turno 2026'!X72</f>
        <v>70</v>
      </c>
      <c r="F71" s="26">
        <f>'[1]Contadores Por Turno 2026'!Y73-'[1]Contadores Por Turno 2026'!Y72</f>
        <v>52</v>
      </c>
      <c r="G71" s="26"/>
      <c r="H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306</v>
      </c>
      <c r="I71" s="26">
        <f>('[1]Contadores Por Turno 2026'!C73-'[1]Contadores Por Turno 2026'!C72)*10</f>
        <v>370</v>
      </c>
      <c r="J71" s="57">
        <f>Tabla1[[#This Row],[ENTRADA RO 1 (m3)]]</f>
        <v>0</v>
      </c>
      <c r="K71" s="57">
        <f>Tabla1[[#This Row],[RECHAZO ETAPA 1 (m3)]]</f>
        <v>0</v>
      </c>
      <c r="L71" s="57">
        <f>Tabla1[[#This Row],[PERMEADO ETAPA 1  (m3)]]</f>
        <v>0</v>
      </c>
      <c r="M71" s="56" t="e">
        <f>1-(Tabla1[[#This Row],[VOLUMEN ENVIADO A RO (m3)]]-Tabla1[[#This Row],[VOLUMEN ENVIADO PERMEADO RO (m3)]])/Tabla1[[#This Row],[VOLUMEN ENVIADO A RO (m3)]]</f>
        <v>#DIV/0!</v>
      </c>
      <c r="N71" s="57">
        <f>('[1]Contadores Por Turno 2026'!N73-'[1]Contadores Por Turno 2026'!N72)/1000</f>
        <v>0</v>
      </c>
      <c r="O71" s="57">
        <f>('[1]Contadores Por Turno 2026'!O73-'[1]Contadores Por Turno 2026'!O72)</f>
        <v>0</v>
      </c>
      <c r="P71" s="57">
        <f>+Tabla1[[#This Row],[ENTRADA RO 1 (m3)]]-Tabla1[[#This Row],[PERMEADO ETAPA 1  (m3)]]</f>
        <v>0</v>
      </c>
      <c r="Q71" s="56" t="e">
        <f>1-(Tabla1[[#This Row],[VOLUMEN ENVIADO A RO (m3)]]-Tabla1[[#This Row],[VOLUMEN ENVIADO PERMEADO RO (m3)]])/Tabla1[[#This Row],[VOLUMEN ENVIADO A RO (m3)]]</f>
        <v>#DIV/0!</v>
      </c>
      <c r="R71" s="57">
        <v>0</v>
      </c>
      <c r="S71" s="57">
        <v>0</v>
      </c>
      <c r="T71" s="57">
        <v>0</v>
      </c>
      <c r="U71" s="56" t="s">
        <v>18</v>
      </c>
      <c r="V71" s="57">
        <f>Tabla1[[#This Row],[VOLUMEN ENVIADO PERMEADO RO (m3)]]</f>
        <v>0</v>
      </c>
      <c r="W71" s="101">
        <f>Tabla1[[#This Row],[TOTAL CONSUMO AGUA LIMPIA PRODUCCIÓN (m3)]]+Tabla1[[#This Row],[TOTAL CONSUMO AGUA RECHAZO PRODUCCIÓN (m3)]]</f>
        <v>358</v>
      </c>
      <c r="X71" s="101">
        <f>+Tabla1[[#This Row],[PERMEADO ETAPA 1  (m3)]]+Tabla1[[#This Row],[VOLUMEN  PTAP POTABLE (m3)2]]+Tabla1[[#This Row],[VOLUMEN CONSUMO ACUEDUCTO (m3)]]+Tabla1[[#This Row],[VOLUMEN CONSUMO CARROTANQUES (m3)]]</f>
        <v>358</v>
      </c>
      <c r="Y71" s="101">
        <v>0</v>
      </c>
      <c r="Z71" s="101">
        <v>442.31343283582089</v>
      </c>
      <c r="AA71" s="105">
        <f>+Tabla1[[#This Row],[VOLUMEN CONSUMO AGUA LIMPIA TINTORERIA (m3)]]</f>
        <v>62</v>
      </c>
      <c r="AB71" s="105">
        <v>0.64351851851851849</v>
      </c>
      <c r="AC71" s="105">
        <f>Tabla1[[#This Row],[TOTAL CONSUMO AGUA LIMPIA PRODUCCIÓN (m3)]]-Tabla1[[#This Row],[VOLUMEN CONSUMO AGUA LIMPIA LAVANDERIA (m3)]]</f>
        <v>62</v>
      </c>
      <c r="AD71" s="105"/>
      <c r="AE71" s="105"/>
      <c r="AF71" s="105">
        <v>65</v>
      </c>
      <c r="AG71" s="105">
        <v>45</v>
      </c>
      <c r="AH71" s="105">
        <f>Tabla1[[#This Row],[VOLUMEN CONSUMO AGUA LIMPIA LAVANDERIA (m3)]]</f>
        <v>296</v>
      </c>
      <c r="AI71" s="105">
        <v>221</v>
      </c>
      <c r="AJ71" s="105">
        <f>'[1]Contadores Por Turno 2026'!D73-'[1]Contadores Por Turno 2026'!D72</f>
        <v>296</v>
      </c>
      <c r="AK71" s="105">
        <v>0</v>
      </c>
      <c r="AL71" s="105"/>
      <c r="AM71" s="105">
        <v>19</v>
      </c>
      <c r="AN71" s="105">
        <v>0</v>
      </c>
      <c r="AO71" s="103">
        <f>'[1]Contadores Por Turno 2026'!R73-'[1]Contadores Por Turno 2026'!R72</f>
        <v>13</v>
      </c>
      <c r="AP71" s="101"/>
      <c r="AQ71" s="103"/>
      <c r="AR71" s="103">
        <v>8</v>
      </c>
      <c r="AS71" s="105">
        <f>'[1]Contadores Por Turno 2026'!L73-'[1]Contadores Por Turno 2026'!L72</f>
        <v>5</v>
      </c>
      <c r="AT71" s="103">
        <v>0</v>
      </c>
      <c r="AU71" s="102">
        <f>'[1]Contadores Por Turno 2026'!U73-'[1]Contadores Por Turno 2026'!U72</f>
        <v>376</v>
      </c>
      <c r="AV71" s="102">
        <f>'[1]Contadores Por Turno 2026'!V73-'[1]Contadores Por Turno 2026'!V72</f>
        <v>135</v>
      </c>
      <c r="AW71" s="102">
        <f>'[1]Contadores Por Turno 2026'!W73-'[1]Contadores Por Turno 2026'!W72</f>
        <v>149</v>
      </c>
      <c r="AX71" s="102">
        <v>0</v>
      </c>
      <c r="AY71" s="102">
        <v>0</v>
      </c>
      <c r="AZ71" s="102">
        <f>('[1]Contadores Por Turno 2026'!S73-'[1]Contadores Por Turno 2026'!S72)/1000</f>
        <v>39.552999999999997</v>
      </c>
      <c r="BA71" s="223" t="e">
        <v>#N/A</v>
      </c>
      <c r="BB71" s="4"/>
    </row>
    <row r="72" spans="1:54" x14ac:dyDescent="0.25">
      <c r="A72" s="23">
        <v>46046</v>
      </c>
      <c r="B72" s="17">
        <v>2</v>
      </c>
      <c r="C72" s="17">
        <f>WEEKNUM(Tabla1[[#This Row],[FECHA]],2)</f>
        <v>4</v>
      </c>
      <c r="D72" s="17">
        <f>DAY(Tabla1[[#This Row],[FECHA]])</f>
        <v>24</v>
      </c>
      <c r="E72" s="17">
        <f>'[1]Contadores Por Turno 2026'!X74-'[1]Contadores Por Turno 2026'!X73</f>
        <v>184</v>
      </c>
      <c r="F72" s="17">
        <f>'[1]Contadores Por Turno 2026'!Y74-'[1]Contadores Por Turno 2026'!Y73</f>
        <v>139</v>
      </c>
      <c r="H7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304</v>
      </c>
      <c r="I72" s="17">
        <f>('[1]Contadores Por Turno 2026'!C74-'[1]Contadores Por Turno 2026'!C73)*10</f>
        <v>520</v>
      </c>
      <c r="J72" s="59">
        <f>Tabla1[[#This Row],[ENTRADA RO 1 (m3)]]</f>
        <v>0</v>
      </c>
      <c r="K72" s="59">
        <f>Tabla1[[#This Row],[RECHAZO ETAPA 1 (m3)]]</f>
        <v>0</v>
      </c>
      <c r="L72" s="59">
        <f>Tabla1[[#This Row],[PERMEADO ETAPA 1  (m3)]]</f>
        <v>0</v>
      </c>
      <c r="M72" s="58" t="e">
        <f>1-(Tabla1[[#This Row],[VOLUMEN ENVIADO A RO (m3)]]-Tabla1[[#This Row],[VOLUMEN ENVIADO PERMEADO RO (m3)]])/Tabla1[[#This Row],[VOLUMEN ENVIADO A RO (m3)]]</f>
        <v>#DIV/0!</v>
      </c>
      <c r="N72" s="59">
        <f>('[1]Contadores Por Turno 2026'!N74-'[1]Contadores Por Turno 2026'!N73)/1000</f>
        <v>0</v>
      </c>
      <c r="O72" s="59">
        <f>('[1]Contadores Por Turno 2026'!O74-'[1]Contadores Por Turno 2026'!O73)</f>
        <v>0</v>
      </c>
      <c r="P72" s="59">
        <f>+Tabla1[[#This Row],[ENTRADA RO 1 (m3)]]-Tabla1[[#This Row],[PERMEADO ETAPA 1  (m3)]]</f>
        <v>0</v>
      </c>
      <c r="Q72" s="58" t="e">
        <f>1-(Tabla1[[#This Row],[VOLUMEN ENVIADO A RO (m3)]]-Tabla1[[#This Row],[VOLUMEN ENVIADO PERMEADO RO (m3)]])/Tabla1[[#This Row],[VOLUMEN ENVIADO A RO (m3)]]</f>
        <v>#DIV/0!</v>
      </c>
      <c r="R72" s="59">
        <v>0</v>
      </c>
      <c r="S72" s="59">
        <v>0</v>
      </c>
      <c r="T72" s="59">
        <v>0</v>
      </c>
      <c r="U72" s="58" t="s">
        <v>18</v>
      </c>
      <c r="V72" s="59">
        <f>Tabla1[[#This Row],[VOLUMEN ENVIADO PERMEADO RO (m3)]]</f>
        <v>0</v>
      </c>
      <c r="W72" s="106">
        <f>Tabla1[[#This Row],[TOTAL CONSUMO AGUA LIMPIA PRODUCCIÓN (m3)]]+Tabla1[[#This Row],[TOTAL CONSUMO AGUA RECHAZO PRODUCCIÓN (m3)]]</f>
        <v>443</v>
      </c>
      <c r="X72" s="106">
        <f>+Tabla1[[#This Row],[PERMEADO ETAPA 1  (m3)]]+Tabla1[[#This Row],[VOLUMEN  PTAP POTABLE (m3)2]]+Tabla1[[#This Row],[VOLUMEN CONSUMO ACUEDUCTO (m3)]]+Tabla1[[#This Row],[VOLUMEN CONSUMO CARROTANQUES (m3)]]</f>
        <v>443</v>
      </c>
      <c r="Y72" s="106">
        <v>0</v>
      </c>
      <c r="Z72" s="106">
        <v>176.92537313432837</v>
      </c>
      <c r="AA72" s="110">
        <f>+Tabla1[[#This Row],[VOLUMEN CONSUMO AGUA LIMPIA TINTORERIA (m3)]]</f>
        <v>97</v>
      </c>
      <c r="AB72" s="110">
        <v>0.61764705882352944</v>
      </c>
      <c r="AC72" s="110">
        <f>Tabla1[[#This Row],[TOTAL CONSUMO AGUA LIMPIA PRODUCCIÓN (m3)]]-Tabla1[[#This Row],[VOLUMEN CONSUMO AGUA LIMPIA LAVANDERIA (m3)]]</f>
        <v>97</v>
      </c>
      <c r="AD72" s="110"/>
      <c r="AE72" s="110">
        <v>2010</v>
      </c>
      <c r="AF72" s="110">
        <v>65</v>
      </c>
      <c r="AG72" s="110">
        <v>45</v>
      </c>
      <c r="AH72" s="110">
        <f>Tabla1[[#This Row],[VOLUMEN CONSUMO AGUA LIMPIA LAVANDERIA (m3)]]</f>
        <v>346</v>
      </c>
      <c r="AI72" s="110">
        <v>182</v>
      </c>
      <c r="AJ72" s="110">
        <f>'[1]Contadores Por Turno 2026'!D74-'[1]Contadores Por Turno 2026'!D73</f>
        <v>346</v>
      </c>
      <c r="AK72" s="110">
        <v>0</v>
      </c>
      <c r="AL72" s="110">
        <v>16293</v>
      </c>
      <c r="AM72" s="110">
        <v>19</v>
      </c>
      <c r="AN72" s="110">
        <v>0</v>
      </c>
      <c r="AO72" s="108">
        <f>'[1]Contadores Por Turno 2026'!R74-'[1]Contadores Por Turno 2026'!R73</f>
        <v>10</v>
      </c>
      <c r="AP72" s="106"/>
      <c r="AQ72" s="108"/>
      <c r="AR72" s="108">
        <v>8</v>
      </c>
      <c r="AS72" s="110">
        <f>'[1]Contadores Por Turno 2026'!L74-'[1]Contadores Por Turno 2026'!L73</f>
        <v>7</v>
      </c>
      <c r="AT72" s="108">
        <v>0</v>
      </c>
      <c r="AU72" s="107">
        <f>'[1]Contadores Por Turno 2026'!U74-'[1]Contadores Por Turno 2026'!U73</f>
        <v>488</v>
      </c>
      <c r="AV72" s="107">
        <f>'[1]Contadores Por Turno 2026'!V74-'[1]Contadores Por Turno 2026'!V73</f>
        <v>82</v>
      </c>
      <c r="AW72" s="107">
        <f>'[1]Contadores Por Turno 2026'!W74-'[1]Contadores Por Turno 2026'!W73</f>
        <v>85</v>
      </c>
      <c r="AX72" s="107">
        <v>0</v>
      </c>
      <c r="AY72" s="107">
        <f>Tabla1[[#This Row],[CONSUMO TOTAL TINTORERIA (m3)]]</f>
        <v>97</v>
      </c>
      <c r="AZ72" s="107">
        <f>('[1]Contadores Por Turno 2026'!S74-'[1]Contadores Por Turno 2026'!S73)/1000</f>
        <v>14.538</v>
      </c>
      <c r="BA72" s="224" t="e">
        <v>#N/A</v>
      </c>
      <c r="BB72" s="4"/>
    </row>
    <row r="73" spans="1:54" ht="15.75" thickBot="1" x14ac:dyDescent="0.3">
      <c r="A73" s="27">
        <v>46046</v>
      </c>
      <c r="B73" s="28">
        <v>3</v>
      </c>
      <c r="C73" s="28">
        <f>WEEKNUM(Tabla1[[#This Row],[FECHA]],2)</f>
        <v>4</v>
      </c>
      <c r="D73" s="28">
        <f>DAY(Tabla1[[#This Row],[FECHA]])</f>
        <v>24</v>
      </c>
      <c r="E73" s="28">
        <f>'[1]Contadores Por Turno 2026'!X75-'[1]Contadores Por Turno 2026'!X74</f>
        <v>0</v>
      </c>
      <c r="F73" s="28">
        <f>'[1]Contadores Por Turno 2026'!Y75-'[1]Contadores Por Turno 2026'!Y74</f>
        <v>0</v>
      </c>
      <c r="G73" s="28"/>
      <c r="H7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3" s="28">
        <f>('[1]Contadores Por Turno 2026'!C75-'[1]Contadores Por Turno 2026'!C74)*10</f>
        <v>0</v>
      </c>
      <c r="J73" s="61">
        <f>Tabla1[[#This Row],[ENTRADA RO 1 (m3)]]</f>
        <v>0</v>
      </c>
      <c r="K73" s="61">
        <f>Tabla1[[#This Row],[RECHAZO ETAPA 1 (m3)]]</f>
        <v>0</v>
      </c>
      <c r="L73" s="61">
        <f>Tabla1[[#This Row],[PERMEADO ETAPA 1  (m3)]]</f>
        <v>0</v>
      </c>
      <c r="M73" s="60" t="e">
        <f>1-(Tabla1[[#This Row],[VOLUMEN ENVIADO A RO (m3)]]-Tabla1[[#This Row],[VOLUMEN ENVIADO PERMEADO RO (m3)]])/Tabla1[[#This Row],[VOLUMEN ENVIADO A RO (m3)]]</f>
        <v>#DIV/0!</v>
      </c>
      <c r="N73" s="61">
        <f>('[1]Contadores Por Turno 2026'!N75-'[1]Contadores Por Turno 2026'!N74)/1000</f>
        <v>0</v>
      </c>
      <c r="O73" s="61">
        <f>('[1]Contadores Por Turno 2026'!O75-'[1]Contadores Por Turno 2026'!O74)</f>
        <v>0</v>
      </c>
      <c r="P73" s="61">
        <f>+Tabla1[[#This Row],[ENTRADA RO 1 (m3)]]-Tabla1[[#This Row],[PERMEADO ETAPA 1  (m3)]]</f>
        <v>0</v>
      </c>
      <c r="Q73" s="60" t="e">
        <f>1-(Tabla1[[#This Row],[VOLUMEN ENVIADO A RO (m3)]]-Tabla1[[#This Row],[VOLUMEN ENVIADO PERMEADO RO (m3)]])/Tabla1[[#This Row],[VOLUMEN ENVIADO A RO (m3)]]</f>
        <v>#DIV/0!</v>
      </c>
      <c r="R73" s="61">
        <v>0</v>
      </c>
      <c r="S73" s="61">
        <v>0</v>
      </c>
      <c r="T73" s="61">
        <v>0</v>
      </c>
      <c r="U73" s="60" t="s">
        <v>18</v>
      </c>
      <c r="V73" s="61">
        <f>Tabla1[[#This Row],[VOLUMEN ENVIADO PERMEADO RO (m3)]]</f>
        <v>0</v>
      </c>
      <c r="W73" s="111">
        <f>Tabla1[[#This Row],[TOTAL CONSUMO AGUA LIMPIA PRODUCCIÓN (m3)]]+Tabla1[[#This Row],[TOTAL CONSUMO AGUA RECHAZO PRODUCCIÓN (m3)]]</f>
        <v>0</v>
      </c>
      <c r="X73" s="111">
        <f>+Tabla1[[#This Row],[PERMEADO ETAPA 1  (m3)]]+Tabla1[[#This Row],[VOLUMEN  PTAP POTABLE (m3)2]]+Tabla1[[#This Row],[VOLUMEN CONSUMO ACUEDUCTO (m3)]]+Tabla1[[#This Row],[VOLUMEN CONSUMO CARROTANQUES (m3)]]</f>
        <v>0</v>
      </c>
      <c r="Y73" s="111">
        <v>0</v>
      </c>
      <c r="Z73" s="111">
        <v>176.92537313432837</v>
      </c>
      <c r="AA73" s="115">
        <f>+Tabla1[[#This Row],[VOLUMEN CONSUMO AGUA LIMPIA TINTORERIA (m3)]]</f>
        <v>0</v>
      </c>
      <c r="AB73" s="115">
        <v>0.70865139949109412</v>
      </c>
      <c r="AC73" s="115">
        <f>Tabla1[[#This Row],[TOTAL CONSUMO AGUA LIMPIA PRODUCCIÓN (m3)]]-Tabla1[[#This Row],[VOLUMEN CONSUMO AGUA LIMPIA LAVANDERIA (m3)]]</f>
        <v>0</v>
      </c>
      <c r="AD73" s="115"/>
      <c r="AE73" s="115"/>
      <c r="AF73" s="115">
        <v>65</v>
      </c>
      <c r="AG73" s="115">
        <v>45</v>
      </c>
      <c r="AH73" s="115">
        <f>Tabla1[[#This Row],[VOLUMEN CONSUMO AGUA LIMPIA LAVANDERIA (m3)]]</f>
        <v>0</v>
      </c>
      <c r="AI73" s="115">
        <v>209</v>
      </c>
      <c r="AJ73" s="115">
        <f>'[1]Contadores Por Turno 2026'!D75-'[1]Contadores Por Turno 2026'!D74</f>
        <v>0</v>
      </c>
      <c r="AK73" s="115">
        <v>0</v>
      </c>
      <c r="AL73" s="115"/>
      <c r="AM73" s="115">
        <v>19</v>
      </c>
      <c r="AN73" s="115">
        <v>0</v>
      </c>
      <c r="AO73" s="113">
        <f>'[1]Contadores Por Turno 2026'!R75-'[1]Contadores Por Turno 2026'!R74</f>
        <v>0</v>
      </c>
      <c r="AP73" s="111"/>
      <c r="AQ73" s="113"/>
      <c r="AR73" s="113">
        <v>8</v>
      </c>
      <c r="AS73" s="115">
        <f>'[1]Contadores Por Turno 2026'!L75-'[1]Contadores Por Turno 2026'!L74</f>
        <v>0</v>
      </c>
      <c r="AT73" s="113">
        <v>0</v>
      </c>
      <c r="AU73" s="112">
        <f>'[1]Contadores Por Turno 2026'!U75-'[1]Contadores Por Turno 2026'!U74</f>
        <v>0</v>
      </c>
      <c r="AV73" s="112">
        <f>'[1]Contadores Por Turno 2026'!V75-'[1]Contadores Por Turno 2026'!V74</f>
        <v>0</v>
      </c>
      <c r="AW73" s="112">
        <f>'[1]Contadores Por Turno 2026'!W75-'[1]Contadores Por Turno 2026'!W74</f>
        <v>0</v>
      </c>
      <c r="AX73" s="112">
        <v>0</v>
      </c>
      <c r="AY73" s="112">
        <v>0</v>
      </c>
      <c r="AZ73" s="112">
        <f>('[1]Contadores Por Turno 2026'!S75-'[1]Contadores Por Turno 2026'!S74)/1000</f>
        <v>0</v>
      </c>
      <c r="BA73" s="225" t="e">
        <v>#N/A</v>
      </c>
      <c r="BB73" s="4"/>
    </row>
    <row r="74" spans="1:54" x14ac:dyDescent="0.25">
      <c r="A74" s="25">
        <v>46047</v>
      </c>
      <c r="B74" s="26">
        <v>1</v>
      </c>
      <c r="C74" s="26">
        <f>WEEKNUM(Tabla1[[#This Row],[FECHA]],2)</f>
        <v>4</v>
      </c>
      <c r="D74" s="26">
        <f>DAY(Tabla1[[#This Row],[FECHA]])</f>
        <v>25</v>
      </c>
      <c r="E74" s="26">
        <f>'[1]Contadores Por Turno 2026'!X76-'[1]Contadores Por Turno 2026'!X75</f>
        <v>0</v>
      </c>
      <c r="F74" s="26">
        <f>'[1]Contadores Por Turno 2026'!Y76-'[1]Contadores Por Turno 2026'!Y75</f>
        <v>0</v>
      </c>
      <c r="G74" s="26"/>
      <c r="H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4" s="26">
        <f>('[1]Contadores Por Turno 2026'!C76-'[1]Contadores Por Turno 2026'!C75)*10</f>
        <v>0</v>
      </c>
      <c r="J74" s="57">
        <f>Tabla1[[#This Row],[ENTRADA RO 1 (m3)]]</f>
        <v>0</v>
      </c>
      <c r="K74" s="57">
        <f>Tabla1[[#This Row],[RECHAZO ETAPA 1 (m3)]]</f>
        <v>0</v>
      </c>
      <c r="L74" s="57">
        <f>Tabla1[[#This Row],[PERMEADO ETAPA 1  (m3)]]</f>
        <v>0</v>
      </c>
      <c r="M74" s="56" t="e">
        <f>1-(Tabla1[[#This Row],[VOLUMEN ENVIADO A RO (m3)]]-Tabla1[[#This Row],[VOLUMEN ENVIADO PERMEADO RO (m3)]])/Tabla1[[#This Row],[VOLUMEN ENVIADO A RO (m3)]]</f>
        <v>#DIV/0!</v>
      </c>
      <c r="N74" s="57">
        <f>('[1]Contadores Por Turno 2026'!N76-'[1]Contadores Por Turno 2026'!N75)/1000</f>
        <v>0</v>
      </c>
      <c r="O74" s="57">
        <f>('[1]Contadores Por Turno 2026'!O76-'[1]Contadores Por Turno 2026'!O75)</f>
        <v>0</v>
      </c>
      <c r="P74" s="57">
        <f>+Tabla1[[#This Row],[ENTRADA RO 1 (m3)]]-Tabla1[[#This Row],[PERMEADO ETAPA 1  (m3)]]</f>
        <v>0</v>
      </c>
      <c r="Q74" s="56" t="e">
        <f>1-(Tabla1[[#This Row],[VOLUMEN ENVIADO A RO (m3)]]-Tabla1[[#This Row],[VOLUMEN ENVIADO PERMEADO RO (m3)]])/Tabla1[[#This Row],[VOLUMEN ENVIADO A RO (m3)]]</f>
        <v>#DIV/0!</v>
      </c>
      <c r="R74" s="57">
        <v>0</v>
      </c>
      <c r="S74" s="57">
        <v>0</v>
      </c>
      <c r="T74" s="57">
        <v>0</v>
      </c>
      <c r="U74" s="56" t="s">
        <v>18</v>
      </c>
      <c r="V74" s="57">
        <f>Tabla1[[#This Row],[VOLUMEN ENVIADO PERMEADO RO (m3)]]</f>
        <v>0</v>
      </c>
      <c r="W74" s="101">
        <f>Tabla1[[#This Row],[TOTAL CONSUMO AGUA LIMPIA PRODUCCIÓN (m3)]]+Tabla1[[#This Row],[TOTAL CONSUMO AGUA RECHAZO PRODUCCIÓN (m3)]]</f>
        <v>0</v>
      </c>
      <c r="X74" s="101">
        <f>+Tabla1[[#This Row],[PERMEADO ETAPA 1  (m3)]]+Tabla1[[#This Row],[VOLUMEN  PTAP POTABLE (m3)2]]+Tabla1[[#This Row],[VOLUMEN CONSUMO ACUEDUCTO (m3)]]+Tabla1[[#This Row],[VOLUMEN CONSUMO CARROTANQUES (m3)]]</f>
        <v>0</v>
      </c>
      <c r="Y74" s="101">
        <v>0</v>
      </c>
      <c r="Z74" s="101">
        <v>0</v>
      </c>
      <c r="AA74" s="105">
        <f>+Tabla1[[#This Row],[VOLUMEN CONSUMO AGUA LIMPIA TINTORERIA (m3)]]</f>
        <v>0</v>
      </c>
      <c r="AB74" s="105">
        <v>0.62453531598513012</v>
      </c>
      <c r="AC74" s="105">
        <f>Tabla1[[#This Row],[TOTAL CONSUMO AGUA LIMPIA PRODUCCIÓN (m3)]]-Tabla1[[#This Row],[VOLUMEN CONSUMO AGUA LIMPIA LAVANDERIA (m3)]]</f>
        <v>0</v>
      </c>
      <c r="AD74" s="105"/>
      <c r="AE74" s="105"/>
      <c r="AF74" s="105">
        <v>65</v>
      </c>
      <c r="AG74" s="105">
        <v>45</v>
      </c>
      <c r="AH74" s="105">
        <f>Tabla1[[#This Row],[VOLUMEN CONSUMO AGUA LIMPIA LAVANDERIA (m3)]]</f>
        <v>0</v>
      </c>
      <c r="AI74" s="105">
        <v>195</v>
      </c>
      <c r="AJ74" s="105">
        <f>'[1]Contadores Por Turno 2026'!D76-'[1]Contadores Por Turno 2026'!D75</f>
        <v>0</v>
      </c>
      <c r="AK74" s="105">
        <v>0</v>
      </c>
      <c r="AL74" s="105"/>
      <c r="AM74" s="105">
        <v>19</v>
      </c>
      <c r="AN74" s="105">
        <v>0</v>
      </c>
      <c r="AO74" s="103">
        <f>'[1]Contadores Por Turno 2026'!R76-'[1]Contadores Por Turno 2026'!R75</f>
        <v>0</v>
      </c>
      <c r="AP74" s="101"/>
      <c r="AQ74" s="103"/>
      <c r="AR74" s="103">
        <v>8</v>
      </c>
      <c r="AS74" s="105">
        <f>'[1]Contadores Por Turno 2026'!L76-'[1]Contadores Por Turno 2026'!L75</f>
        <v>0</v>
      </c>
      <c r="AT74" s="103">
        <v>0</v>
      </c>
      <c r="AU74" s="102">
        <f>'[1]Contadores Por Turno 2026'!U76-'[1]Contadores Por Turno 2026'!U75</f>
        <v>0</v>
      </c>
      <c r="AV74" s="102">
        <f>'[1]Contadores Por Turno 2026'!V76-'[1]Contadores Por Turno 2026'!V75</f>
        <v>0</v>
      </c>
      <c r="AW74" s="102">
        <f>'[1]Contadores Por Turno 2026'!W76-'[1]Contadores Por Turno 2026'!W75</f>
        <v>0</v>
      </c>
      <c r="AX74" s="102">
        <v>0</v>
      </c>
      <c r="AY74" s="102">
        <v>0</v>
      </c>
      <c r="AZ74" s="102">
        <f>('[1]Contadores Por Turno 2026'!S76-'[1]Contadores Por Turno 2026'!S75)/1000</f>
        <v>0</v>
      </c>
      <c r="BA74" s="223" t="e">
        <v>#N/A</v>
      </c>
      <c r="BB74" s="4"/>
    </row>
    <row r="75" spans="1:54" x14ac:dyDescent="0.25">
      <c r="A75" s="23">
        <v>46047</v>
      </c>
      <c r="B75" s="17">
        <v>2</v>
      </c>
      <c r="C75" s="17">
        <f>WEEKNUM(Tabla1[[#This Row],[FECHA]],2)</f>
        <v>4</v>
      </c>
      <c r="D75" s="17">
        <f>DAY(Tabla1[[#This Row],[FECHA]])</f>
        <v>25</v>
      </c>
      <c r="E75" s="17">
        <f>'[1]Contadores Por Turno 2026'!X77-'[1]Contadores Por Turno 2026'!X76</f>
        <v>0</v>
      </c>
      <c r="F75" s="17">
        <f>'[1]Contadores Por Turno 2026'!Y77-'[1]Contadores Por Turno 2026'!Y76</f>
        <v>0</v>
      </c>
      <c r="H7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5" s="17">
        <f>('[1]Contadores Por Turno 2026'!C77-'[1]Contadores Por Turno 2026'!C76)*10</f>
        <v>0</v>
      </c>
      <c r="J75" s="59">
        <f>Tabla1[[#This Row],[ENTRADA RO 1 (m3)]]</f>
        <v>0</v>
      </c>
      <c r="K75" s="59">
        <f>Tabla1[[#This Row],[RECHAZO ETAPA 1 (m3)]]</f>
        <v>0</v>
      </c>
      <c r="L75" s="59">
        <f>Tabla1[[#This Row],[PERMEADO ETAPA 1  (m3)]]</f>
        <v>0</v>
      </c>
      <c r="M75" s="58" t="e">
        <f>1-(Tabla1[[#This Row],[VOLUMEN ENVIADO A RO (m3)]]-Tabla1[[#This Row],[VOLUMEN ENVIADO PERMEADO RO (m3)]])/Tabla1[[#This Row],[VOLUMEN ENVIADO A RO (m3)]]</f>
        <v>#DIV/0!</v>
      </c>
      <c r="N75" s="59">
        <f>('[1]Contadores Por Turno 2026'!N77-'[1]Contadores Por Turno 2026'!N76)/1000</f>
        <v>0</v>
      </c>
      <c r="O75" s="59">
        <f>('[1]Contadores Por Turno 2026'!O77-'[1]Contadores Por Turno 2026'!O76)</f>
        <v>0</v>
      </c>
      <c r="P75" s="59">
        <f>+Tabla1[[#This Row],[ENTRADA RO 1 (m3)]]-Tabla1[[#This Row],[PERMEADO ETAPA 1  (m3)]]</f>
        <v>0</v>
      </c>
      <c r="Q75" s="58" t="e">
        <f>1-(Tabla1[[#This Row],[VOLUMEN ENVIADO A RO (m3)]]-Tabla1[[#This Row],[VOLUMEN ENVIADO PERMEADO RO (m3)]])/Tabla1[[#This Row],[VOLUMEN ENVIADO A RO (m3)]]</f>
        <v>#DIV/0!</v>
      </c>
      <c r="R75" s="59">
        <v>0</v>
      </c>
      <c r="S75" s="59">
        <v>0</v>
      </c>
      <c r="T75" s="59">
        <v>0</v>
      </c>
      <c r="U75" s="58" t="s">
        <v>18</v>
      </c>
      <c r="V75" s="59">
        <f>Tabla1[[#This Row],[VOLUMEN ENVIADO PERMEADO RO (m3)]]</f>
        <v>0</v>
      </c>
      <c r="W75" s="106">
        <f>Tabla1[[#This Row],[TOTAL CONSUMO AGUA LIMPIA PRODUCCIÓN (m3)]]+Tabla1[[#This Row],[TOTAL CONSUMO AGUA RECHAZO PRODUCCIÓN (m3)]]</f>
        <v>0</v>
      </c>
      <c r="X75" s="106">
        <f>+Tabla1[[#This Row],[PERMEADO ETAPA 1  (m3)]]+Tabla1[[#This Row],[VOLUMEN  PTAP POTABLE (m3)2]]+Tabla1[[#This Row],[VOLUMEN CONSUMO ACUEDUCTO (m3)]]+Tabla1[[#This Row],[VOLUMEN CONSUMO CARROTANQUES (m3)]]</f>
        <v>0</v>
      </c>
      <c r="Y75" s="106">
        <v>0</v>
      </c>
      <c r="Z75" s="106">
        <v>0</v>
      </c>
      <c r="AA75" s="110">
        <f>+Tabla1[[#This Row],[VOLUMEN CONSUMO AGUA LIMPIA TINTORERIA (m3)]]</f>
        <v>0</v>
      </c>
      <c r="AB75" s="110">
        <v>0.7013996889580093</v>
      </c>
      <c r="AC75" s="110">
        <f>Tabla1[[#This Row],[TOTAL CONSUMO AGUA LIMPIA PRODUCCIÓN (m3)]]-Tabla1[[#This Row],[VOLUMEN CONSUMO AGUA LIMPIA LAVANDERIA (m3)]]</f>
        <v>0</v>
      </c>
      <c r="AD75" s="110"/>
      <c r="AE75" s="110"/>
      <c r="AF75" s="110">
        <v>65</v>
      </c>
      <c r="AG75" s="110">
        <v>45</v>
      </c>
      <c r="AH75" s="110">
        <f>Tabla1[[#This Row],[VOLUMEN CONSUMO AGUA LIMPIA LAVANDERIA (m3)]]</f>
        <v>0</v>
      </c>
      <c r="AI75" s="110">
        <v>187</v>
      </c>
      <c r="AJ75" s="110">
        <f>'[1]Contadores Por Turno 2026'!D77-'[1]Contadores Por Turno 2026'!D76</f>
        <v>0</v>
      </c>
      <c r="AK75" s="110">
        <v>0</v>
      </c>
      <c r="AL75" s="110"/>
      <c r="AM75" s="110">
        <v>19</v>
      </c>
      <c r="AN75" s="110">
        <v>0</v>
      </c>
      <c r="AO75" s="108">
        <f>'[1]Contadores Por Turno 2026'!R77-'[1]Contadores Por Turno 2026'!R76</f>
        <v>0</v>
      </c>
      <c r="AP75" s="106"/>
      <c r="AQ75" s="108"/>
      <c r="AR75" s="108">
        <v>8</v>
      </c>
      <c r="AS75" s="110">
        <f>'[1]Contadores Por Turno 2026'!L77-'[1]Contadores Por Turno 2026'!L76</f>
        <v>0</v>
      </c>
      <c r="AT75" s="108">
        <v>0</v>
      </c>
      <c r="AU75" s="107">
        <f>'[1]Contadores Por Turno 2026'!U77-'[1]Contadores Por Turno 2026'!U76</f>
        <v>0</v>
      </c>
      <c r="AV75" s="107">
        <f>'[1]Contadores Por Turno 2026'!V77-'[1]Contadores Por Turno 2026'!V76</f>
        <v>0</v>
      </c>
      <c r="AW75" s="107">
        <f>'[1]Contadores Por Turno 2026'!W77-'[1]Contadores Por Turno 2026'!W76</f>
        <v>0</v>
      </c>
      <c r="AX75" s="107">
        <v>0</v>
      </c>
      <c r="AY75" s="107">
        <f>Tabla1[[#This Row],[CONSUMO TOTAL TINTORERIA (m3)]]</f>
        <v>0</v>
      </c>
      <c r="AZ75" s="107">
        <f>('[1]Contadores Por Turno 2026'!S77-'[1]Contadores Por Turno 2026'!S76)/1000</f>
        <v>0</v>
      </c>
      <c r="BA75" s="224" t="e">
        <v>#N/A</v>
      </c>
      <c r="BB75" s="4"/>
    </row>
    <row r="76" spans="1:54" ht="15.75" thickBot="1" x14ac:dyDescent="0.3">
      <c r="A76" s="27">
        <v>46047</v>
      </c>
      <c r="B76" s="28">
        <v>3</v>
      </c>
      <c r="C76" s="28">
        <f>WEEKNUM(Tabla1[[#This Row],[FECHA]],2)</f>
        <v>4</v>
      </c>
      <c r="D76" s="28">
        <f>DAY(Tabla1[[#This Row],[FECHA]])</f>
        <v>25</v>
      </c>
      <c r="E76" s="28">
        <f>'[1]Contadores Por Turno 2026'!X78-'[1]Contadores Por Turno 2026'!X77</f>
        <v>0</v>
      </c>
      <c r="F76" s="28">
        <f>'[1]Contadores Por Turno 2026'!Y78-'[1]Contadores Por Turno 2026'!Y77</f>
        <v>0</v>
      </c>
      <c r="G76" s="28"/>
      <c r="H7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6" s="28">
        <f>('[1]Contadores Por Turno 2026'!C78-'[1]Contadores Por Turno 2026'!C77)*10</f>
        <v>0</v>
      </c>
      <c r="J76" s="61">
        <f>Tabla1[[#This Row],[ENTRADA RO 1 (m3)]]</f>
        <v>0</v>
      </c>
      <c r="K76" s="61">
        <f>Tabla1[[#This Row],[RECHAZO ETAPA 1 (m3)]]</f>
        <v>0</v>
      </c>
      <c r="L76" s="61">
        <f>Tabla1[[#This Row],[PERMEADO ETAPA 1  (m3)]]</f>
        <v>0</v>
      </c>
      <c r="M76" s="60" t="e">
        <f>1-(Tabla1[[#This Row],[VOLUMEN ENVIADO A RO (m3)]]-Tabla1[[#This Row],[VOLUMEN ENVIADO PERMEADO RO (m3)]])/Tabla1[[#This Row],[VOLUMEN ENVIADO A RO (m3)]]</f>
        <v>#DIV/0!</v>
      </c>
      <c r="N76" s="61">
        <f>('[1]Contadores Por Turno 2026'!N78-'[1]Contadores Por Turno 2026'!N77)/1000</f>
        <v>0</v>
      </c>
      <c r="O76" s="61">
        <f>('[1]Contadores Por Turno 2026'!O78-'[1]Contadores Por Turno 2026'!O77)</f>
        <v>0</v>
      </c>
      <c r="P76" s="61">
        <f>+Tabla1[[#This Row],[ENTRADA RO 1 (m3)]]-Tabla1[[#This Row],[PERMEADO ETAPA 1  (m3)]]</f>
        <v>0</v>
      </c>
      <c r="Q76" s="60" t="e">
        <f>1-(Tabla1[[#This Row],[VOLUMEN ENVIADO A RO (m3)]]-Tabla1[[#This Row],[VOLUMEN ENVIADO PERMEADO RO (m3)]])/Tabla1[[#This Row],[VOLUMEN ENVIADO A RO (m3)]]</f>
        <v>#DIV/0!</v>
      </c>
      <c r="R76" s="61">
        <v>0</v>
      </c>
      <c r="S76" s="61">
        <v>0</v>
      </c>
      <c r="T76" s="61">
        <v>0</v>
      </c>
      <c r="U76" s="60" t="s">
        <v>18</v>
      </c>
      <c r="V76" s="61">
        <f>Tabla1[[#This Row],[VOLUMEN ENVIADO PERMEADO RO (m3)]]</f>
        <v>0</v>
      </c>
      <c r="W76" s="111">
        <f>Tabla1[[#This Row],[TOTAL CONSUMO AGUA LIMPIA PRODUCCIÓN (m3)]]+Tabla1[[#This Row],[TOTAL CONSUMO AGUA RECHAZO PRODUCCIÓN (m3)]]</f>
        <v>0</v>
      </c>
      <c r="X76" s="111">
        <f>+Tabla1[[#This Row],[PERMEADO ETAPA 1  (m3)]]+Tabla1[[#This Row],[VOLUMEN  PTAP POTABLE (m3)2]]+Tabla1[[#This Row],[VOLUMEN CONSUMO ACUEDUCTO (m3)]]+Tabla1[[#This Row],[VOLUMEN CONSUMO CARROTANQUES (m3)]]</f>
        <v>0</v>
      </c>
      <c r="Y76" s="111">
        <v>0</v>
      </c>
      <c r="Z76" s="111">
        <v>0</v>
      </c>
      <c r="AA76" s="115">
        <f>+Tabla1[[#This Row],[VOLUMEN CONSUMO AGUA LIMPIA TINTORERIA (m3)]]</f>
        <v>0</v>
      </c>
      <c r="AB76" s="115">
        <v>0.27758007117437722</v>
      </c>
      <c r="AC76" s="115">
        <f>Tabla1[[#This Row],[TOTAL CONSUMO AGUA LIMPIA PRODUCCIÓN (m3)]]-Tabla1[[#This Row],[VOLUMEN CONSUMO AGUA LIMPIA LAVANDERIA (m3)]]</f>
        <v>0</v>
      </c>
      <c r="AD76" s="115"/>
      <c r="AE76" s="115"/>
      <c r="AF76" s="115">
        <v>65</v>
      </c>
      <c r="AG76" s="115">
        <v>45</v>
      </c>
      <c r="AH76" s="115">
        <f>Tabla1[[#This Row],[VOLUMEN CONSUMO AGUA LIMPIA LAVANDERIA (m3)]]</f>
        <v>0</v>
      </c>
      <c r="AI76" s="115">
        <v>196</v>
      </c>
      <c r="AJ76" s="115">
        <f>'[1]Contadores Por Turno 2026'!D78-'[1]Contadores Por Turno 2026'!D77</f>
        <v>0</v>
      </c>
      <c r="AK76" s="115">
        <v>0</v>
      </c>
      <c r="AL76" s="115"/>
      <c r="AM76" s="115">
        <v>19</v>
      </c>
      <c r="AN76" s="115">
        <v>0</v>
      </c>
      <c r="AO76" s="113">
        <f>'[1]Contadores Por Turno 2026'!R78-'[1]Contadores Por Turno 2026'!R77</f>
        <v>0</v>
      </c>
      <c r="AP76" s="111"/>
      <c r="AQ76" s="113"/>
      <c r="AR76" s="113">
        <v>8</v>
      </c>
      <c r="AS76" s="115">
        <f>'[1]Contadores Por Turno 2026'!L78-'[1]Contadores Por Turno 2026'!L77</f>
        <v>0</v>
      </c>
      <c r="AT76" s="113">
        <v>0</v>
      </c>
      <c r="AU76" s="112">
        <f>'[1]Contadores Por Turno 2026'!U78-'[1]Contadores Por Turno 2026'!U77</f>
        <v>0</v>
      </c>
      <c r="AV76" s="112">
        <f>'[1]Contadores Por Turno 2026'!V78-'[1]Contadores Por Turno 2026'!V77</f>
        <v>0</v>
      </c>
      <c r="AW76" s="112">
        <f>'[1]Contadores Por Turno 2026'!W78-'[1]Contadores Por Turno 2026'!W77</f>
        <v>0</v>
      </c>
      <c r="AX76" s="112">
        <v>0</v>
      </c>
      <c r="AY76" s="112">
        <v>0</v>
      </c>
      <c r="AZ76" s="112">
        <f>('[1]Contadores Por Turno 2026'!S78-'[1]Contadores Por Turno 2026'!S77)/1000</f>
        <v>0</v>
      </c>
      <c r="BA76" s="225" t="e">
        <v>#N/A</v>
      </c>
      <c r="BB76" s="4"/>
    </row>
    <row r="77" spans="1:54" x14ac:dyDescent="0.25">
      <c r="A77" s="25">
        <v>46048</v>
      </c>
      <c r="B77" s="26">
        <v>1</v>
      </c>
      <c r="C77" s="26">
        <f>WEEKNUM(Tabla1[[#This Row],[FECHA]],2)</f>
        <v>5</v>
      </c>
      <c r="D77" s="26">
        <f>DAY(Tabla1[[#This Row],[FECHA]])</f>
        <v>26</v>
      </c>
      <c r="E77" s="26">
        <f>'[1]Contadores Por Turno 2026'!X79-'[1]Contadores Por Turno 2026'!X78</f>
        <v>34</v>
      </c>
      <c r="F77" s="26">
        <f>'[1]Contadores Por Turno 2026'!Y79-'[1]Contadores Por Turno 2026'!Y78</f>
        <v>29</v>
      </c>
      <c r="G77" s="26"/>
      <c r="H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77" s="26">
        <f>('[1]Contadores Por Turno 2026'!C79-'[1]Contadores Por Turno 2026'!C78)*10</f>
        <v>260</v>
      </c>
      <c r="J77" s="57">
        <f>Tabla1[[#This Row],[ENTRADA RO 1 (m3)]]</f>
        <v>0</v>
      </c>
      <c r="K77" s="57">
        <f>Tabla1[[#This Row],[RECHAZO ETAPA 1 (m3)]]</f>
        <v>0</v>
      </c>
      <c r="L77" s="57">
        <f>Tabla1[[#This Row],[PERMEADO ETAPA 1  (m3)]]</f>
        <v>0</v>
      </c>
      <c r="M77" s="56" t="e">
        <f>1-(Tabla1[[#This Row],[VOLUMEN ENVIADO A RO (m3)]]-Tabla1[[#This Row],[VOLUMEN ENVIADO PERMEADO RO (m3)]])/Tabla1[[#This Row],[VOLUMEN ENVIADO A RO (m3)]]</f>
        <v>#DIV/0!</v>
      </c>
      <c r="N77" s="57">
        <f>('[1]Contadores Por Turno 2026'!N79-'[1]Contadores Por Turno 2026'!N78)/1000</f>
        <v>0</v>
      </c>
      <c r="O77" s="57">
        <f>('[1]Contadores Por Turno 2026'!O79-'[1]Contadores Por Turno 2026'!O78)</f>
        <v>0</v>
      </c>
      <c r="P77" s="57">
        <f>+Tabla1[[#This Row],[ENTRADA RO 1 (m3)]]-Tabla1[[#This Row],[PERMEADO ETAPA 1  (m3)]]</f>
        <v>0</v>
      </c>
      <c r="Q77" s="56" t="e">
        <f>1-(Tabla1[[#This Row],[VOLUMEN ENVIADO A RO (m3)]]-Tabla1[[#This Row],[VOLUMEN ENVIADO PERMEADO RO (m3)]])/Tabla1[[#This Row],[VOLUMEN ENVIADO A RO (m3)]]</f>
        <v>#DIV/0!</v>
      </c>
      <c r="R77" s="57">
        <v>0</v>
      </c>
      <c r="S77" s="57">
        <v>0</v>
      </c>
      <c r="T77" s="57">
        <v>0</v>
      </c>
      <c r="U77" s="56" t="s">
        <v>18</v>
      </c>
      <c r="V77" s="57">
        <f>Tabla1[[#This Row],[VOLUMEN ENVIADO PERMEADO RO (m3)]]</f>
        <v>0</v>
      </c>
      <c r="W77" s="101">
        <f>Tabla1[[#This Row],[TOTAL CONSUMO AGUA LIMPIA PRODUCCIÓN (m3)]]+Tabla1[[#This Row],[TOTAL CONSUMO AGUA RECHAZO PRODUCCIÓN (m3)]]</f>
        <v>194</v>
      </c>
      <c r="X77" s="101">
        <f>+Tabla1[[#This Row],[PERMEADO ETAPA 1  (m3)]]+Tabla1[[#This Row],[VOLUMEN  PTAP POTABLE (m3)2]]+Tabla1[[#This Row],[VOLUMEN CONSUMO ACUEDUCTO (m3)]]+Tabla1[[#This Row],[VOLUMEN CONSUMO CARROTANQUES (m3)]]</f>
        <v>194</v>
      </c>
      <c r="Y77" s="101">
        <v>0</v>
      </c>
      <c r="Z77" s="101">
        <v>176.92537313432837</v>
      </c>
      <c r="AA77" s="105">
        <f>+Tabla1[[#This Row],[VOLUMEN CONSUMO AGUA LIMPIA TINTORERIA (m3)]]</f>
        <v>-37</v>
      </c>
      <c r="AB77" s="105">
        <v>0.6333333333333333</v>
      </c>
      <c r="AC77" s="105">
        <f>Tabla1[[#This Row],[TOTAL CONSUMO AGUA LIMPIA PRODUCCIÓN (m3)]]-Tabla1[[#This Row],[VOLUMEN CONSUMO AGUA LIMPIA LAVANDERIA (m3)]]</f>
        <v>-37</v>
      </c>
      <c r="AD77" s="105"/>
      <c r="AE77" s="105"/>
      <c r="AF77" s="105">
        <v>65</v>
      </c>
      <c r="AG77" s="105">
        <v>45</v>
      </c>
      <c r="AH77" s="105">
        <f>Tabla1[[#This Row],[VOLUMEN CONSUMO AGUA LIMPIA LAVANDERIA (m3)]]</f>
        <v>231</v>
      </c>
      <c r="AI77" s="105">
        <v>156</v>
      </c>
      <c r="AJ77" s="105">
        <f>'[1]Contadores Por Turno 2026'!D79-'[1]Contadores Por Turno 2026'!D78</f>
        <v>231</v>
      </c>
      <c r="AK77" s="105">
        <v>0</v>
      </c>
      <c r="AL77" s="105"/>
      <c r="AM77" s="105">
        <v>19</v>
      </c>
      <c r="AN77" s="105">
        <v>0</v>
      </c>
      <c r="AO77" s="103">
        <f>'[1]Contadores Por Turno 2026'!R79-'[1]Contadores Por Turno 2026'!R78</f>
        <v>4</v>
      </c>
      <c r="AP77" s="101"/>
      <c r="AQ77" s="103"/>
      <c r="AR77" s="103">
        <v>8</v>
      </c>
      <c r="AS77" s="105">
        <f>'[1]Contadores Por Turno 2026'!L79-'[1]Contadores Por Turno 2026'!L78</f>
        <v>0</v>
      </c>
      <c r="AT77" s="103">
        <v>0</v>
      </c>
      <c r="AU77" s="102">
        <f>'[1]Contadores Por Turno 2026'!U79-'[1]Contadores Por Turno 2026'!U78</f>
        <v>199</v>
      </c>
      <c r="AV77" s="102">
        <f>'[1]Contadores Por Turno 2026'!V79-'[1]Contadores Por Turno 2026'!V78</f>
        <v>90</v>
      </c>
      <c r="AW77" s="102">
        <f>'[1]Contadores Por Turno 2026'!W79-'[1]Contadores Por Turno 2026'!W78</f>
        <v>100</v>
      </c>
      <c r="AX77" s="102">
        <v>0</v>
      </c>
      <c r="AY77" s="102">
        <v>0</v>
      </c>
      <c r="AZ77" s="102">
        <f>('[1]Contadores Por Turno 2026'!S79-'[1]Contadores Por Turno 2026'!S78)/1000</f>
        <v>23.32</v>
      </c>
      <c r="BA77" s="223" t="e">
        <v>#N/A</v>
      </c>
      <c r="BB77" s="4"/>
    </row>
    <row r="78" spans="1:54" x14ac:dyDescent="0.25">
      <c r="A78" s="23">
        <v>46048</v>
      </c>
      <c r="B78" s="17">
        <v>2</v>
      </c>
      <c r="C78" s="17">
        <f>WEEKNUM(Tabla1[[#This Row],[FECHA]],2)</f>
        <v>5</v>
      </c>
      <c r="D78" s="17">
        <f>DAY(Tabla1[[#This Row],[FECHA]])</f>
        <v>26</v>
      </c>
      <c r="E78" s="17">
        <f>'[1]Contadores Por Turno 2026'!X80-'[1]Contadores Por Turno 2026'!X79</f>
        <v>90</v>
      </c>
      <c r="F78" s="17">
        <f>'[1]Contadores Por Turno 2026'!Y80-'[1]Contadores Por Turno 2026'!Y79</f>
        <v>68</v>
      </c>
      <c r="H7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78" s="17">
        <f>('[1]Contadores Por Turno 2026'!C80-'[1]Contadores Por Turno 2026'!C79)*10</f>
        <v>170</v>
      </c>
      <c r="J78" s="59">
        <f>Tabla1[[#This Row],[ENTRADA RO 1 (m3)]]</f>
        <v>364.03199999999998</v>
      </c>
      <c r="K78" s="59">
        <f>Tabla1[[#This Row],[RECHAZO ETAPA 1 (m3)]]</f>
        <v>103.03199999999998</v>
      </c>
      <c r="L78" s="59">
        <f>Tabla1[[#This Row],[PERMEADO ETAPA 1  (m3)]]</f>
        <v>261</v>
      </c>
      <c r="M78" s="58">
        <f>1-(Tabla1[[#This Row],[VOLUMEN ENVIADO A RO (m3)]]-Tabla1[[#This Row],[VOLUMEN ENVIADO PERMEADO RO (m3)]])/Tabla1[[#This Row],[VOLUMEN ENVIADO A RO (m3)]]</f>
        <v>0.71696993670886078</v>
      </c>
      <c r="N78" s="59">
        <f>('[1]Contadores Por Turno 2026'!N80-'[1]Contadores Por Turno 2026'!N79)/1000</f>
        <v>364.03199999999998</v>
      </c>
      <c r="O78" s="59">
        <f>('[1]Contadores Por Turno 2026'!O80-'[1]Contadores Por Turno 2026'!O79)</f>
        <v>261</v>
      </c>
      <c r="P78" s="59">
        <f>+Tabla1[[#This Row],[ENTRADA RO 1 (m3)]]-Tabla1[[#This Row],[PERMEADO ETAPA 1  (m3)]]</f>
        <v>103.03199999999998</v>
      </c>
      <c r="Q78" s="58">
        <f>1-(Tabla1[[#This Row],[VOLUMEN ENVIADO A RO (m3)]]-Tabla1[[#This Row],[VOLUMEN ENVIADO PERMEADO RO (m3)]])/Tabla1[[#This Row],[VOLUMEN ENVIADO A RO (m3)]]</f>
        <v>0.71696993670886078</v>
      </c>
      <c r="R78" s="59">
        <v>0</v>
      </c>
      <c r="S78" s="59">
        <v>0</v>
      </c>
      <c r="T78" s="59">
        <v>0</v>
      </c>
      <c r="U78" s="58" t="s">
        <v>18</v>
      </c>
      <c r="V78" s="59">
        <f>Tabla1[[#This Row],[VOLUMEN ENVIADO PERMEADO RO (m3)]]</f>
        <v>261</v>
      </c>
      <c r="W78" s="106">
        <f>Tabla1[[#This Row],[TOTAL CONSUMO AGUA LIMPIA PRODUCCIÓN (m3)]]+Tabla1[[#This Row],[TOTAL CONSUMO AGUA RECHAZO PRODUCCIÓN (m3)]]</f>
        <v>274</v>
      </c>
      <c r="X78" s="106">
        <f>+Tabla1[[#This Row],[PERMEADO ETAPA 1  (m3)]]+Tabla1[[#This Row],[VOLUMEN  PTAP POTABLE (m3)2]]+Tabla1[[#This Row],[VOLUMEN CONSUMO ACUEDUCTO (m3)]]+Tabla1[[#This Row],[VOLUMEN CONSUMO CARROTANQUES (m3)]]</f>
        <v>274</v>
      </c>
      <c r="Y78" s="106">
        <v>0</v>
      </c>
      <c r="Z78" s="106">
        <v>442.31343283582089</v>
      </c>
      <c r="AA78" s="110">
        <f>+Tabla1[[#This Row],[VOLUMEN CONSUMO AGUA LIMPIA TINTORERIA (m3)]]</f>
        <v>55</v>
      </c>
      <c r="AB78" s="110" t="s">
        <v>18</v>
      </c>
      <c r="AC78" s="110">
        <f>Tabla1[[#This Row],[TOTAL CONSUMO AGUA LIMPIA PRODUCCIÓN (m3)]]-Tabla1[[#This Row],[VOLUMEN CONSUMO AGUA LIMPIA LAVANDERIA (m3)]]</f>
        <v>55</v>
      </c>
      <c r="AD78" s="110"/>
      <c r="AE78" s="110">
        <v>2209</v>
      </c>
      <c r="AF78" s="110">
        <v>65</v>
      </c>
      <c r="AG78" s="110">
        <v>45</v>
      </c>
      <c r="AH78" s="110">
        <f>Tabla1[[#This Row],[VOLUMEN CONSUMO AGUA LIMPIA LAVANDERIA (m3)]]</f>
        <v>219</v>
      </c>
      <c r="AI78" s="110">
        <v>0</v>
      </c>
      <c r="AJ78" s="110">
        <f>'[1]Contadores Por Turno 2026'!D80-'[1]Contadores Por Turno 2026'!D79</f>
        <v>219</v>
      </c>
      <c r="AK78" s="110">
        <v>0</v>
      </c>
      <c r="AL78" s="110">
        <v>15639</v>
      </c>
      <c r="AM78" s="110">
        <v>19</v>
      </c>
      <c r="AN78" s="110">
        <v>0</v>
      </c>
      <c r="AO78" s="108">
        <f>'[1]Contadores Por Turno 2026'!R80-'[1]Contadores Por Turno 2026'!R79</f>
        <v>9</v>
      </c>
      <c r="AP78" s="106"/>
      <c r="AQ78" s="108"/>
      <c r="AR78" s="108">
        <v>8</v>
      </c>
      <c r="AS78" s="110">
        <f>'[1]Contadores Por Turno 2026'!L80-'[1]Contadores Por Turno 2026'!L79</f>
        <v>0</v>
      </c>
      <c r="AT78" s="108">
        <v>0</v>
      </c>
      <c r="AU78" s="107">
        <f>'[1]Contadores Por Turno 2026'!U80-'[1]Contadores Por Turno 2026'!U79</f>
        <v>296</v>
      </c>
      <c r="AV78" s="107">
        <f>'[1]Contadores Por Turno 2026'!V80-'[1]Contadores Por Turno 2026'!V79</f>
        <v>179</v>
      </c>
      <c r="AW78" s="107">
        <f>'[1]Contadores Por Turno 2026'!W80-'[1]Contadores Por Turno 2026'!W79</f>
        <v>139</v>
      </c>
      <c r="AX78" s="107">
        <v>0</v>
      </c>
      <c r="AY78" s="107">
        <f>Tabla1[[#This Row],[CONSUMO TOTAL TINTORERIA (m3)]]</f>
        <v>55</v>
      </c>
      <c r="AZ78" s="107">
        <f>('[1]Contadores Por Turno 2026'!S80-'[1]Contadores Por Turno 2026'!S79)/1000</f>
        <v>16.946999999999999</v>
      </c>
      <c r="BA78" s="224" t="e">
        <v>#N/A</v>
      </c>
      <c r="BB78" s="4"/>
    </row>
    <row r="79" spans="1:54" ht="15.75" thickBot="1" x14ac:dyDescent="0.3">
      <c r="A79" s="27">
        <v>46048</v>
      </c>
      <c r="B79" s="28">
        <v>3</v>
      </c>
      <c r="C79" s="28">
        <f>WEEKNUM(Tabla1[[#This Row],[FECHA]],2)</f>
        <v>5</v>
      </c>
      <c r="D79" s="28">
        <f>DAY(Tabla1[[#This Row],[FECHA]])</f>
        <v>26</v>
      </c>
      <c r="E79" s="28">
        <f>'[1]Contadores Por Turno 2026'!X81-'[1]Contadores Por Turno 2026'!X80</f>
        <v>109</v>
      </c>
      <c r="F79" s="28">
        <f>'[1]Contadores Por Turno 2026'!Y81-'[1]Contadores Por Turno 2026'!Y80</f>
        <v>79</v>
      </c>
      <c r="G79" s="28"/>
      <c r="H7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79" s="28">
        <f>('[1]Contadores Por Turno 2026'!C81-'[1]Contadores Por Turno 2026'!C80)*10</f>
        <v>370</v>
      </c>
      <c r="J79" s="61">
        <f>Tabla1[[#This Row],[ENTRADA RO 1 (m3)]]</f>
        <v>78.087999999999994</v>
      </c>
      <c r="K79" s="61">
        <f>Tabla1[[#This Row],[RECHAZO ETAPA 1 (m3)]]</f>
        <v>18.087999999999994</v>
      </c>
      <c r="L79" s="61">
        <f>Tabla1[[#This Row],[PERMEADO ETAPA 1  (m3)]]</f>
        <v>60</v>
      </c>
      <c r="M79" s="60">
        <f>1-(Tabla1[[#This Row],[VOLUMEN ENVIADO A RO (m3)]]-Tabla1[[#This Row],[VOLUMEN ENVIADO PERMEADO RO (m3)]])/Tabla1[[#This Row],[VOLUMEN ENVIADO A RO (m3)]]</f>
        <v>0.7683638971416864</v>
      </c>
      <c r="N79" s="61">
        <f>('[1]Contadores Por Turno 2026'!N81-'[1]Contadores Por Turno 2026'!N80)/1000</f>
        <v>78.087999999999994</v>
      </c>
      <c r="O79" s="61">
        <f>('[1]Contadores Por Turno 2026'!O81-'[1]Contadores Por Turno 2026'!O80)</f>
        <v>60</v>
      </c>
      <c r="P79" s="61">
        <f>+Tabla1[[#This Row],[ENTRADA RO 1 (m3)]]-Tabla1[[#This Row],[PERMEADO ETAPA 1  (m3)]]</f>
        <v>18.087999999999994</v>
      </c>
      <c r="Q79" s="60">
        <f>1-(Tabla1[[#This Row],[VOLUMEN ENVIADO A RO (m3)]]-Tabla1[[#This Row],[VOLUMEN ENVIADO PERMEADO RO (m3)]])/Tabla1[[#This Row],[VOLUMEN ENVIADO A RO (m3)]]</f>
        <v>0.7683638971416864</v>
      </c>
      <c r="R79" s="61">
        <v>0</v>
      </c>
      <c r="S79" s="61">
        <v>0</v>
      </c>
      <c r="T79" s="61">
        <v>0</v>
      </c>
      <c r="U79" s="60" t="s">
        <v>18</v>
      </c>
      <c r="V79" s="61">
        <f>Tabla1[[#This Row],[VOLUMEN ENVIADO PERMEADO RO (m3)]]</f>
        <v>60</v>
      </c>
      <c r="W79" s="111">
        <f>Tabla1[[#This Row],[TOTAL CONSUMO AGUA LIMPIA PRODUCCIÓN (m3)]]+Tabla1[[#This Row],[TOTAL CONSUMO AGUA RECHAZO PRODUCCIÓN (m3)]]</f>
        <v>369</v>
      </c>
      <c r="X79" s="111">
        <f>+Tabla1[[#This Row],[PERMEADO ETAPA 1  (m3)]]+Tabla1[[#This Row],[VOLUMEN  PTAP POTABLE (m3)2]]+Tabla1[[#This Row],[VOLUMEN CONSUMO ACUEDUCTO (m3)]]+Tabla1[[#This Row],[VOLUMEN CONSUMO CARROTANQUES (m3)]]</f>
        <v>369</v>
      </c>
      <c r="Y79" s="111">
        <v>0</v>
      </c>
      <c r="Z79" s="111">
        <v>265.38805970149258</v>
      </c>
      <c r="AA79" s="115">
        <f>+Tabla1[[#This Row],[VOLUMEN CONSUMO AGUA LIMPIA TINTORERIA (m3)]]</f>
        <v>91</v>
      </c>
      <c r="AB79" s="115" t="s">
        <v>18</v>
      </c>
      <c r="AC79" s="115">
        <f>Tabla1[[#This Row],[TOTAL CONSUMO AGUA LIMPIA PRODUCCIÓN (m3)]]-Tabla1[[#This Row],[VOLUMEN CONSUMO AGUA LIMPIA LAVANDERIA (m3)]]</f>
        <v>91</v>
      </c>
      <c r="AD79" s="115"/>
      <c r="AE79" s="115"/>
      <c r="AF79" s="115">
        <v>65</v>
      </c>
      <c r="AG79" s="115">
        <v>45</v>
      </c>
      <c r="AH79" s="115">
        <f>Tabla1[[#This Row],[VOLUMEN CONSUMO AGUA LIMPIA LAVANDERIA (m3)]]</f>
        <v>278</v>
      </c>
      <c r="AI79" s="115">
        <v>0</v>
      </c>
      <c r="AJ79" s="115">
        <f>'[1]Contadores Por Turno 2026'!D81-'[1]Contadores Por Turno 2026'!D80</f>
        <v>278</v>
      </c>
      <c r="AK79" s="115">
        <v>0</v>
      </c>
      <c r="AL79" s="115"/>
      <c r="AM79" s="115">
        <v>19</v>
      </c>
      <c r="AN79" s="115">
        <v>0</v>
      </c>
      <c r="AO79" s="113">
        <f>'[1]Contadores Por Turno 2026'!R81-'[1]Contadores Por Turno 2026'!R80</f>
        <v>3</v>
      </c>
      <c r="AP79" s="111"/>
      <c r="AQ79" s="113"/>
      <c r="AR79" s="113">
        <v>8</v>
      </c>
      <c r="AS79" s="115">
        <f>'[1]Contadores Por Turno 2026'!L81-'[1]Contadores Por Turno 2026'!L80</f>
        <v>8</v>
      </c>
      <c r="AT79" s="113">
        <v>0</v>
      </c>
      <c r="AU79" s="112">
        <f>'[1]Contadores Por Turno 2026'!U81-'[1]Contadores Por Turno 2026'!U80</f>
        <v>399</v>
      </c>
      <c r="AV79" s="112">
        <f>'[1]Contadores Por Turno 2026'!V81-'[1]Contadores Por Turno 2026'!V80</f>
        <v>83</v>
      </c>
      <c r="AW79" s="112">
        <f>'[1]Contadores Por Turno 2026'!W81-'[1]Contadores Por Turno 2026'!W80</f>
        <v>85</v>
      </c>
      <c r="AX79" s="112">
        <v>0</v>
      </c>
      <c r="AY79" s="112">
        <v>0</v>
      </c>
      <c r="AZ79" s="112">
        <f>('[1]Contadores Por Turno 2026'!S81-'[1]Contadores Por Turno 2026'!S80)/1000</f>
        <v>36.96</v>
      </c>
      <c r="BA79" s="225" t="e">
        <v>#N/A</v>
      </c>
      <c r="BB79" s="4"/>
    </row>
    <row r="80" spans="1:54" x14ac:dyDescent="0.25">
      <c r="A80" s="25">
        <v>46049</v>
      </c>
      <c r="B80" s="26">
        <v>1</v>
      </c>
      <c r="C80" s="26">
        <f>WEEKNUM(Tabla1[[#This Row],[FECHA]],2)</f>
        <v>5</v>
      </c>
      <c r="D80" s="26">
        <f>DAY(Tabla1[[#This Row],[FECHA]])</f>
        <v>27</v>
      </c>
      <c r="E80" s="26">
        <f>'[1]Contadores Por Turno 2026'!X82-'[1]Contadores Por Turno 2026'!X81</f>
        <v>124</v>
      </c>
      <c r="F80" s="26">
        <f>'[1]Contadores Por Turno 2026'!Y82-'[1]Contadores Por Turno 2026'!Y81</f>
        <v>93</v>
      </c>
      <c r="G80" s="26"/>
      <c r="H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80" s="26">
        <f>('[1]Contadores Por Turno 2026'!C82-'[1]Contadores Por Turno 2026'!C81)*10</f>
        <v>190</v>
      </c>
      <c r="J80" s="57">
        <f>Tabla1[[#This Row],[ENTRADA RO 1 (m3)]]</f>
        <v>181.124</v>
      </c>
      <c r="K80" s="57">
        <f>Tabla1[[#This Row],[RECHAZO ETAPA 1 (m3)]]</f>
        <v>33.123999999999995</v>
      </c>
      <c r="L80" s="57">
        <f>Tabla1[[#This Row],[PERMEADO ETAPA 1  (m3)]]</f>
        <v>148</v>
      </c>
      <c r="M80" s="56">
        <f>1-(Tabla1[[#This Row],[VOLUMEN ENVIADO A RO (m3)]]-Tabla1[[#This Row],[VOLUMEN ENVIADO PERMEADO RO (m3)]])/Tabla1[[#This Row],[VOLUMEN ENVIADO A RO (m3)]]</f>
        <v>0.8171197632561118</v>
      </c>
      <c r="N80" s="57">
        <f>('[1]Contadores Por Turno 2026'!N82-'[1]Contadores Por Turno 2026'!N81)/1000</f>
        <v>181.124</v>
      </c>
      <c r="O80" s="57">
        <f>('[1]Contadores Por Turno 2026'!O82-'[1]Contadores Por Turno 2026'!O81)</f>
        <v>148</v>
      </c>
      <c r="P80" s="57">
        <f>+Tabla1[[#This Row],[ENTRADA RO 1 (m3)]]-Tabla1[[#This Row],[PERMEADO ETAPA 1  (m3)]]</f>
        <v>33.123999999999995</v>
      </c>
      <c r="Q80" s="56">
        <f>1-(Tabla1[[#This Row],[VOLUMEN ENVIADO A RO (m3)]]-Tabla1[[#This Row],[VOLUMEN ENVIADO PERMEADO RO (m3)]])/Tabla1[[#This Row],[VOLUMEN ENVIADO A RO (m3)]]</f>
        <v>0.8171197632561118</v>
      </c>
      <c r="R80" s="57">
        <v>0</v>
      </c>
      <c r="S80" s="57">
        <v>0</v>
      </c>
      <c r="T80" s="57">
        <v>0</v>
      </c>
      <c r="U80" s="56" t="s">
        <v>18</v>
      </c>
      <c r="V80" s="57">
        <f>Tabla1[[#This Row],[VOLUMEN ENVIADO PERMEADO RO (m3)]]</f>
        <v>148</v>
      </c>
      <c r="W80" s="101">
        <f>Tabla1[[#This Row],[TOTAL CONSUMO AGUA LIMPIA PRODUCCIÓN (m3)]]+Tabla1[[#This Row],[TOTAL CONSUMO AGUA RECHAZO PRODUCCIÓN (m3)]]</f>
        <v>382</v>
      </c>
      <c r="X80" s="101">
        <f>+Tabla1[[#This Row],[PERMEADO ETAPA 1  (m3)]]+Tabla1[[#This Row],[VOLUMEN  PTAP POTABLE (m3)2]]+Tabla1[[#This Row],[VOLUMEN CONSUMO ACUEDUCTO (m3)]]+Tabla1[[#This Row],[VOLUMEN CONSUMO CARROTANQUES (m3)]]</f>
        <v>382</v>
      </c>
      <c r="Y80" s="101">
        <v>0</v>
      </c>
      <c r="Z80" s="101">
        <v>353.85074626865674</v>
      </c>
      <c r="AA80" s="105">
        <f>+Tabla1[[#This Row],[VOLUMEN CONSUMO AGUA LIMPIA TINTORERIA (m3)]]</f>
        <v>61</v>
      </c>
      <c r="AB80" s="105">
        <v>0.58422939068100355</v>
      </c>
      <c r="AC80" s="105">
        <f>Tabla1[[#This Row],[TOTAL CONSUMO AGUA LIMPIA PRODUCCIÓN (m3)]]-Tabla1[[#This Row],[VOLUMEN CONSUMO AGUA LIMPIA LAVANDERIA (m3)]]</f>
        <v>61</v>
      </c>
      <c r="AD80" s="105"/>
      <c r="AE80" s="105"/>
      <c r="AF80" s="105">
        <v>65</v>
      </c>
      <c r="AG80" s="105">
        <v>45</v>
      </c>
      <c r="AH80" s="105">
        <f>Tabla1[[#This Row],[VOLUMEN CONSUMO AGUA LIMPIA LAVANDERIA (m3)]]</f>
        <v>321</v>
      </c>
      <c r="AI80" s="105">
        <v>227</v>
      </c>
      <c r="AJ80" s="105">
        <f>'[1]Contadores Por Turno 2026'!D82-'[1]Contadores Por Turno 2026'!D81</f>
        <v>321</v>
      </c>
      <c r="AK80" s="105">
        <v>0</v>
      </c>
      <c r="AL80" s="105"/>
      <c r="AM80" s="105">
        <v>19</v>
      </c>
      <c r="AN80" s="105">
        <v>0</v>
      </c>
      <c r="AO80" s="103">
        <f>'[1]Contadores Por Turno 2026'!R82-'[1]Contadores Por Turno 2026'!R81</f>
        <v>7</v>
      </c>
      <c r="AP80" s="101"/>
      <c r="AQ80" s="103"/>
      <c r="AR80" s="103">
        <v>8</v>
      </c>
      <c r="AS80" s="105">
        <f>'[1]Contadores Por Turno 2026'!L82-'[1]Contadores Por Turno 2026'!L81</f>
        <v>7</v>
      </c>
      <c r="AT80" s="103">
        <v>0</v>
      </c>
      <c r="AU80" s="102">
        <f>'[1]Contadores Por Turno 2026'!U82-'[1]Contadores Por Turno 2026'!U81</f>
        <v>413</v>
      </c>
      <c r="AV80" s="102">
        <f>'[1]Contadores Por Turno 2026'!V82-'[1]Contadores Por Turno 2026'!V81</f>
        <v>111</v>
      </c>
      <c r="AW80" s="102">
        <f>'[1]Contadores Por Turno 2026'!W82-'[1]Contadores Por Turno 2026'!W81</f>
        <v>10112</v>
      </c>
      <c r="AX80" s="102">
        <v>0</v>
      </c>
      <c r="AY80" s="102">
        <f>Tabla1[[#This Row],[CONSUMO TOTAL TINTORERIA (m3)]]</f>
        <v>61</v>
      </c>
      <c r="AZ80" s="102">
        <f>('[1]Contadores Por Turno 2026'!S82-'[1]Contadores Por Turno 2026'!S81)/1000</f>
        <v>25.183</v>
      </c>
      <c r="BA80" s="223" t="e">
        <v>#N/A</v>
      </c>
      <c r="BB80" s="4"/>
    </row>
    <row r="81" spans="1:54" x14ac:dyDescent="0.25">
      <c r="A81" s="23">
        <v>46049</v>
      </c>
      <c r="B81" s="17">
        <v>2</v>
      </c>
      <c r="C81" s="17">
        <f>WEEKNUM(Tabla1[[#This Row],[FECHA]],2)</f>
        <v>5</v>
      </c>
      <c r="D81" s="17">
        <f>DAY(Tabla1[[#This Row],[FECHA]])</f>
        <v>27</v>
      </c>
      <c r="E81" s="17">
        <f>'[1]Contadores Por Turno 2026'!X83-'[1]Contadores Por Turno 2026'!X82</f>
        <v>109</v>
      </c>
      <c r="F81" s="17">
        <f>'[1]Contadores Por Turno 2026'!Y83-'[1]Contadores Por Turno 2026'!Y82</f>
        <v>83</v>
      </c>
      <c r="H8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81" s="17">
        <f>('[1]Contadores Por Turno 2026'!C83-'[1]Contadores Por Turno 2026'!C82)*10</f>
        <v>220</v>
      </c>
      <c r="J81" s="59">
        <f>Tabla1[[#This Row],[ENTRADA RO 1 (m3)]]</f>
        <v>187.423</v>
      </c>
      <c r="K81" s="59">
        <f>Tabla1[[#This Row],[RECHAZO ETAPA 1 (m3)]]</f>
        <v>35.423000000000002</v>
      </c>
      <c r="L81" s="59">
        <f>Tabla1[[#This Row],[PERMEADO ETAPA 1  (m3)]]</f>
        <v>152</v>
      </c>
      <c r="M81" s="58">
        <f>1-(Tabla1[[#This Row],[VOLUMEN ENVIADO A RO (m3)]]-Tabla1[[#This Row],[VOLUMEN ENVIADO PERMEADO RO (m3)]])/Tabla1[[#This Row],[VOLUMEN ENVIADO A RO (m3)]]</f>
        <v>0.81099971721720387</v>
      </c>
      <c r="N81" s="59">
        <f>('[1]Contadores Por Turno 2026'!N83-'[1]Contadores Por Turno 2026'!N82)/1000</f>
        <v>187.423</v>
      </c>
      <c r="O81" s="59">
        <f>('[1]Contadores Por Turno 2026'!O83-'[1]Contadores Por Turno 2026'!O82)</f>
        <v>152</v>
      </c>
      <c r="P81" s="59">
        <f>+Tabla1[[#This Row],[ENTRADA RO 1 (m3)]]-Tabla1[[#This Row],[PERMEADO ETAPA 1  (m3)]]</f>
        <v>35.423000000000002</v>
      </c>
      <c r="Q81" s="58">
        <f>1-(Tabla1[[#This Row],[VOLUMEN ENVIADO A RO (m3)]]-Tabla1[[#This Row],[VOLUMEN ENVIADO PERMEADO RO (m3)]])/Tabla1[[#This Row],[VOLUMEN ENVIADO A RO (m3)]]</f>
        <v>0.81099971721720387</v>
      </c>
      <c r="R81" s="59">
        <v>0</v>
      </c>
      <c r="S81" s="59">
        <v>0</v>
      </c>
      <c r="T81" s="59">
        <v>0</v>
      </c>
      <c r="U81" s="58" t="s">
        <v>18</v>
      </c>
      <c r="V81" s="59">
        <f>Tabla1[[#This Row],[VOLUMEN ENVIADO PERMEADO RO (m3)]]</f>
        <v>152</v>
      </c>
      <c r="W81" s="106">
        <f>Tabla1[[#This Row],[TOTAL CONSUMO AGUA LIMPIA PRODUCCIÓN (m3)]]+Tabla1[[#This Row],[TOTAL CONSUMO AGUA RECHAZO PRODUCCIÓN (m3)]]</f>
        <v>282</v>
      </c>
      <c r="X81" s="106">
        <f>+Tabla1[[#This Row],[PERMEADO ETAPA 1  (m3)]]+Tabla1[[#This Row],[VOLUMEN  PTAP POTABLE (m3)2]]+Tabla1[[#This Row],[VOLUMEN CONSUMO ACUEDUCTO (m3)]]+Tabla1[[#This Row],[VOLUMEN CONSUMO CARROTANQUES (m3)]]</f>
        <v>282</v>
      </c>
      <c r="Y81" s="106">
        <v>0</v>
      </c>
      <c r="Z81" s="106">
        <v>353.85074626865674</v>
      </c>
      <c r="AA81" s="110">
        <f>+Tabla1[[#This Row],[VOLUMEN CONSUMO AGUA LIMPIA TINTORERIA (m3)]]</f>
        <v>62</v>
      </c>
      <c r="AB81" s="110">
        <v>0.60073937153419599</v>
      </c>
      <c r="AC81" s="110">
        <f>Tabla1[[#This Row],[TOTAL CONSUMO AGUA LIMPIA PRODUCCIÓN (m3)]]-Tabla1[[#This Row],[VOLUMEN CONSUMO AGUA LIMPIA LAVANDERIA (m3)]]</f>
        <v>62</v>
      </c>
      <c r="AD81" s="110"/>
      <c r="AE81" s="110">
        <v>5162</v>
      </c>
      <c r="AF81" s="110">
        <v>65</v>
      </c>
      <c r="AG81" s="110">
        <v>45</v>
      </c>
      <c r="AH81" s="110">
        <f>Tabla1[[#This Row],[VOLUMEN CONSUMO AGUA LIMPIA LAVANDERIA (m3)]]</f>
        <v>220</v>
      </c>
      <c r="AI81" s="110">
        <v>195</v>
      </c>
      <c r="AJ81" s="110">
        <f>'[1]Contadores Por Turno 2026'!D83-'[1]Contadores Por Turno 2026'!D82</f>
        <v>220</v>
      </c>
      <c r="AK81" s="110">
        <v>0</v>
      </c>
      <c r="AL81" s="110">
        <v>19265</v>
      </c>
      <c r="AM81" s="110">
        <v>19</v>
      </c>
      <c r="AN81" s="110">
        <v>0</v>
      </c>
      <c r="AO81" s="108">
        <f>'[1]Contadores Por Turno 2026'!R83-'[1]Contadores Por Turno 2026'!R82</f>
        <v>10</v>
      </c>
      <c r="AP81" s="106"/>
      <c r="AQ81" s="108"/>
      <c r="AR81" s="108">
        <v>8</v>
      </c>
      <c r="AS81" s="110">
        <f>'[1]Contadores Por Turno 2026'!L83-'[1]Contadores Por Turno 2026'!L82</f>
        <v>5</v>
      </c>
      <c r="AT81" s="108">
        <v>0</v>
      </c>
      <c r="AU81" s="107">
        <f>'[1]Contadores Por Turno 2026'!U83-'[1]Contadores Por Turno 2026'!U82</f>
        <v>308</v>
      </c>
      <c r="AV81" s="107">
        <f>'[1]Contadores Por Turno 2026'!V83-'[1]Contadores Por Turno 2026'!V82</f>
        <v>75</v>
      </c>
      <c r="AW81" s="107">
        <f>'[1]Contadores Por Turno 2026'!W83-'[1]Contadores Por Turno 2026'!W82</f>
        <v>-9897</v>
      </c>
      <c r="AX81" s="107">
        <v>0</v>
      </c>
      <c r="AY81" s="107">
        <v>0</v>
      </c>
      <c r="AZ81" s="107">
        <f>('[1]Contadores Por Turno 2026'!S83-'[1]Contadores Por Turno 2026'!S82)/1000</f>
        <v>14.412000000000001</v>
      </c>
      <c r="BA81" s="224" t="e">
        <v>#N/A</v>
      </c>
      <c r="BB81" s="4"/>
    </row>
    <row r="82" spans="1:54" ht="15.75" thickBot="1" x14ac:dyDescent="0.3">
      <c r="A82" s="27">
        <v>46049</v>
      </c>
      <c r="B82" s="28">
        <v>3</v>
      </c>
      <c r="C82" s="28">
        <f>WEEKNUM(Tabla1[[#This Row],[FECHA]],2)</f>
        <v>5</v>
      </c>
      <c r="D82" s="28">
        <f>DAY(Tabla1[[#This Row],[FECHA]])</f>
        <v>27</v>
      </c>
      <c r="E82" s="28">
        <f>'[1]Contadores Por Turno 2026'!X84-'[1]Contadores Por Turno 2026'!X83</f>
        <v>113</v>
      </c>
      <c r="F82" s="28">
        <f>'[1]Contadores Por Turno 2026'!Y84-'[1]Contadores Por Turno 2026'!Y83</f>
        <v>83</v>
      </c>
      <c r="G82" s="28"/>
      <c r="H8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267</v>
      </c>
      <c r="I82" s="28">
        <f>('[1]Contadores Por Turno 2026'!C84-'[1]Contadores Por Turno 2026'!C83)*10</f>
        <v>400</v>
      </c>
      <c r="J82" s="61">
        <f>Tabla1[[#This Row],[ENTRADA RO 1 (m3)]]</f>
        <v>271.471</v>
      </c>
      <c r="K82" s="61">
        <f>Tabla1[[#This Row],[RECHAZO ETAPA 1 (m3)]]</f>
        <v>48.471000000000004</v>
      </c>
      <c r="L82" s="61">
        <f>Tabla1[[#This Row],[PERMEADO ETAPA 1  (m3)]]</f>
        <v>223</v>
      </c>
      <c r="M82" s="60">
        <f>1-(Tabla1[[#This Row],[VOLUMEN ENVIADO A RO (m3)]]-Tabla1[[#This Row],[VOLUMEN ENVIADO PERMEADO RO (m3)]])/Tabla1[[#This Row],[VOLUMEN ENVIADO A RO (m3)]]</f>
        <v>0.82145054167848497</v>
      </c>
      <c r="N82" s="61">
        <f>('[1]Contadores Por Turno 2026'!N84-'[1]Contadores Por Turno 2026'!N83)/1000</f>
        <v>271.471</v>
      </c>
      <c r="O82" s="61">
        <f>('[1]Contadores Por Turno 2026'!O84-'[1]Contadores Por Turno 2026'!O83)</f>
        <v>223</v>
      </c>
      <c r="P82" s="61">
        <f>+Tabla1[[#This Row],[ENTRADA RO 1 (m3)]]-Tabla1[[#This Row],[PERMEADO ETAPA 1  (m3)]]</f>
        <v>48.471000000000004</v>
      </c>
      <c r="Q82" s="60">
        <f>1-(Tabla1[[#This Row],[VOLUMEN ENVIADO A RO (m3)]]-Tabla1[[#This Row],[VOLUMEN ENVIADO PERMEADO RO (m3)]])/Tabla1[[#This Row],[VOLUMEN ENVIADO A RO (m3)]]</f>
        <v>0.82145054167848497</v>
      </c>
      <c r="R82" s="61">
        <v>0</v>
      </c>
      <c r="S82" s="61">
        <v>0</v>
      </c>
      <c r="T82" s="61">
        <v>0</v>
      </c>
      <c r="U82" s="60" t="s">
        <v>18</v>
      </c>
      <c r="V82" s="61">
        <f>Tabla1[[#This Row],[VOLUMEN ENVIADO PERMEADO RO (m3)]]</f>
        <v>223</v>
      </c>
      <c r="W82" s="111">
        <f>Tabla1[[#This Row],[TOTAL CONSUMO AGUA LIMPIA PRODUCCIÓN (m3)]]+Tabla1[[#This Row],[TOTAL CONSUMO AGUA RECHAZO PRODUCCIÓN (m3)]]</f>
        <v>573</v>
      </c>
      <c r="X82" s="111">
        <f>+Tabla1[[#This Row],[PERMEADO ETAPA 1  (m3)]]+Tabla1[[#This Row],[VOLUMEN  PTAP POTABLE (m3)2]]+Tabla1[[#This Row],[VOLUMEN CONSUMO ACUEDUCTO (m3)]]+Tabla1[[#This Row],[VOLUMEN CONSUMO CARROTANQUES (m3)]]</f>
        <v>573</v>
      </c>
      <c r="Y82" s="111">
        <v>0</v>
      </c>
      <c r="Z82" s="111">
        <v>353.85074626865674</v>
      </c>
      <c r="AA82" s="115">
        <f>+Tabla1[[#This Row],[VOLUMEN CONSUMO AGUA LIMPIA TINTORERIA (m3)]]</f>
        <v>225</v>
      </c>
      <c r="AB82" s="115">
        <v>0.56818181818181823</v>
      </c>
      <c r="AC82" s="115">
        <f>Tabla1[[#This Row],[TOTAL CONSUMO AGUA LIMPIA PRODUCCIÓN (m3)]]-Tabla1[[#This Row],[VOLUMEN CONSUMO AGUA LIMPIA LAVANDERIA (m3)]]</f>
        <v>225</v>
      </c>
      <c r="AD82" s="115"/>
      <c r="AE82" s="115"/>
      <c r="AF82" s="115">
        <v>65</v>
      </c>
      <c r="AG82" s="115">
        <v>45</v>
      </c>
      <c r="AH82" s="115">
        <f>Tabla1[[#This Row],[VOLUMEN CONSUMO AGUA LIMPIA LAVANDERIA (m3)]]</f>
        <v>348</v>
      </c>
      <c r="AI82" s="115">
        <v>228</v>
      </c>
      <c r="AJ82" s="115">
        <f>'[1]Contadores Por Turno 2026'!D84-'[1]Contadores Por Turno 2026'!D83</f>
        <v>348</v>
      </c>
      <c r="AK82" s="115">
        <v>0</v>
      </c>
      <c r="AL82" s="115"/>
      <c r="AM82" s="115">
        <v>19</v>
      </c>
      <c r="AN82" s="115">
        <v>0</v>
      </c>
      <c r="AO82" s="113">
        <f>'[1]Contadores Por Turno 2026'!R84-'[1]Contadores Por Turno 2026'!R83</f>
        <v>8</v>
      </c>
      <c r="AP82" s="111"/>
      <c r="AQ82" s="113"/>
      <c r="AR82" s="113">
        <v>8</v>
      </c>
      <c r="AS82" s="115">
        <f>'[1]Contadores Por Turno 2026'!L84-'[1]Contadores Por Turno 2026'!L83</f>
        <v>8</v>
      </c>
      <c r="AT82" s="113">
        <v>0</v>
      </c>
      <c r="AU82" s="112">
        <f>'[1]Contadores Por Turno 2026'!U84-'[1]Contadores Por Turno 2026'!U83</f>
        <v>603</v>
      </c>
      <c r="AV82" s="112">
        <f>'[1]Contadores Por Turno 2026'!V84-'[1]Contadores Por Turno 2026'!V83</f>
        <v>171</v>
      </c>
      <c r="AW82" s="112">
        <f>'[1]Contadores Por Turno 2026'!W84-'[1]Contadores Por Turno 2026'!W83</f>
        <v>212</v>
      </c>
      <c r="AX82" s="112">
        <v>0</v>
      </c>
      <c r="AY82" s="112">
        <v>0</v>
      </c>
      <c r="AZ82" s="112">
        <f>('[1]Contadores Por Turno 2026'!S84-'[1]Contadores Por Turno 2026'!S83)/1000</f>
        <v>73.86</v>
      </c>
      <c r="BA82" s="225" t="e">
        <v>#N/A</v>
      </c>
      <c r="BB82" s="4"/>
    </row>
    <row r="83" spans="1:54" x14ac:dyDescent="0.25">
      <c r="A83" s="25">
        <v>46050</v>
      </c>
      <c r="B83" s="26">
        <v>1</v>
      </c>
      <c r="C83" s="26">
        <f>WEEKNUM(Tabla1[[#This Row],[FECHA]],2)</f>
        <v>5</v>
      </c>
      <c r="D83" s="26">
        <f>DAY(Tabla1[[#This Row],[FECHA]])</f>
        <v>28</v>
      </c>
      <c r="E83" s="26">
        <f>'[1]Contadores Por Turno 2026'!X85-'[1]Contadores Por Turno 2026'!X84</f>
        <v>122</v>
      </c>
      <c r="F83" s="26">
        <f>'[1]Contadores Por Turno 2026'!Y85-'[1]Contadores Por Turno 2026'!Y84</f>
        <v>93</v>
      </c>
      <c r="G83" s="26"/>
      <c r="H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-52</v>
      </c>
      <c r="I83" s="26">
        <f>('[1]Contadores Por Turno 2026'!C85-'[1]Contadores Por Turno 2026'!C84)*10</f>
        <v>180</v>
      </c>
      <c r="J83" s="57">
        <f>Tabla1[[#This Row],[ENTRADA RO 1 (m3)]]</f>
        <v>514.40899999999999</v>
      </c>
      <c r="K83" s="57">
        <f>Tabla1[[#This Row],[RECHAZO ETAPA 1 (m3)]]</f>
        <v>91.408999999999992</v>
      </c>
      <c r="L83" s="57">
        <f>Tabla1[[#This Row],[PERMEADO ETAPA 1  (m3)]]</f>
        <v>423</v>
      </c>
      <c r="M83" s="56">
        <f>1-(Tabla1[[#This Row],[VOLUMEN ENVIADO A RO (m3)]]-Tabla1[[#This Row],[VOLUMEN ENVIADO PERMEADO RO (m3)]])/Tabla1[[#This Row],[VOLUMEN ENVIADO A RO (m3)]]</f>
        <v>0.82230287572729099</v>
      </c>
      <c r="N83" s="57">
        <f>('[1]Contadores Por Turno 2026'!N85-'[1]Contadores Por Turno 2026'!N84)/1000</f>
        <v>514.40899999999999</v>
      </c>
      <c r="O83" s="57">
        <f>('[1]Contadores Por Turno 2026'!O85-'[1]Contadores Por Turno 2026'!O84)</f>
        <v>423</v>
      </c>
      <c r="P83" s="57">
        <f>+Tabla1[[#This Row],[ENTRADA RO 1 (m3)]]-Tabla1[[#This Row],[PERMEADO ETAPA 1  (m3)]]</f>
        <v>91.408999999999992</v>
      </c>
      <c r="Q83" s="56">
        <f>1-(Tabla1[[#This Row],[VOLUMEN ENVIADO A RO (m3)]]-Tabla1[[#This Row],[VOLUMEN ENVIADO PERMEADO RO (m3)]])/Tabla1[[#This Row],[VOLUMEN ENVIADO A RO (m3)]]</f>
        <v>0.82230287572729099</v>
      </c>
      <c r="R83" s="57">
        <v>0</v>
      </c>
      <c r="S83" s="57">
        <v>0</v>
      </c>
      <c r="T83" s="57">
        <v>0</v>
      </c>
      <c r="U83" s="56" t="s">
        <v>18</v>
      </c>
      <c r="V83" s="57">
        <f>Tabla1[[#This Row],[VOLUMEN ENVIADO PERMEADO RO (m3)]]</f>
        <v>423</v>
      </c>
      <c r="W83" s="101">
        <f>Tabla1[[#This Row],[TOTAL CONSUMO AGUA LIMPIA PRODUCCIÓN (m3)]]+Tabla1[[#This Row],[TOTAL CONSUMO AGUA RECHAZO PRODUCCIÓN (m3)]]</f>
        <v>464</v>
      </c>
      <c r="X83" s="101">
        <f>+Tabla1[[#This Row],[PERMEADO ETAPA 1  (m3)]]+Tabla1[[#This Row],[VOLUMEN  PTAP POTABLE (m3)2]]+Tabla1[[#This Row],[VOLUMEN CONSUMO ACUEDUCTO (m3)]]+Tabla1[[#This Row],[VOLUMEN CONSUMO CARROTANQUES (m3)]]</f>
        <v>464</v>
      </c>
      <c r="Y83" s="101">
        <v>0</v>
      </c>
      <c r="Z83" s="101">
        <v>619.23880597014931</v>
      </c>
      <c r="AA83" s="105">
        <f>+Tabla1[[#This Row],[VOLUMEN CONSUMO AGUA LIMPIA TINTORERIA (m3)]]</f>
        <v>150</v>
      </c>
      <c r="AB83" s="105">
        <v>0.6913580246913581</v>
      </c>
      <c r="AC83" s="105">
        <f>Tabla1[[#This Row],[TOTAL CONSUMO AGUA LIMPIA PRODUCCIÓN (m3)]]-Tabla1[[#This Row],[VOLUMEN CONSUMO AGUA LIMPIA LAVANDERIA (m3)]]</f>
        <v>150</v>
      </c>
      <c r="AD83" s="105"/>
      <c r="AE83" s="105"/>
      <c r="AF83" s="105">
        <v>65</v>
      </c>
      <c r="AG83" s="105">
        <v>45</v>
      </c>
      <c r="AH83" s="105">
        <f>Tabla1[[#This Row],[VOLUMEN CONSUMO AGUA LIMPIA LAVANDERIA (m3)]]</f>
        <v>314</v>
      </c>
      <c r="AI83" s="105">
        <v>217</v>
      </c>
      <c r="AJ83" s="105">
        <f>'[1]Contadores Por Turno 2026'!D85-'[1]Contadores Por Turno 2026'!D84</f>
        <v>314</v>
      </c>
      <c r="AK83" s="105">
        <v>0</v>
      </c>
      <c r="AL83" s="105"/>
      <c r="AM83" s="105">
        <v>19</v>
      </c>
      <c r="AN83" s="105">
        <v>0</v>
      </c>
      <c r="AO83" s="103">
        <f>'[1]Contadores Por Turno 2026'!R85-'[1]Contadores Por Turno 2026'!R84</f>
        <v>7</v>
      </c>
      <c r="AP83" s="101"/>
      <c r="AQ83" s="103"/>
      <c r="AR83" s="103">
        <v>8</v>
      </c>
      <c r="AS83" s="105">
        <f>'[1]Contadores Por Turno 2026'!L85-'[1]Contadores Por Turno 2026'!L84</f>
        <v>7</v>
      </c>
      <c r="AT83" s="103">
        <v>0</v>
      </c>
      <c r="AU83" s="102">
        <f>'[1]Contadores Por Turno 2026'!U85-'[1]Contadores Por Turno 2026'!U84</f>
        <v>493</v>
      </c>
      <c r="AV83" s="102">
        <f>'[1]Contadores Por Turno 2026'!V85-'[1]Contadores Por Turno 2026'!V84</f>
        <v>190</v>
      </c>
      <c r="AW83" s="102">
        <f>'[1]Contadores Por Turno 2026'!W85-'[1]Contadores Por Turno 2026'!W84</f>
        <v>230</v>
      </c>
      <c r="AX83" s="102">
        <v>0</v>
      </c>
      <c r="AY83" s="102">
        <v>0</v>
      </c>
      <c r="AZ83" s="102">
        <f>('[1]Contadores Por Turno 2026'!S85-'[1]Contadores Por Turno 2026'!S84)/1000</f>
        <v>78.311999999999998</v>
      </c>
      <c r="BA83" s="223" t="e">
        <v>#N/A</v>
      </c>
      <c r="BB83" s="4"/>
    </row>
    <row r="84" spans="1:54" x14ac:dyDescent="0.25">
      <c r="A84" s="23">
        <v>46050</v>
      </c>
      <c r="B84" s="17">
        <v>2</v>
      </c>
      <c r="C84" s="17">
        <f>WEEKNUM(Tabla1[[#This Row],[FECHA]],2)</f>
        <v>5</v>
      </c>
      <c r="D84" s="17">
        <f>DAY(Tabla1[[#This Row],[FECHA]])</f>
        <v>28</v>
      </c>
      <c r="E84" s="17">
        <f>'[1]Contadores Por Turno 2026'!X86-'[1]Contadores Por Turno 2026'!X85</f>
        <v>124</v>
      </c>
      <c r="F84" s="17">
        <f>'[1]Contadores Por Turno 2026'!Y86-'[1]Contadores Por Turno 2026'!Y85</f>
        <v>94</v>
      </c>
      <c r="H8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223</v>
      </c>
      <c r="I84" s="17">
        <f>('[1]Contadores Por Turno 2026'!C86-'[1]Contadores Por Turno 2026'!C85)*10</f>
        <v>190</v>
      </c>
      <c r="J84" s="59">
        <f>Tabla1[[#This Row],[ENTRADA RO 1 (m3)]]</f>
        <v>0</v>
      </c>
      <c r="K84" s="59">
        <f>Tabla1[[#This Row],[RECHAZO ETAPA 1 (m3)]]</f>
        <v>0</v>
      </c>
      <c r="L84" s="59">
        <f>Tabla1[[#This Row],[PERMEADO ETAPA 1  (m3)]]</f>
        <v>0</v>
      </c>
      <c r="M84" s="58" t="e">
        <f>1-(Tabla1[[#This Row],[VOLUMEN ENVIADO A RO (m3)]]-Tabla1[[#This Row],[VOLUMEN ENVIADO PERMEADO RO (m3)]])/Tabla1[[#This Row],[VOLUMEN ENVIADO A RO (m3)]]</f>
        <v>#DIV/0!</v>
      </c>
      <c r="N84" s="59">
        <f>('[1]Contadores Por Turno 2026'!N86-'[1]Contadores Por Turno 2026'!N85)/1000</f>
        <v>0</v>
      </c>
      <c r="O84" s="59">
        <f>('[1]Contadores Por Turno 2026'!O86-'[1]Contadores Por Turno 2026'!O85)</f>
        <v>0</v>
      </c>
      <c r="P84" s="59">
        <f>+Tabla1[[#This Row],[ENTRADA RO 1 (m3)]]-Tabla1[[#This Row],[PERMEADO ETAPA 1  (m3)]]</f>
        <v>0</v>
      </c>
      <c r="Q84" s="58" t="e">
        <f>1-(Tabla1[[#This Row],[VOLUMEN ENVIADO A RO (m3)]]-Tabla1[[#This Row],[VOLUMEN ENVIADO PERMEADO RO (m3)]])/Tabla1[[#This Row],[VOLUMEN ENVIADO A RO (m3)]]</f>
        <v>#DIV/0!</v>
      </c>
      <c r="R84" s="59">
        <v>0</v>
      </c>
      <c r="S84" s="59">
        <v>0</v>
      </c>
      <c r="T84" s="59">
        <v>0</v>
      </c>
      <c r="U84" s="58" t="s">
        <v>18</v>
      </c>
      <c r="V84" s="59">
        <f>Tabla1[[#This Row],[VOLUMEN ENVIADO PERMEADO RO (m3)]]</f>
        <v>0</v>
      </c>
      <c r="W84" s="106">
        <f>Tabla1[[#This Row],[TOTAL CONSUMO AGUA LIMPIA PRODUCCIÓN (m3)]]+Tabla1[[#This Row],[TOTAL CONSUMO AGUA RECHAZO PRODUCCIÓN (m3)]]</f>
        <v>317</v>
      </c>
      <c r="X84" s="106">
        <f>+Tabla1[[#This Row],[PERMEADO ETAPA 1  (m3)]]+Tabla1[[#This Row],[VOLUMEN  PTAP POTABLE (m3)2]]+Tabla1[[#This Row],[VOLUMEN CONSUMO ACUEDUCTO (m3)]]+Tabla1[[#This Row],[VOLUMEN CONSUMO CARROTANQUES (m3)]]</f>
        <v>317</v>
      </c>
      <c r="Y84" s="106">
        <v>0</v>
      </c>
      <c r="Z84" s="106">
        <v>176.92537313432837</v>
      </c>
      <c r="AA84" s="110">
        <f>+Tabla1[[#This Row],[VOLUMEN CONSUMO AGUA LIMPIA TINTORERIA (m3)]]</f>
        <v>41</v>
      </c>
      <c r="AB84" s="110">
        <v>0.77523659305993686</v>
      </c>
      <c r="AC84" s="110">
        <f>Tabla1[[#This Row],[TOTAL CONSUMO AGUA LIMPIA PRODUCCIÓN (m3)]]-Tabla1[[#This Row],[VOLUMEN CONSUMO AGUA LIMPIA LAVANDERIA (m3)]]</f>
        <v>41</v>
      </c>
      <c r="AD84" s="110"/>
      <c r="AE84" s="110">
        <v>7223</v>
      </c>
      <c r="AF84" s="110">
        <v>65</v>
      </c>
      <c r="AG84" s="110">
        <v>45</v>
      </c>
      <c r="AH84" s="110">
        <f>Tabla1[[#This Row],[VOLUMEN CONSUMO AGUA LIMPIA LAVANDERIA (m3)]]</f>
        <v>276</v>
      </c>
      <c r="AI84" s="110">
        <v>207</v>
      </c>
      <c r="AJ84" s="110">
        <f>'[1]Contadores Por Turno 2026'!D86-'[1]Contadores Por Turno 2026'!D85</f>
        <v>276</v>
      </c>
      <c r="AK84" s="110">
        <v>0</v>
      </c>
      <c r="AL84" s="110">
        <v>27404</v>
      </c>
      <c r="AM84" s="110">
        <v>19</v>
      </c>
      <c r="AN84" s="110">
        <v>0</v>
      </c>
      <c r="AO84" s="108">
        <f>'[1]Contadores Por Turno 2026'!R86-'[1]Contadores Por Turno 2026'!R85</f>
        <v>7</v>
      </c>
      <c r="AP84" s="106"/>
      <c r="AQ84" s="108">
        <v>1650</v>
      </c>
      <c r="AR84" s="108">
        <v>8</v>
      </c>
      <c r="AS84" s="110">
        <f>'[1]Contadores Por Turno 2026'!L86-'[1]Contadores Por Turno 2026'!L85</f>
        <v>6</v>
      </c>
      <c r="AT84" s="108">
        <v>0</v>
      </c>
      <c r="AU84" s="107">
        <f>'[1]Contadores Por Turno 2026'!U86-'[1]Contadores Por Turno 2026'!U85</f>
        <v>347</v>
      </c>
      <c r="AV84" s="107">
        <f>'[1]Contadores Por Turno 2026'!V86-'[1]Contadores Por Turno 2026'!V85</f>
        <v>88</v>
      </c>
      <c r="AW84" s="107">
        <f>'[1]Contadores Por Turno 2026'!W86-'[1]Contadores Por Turno 2026'!W85</f>
        <v>98</v>
      </c>
      <c r="AX84" s="107">
        <v>0</v>
      </c>
      <c r="AY84" s="107">
        <v>0</v>
      </c>
      <c r="AZ84" s="107">
        <f>('[1]Contadores Por Turno 2026'!S86-'[1]Contadores Por Turno 2026'!S85)/1000</f>
        <v>26.704999999999998</v>
      </c>
      <c r="BA84" s="224" t="e">
        <v>#N/A</v>
      </c>
      <c r="BB84" s="4"/>
    </row>
    <row r="85" spans="1:54" ht="15.75" thickBot="1" x14ac:dyDescent="0.3">
      <c r="A85" s="27">
        <v>46050</v>
      </c>
      <c r="B85" s="28">
        <v>3</v>
      </c>
      <c r="C85" s="28">
        <f>WEEKNUM(Tabla1[[#This Row],[FECHA]],2)</f>
        <v>5</v>
      </c>
      <c r="D85" s="28">
        <f>DAY(Tabla1[[#This Row],[FECHA]])</f>
        <v>28</v>
      </c>
      <c r="E85" s="28">
        <f>'[1]Contadores Por Turno 2026'!X87-'[1]Contadores Por Turno 2026'!X86</f>
        <v>115</v>
      </c>
      <c r="F85" s="28">
        <f>'[1]Contadores Por Turno 2026'!Y87-'[1]Contadores Por Turno 2026'!Y86</f>
        <v>91</v>
      </c>
      <c r="G85" s="28"/>
      <c r="H8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</v>
      </c>
      <c r="I85" s="28">
        <f>('[1]Contadores Por Turno 2026'!C87-'[1]Contadores Por Turno 2026'!C86)*10</f>
        <v>270</v>
      </c>
      <c r="J85" s="61">
        <f>Tabla1[[#This Row],[ENTRADA RO 1 (m3)]]</f>
        <v>524.53099999999995</v>
      </c>
      <c r="K85" s="61">
        <f>Tabla1[[#This Row],[RECHAZO ETAPA 1 (m3)]]</f>
        <v>97.530999999999949</v>
      </c>
      <c r="L85" s="61">
        <f>Tabla1[[#This Row],[PERMEADO ETAPA 1  (m3)]]</f>
        <v>427</v>
      </c>
      <c r="M85" s="60">
        <f>1-(Tabla1[[#This Row],[VOLUMEN ENVIADO A RO (m3)]]-Tabla1[[#This Row],[VOLUMEN ENVIADO PERMEADO RO (m3)]])/Tabla1[[#This Row],[VOLUMEN ENVIADO A RO (m3)]]</f>
        <v>0.81406056076761912</v>
      </c>
      <c r="N85" s="61">
        <f>('[1]Contadores Por Turno 2026'!N87-'[1]Contadores Por Turno 2026'!N86)/1000</f>
        <v>524.53099999999995</v>
      </c>
      <c r="O85" s="61">
        <f>('[1]Contadores Por Turno 2026'!O87-'[1]Contadores Por Turno 2026'!O86)</f>
        <v>427</v>
      </c>
      <c r="P85" s="61">
        <f>+Tabla1[[#This Row],[ENTRADA RO 1 (m3)]]-Tabla1[[#This Row],[PERMEADO ETAPA 1  (m3)]]</f>
        <v>97.530999999999949</v>
      </c>
      <c r="Q85" s="60">
        <f>1-(Tabla1[[#This Row],[VOLUMEN ENVIADO A RO (m3)]]-Tabla1[[#This Row],[VOLUMEN ENVIADO PERMEADO RO (m3)]])/Tabla1[[#This Row],[VOLUMEN ENVIADO A RO (m3)]]</f>
        <v>0.81406056076761912</v>
      </c>
      <c r="R85" s="61">
        <v>0</v>
      </c>
      <c r="S85" s="61">
        <v>0</v>
      </c>
      <c r="T85" s="61">
        <v>0</v>
      </c>
      <c r="U85" s="60" t="s">
        <v>18</v>
      </c>
      <c r="V85" s="61">
        <f>Tabla1[[#This Row],[VOLUMEN ENVIADO PERMEADO RO (m3)]]</f>
        <v>427</v>
      </c>
      <c r="W85" s="111">
        <f>Tabla1[[#This Row],[TOTAL CONSUMO AGUA LIMPIA PRODUCCIÓN (m3)]]+Tabla1[[#This Row],[TOTAL CONSUMO AGUA RECHAZO PRODUCCIÓN (m3)]]</f>
        <v>538</v>
      </c>
      <c r="X85" s="111">
        <f>+Tabla1[[#This Row],[PERMEADO ETAPA 1  (m3)]]+Tabla1[[#This Row],[VOLUMEN  PTAP POTABLE (m3)2]]+Tabla1[[#This Row],[VOLUMEN CONSUMO ACUEDUCTO (m3)]]+Tabla1[[#This Row],[VOLUMEN CONSUMO CARROTANQUES (m3)]]</f>
        <v>538</v>
      </c>
      <c r="Y85" s="111">
        <v>0</v>
      </c>
      <c r="Z85" s="111">
        <v>442.31343283582089</v>
      </c>
      <c r="AA85" s="115">
        <f>+Tabla1[[#This Row],[VOLUMEN CONSUMO AGUA LIMPIA TINTORERIA (m3)]]</f>
        <v>214</v>
      </c>
      <c r="AB85" s="115">
        <v>0.63369397217928902</v>
      </c>
      <c r="AC85" s="115">
        <f>Tabla1[[#This Row],[TOTAL CONSUMO AGUA LIMPIA PRODUCCIÓN (m3)]]-Tabla1[[#This Row],[VOLUMEN CONSUMO AGUA LIMPIA LAVANDERIA (m3)]]</f>
        <v>214</v>
      </c>
      <c r="AD85" s="115"/>
      <c r="AE85" s="115"/>
      <c r="AF85" s="115">
        <v>65</v>
      </c>
      <c r="AG85" s="115">
        <v>45</v>
      </c>
      <c r="AH85" s="115">
        <f>Tabla1[[#This Row],[VOLUMEN CONSUMO AGUA LIMPIA LAVANDERIA (m3)]]</f>
        <v>324</v>
      </c>
      <c r="AI85" s="115">
        <v>224</v>
      </c>
      <c r="AJ85" s="115">
        <f>'[1]Contadores Por Turno 2026'!D87-'[1]Contadores Por Turno 2026'!D86</f>
        <v>324</v>
      </c>
      <c r="AK85" s="115">
        <v>0</v>
      </c>
      <c r="AL85" s="115"/>
      <c r="AM85" s="115">
        <v>19</v>
      </c>
      <c r="AN85" s="115">
        <v>0</v>
      </c>
      <c r="AO85" s="113">
        <f>'[1]Contadores Por Turno 2026'!R87-'[1]Contadores Por Turno 2026'!R86</f>
        <v>15</v>
      </c>
      <c r="AP85" s="111"/>
      <c r="AQ85" s="113"/>
      <c r="AR85" s="113">
        <v>8</v>
      </c>
      <c r="AS85" s="115">
        <f>'[1]Contadores Por Turno 2026'!L87-'[1]Contadores Por Turno 2026'!L86</f>
        <v>4</v>
      </c>
      <c r="AT85" s="113">
        <v>0</v>
      </c>
      <c r="AU85" s="112">
        <f>'[1]Contadores Por Turno 2026'!U87-'[1]Contadores Por Turno 2026'!U86</f>
        <v>562</v>
      </c>
      <c r="AV85" s="112">
        <f>'[1]Contadores Por Turno 2026'!V87-'[1]Contadores Por Turno 2026'!V86</f>
        <v>241</v>
      </c>
      <c r="AW85" s="112">
        <f>'[1]Contadores Por Turno 2026'!W87-'[1]Contadores Por Turno 2026'!W86</f>
        <v>234</v>
      </c>
      <c r="AX85" s="112">
        <v>0</v>
      </c>
      <c r="AY85" s="112">
        <f>Tabla1[[#This Row],[CONSUMO TOTAL TINTORERIA (m3)]]</f>
        <v>214</v>
      </c>
      <c r="AZ85" s="112">
        <f>('[1]Contadores Por Turno 2026'!S87-'[1]Contadores Por Turno 2026'!S86)/1000</f>
        <v>66.742999999999995</v>
      </c>
      <c r="BA85" s="225" t="e">
        <v>#N/A</v>
      </c>
      <c r="BB85" s="4"/>
    </row>
    <row r="86" spans="1:54" x14ac:dyDescent="0.25">
      <c r="A86" s="25">
        <v>46051</v>
      </c>
      <c r="B86" s="26">
        <v>1</v>
      </c>
      <c r="C86" s="26">
        <f>WEEKNUM(Tabla1[[#This Row],[FECHA]],2)</f>
        <v>5</v>
      </c>
      <c r="D86" s="26">
        <f>DAY(Tabla1[[#This Row],[FECHA]])</f>
        <v>29</v>
      </c>
      <c r="E86" s="26">
        <f>'[1]Contadores Por Turno 2026'!X88-'[1]Contadores Por Turno 2026'!X87</f>
        <v>119</v>
      </c>
      <c r="F86" s="26">
        <f>'[1]Contadores Por Turno 2026'!Y88-'[1]Contadores Por Turno 2026'!Y87</f>
        <v>89</v>
      </c>
      <c r="G86" s="26"/>
      <c r="H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86" s="26">
        <f>('[1]Contadores Por Turno 2026'!C88-'[1]Contadores Por Turno 2026'!C87)*10</f>
        <v>220</v>
      </c>
      <c r="J86" s="57">
        <f>Tabla1[[#This Row],[ENTRADA RO 1 (m3)]]</f>
        <v>441.83300000000003</v>
      </c>
      <c r="K86" s="57">
        <f>Tabla1[[#This Row],[RECHAZO ETAPA 1 (m3)]]</f>
        <v>87.833000000000027</v>
      </c>
      <c r="L86" s="57">
        <f>Tabla1[[#This Row],[PERMEADO ETAPA 1  (m3)]]</f>
        <v>354</v>
      </c>
      <c r="M86" s="56">
        <f>1-(Tabla1[[#This Row],[VOLUMEN ENVIADO A RO (m3)]]-Tabla1[[#This Row],[VOLUMEN ENVIADO PERMEADO RO (m3)]])/Tabla1[[#This Row],[VOLUMEN ENVIADO A RO (m3)]]</f>
        <v>0.80120769612047993</v>
      </c>
      <c r="N86" s="57">
        <f>('[1]Contadores Por Turno 2026'!N88-'[1]Contadores Por Turno 2026'!N87)/1000</f>
        <v>441.83300000000003</v>
      </c>
      <c r="O86" s="57">
        <f>('[1]Contadores Por Turno 2026'!O88-'[1]Contadores Por Turno 2026'!O87)</f>
        <v>354</v>
      </c>
      <c r="P86" s="57">
        <f>+Tabla1[[#This Row],[ENTRADA RO 1 (m3)]]-Tabla1[[#This Row],[PERMEADO ETAPA 1  (m3)]]</f>
        <v>87.833000000000027</v>
      </c>
      <c r="Q86" s="56">
        <f>1-(Tabla1[[#This Row],[VOLUMEN ENVIADO A RO (m3)]]-Tabla1[[#This Row],[VOLUMEN ENVIADO PERMEADO RO (m3)]])/Tabla1[[#This Row],[VOLUMEN ENVIADO A RO (m3)]]</f>
        <v>0.80120769612047993</v>
      </c>
      <c r="R86" s="57">
        <v>0</v>
      </c>
      <c r="S86" s="57">
        <v>0</v>
      </c>
      <c r="T86" s="57">
        <v>0</v>
      </c>
      <c r="U86" s="56" t="s">
        <v>18</v>
      </c>
      <c r="V86" s="57">
        <f>Tabla1[[#This Row],[VOLUMEN ENVIADO PERMEADO RO (m3)]]</f>
        <v>354</v>
      </c>
      <c r="W86" s="101">
        <f>Tabla1[[#This Row],[TOTAL CONSUMO AGUA LIMPIA PRODUCCIÓN (m3)]]+Tabla1[[#This Row],[TOTAL CONSUMO AGUA RECHAZO PRODUCCIÓN (m3)]]</f>
        <v>479</v>
      </c>
      <c r="X86" s="101">
        <f>+Tabla1[[#This Row],[PERMEADO ETAPA 1  (m3)]]+Tabla1[[#This Row],[VOLUMEN  PTAP POTABLE (m3)2]]+Tabla1[[#This Row],[VOLUMEN CONSUMO ACUEDUCTO (m3)]]+Tabla1[[#This Row],[VOLUMEN CONSUMO CARROTANQUES (m3)]]</f>
        <v>479</v>
      </c>
      <c r="Y86" s="101">
        <v>0</v>
      </c>
      <c r="Z86" s="101">
        <v>530.77611940298516</v>
      </c>
      <c r="AA86" s="105">
        <f>+Tabla1[[#This Row],[VOLUMEN CONSUMO AGUA LIMPIA TINTORERIA (m3)]]</f>
        <v>191</v>
      </c>
      <c r="AB86" s="105">
        <v>0.76903923757190695</v>
      </c>
      <c r="AC86" s="105">
        <f>Tabla1[[#This Row],[TOTAL CONSUMO AGUA LIMPIA PRODUCCIÓN (m3)]]-Tabla1[[#This Row],[VOLUMEN CONSUMO AGUA LIMPIA LAVANDERIA (m3)]]</f>
        <v>191</v>
      </c>
      <c r="AD86" s="105"/>
      <c r="AE86" s="105"/>
      <c r="AF86" s="105">
        <v>65</v>
      </c>
      <c r="AG86" s="105">
        <v>45</v>
      </c>
      <c r="AH86" s="105">
        <f>Tabla1[[#This Row],[VOLUMEN CONSUMO AGUA LIMPIA LAVANDERIA (m3)]]</f>
        <v>288</v>
      </c>
      <c r="AI86" s="105">
        <v>253</v>
      </c>
      <c r="AJ86" s="105">
        <f>'[1]Contadores Por Turno 2026'!D88-'[1]Contadores Por Turno 2026'!D87</f>
        <v>288</v>
      </c>
      <c r="AK86" s="105">
        <v>0</v>
      </c>
      <c r="AL86" s="105"/>
      <c r="AM86" s="105">
        <v>19</v>
      </c>
      <c r="AN86" s="105">
        <v>0</v>
      </c>
      <c r="AO86" s="103">
        <f>'[1]Contadores Por Turno 2026'!R88-'[1]Contadores Por Turno 2026'!R87</f>
        <v>8</v>
      </c>
      <c r="AP86" s="101"/>
      <c r="AQ86" s="103"/>
      <c r="AR86" s="103">
        <v>8</v>
      </c>
      <c r="AS86" s="105">
        <f>'[1]Contadores Por Turno 2026'!L88-'[1]Contadores Por Turno 2026'!L87</f>
        <v>7</v>
      </c>
      <c r="AT86" s="103">
        <v>0</v>
      </c>
      <c r="AU86" s="102">
        <f>'[1]Contadores Por Turno 2026'!U88-'[1]Contadores Por Turno 2026'!U87</f>
        <v>509</v>
      </c>
      <c r="AV86" s="102">
        <f>'[1]Contadores Por Turno 2026'!V88-'[1]Contadores Por Turno 2026'!V87</f>
        <v>271</v>
      </c>
      <c r="AW86" s="102">
        <f>'[1]Contadores Por Turno 2026'!W88-'[1]Contadores Por Turno 2026'!W87</f>
        <v>282</v>
      </c>
      <c r="AX86" s="102">
        <v>0</v>
      </c>
      <c r="AY86" s="102">
        <v>0</v>
      </c>
      <c r="AZ86" s="102">
        <f>('[1]Contadores Por Turno 2026'!S88-'[1]Contadores Por Turno 2026'!S87)/1000</f>
        <v>68.460999999999999</v>
      </c>
      <c r="BA86" s="223" t="e">
        <v>#N/A</v>
      </c>
      <c r="BB86" s="4"/>
    </row>
    <row r="87" spans="1:54" x14ac:dyDescent="0.25">
      <c r="A87" s="23">
        <v>46051</v>
      </c>
      <c r="B87" s="17">
        <v>2</v>
      </c>
      <c r="C87" s="17">
        <f>WEEKNUM(Tabla1[[#This Row],[FECHA]],2)</f>
        <v>5</v>
      </c>
      <c r="D87" s="17">
        <f>DAY(Tabla1[[#This Row],[FECHA]])</f>
        <v>29</v>
      </c>
      <c r="E87" s="17">
        <f>'[1]Contadores Por Turno 2026'!X89-'[1]Contadores Por Turno 2026'!X88</f>
        <v>121</v>
      </c>
      <c r="F87" s="17">
        <f>'[1]Contadores Por Turno 2026'!Y89-'[1]Contadores Por Turno 2026'!Y88</f>
        <v>91</v>
      </c>
      <c r="H8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87" s="17">
        <f>('[1]Contadores Por Turno 2026'!C89-'[1]Contadores Por Turno 2026'!C88)*10</f>
        <v>170</v>
      </c>
      <c r="J87" s="59">
        <f>Tabla1[[#This Row],[ENTRADA RO 1 (m3)]]</f>
        <v>316.89100000000002</v>
      </c>
      <c r="K87" s="59">
        <f>Tabla1[[#This Row],[RECHAZO ETAPA 1 (m3)]]</f>
        <v>59.89100000000002</v>
      </c>
      <c r="L87" s="59">
        <f>Tabla1[[#This Row],[PERMEADO ETAPA 1  (m3)]]</f>
        <v>257</v>
      </c>
      <c r="M87" s="58">
        <f>1-(Tabla1[[#This Row],[VOLUMEN ENVIADO A RO (m3)]]-Tabla1[[#This Row],[VOLUMEN ENVIADO PERMEADO RO (m3)]])/Tabla1[[#This Row],[VOLUMEN ENVIADO A RO (m3)]]</f>
        <v>0.81100441476722274</v>
      </c>
      <c r="N87" s="59">
        <f>('[1]Contadores Por Turno 2026'!N89-'[1]Contadores Por Turno 2026'!N88)/1000</f>
        <v>316.89100000000002</v>
      </c>
      <c r="O87" s="59">
        <f>('[1]Contadores Por Turno 2026'!O89-'[1]Contadores Por Turno 2026'!O88)</f>
        <v>257</v>
      </c>
      <c r="P87" s="59">
        <f>+Tabla1[[#This Row],[ENTRADA RO 1 (m3)]]-Tabla1[[#This Row],[PERMEADO ETAPA 1  (m3)]]</f>
        <v>59.89100000000002</v>
      </c>
      <c r="Q87" s="58">
        <f>1-(Tabla1[[#This Row],[VOLUMEN ENVIADO A RO (m3)]]-Tabla1[[#This Row],[VOLUMEN ENVIADO PERMEADO RO (m3)]])/Tabla1[[#This Row],[VOLUMEN ENVIADO A RO (m3)]]</f>
        <v>0.81100441476722274</v>
      </c>
      <c r="R87" s="59">
        <v>0</v>
      </c>
      <c r="S87" s="59">
        <v>0</v>
      </c>
      <c r="T87" s="59">
        <v>0</v>
      </c>
      <c r="U87" s="58" t="s">
        <v>18</v>
      </c>
      <c r="V87" s="59">
        <f>Tabla1[[#This Row],[VOLUMEN ENVIADO PERMEADO RO (m3)]]</f>
        <v>257</v>
      </c>
      <c r="W87" s="106">
        <f>Tabla1[[#This Row],[TOTAL CONSUMO AGUA LIMPIA PRODUCCIÓN (m3)]]+Tabla1[[#This Row],[TOTAL CONSUMO AGUA RECHAZO PRODUCCIÓN (m3)]]</f>
        <v>353</v>
      </c>
      <c r="X87" s="106">
        <f>+Tabla1[[#This Row],[PERMEADO ETAPA 1  (m3)]]+Tabla1[[#This Row],[VOLUMEN  PTAP POTABLE (m3)2]]+Tabla1[[#This Row],[VOLUMEN CONSUMO ACUEDUCTO (m3)]]+Tabla1[[#This Row],[VOLUMEN CONSUMO CARROTANQUES (m3)]]</f>
        <v>353</v>
      </c>
      <c r="Y87" s="106">
        <v>0</v>
      </c>
      <c r="Z87" s="106">
        <v>353.85074626865674</v>
      </c>
      <c r="AA87" s="110">
        <f>+Tabla1[[#This Row],[VOLUMEN CONSUMO AGUA LIMPIA TINTORERIA (m3)]]</f>
        <v>90</v>
      </c>
      <c r="AB87" s="110">
        <v>0.57571576405657121</v>
      </c>
      <c r="AC87" s="110">
        <f>Tabla1[[#This Row],[TOTAL CONSUMO AGUA LIMPIA PRODUCCIÓN (m3)]]-Tabla1[[#This Row],[VOLUMEN CONSUMO AGUA LIMPIA LAVANDERIA (m3)]]</f>
        <v>90</v>
      </c>
      <c r="AD87" s="110"/>
      <c r="AE87" s="110">
        <v>8966</v>
      </c>
      <c r="AF87" s="110">
        <v>65</v>
      </c>
      <c r="AG87" s="110">
        <v>45</v>
      </c>
      <c r="AH87" s="110">
        <f>Tabla1[[#This Row],[VOLUMEN CONSUMO AGUA LIMPIA LAVANDERIA (m3)]]</f>
        <v>263</v>
      </c>
      <c r="AI87" s="110">
        <v>223</v>
      </c>
      <c r="AJ87" s="110">
        <f>'[1]Contadores Por Turno 2026'!D89-'[1]Contadores Por Turno 2026'!D88</f>
        <v>263</v>
      </c>
      <c r="AK87" s="110">
        <v>0</v>
      </c>
      <c r="AL87" s="110">
        <v>19673</v>
      </c>
      <c r="AM87" s="110">
        <v>19</v>
      </c>
      <c r="AN87" s="110">
        <v>0</v>
      </c>
      <c r="AO87" s="108">
        <f>'[1]Contadores Por Turno 2026'!R89-'[1]Contadores Por Turno 2026'!R88</f>
        <v>4</v>
      </c>
      <c r="AP87" s="106"/>
      <c r="AQ87" s="108"/>
      <c r="AR87" s="108">
        <v>8</v>
      </c>
      <c r="AS87" s="110">
        <f>'[1]Contadores Por Turno 2026'!L89-'[1]Contadores Por Turno 2026'!L88</f>
        <v>1</v>
      </c>
      <c r="AT87" s="108">
        <v>0</v>
      </c>
      <c r="AU87" s="107">
        <f>'[1]Contadores Por Turno 2026'!U89-'[1]Contadores Por Turno 2026'!U88</f>
        <v>383</v>
      </c>
      <c r="AV87" s="107">
        <f>'[1]Contadores Por Turno 2026'!V89-'[1]Contadores Por Turno 2026'!V88</f>
        <v>143</v>
      </c>
      <c r="AW87" s="107">
        <f>'[1]Contadores Por Turno 2026'!W89-'[1]Contadores Por Turno 2026'!W88</f>
        <v>149</v>
      </c>
      <c r="AX87" s="107">
        <v>0</v>
      </c>
      <c r="AY87" s="107">
        <v>0</v>
      </c>
      <c r="AZ87" s="107">
        <f>('[1]Contadores Por Turno 2026'!S89-'[1]Contadores Por Turno 2026'!S88)/1000</f>
        <v>29.510999999999999</v>
      </c>
      <c r="BA87" s="224" t="e">
        <v>#N/A</v>
      </c>
      <c r="BB87" s="4"/>
    </row>
    <row r="88" spans="1:54" ht="15.75" thickBot="1" x14ac:dyDescent="0.3">
      <c r="A88" s="27">
        <v>46051</v>
      </c>
      <c r="B88" s="28">
        <v>3</v>
      </c>
      <c r="C88" s="28">
        <f>WEEKNUM(Tabla1[[#This Row],[FECHA]],2)</f>
        <v>5</v>
      </c>
      <c r="D88" s="28">
        <f>DAY(Tabla1[[#This Row],[FECHA]])</f>
        <v>29</v>
      </c>
      <c r="E88" s="28">
        <f>'[1]Contadores Por Turno 2026'!X90-'[1]Contadores Por Turno 2026'!X89</f>
        <v>75</v>
      </c>
      <c r="F88" s="28">
        <f>'[1]Contadores Por Turno 2026'!Y90-'[1]Contadores Por Turno 2026'!Y89</f>
        <v>58</v>
      </c>
      <c r="G88" s="28"/>
      <c r="H8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</v>
      </c>
      <c r="I88" s="28">
        <f>('[1]Contadores Por Turno 2026'!C90-'[1]Contadores Por Turno 2026'!C89)*10</f>
        <v>340</v>
      </c>
      <c r="J88" s="61">
        <f>Tabla1[[#This Row],[ENTRADA RO 1 (m3)]]</f>
        <v>305.98899999999998</v>
      </c>
      <c r="K88" s="61">
        <f>Tabla1[[#This Row],[RECHAZO ETAPA 1 (m3)]]</f>
        <v>36.988999999999976</v>
      </c>
      <c r="L88" s="61">
        <f>Tabla1[[#This Row],[PERMEADO ETAPA 1  (m3)]]</f>
        <v>269</v>
      </c>
      <c r="M88" s="60">
        <f>1-(Tabla1[[#This Row],[VOLUMEN ENVIADO A RO (m3)]]-Tabla1[[#This Row],[VOLUMEN ENVIADO PERMEADO RO (m3)]])/Tabla1[[#This Row],[VOLUMEN ENVIADO A RO (m3)]]</f>
        <v>0.87911656954988582</v>
      </c>
      <c r="N88" s="61">
        <f>('[1]Contadores Por Turno 2026'!N90-'[1]Contadores Por Turno 2026'!N89)/1000</f>
        <v>305.98899999999998</v>
      </c>
      <c r="O88" s="61">
        <f>('[1]Contadores Por Turno 2026'!O90-'[1]Contadores Por Turno 2026'!O89)</f>
        <v>269</v>
      </c>
      <c r="P88" s="61">
        <f>+Tabla1[[#This Row],[ENTRADA RO 1 (m3)]]-Tabla1[[#This Row],[PERMEADO ETAPA 1  (m3)]]</f>
        <v>36.988999999999976</v>
      </c>
      <c r="Q88" s="60">
        <f>1-(Tabla1[[#This Row],[VOLUMEN ENVIADO A RO (m3)]]-Tabla1[[#This Row],[VOLUMEN ENVIADO PERMEADO RO (m3)]])/Tabla1[[#This Row],[VOLUMEN ENVIADO A RO (m3)]]</f>
        <v>0.87911656954988582</v>
      </c>
      <c r="R88" s="61">
        <v>0</v>
      </c>
      <c r="S88" s="61">
        <v>0</v>
      </c>
      <c r="T88" s="61">
        <v>0</v>
      </c>
      <c r="U88" s="60" t="s">
        <v>18</v>
      </c>
      <c r="V88" s="61">
        <f>Tabla1[[#This Row],[VOLUMEN ENVIADO PERMEADO RO (m3)]]</f>
        <v>269</v>
      </c>
      <c r="W88" s="111">
        <f>Tabla1[[#This Row],[TOTAL CONSUMO AGUA LIMPIA PRODUCCIÓN (m3)]]+Tabla1[[#This Row],[TOTAL CONSUMO AGUA RECHAZO PRODUCCIÓN (m3)]]</f>
        <v>547</v>
      </c>
      <c r="X88" s="111">
        <f>+Tabla1[[#This Row],[PERMEADO ETAPA 1  (m3)]]+Tabla1[[#This Row],[VOLUMEN  PTAP POTABLE (m3)2]]+Tabla1[[#This Row],[VOLUMEN CONSUMO ACUEDUCTO (m3)]]+Tabla1[[#This Row],[VOLUMEN CONSUMO CARROTANQUES (m3)]]</f>
        <v>547</v>
      </c>
      <c r="Y88" s="111">
        <v>0</v>
      </c>
      <c r="Z88" s="111">
        <v>442.31343283582089</v>
      </c>
      <c r="AA88" s="115">
        <f>+Tabla1[[#This Row],[VOLUMEN CONSUMO AGUA LIMPIA TINTORERIA (m3)]]</f>
        <v>195</v>
      </c>
      <c r="AB88" s="115">
        <v>0.44995491433724077</v>
      </c>
      <c r="AC88" s="115">
        <f>Tabla1[[#This Row],[TOTAL CONSUMO AGUA LIMPIA PRODUCCIÓN (m3)]]-Tabla1[[#This Row],[VOLUMEN CONSUMO AGUA LIMPIA LAVANDERIA (m3)]]</f>
        <v>195</v>
      </c>
      <c r="AD88" s="115"/>
      <c r="AE88" s="115"/>
      <c r="AF88" s="115">
        <v>65</v>
      </c>
      <c r="AG88" s="115">
        <v>45</v>
      </c>
      <c r="AH88" s="115">
        <f>Tabla1[[#This Row],[VOLUMEN CONSUMO AGUA LIMPIA LAVANDERIA (m3)]]</f>
        <v>352</v>
      </c>
      <c r="AI88" s="115">
        <v>218</v>
      </c>
      <c r="AJ88" s="115">
        <f>'[1]Contadores Por Turno 2026'!D90-'[1]Contadores Por Turno 2026'!D89</f>
        <v>352</v>
      </c>
      <c r="AK88" s="115">
        <v>0</v>
      </c>
      <c r="AL88" s="115"/>
      <c r="AM88" s="115">
        <v>19</v>
      </c>
      <c r="AN88" s="115">
        <v>0</v>
      </c>
      <c r="AO88" s="113">
        <f>'[1]Contadores Por Turno 2026'!R90-'[1]Contadores Por Turno 2026'!R89</f>
        <v>5</v>
      </c>
      <c r="AP88" s="111"/>
      <c r="AQ88" s="113"/>
      <c r="AR88" s="113">
        <v>8</v>
      </c>
      <c r="AS88" s="115">
        <f>'[1]Contadores Por Turno 2026'!L90-'[1]Contadores Por Turno 2026'!L89</f>
        <v>6</v>
      </c>
      <c r="AT88" s="113">
        <v>0</v>
      </c>
      <c r="AU88" s="112">
        <f>'[1]Contadores Por Turno 2026'!U90-'[1]Contadores Por Turno 2026'!U89</f>
        <v>564</v>
      </c>
      <c r="AV88" s="112">
        <f>'[1]Contadores Por Turno 2026'!V90-'[1]Contadores Por Turno 2026'!V89</f>
        <v>270</v>
      </c>
      <c r="AW88" s="112">
        <f>'[1]Contadores Por Turno 2026'!W90-'[1]Contadores Por Turno 2026'!W89</f>
        <v>255</v>
      </c>
      <c r="AX88" s="112">
        <v>0</v>
      </c>
      <c r="AY88" s="112">
        <f>Tabla1[[#This Row],[CONSUMO TOTAL TINTORERIA (m3)]]</f>
        <v>195</v>
      </c>
      <c r="AZ88" s="112">
        <f>('[1]Contadores Por Turno 2026'!S90-'[1]Contadores Por Turno 2026'!S89)/1000</f>
        <v>71.775999999999996</v>
      </c>
      <c r="BA88" s="225" t="e">
        <v>#N/A</v>
      </c>
      <c r="BB88" s="4"/>
    </row>
    <row r="89" spans="1:54" x14ac:dyDescent="0.25">
      <c r="A89" s="25">
        <v>46052</v>
      </c>
      <c r="B89" s="26">
        <v>1</v>
      </c>
      <c r="C89" s="26">
        <f>WEEKNUM(Tabla1[[#This Row],[FECHA]],2)</f>
        <v>5</v>
      </c>
      <c r="D89" s="26">
        <f>DAY(Tabla1[[#This Row],[FECHA]])</f>
        <v>30</v>
      </c>
      <c r="E89" s="26">
        <f>'[1]Contadores Por Turno 2026'!X91-'[1]Contadores Por Turno 2026'!X90</f>
        <v>126</v>
      </c>
      <c r="F89" s="26">
        <f>'[1]Contadores Por Turno 2026'!Y91-'[1]Contadores Por Turno 2026'!Y90</f>
        <v>97</v>
      </c>
      <c r="G89" s="26"/>
      <c r="H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89" s="26">
        <f>('[1]Contadores Por Turno 2026'!C91-'[1]Contadores Por Turno 2026'!C90)*10</f>
        <v>190</v>
      </c>
      <c r="J89" s="57">
        <f>Tabla1[[#This Row],[ENTRADA RO 1 (m3)]]</f>
        <v>504.41300000000001</v>
      </c>
      <c r="K89" s="57">
        <f>Tabla1[[#This Row],[RECHAZO ETAPA 1 (m3)]]</f>
        <v>52.413000000000011</v>
      </c>
      <c r="L89" s="57">
        <f>Tabla1[[#This Row],[PERMEADO ETAPA 1  (m3)]]</f>
        <v>452</v>
      </c>
      <c r="M89" s="56">
        <f>1-(Tabla1[[#This Row],[VOLUMEN ENVIADO A RO (m3)]]-Tabla1[[#This Row],[VOLUMEN ENVIADO PERMEADO RO (m3)]])/Tabla1[[#This Row],[VOLUMEN ENVIADO A RO (m3)]]</f>
        <v>0.89609109995182523</v>
      </c>
      <c r="N89" s="57">
        <f>('[1]Contadores Por Turno 2026'!N91-'[1]Contadores Por Turno 2026'!N90)/1000</f>
        <v>504.41300000000001</v>
      </c>
      <c r="O89" s="57">
        <f>('[1]Contadores Por Turno 2026'!O91-'[1]Contadores Por Turno 2026'!O90)</f>
        <v>452</v>
      </c>
      <c r="P89" s="57">
        <f>+Tabla1[[#This Row],[ENTRADA RO 1 (m3)]]-Tabla1[[#This Row],[PERMEADO ETAPA 1  (m3)]]</f>
        <v>52.413000000000011</v>
      </c>
      <c r="Q89" s="56">
        <f>1-(Tabla1[[#This Row],[VOLUMEN ENVIADO A RO (m3)]]-Tabla1[[#This Row],[VOLUMEN ENVIADO PERMEADO RO (m3)]])/Tabla1[[#This Row],[VOLUMEN ENVIADO A RO (m3)]]</f>
        <v>0.89609109995182523</v>
      </c>
      <c r="R89" s="57">
        <v>0</v>
      </c>
      <c r="S89" s="57">
        <v>0</v>
      </c>
      <c r="T89" s="57">
        <v>0</v>
      </c>
      <c r="U89" s="56" t="s">
        <v>18</v>
      </c>
      <c r="V89" s="57">
        <f>Tabla1[[#This Row],[VOLUMEN ENVIADO PERMEADO RO (m3)]]</f>
        <v>452</v>
      </c>
      <c r="W89" s="101">
        <f>Tabla1[[#This Row],[TOTAL CONSUMO AGUA LIMPIA PRODUCCIÓN (m3)]]+Tabla1[[#This Row],[TOTAL CONSUMO AGUA RECHAZO PRODUCCIÓN (m3)]]</f>
        <v>512</v>
      </c>
      <c r="X89" s="101">
        <f>+Tabla1[[#This Row],[PERMEADO ETAPA 1  (m3)]]+Tabla1[[#This Row],[VOLUMEN  PTAP POTABLE (m3)2]]+Tabla1[[#This Row],[VOLUMEN CONSUMO ACUEDUCTO (m3)]]+Tabla1[[#This Row],[VOLUMEN CONSUMO CARROTANQUES (m3)]]</f>
        <v>512</v>
      </c>
      <c r="Y89" s="101">
        <v>0</v>
      </c>
      <c r="Z89" s="101">
        <v>530.77611940298516</v>
      </c>
      <c r="AA89" s="105">
        <f>+Tabla1[[#This Row],[VOLUMEN CONSUMO AGUA LIMPIA TINTORERIA (m3)]]</f>
        <v>205</v>
      </c>
      <c r="AB89" s="105">
        <v>0.70499143948373499</v>
      </c>
      <c r="AC89" s="105">
        <f>Tabla1[[#This Row],[TOTAL CONSUMO AGUA LIMPIA PRODUCCIÓN (m3)]]-Tabla1[[#This Row],[VOLUMEN CONSUMO AGUA LIMPIA LAVANDERIA (m3)]]</f>
        <v>205</v>
      </c>
      <c r="AD89" s="105"/>
      <c r="AE89" s="105"/>
      <c r="AF89" s="105">
        <v>65</v>
      </c>
      <c r="AG89" s="105">
        <v>45</v>
      </c>
      <c r="AH89" s="105">
        <f>Tabla1[[#This Row],[VOLUMEN CONSUMO AGUA LIMPIA LAVANDERIA (m3)]]</f>
        <v>307</v>
      </c>
      <c r="AI89" s="105">
        <v>215</v>
      </c>
      <c r="AJ89" s="105">
        <f>'[1]Contadores Por Turno 2026'!D91-'[1]Contadores Por Turno 2026'!D90</f>
        <v>307</v>
      </c>
      <c r="AK89" s="105">
        <v>0</v>
      </c>
      <c r="AL89" s="105"/>
      <c r="AM89" s="105">
        <v>19</v>
      </c>
      <c r="AN89" s="105">
        <v>0</v>
      </c>
      <c r="AO89" s="103">
        <f>'[1]Contadores Por Turno 2026'!R91-'[1]Contadores Por Turno 2026'!R90</f>
        <v>5</v>
      </c>
      <c r="AP89" s="101"/>
      <c r="AQ89" s="103"/>
      <c r="AR89" s="103">
        <v>8</v>
      </c>
      <c r="AS89" s="105">
        <f>'[1]Contadores Por Turno 2026'!L91-'[1]Contadores Por Turno 2026'!L90</f>
        <v>7</v>
      </c>
      <c r="AT89" s="103">
        <v>0</v>
      </c>
      <c r="AU89" s="102">
        <f>'[1]Contadores Por Turno 2026'!U91-'[1]Contadores Por Turno 2026'!U90</f>
        <v>541</v>
      </c>
      <c r="AV89" s="102">
        <f>'[1]Contadores Por Turno 2026'!V91-'[1]Contadores Por Turno 2026'!V90</f>
        <v>262</v>
      </c>
      <c r="AW89" s="102">
        <f>'[1]Contadores Por Turno 2026'!W91-'[1]Contadores Por Turno 2026'!W90</f>
        <v>263</v>
      </c>
      <c r="AX89" s="102">
        <v>0</v>
      </c>
      <c r="AY89" s="102">
        <v>0</v>
      </c>
      <c r="AZ89" s="102">
        <f>('[1]Contadores Por Turno 2026'!S91-'[1]Contadores Por Turno 2026'!S90)/1000</f>
        <v>78.108000000000004</v>
      </c>
      <c r="BA89" s="223" t="e">
        <v>#N/A</v>
      </c>
      <c r="BB89" s="4"/>
    </row>
    <row r="90" spans="1:54" x14ac:dyDescent="0.25">
      <c r="A90" s="23">
        <v>46052</v>
      </c>
      <c r="B90" s="17">
        <v>2</v>
      </c>
      <c r="C90" s="17">
        <f>WEEKNUM(Tabla1[[#This Row],[FECHA]],2)</f>
        <v>5</v>
      </c>
      <c r="D90" s="17">
        <f>DAY(Tabla1[[#This Row],[FECHA]])</f>
        <v>30</v>
      </c>
      <c r="E90" s="17">
        <f>'[1]Contadores Por Turno 2026'!X92-'[1]Contadores Por Turno 2026'!X91</f>
        <v>118</v>
      </c>
      <c r="F90" s="17">
        <f>'[1]Contadores Por Turno 2026'!Y92-'[1]Contadores Por Turno 2026'!Y91</f>
        <v>93</v>
      </c>
      <c r="H9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57</v>
      </c>
      <c r="I90" s="17">
        <f>('[1]Contadores Por Turno 2026'!C92-'[1]Contadores Por Turno 2026'!C91)*10</f>
        <v>170</v>
      </c>
      <c r="J90" s="59">
        <f>Tabla1[[#This Row],[ENTRADA RO 1 (m3)]]</f>
        <v>306.505</v>
      </c>
      <c r="K90" s="59">
        <f>Tabla1[[#This Row],[RECHAZO ETAPA 1 (m3)]]</f>
        <v>34.504999999999995</v>
      </c>
      <c r="L90" s="59">
        <f>Tabla1[[#This Row],[PERMEADO ETAPA 1  (m3)]]</f>
        <v>272</v>
      </c>
      <c r="M90" s="58">
        <f>1-(Tabla1[[#This Row],[VOLUMEN ENVIADO A RO (m3)]]-Tabla1[[#This Row],[VOLUMEN ENVIADO PERMEADO RO (m3)]])/Tabla1[[#This Row],[VOLUMEN ENVIADO A RO (m3)]]</f>
        <v>0.88742434870556763</v>
      </c>
      <c r="N90" s="59">
        <f>('[1]Contadores Por Turno 2026'!N92-'[1]Contadores Por Turno 2026'!N91)/1000</f>
        <v>306.505</v>
      </c>
      <c r="O90" s="59">
        <f>('[1]Contadores Por Turno 2026'!O92-'[1]Contadores Por Turno 2026'!O91)</f>
        <v>272</v>
      </c>
      <c r="P90" s="59">
        <f>+Tabla1[[#This Row],[ENTRADA RO 1 (m3)]]-Tabla1[[#This Row],[PERMEADO ETAPA 1  (m3)]]</f>
        <v>34.504999999999995</v>
      </c>
      <c r="Q90" s="58">
        <f>1-(Tabla1[[#This Row],[VOLUMEN ENVIADO A RO (m3)]]-Tabla1[[#This Row],[VOLUMEN ENVIADO PERMEADO RO (m3)]])/Tabla1[[#This Row],[VOLUMEN ENVIADO A RO (m3)]]</f>
        <v>0.88742434870556763</v>
      </c>
      <c r="R90" s="59">
        <v>0</v>
      </c>
      <c r="S90" s="59">
        <v>0</v>
      </c>
      <c r="T90" s="59">
        <v>0</v>
      </c>
      <c r="U90" s="58" t="s">
        <v>18</v>
      </c>
      <c r="V90" s="59">
        <f>Tabla1[[#This Row],[VOLUMEN ENVIADO PERMEADO RO (m3)]]</f>
        <v>272</v>
      </c>
      <c r="W90" s="106">
        <f>Tabla1[[#This Row],[TOTAL CONSUMO AGUA LIMPIA PRODUCCIÓN (m3)]]+Tabla1[[#This Row],[TOTAL CONSUMO AGUA RECHAZO PRODUCCIÓN (m3)]]</f>
        <v>422</v>
      </c>
      <c r="X90" s="106">
        <f>+Tabla1[[#This Row],[PERMEADO ETAPA 1  (m3)]]+Tabla1[[#This Row],[VOLUMEN  PTAP POTABLE (m3)2]]+Tabla1[[#This Row],[VOLUMEN CONSUMO ACUEDUCTO (m3)]]+Tabla1[[#This Row],[VOLUMEN CONSUMO CARROTANQUES (m3)]]</f>
        <v>422</v>
      </c>
      <c r="Y90" s="106">
        <v>0</v>
      </c>
      <c r="Z90" s="106">
        <v>353.85074626865674</v>
      </c>
      <c r="AA90" s="110">
        <f>+Tabla1[[#This Row],[VOLUMEN CONSUMO AGUA LIMPIA TINTORERIA (m3)]]</f>
        <v>142</v>
      </c>
      <c r="AB90" s="110">
        <v>0.75992489270386265</v>
      </c>
      <c r="AC90" s="110">
        <f>Tabla1[[#This Row],[TOTAL CONSUMO AGUA LIMPIA PRODUCCIÓN (m3)]]-Tabla1[[#This Row],[VOLUMEN CONSUMO AGUA LIMPIA LAVANDERIA (m3)]]</f>
        <v>142</v>
      </c>
      <c r="AD90" s="110"/>
      <c r="AE90" s="110">
        <v>7763</v>
      </c>
      <c r="AF90" s="110">
        <v>65</v>
      </c>
      <c r="AG90" s="110">
        <v>45</v>
      </c>
      <c r="AH90" s="110">
        <f>Tabla1[[#This Row],[VOLUMEN CONSUMO AGUA LIMPIA LAVANDERIA (m3)]]</f>
        <v>280</v>
      </c>
      <c r="AI90" s="110">
        <v>145</v>
      </c>
      <c r="AJ90" s="110">
        <f>'[1]Contadores Por Turno 2026'!D92-'[1]Contadores Por Turno 2026'!D91</f>
        <v>280</v>
      </c>
      <c r="AK90" s="110">
        <v>0</v>
      </c>
      <c r="AL90" s="110">
        <v>25549</v>
      </c>
      <c r="AM90" s="110">
        <v>19</v>
      </c>
      <c r="AN90" s="110">
        <v>0</v>
      </c>
      <c r="AO90" s="108">
        <f>'[1]Contadores Por Turno 2026'!R92-'[1]Contadores Por Turno 2026'!R91</f>
        <v>14</v>
      </c>
      <c r="AP90" s="106"/>
      <c r="AQ90" s="108"/>
      <c r="AR90" s="108">
        <v>8</v>
      </c>
      <c r="AS90" s="110">
        <f>'[1]Contadores Por Turno 2026'!L92-'[1]Contadores Por Turno 2026'!L91</f>
        <v>1</v>
      </c>
      <c r="AT90" s="108">
        <v>0</v>
      </c>
      <c r="AU90" s="107">
        <f>'[1]Contadores Por Turno 2026'!U92-'[1]Contadores Por Turno 2026'!U91</f>
        <v>447</v>
      </c>
      <c r="AV90" s="107">
        <f>'[1]Contadores Por Turno 2026'!V92-'[1]Contadores Por Turno 2026'!V91</f>
        <v>133</v>
      </c>
      <c r="AW90" s="107">
        <f>'[1]Contadores Por Turno 2026'!W92-'[1]Contadores Por Turno 2026'!W91</f>
        <v>155</v>
      </c>
      <c r="AX90" s="107">
        <v>0</v>
      </c>
      <c r="AY90" s="107">
        <f>Tabla1[[#This Row],[CONSUMO TOTAL TINTORERIA (m3)]]</f>
        <v>142</v>
      </c>
      <c r="AZ90" s="107">
        <f>('[1]Contadores Por Turno 2026'!S92-'[1]Contadores Por Turno 2026'!S91)/1000</f>
        <v>49.689</v>
      </c>
      <c r="BA90" s="224" t="e">
        <v>#N/A</v>
      </c>
      <c r="BB90" s="4"/>
    </row>
    <row r="91" spans="1:54" ht="15.75" thickBot="1" x14ac:dyDescent="0.3">
      <c r="A91" s="27">
        <v>46052</v>
      </c>
      <c r="B91" s="28">
        <v>3</v>
      </c>
      <c r="C91" s="28">
        <f>WEEKNUM(Tabla1[[#This Row],[FECHA]],2)</f>
        <v>5</v>
      </c>
      <c r="D91" s="28">
        <f>DAY(Tabla1[[#This Row],[FECHA]])</f>
        <v>30</v>
      </c>
      <c r="E91" s="28">
        <f>'[1]Contadores Por Turno 2026'!X93-'[1]Contadores Por Turno 2026'!X92</f>
        <v>227</v>
      </c>
      <c r="F91" s="28">
        <f>'[1]Contadores Por Turno 2026'!Y93-'[1]Contadores Por Turno 2026'!Y92</f>
        <v>171</v>
      </c>
      <c r="G91" s="28"/>
      <c r="H9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</v>
      </c>
      <c r="I91" s="28">
        <f>('[1]Contadores Por Turno 2026'!C93-'[1]Contadores Por Turno 2026'!C92)*10</f>
        <v>260</v>
      </c>
      <c r="J91" s="61">
        <f>Tabla1[[#This Row],[ENTRADA RO 1 (m3)]]</f>
        <v>446.23899999999998</v>
      </c>
      <c r="K91" s="61">
        <f>Tabla1[[#This Row],[RECHAZO ETAPA 1 (m3)]]</f>
        <v>51.238999999999976</v>
      </c>
      <c r="L91" s="61">
        <f>Tabla1[[#This Row],[PERMEADO ETAPA 1  (m3)]]</f>
        <v>395</v>
      </c>
      <c r="M91" s="60">
        <f>1-(Tabla1[[#This Row],[VOLUMEN ENVIADO A RO (m3)]]-Tabla1[[#This Row],[VOLUMEN ENVIADO PERMEADO RO (m3)]])/Tabla1[[#This Row],[VOLUMEN ENVIADO A RO (m3)]]</f>
        <v>0.88517588108614442</v>
      </c>
      <c r="N91" s="61">
        <f>('[1]Contadores Por Turno 2026'!N93-'[1]Contadores Por Turno 2026'!N92)/1000</f>
        <v>446.23899999999998</v>
      </c>
      <c r="O91" s="61">
        <f>('[1]Contadores Por Turno 2026'!O93-'[1]Contadores Por Turno 2026'!O92)</f>
        <v>395</v>
      </c>
      <c r="P91" s="61">
        <f>+Tabla1[[#This Row],[ENTRADA RO 1 (m3)]]-Tabla1[[#This Row],[PERMEADO ETAPA 1  (m3)]]</f>
        <v>51.238999999999976</v>
      </c>
      <c r="Q91" s="60">
        <f>1-(Tabla1[[#This Row],[VOLUMEN ENVIADO A RO (m3)]]-Tabla1[[#This Row],[VOLUMEN ENVIADO PERMEADO RO (m3)]])/Tabla1[[#This Row],[VOLUMEN ENVIADO A RO (m3)]]</f>
        <v>0.88517588108614442</v>
      </c>
      <c r="R91" s="61">
        <v>0</v>
      </c>
      <c r="S91" s="61">
        <v>0</v>
      </c>
      <c r="T91" s="61">
        <v>0</v>
      </c>
      <c r="U91" s="60" t="s">
        <v>18</v>
      </c>
      <c r="V91" s="61">
        <f>Tabla1[[#This Row],[VOLUMEN ENVIADO PERMEADO RO (m3)]]</f>
        <v>395</v>
      </c>
      <c r="W91" s="111">
        <f>Tabla1[[#This Row],[TOTAL CONSUMO AGUA LIMPIA PRODUCCIÓN (m3)]]+Tabla1[[#This Row],[TOTAL CONSUMO AGUA RECHAZO PRODUCCIÓN (m3)]]</f>
        <v>576</v>
      </c>
      <c r="X91" s="111">
        <f>+Tabla1[[#This Row],[PERMEADO ETAPA 1  (m3)]]+Tabla1[[#This Row],[VOLUMEN  PTAP POTABLE (m3)2]]+Tabla1[[#This Row],[VOLUMEN CONSUMO ACUEDUCTO (m3)]]+Tabla1[[#This Row],[VOLUMEN CONSUMO CARROTANQUES (m3)]]</f>
        <v>576</v>
      </c>
      <c r="Y91" s="111">
        <v>0</v>
      </c>
      <c r="Z91" s="111">
        <v>442.31343283582089</v>
      </c>
      <c r="AA91" s="115">
        <f>+Tabla1[[#This Row],[VOLUMEN CONSUMO AGUA LIMPIA TINTORERIA (m3)]]</f>
        <v>221</v>
      </c>
      <c r="AB91" s="115">
        <v>0.64031007751937985</v>
      </c>
      <c r="AC91" s="115">
        <f>Tabla1[[#This Row],[TOTAL CONSUMO AGUA LIMPIA PRODUCCIÓN (m3)]]-Tabla1[[#This Row],[VOLUMEN CONSUMO AGUA LIMPIA LAVANDERIA (m3)]]</f>
        <v>221</v>
      </c>
      <c r="AD91" s="115"/>
      <c r="AE91" s="115"/>
      <c r="AF91" s="115">
        <v>65</v>
      </c>
      <c r="AG91" s="115">
        <v>45</v>
      </c>
      <c r="AH91" s="115">
        <f>Tabla1[[#This Row],[VOLUMEN CONSUMO AGUA LIMPIA LAVANDERIA (m3)]]</f>
        <v>355</v>
      </c>
      <c r="AI91" s="115">
        <v>306</v>
      </c>
      <c r="AJ91" s="115">
        <f>'[1]Contadores Por Turno 2026'!D93-'[1]Contadores Por Turno 2026'!D92</f>
        <v>355</v>
      </c>
      <c r="AK91" s="115">
        <v>0</v>
      </c>
      <c r="AL91" s="115"/>
      <c r="AM91" s="115">
        <v>19</v>
      </c>
      <c r="AN91" s="115">
        <v>0</v>
      </c>
      <c r="AO91" s="113">
        <f>'[1]Contadores Por Turno 2026'!R93-'[1]Contadores Por Turno 2026'!R92</f>
        <v>9</v>
      </c>
      <c r="AP91" s="111"/>
      <c r="AQ91" s="113"/>
      <c r="AR91" s="113">
        <v>8</v>
      </c>
      <c r="AS91" s="115">
        <f>'[1]Contadores Por Turno 2026'!L93-'[1]Contadores Por Turno 2026'!L92</f>
        <v>7</v>
      </c>
      <c r="AT91" s="113">
        <v>0</v>
      </c>
      <c r="AU91" s="112">
        <f>'[1]Contadores Por Turno 2026'!U93-'[1]Contadores Por Turno 2026'!U92</f>
        <v>632</v>
      </c>
      <c r="AV91" s="112">
        <f>'[1]Contadores Por Turno 2026'!V93-'[1]Contadores Por Turno 2026'!V92</f>
        <v>259</v>
      </c>
      <c r="AW91" s="112">
        <f>'[1]Contadores Por Turno 2026'!W93-'[1]Contadores Por Turno 2026'!W92</f>
        <v>291</v>
      </c>
      <c r="AX91" s="112">
        <v>0</v>
      </c>
      <c r="AY91" s="112">
        <v>0</v>
      </c>
      <c r="AZ91" s="112">
        <f>('[1]Contadores Por Turno 2026'!S93-'[1]Contadores Por Turno 2026'!S92)/1000</f>
        <v>102.86499999999999</v>
      </c>
      <c r="BA91" s="225" t="e">
        <v>#N/A</v>
      </c>
      <c r="BB91" s="4"/>
    </row>
    <row r="92" spans="1:54" x14ac:dyDescent="0.25">
      <c r="A92" s="25">
        <v>46053</v>
      </c>
      <c r="B92" s="26">
        <v>1</v>
      </c>
      <c r="C92" s="26">
        <f>WEEKNUM(Tabla1[[#This Row],[FECHA]],2)</f>
        <v>5</v>
      </c>
      <c r="D92" s="26">
        <f>DAY(Tabla1[[#This Row],[FECHA]])</f>
        <v>31</v>
      </c>
      <c r="E92" s="26">
        <f>'[1]Contadores Por Turno 2026'!X94-'[1]Contadores Por Turno 2026'!X93</f>
        <v>92</v>
      </c>
      <c r="F92" s="26">
        <f>'[1]Contadores Por Turno 2026'!Y94-'[1]Contadores Por Turno 2026'!Y93</f>
        <v>71</v>
      </c>
      <c r="G92" s="26"/>
      <c r="H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92" s="26">
        <f>('[1]Contadores Por Turno 2026'!C94-'[1]Contadores Por Turno 2026'!C93)*10</f>
        <v>200</v>
      </c>
      <c r="J92" s="57">
        <f>Tabla1[[#This Row],[ENTRADA RO 1 (m3)]]</f>
        <v>439.67700000000002</v>
      </c>
      <c r="K92" s="57">
        <f>Tabla1[[#This Row],[RECHAZO ETAPA 1 (m3)]]</f>
        <v>52.677000000000021</v>
      </c>
      <c r="L92" s="57">
        <f>Tabla1[[#This Row],[PERMEADO ETAPA 1  (m3)]]</f>
        <v>387</v>
      </c>
      <c r="M92" s="56">
        <f>1-(Tabla1[[#This Row],[VOLUMEN ENVIADO A RO (m3)]]-Tabla1[[#This Row],[VOLUMEN ENVIADO PERMEADO RO (m3)]])/Tabla1[[#This Row],[VOLUMEN ENVIADO A RO (m3)]]</f>
        <v>0.88019159519374446</v>
      </c>
      <c r="N92" s="57">
        <f>665-N93</f>
        <v>439.67700000000002</v>
      </c>
      <c r="O92" s="57">
        <f>('[1]Contadores Por Turno 2026'!O94-'[1]Contadores Por Turno 2026'!O93)</f>
        <v>387</v>
      </c>
      <c r="P92" s="57">
        <f>+Tabla1[[#This Row],[ENTRADA RO 1 (m3)]]-Tabla1[[#This Row],[PERMEADO ETAPA 1  (m3)]]</f>
        <v>52.677000000000021</v>
      </c>
      <c r="Q92" s="56">
        <f>1-(Tabla1[[#This Row],[VOLUMEN ENVIADO A RO (m3)]]-Tabla1[[#This Row],[VOLUMEN ENVIADO PERMEADO RO (m3)]])/Tabla1[[#This Row],[VOLUMEN ENVIADO A RO (m3)]]</f>
        <v>0.88019159519374446</v>
      </c>
      <c r="R92" s="57">
        <v>0</v>
      </c>
      <c r="S92" s="57">
        <v>0</v>
      </c>
      <c r="T92" s="57">
        <v>0</v>
      </c>
      <c r="U92" s="56" t="s">
        <v>18</v>
      </c>
      <c r="V92" s="57">
        <f>Tabla1[[#This Row],[VOLUMEN ENVIADO PERMEADO RO (m3)]]</f>
        <v>387</v>
      </c>
      <c r="W92" s="101">
        <f>Tabla1[[#This Row],[TOTAL CONSUMO AGUA LIMPIA PRODUCCIÓN (m3)]]+Tabla1[[#This Row],[TOTAL CONSUMO AGUA RECHAZO PRODUCCIÓN (m3)]]</f>
        <v>524</v>
      </c>
      <c r="X92" s="101">
        <f>+Tabla1[[#This Row],[PERMEADO ETAPA 1  (m3)]]+Tabla1[[#This Row],[VOLUMEN  PTAP POTABLE (m3)2]]+Tabla1[[#This Row],[VOLUMEN CONSUMO ACUEDUCTO (m3)]]+Tabla1[[#This Row],[VOLUMEN CONSUMO CARROTANQUES (m3)]]</f>
        <v>524</v>
      </c>
      <c r="Y92" s="101">
        <v>0</v>
      </c>
      <c r="Z92" s="101">
        <v>619.23880597014931</v>
      </c>
      <c r="AA92" s="105">
        <f>+Tabla1[[#This Row],[VOLUMEN CONSUMO AGUA LIMPIA TINTORERIA (m3)]]</f>
        <v>179</v>
      </c>
      <c r="AB92" s="105">
        <v>0.58892179062881034</v>
      </c>
      <c r="AC92" s="105">
        <f>Tabla1[[#This Row],[TOTAL CONSUMO AGUA LIMPIA PRODUCCIÓN (m3)]]-Tabla1[[#This Row],[VOLUMEN CONSUMO AGUA LIMPIA LAVANDERIA (m3)]]</f>
        <v>179</v>
      </c>
      <c r="AD92" s="105"/>
      <c r="AE92" s="105"/>
      <c r="AF92" s="105">
        <v>65</v>
      </c>
      <c r="AG92" s="105">
        <v>45</v>
      </c>
      <c r="AH92" s="105">
        <f>Tabla1[[#This Row],[VOLUMEN CONSUMO AGUA LIMPIA LAVANDERIA (m3)]]</f>
        <v>345</v>
      </c>
      <c r="AI92" s="105">
        <v>214</v>
      </c>
      <c r="AJ92" s="105">
        <f>'[1]Contadores Por Turno 2026'!D94-'[1]Contadores Por Turno 2026'!D93</f>
        <v>345</v>
      </c>
      <c r="AK92" s="105">
        <v>0</v>
      </c>
      <c r="AL92" s="105"/>
      <c r="AM92" s="105">
        <v>19</v>
      </c>
      <c r="AN92" s="105">
        <v>0</v>
      </c>
      <c r="AO92" s="103">
        <f>'[1]Contadores Por Turno 2026'!R94-'[1]Contadores Por Turno 2026'!R93</f>
        <v>13</v>
      </c>
      <c r="AP92" s="101"/>
      <c r="AQ92" s="103"/>
      <c r="AR92" s="103">
        <v>8</v>
      </c>
      <c r="AS92" s="105">
        <f>'[1]Contadores Por Turno 2026'!L94-'[1]Contadores Por Turno 2026'!L93</f>
        <v>8</v>
      </c>
      <c r="AT92" s="103">
        <v>0</v>
      </c>
      <c r="AU92" s="102">
        <f>'[1]Contadores Por Turno 2026'!U94-'[1]Contadores Por Turno 2026'!U93</f>
        <v>545</v>
      </c>
      <c r="AV92" s="102">
        <f>'[1]Contadores Por Turno 2026'!V94-'[1]Contadores Por Turno 2026'!V93</f>
        <v>218</v>
      </c>
      <c r="AW92" s="102">
        <f>'[1]Contadores Por Turno 2026'!W94-'[1]Contadores Por Turno 2026'!W93</f>
        <v>265</v>
      </c>
      <c r="AX92" s="102">
        <v>0</v>
      </c>
      <c r="AY92" s="102">
        <v>0</v>
      </c>
      <c r="AZ92" s="102">
        <f>('[1]Contadores Por Turno 2026'!S94-'[1]Contadores Por Turno 2026'!S93)/1000</f>
        <v>46.374000000000002</v>
      </c>
      <c r="BA92" s="223" t="e">
        <v>#N/A</v>
      </c>
      <c r="BB92" s="4"/>
    </row>
    <row r="93" spans="1:54" x14ac:dyDescent="0.25">
      <c r="A93" s="23">
        <v>46053</v>
      </c>
      <c r="B93" s="17">
        <v>2</v>
      </c>
      <c r="C93" s="17">
        <f>WEEKNUM(Tabla1[[#This Row],[FECHA]],2)</f>
        <v>5</v>
      </c>
      <c r="D93" s="17">
        <f>DAY(Tabla1[[#This Row],[FECHA]])</f>
        <v>31</v>
      </c>
      <c r="E93" s="17">
        <f>'[1]Contadores Por Turno 2026'!X95-'[1]Contadores Por Turno 2026'!X94</f>
        <v>0</v>
      </c>
      <c r="F93" s="17">
        <f>'[1]Contadores Por Turno 2026'!Y95-'[1]Contadores Por Turno 2026'!Y94</f>
        <v>0</v>
      </c>
      <c r="H9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93" s="17">
        <f>('[1]Contadores Por Turno 2026'!C95-'[1]Contadores Por Turno 2026'!C94)*10</f>
        <v>150</v>
      </c>
      <c r="J93" s="59">
        <f>Tabla1[[#This Row],[ENTRADA RO 1 (m3)]]</f>
        <v>225.32300000000001</v>
      </c>
      <c r="K93" s="59">
        <f>Tabla1[[#This Row],[RECHAZO ETAPA 1 (m3)]]</f>
        <v>29.323000000000008</v>
      </c>
      <c r="L93" s="59">
        <f>Tabla1[[#This Row],[PERMEADO ETAPA 1  (m3)]]</f>
        <v>196</v>
      </c>
      <c r="M93" s="58">
        <f>1-(Tabla1[[#This Row],[VOLUMEN ENVIADO A RO (m3)]]-Tabla1[[#This Row],[VOLUMEN ENVIADO PERMEADO RO (m3)]])/Tabla1[[#This Row],[VOLUMEN ENVIADO A RO (m3)]]</f>
        <v>0.86986237534561495</v>
      </c>
      <c r="N93" s="59">
        <f>('[1]Contadores Por Turno 2026'!N95-'[1]Contadores Por Turno 2026'!N94)/1000</f>
        <v>225.32300000000001</v>
      </c>
      <c r="O93" s="59">
        <f>('[1]Contadores Por Turno 2026'!O95-'[1]Contadores Por Turno 2026'!O94)</f>
        <v>196</v>
      </c>
      <c r="P93" s="59">
        <f>+Tabla1[[#This Row],[ENTRADA RO 1 (m3)]]-Tabla1[[#This Row],[PERMEADO ETAPA 1  (m3)]]</f>
        <v>29.323000000000008</v>
      </c>
      <c r="Q93" s="58">
        <f>1-(Tabla1[[#This Row],[VOLUMEN ENVIADO A RO (m3)]]-Tabla1[[#This Row],[VOLUMEN ENVIADO PERMEADO RO (m3)]])/Tabla1[[#This Row],[VOLUMEN ENVIADO A RO (m3)]]</f>
        <v>0.86986237534561495</v>
      </c>
      <c r="R93" s="59">
        <v>0</v>
      </c>
      <c r="S93" s="59">
        <v>0</v>
      </c>
      <c r="T93" s="59">
        <v>0</v>
      </c>
      <c r="U93" s="58" t="s">
        <v>18</v>
      </c>
      <c r="V93" s="59">
        <f>Tabla1[[#This Row],[VOLUMEN ENVIADO PERMEADO RO (m3)]]</f>
        <v>196</v>
      </c>
      <c r="W93" s="106">
        <f>Tabla1[[#This Row],[TOTAL CONSUMO AGUA LIMPIA PRODUCCIÓN (m3)]]+Tabla1[[#This Row],[TOTAL CONSUMO AGUA RECHAZO PRODUCCIÓN (m3)]]</f>
        <v>286</v>
      </c>
      <c r="X93" s="106">
        <f>+Tabla1[[#This Row],[PERMEADO ETAPA 1  (m3)]]+Tabla1[[#This Row],[VOLUMEN  PTAP POTABLE (m3)2]]+Tabla1[[#This Row],[VOLUMEN CONSUMO ACUEDUCTO (m3)]]+Tabla1[[#This Row],[VOLUMEN CONSUMO CARROTANQUES (m3)]]</f>
        <v>286</v>
      </c>
      <c r="Y93" s="106">
        <v>0</v>
      </c>
      <c r="Z93" s="106">
        <v>353.85074626865674</v>
      </c>
      <c r="AA93" s="110">
        <f>+Tabla1[[#This Row],[VOLUMEN CONSUMO AGUA LIMPIA TINTORERIA (m3)]]</f>
        <v>53</v>
      </c>
      <c r="AB93" s="110">
        <v>0.69012670932128972</v>
      </c>
      <c r="AC93" s="110">
        <f>Tabla1[[#This Row],[TOTAL CONSUMO AGUA LIMPIA PRODUCCIÓN (m3)]]-Tabla1[[#This Row],[VOLUMEN CONSUMO AGUA LIMPIA LAVANDERIA (m3)]]</f>
        <v>53</v>
      </c>
      <c r="AD93" s="110"/>
      <c r="AE93" s="110">
        <v>4844</v>
      </c>
      <c r="AF93" s="110">
        <v>65</v>
      </c>
      <c r="AG93" s="110">
        <v>45</v>
      </c>
      <c r="AH93" s="110">
        <f>Tabla1[[#This Row],[VOLUMEN CONSUMO AGUA LIMPIA LAVANDERIA (m3)]]</f>
        <v>233</v>
      </c>
      <c r="AI93" s="110">
        <v>212</v>
      </c>
      <c r="AJ93" s="110">
        <f>'[1]Contadores Por Turno 2026'!D95-'[1]Contadores Por Turno 2026'!D94</f>
        <v>233</v>
      </c>
      <c r="AK93" s="110">
        <v>0</v>
      </c>
      <c r="AL93" s="110">
        <v>13845</v>
      </c>
      <c r="AM93" s="110">
        <v>19</v>
      </c>
      <c r="AN93" s="110">
        <v>0</v>
      </c>
      <c r="AO93" s="108">
        <f>'[1]Contadores Por Turno 2026'!R95-'[1]Contadores Por Turno 2026'!R94</f>
        <v>32</v>
      </c>
      <c r="AP93" s="106"/>
      <c r="AQ93" s="108"/>
      <c r="AR93" s="108">
        <v>8</v>
      </c>
      <c r="AS93" s="110">
        <f>'[1]Contadores Por Turno 2026'!L95-'[1]Contadores Por Turno 2026'!L94</f>
        <v>4</v>
      </c>
      <c r="AT93" s="108">
        <v>0</v>
      </c>
      <c r="AU93" s="107">
        <f>'[1]Contadores Por Turno 2026'!U95-'[1]Contadores Por Turno 2026'!U94</f>
        <v>286</v>
      </c>
      <c r="AV93" s="107">
        <f>'[1]Contadores Por Turno 2026'!V95-'[1]Contadores Por Turno 2026'!V94</f>
        <v>127</v>
      </c>
      <c r="AW93" s="107">
        <f>'[1]Contadores Por Turno 2026'!W95-'[1]Contadores Por Turno 2026'!W94</f>
        <v>146</v>
      </c>
      <c r="AX93" s="107">
        <v>0</v>
      </c>
      <c r="AY93" s="107">
        <f>Tabla1[[#This Row],[CONSUMO TOTAL TINTORERIA (m3)]]</f>
        <v>53</v>
      </c>
      <c r="AZ93" s="107">
        <f>('[1]Contadores Por Turno 2026'!S95-'[1]Contadores Por Turno 2026'!S94)/1000</f>
        <v>4.3970000000000002</v>
      </c>
      <c r="BA93" s="224" t="e">
        <v>#N/A</v>
      </c>
      <c r="BB93" s="4"/>
    </row>
    <row r="94" spans="1:54" ht="15.75" thickBot="1" x14ac:dyDescent="0.3">
      <c r="A94" s="27">
        <v>46053</v>
      </c>
      <c r="B94" s="28">
        <v>3</v>
      </c>
      <c r="C94" s="28">
        <f>WEEKNUM(Tabla1[[#This Row],[FECHA]],2)</f>
        <v>5</v>
      </c>
      <c r="D94" s="28">
        <f>DAY(Tabla1[[#This Row],[FECHA]])</f>
        <v>31</v>
      </c>
      <c r="E94" s="28">
        <f>'[1]Contadores Por Turno 2026'!X96-'[1]Contadores Por Turno 2026'!X95</f>
        <v>0</v>
      </c>
      <c r="F94" s="28">
        <f>'[1]Contadores Por Turno 2026'!Y96-'[1]Contadores Por Turno 2026'!Y95</f>
        <v>0</v>
      </c>
      <c r="G94" s="28"/>
      <c r="H9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94" s="28">
        <f>('[1]Contadores Por Turno 2026'!C96-'[1]Contadores Por Turno 2026'!C95)*10</f>
        <v>320</v>
      </c>
      <c r="J94" s="61">
        <f>Tabla1[[#This Row],[ENTRADA RO 1 (m3)]]</f>
        <v>0</v>
      </c>
      <c r="K94" s="61">
        <f>Tabla1[[#This Row],[RECHAZO ETAPA 1 (m3)]]</f>
        <v>0</v>
      </c>
      <c r="L94" s="61">
        <f>Tabla1[[#This Row],[PERMEADO ETAPA 1  (m3)]]</f>
        <v>0</v>
      </c>
      <c r="M94" s="60" t="e">
        <f>1-(Tabla1[[#This Row],[VOLUMEN ENVIADO A RO (m3)]]-Tabla1[[#This Row],[VOLUMEN ENVIADO PERMEADO RO (m3)]])/Tabla1[[#This Row],[VOLUMEN ENVIADO A RO (m3)]]</f>
        <v>#DIV/0!</v>
      </c>
      <c r="N94" s="61">
        <f>('[1]Contadores Por Turno 2026'!N96-'[1]Contadores Por Turno 2026'!N95)/1000</f>
        <v>0</v>
      </c>
      <c r="O94" s="61">
        <f>('[1]Contadores Por Turno 2026'!O96-'[1]Contadores Por Turno 2026'!O95)</f>
        <v>0</v>
      </c>
      <c r="P94" s="61">
        <f>+Tabla1[[#This Row],[ENTRADA RO 1 (m3)]]-Tabla1[[#This Row],[PERMEADO ETAPA 1  (m3)]]</f>
        <v>0</v>
      </c>
      <c r="Q94" s="60" t="e">
        <f>1-(Tabla1[[#This Row],[VOLUMEN ENVIADO A RO (m3)]]-Tabla1[[#This Row],[VOLUMEN ENVIADO PERMEADO RO (m3)]])/Tabla1[[#This Row],[VOLUMEN ENVIADO A RO (m3)]]</f>
        <v>#DIV/0!</v>
      </c>
      <c r="R94" s="61">
        <v>0</v>
      </c>
      <c r="S94" s="61">
        <v>0</v>
      </c>
      <c r="T94" s="61">
        <v>0</v>
      </c>
      <c r="U94" s="60" t="s">
        <v>18</v>
      </c>
      <c r="V94" s="61">
        <f>Tabla1[[#This Row],[VOLUMEN ENVIADO PERMEADO RO (m3)]]</f>
        <v>0</v>
      </c>
      <c r="W94" s="111">
        <f>Tabla1[[#This Row],[TOTAL CONSUMO AGUA LIMPIA PRODUCCIÓN (m3)]]+Tabla1[[#This Row],[TOTAL CONSUMO AGUA RECHAZO PRODUCCIÓN (m3)]]</f>
        <v>5</v>
      </c>
      <c r="X94" s="111">
        <f>+Tabla1[[#This Row],[PERMEADO ETAPA 1  (m3)]]+Tabla1[[#This Row],[VOLUMEN  PTAP POTABLE (m3)2]]+Tabla1[[#This Row],[VOLUMEN CONSUMO ACUEDUCTO (m3)]]+Tabla1[[#This Row],[VOLUMEN CONSUMO CARROTANQUES (m3)]]</f>
        <v>5</v>
      </c>
      <c r="Y94" s="111">
        <v>0</v>
      </c>
      <c r="Z94" s="111">
        <v>0</v>
      </c>
      <c r="AA94" s="115">
        <f>+Tabla1[[#This Row],[VOLUMEN CONSUMO AGUA LIMPIA TINTORERIA (m3)]]</f>
        <v>-134</v>
      </c>
      <c r="AB94" s="115">
        <v>1.6901267093212899</v>
      </c>
      <c r="AC94" s="115">
        <f>Tabla1[[#This Row],[TOTAL CONSUMO AGUA LIMPIA PRODUCCIÓN (m3)]]-Tabla1[[#This Row],[VOLUMEN CONSUMO AGUA LIMPIA LAVANDERIA (m3)]]</f>
        <v>-134</v>
      </c>
      <c r="AD94" s="115"/>
      <c r="AE94" s="115"/>
      <c r="AF94" s="115">
        <v>65</v>
      </c>
      <c r="AG94" s="115">
        <v>45</v>
      </c>
      <c r="AH94" s="115">
        <f>Tabla1[[#This Row],[VOLUMEN CONSUMO AGUA LIMPIA LAVANDERIA (m3)]]</f>
        <v>139</v>
      </c>
      <c r="AI94" s="115">
        <v>213</v>
      </c>
      <c r="AJ94" s="115">
        <f>'[1]Contadores Por Turno 2026'!D96-'[1]Contadores Por Turno 2026'!D95</f>
        <v>139</v>
      </c>
      <c r="AK94" s="115">
        <v>0</v>
      </c>
      <c r="AL94" s="115"/>
      <c r="AM94" s="115">
        <v>19</v>
      </c>
      <c r="AN94" s="115">
        <v>0</v>
      </c>
      <c r="AO94" s="113">
        <f>'[1]Contadores Por Turno 2026'!R96-'[1]Contadores Por Turno 2026'!R95</f>
        <v>14</v>
      </c>
      <c r="AP94" s="111"/>
      <c r="AQ94" s="113"/>
      <c r="AR94" s="113">
        <v>8</v>
      </c>
      <c r="AS94" s="115">
        <f>'[1]Contadores Por Turno 2026'!L96-'[1]Contadores Por Turno 2026'!L95</f>
        <v>7</v>
      </c>
      <c r="AT94" s="113">
        <v>0</v>
      </c>
      <c r="AU94" s="112">
        <f>'[1]Contadores Por Turno 2026'!U96-'[1]Contadores Por Turno 2026'!U95</f>
        <v>5</v>
      </c>
      <c r="AV94" s="112">
        <f>'[1]Contadores Por Turno 2026'!V96-'[1]Contadores Por Turno 2026'!V95</f>
        <v>34</v>
      </c>
      <c r="AW94" s="112">
        <f>'[1]Contadores Por Turno 2026'!W96-'[1]Contadores Por Turno 2026'!W95</f>
        <v>37</v>
      </c>
      <c r="AX94" s="112">
        <v>0</v>
      </c>
      <c r="AY94" s="112">
        <v>0</v>
      </c>
      <c r="AZ94" s="112">
        <f>('[1]Contadores Por Turno 2026'!S96-'[1]Contadores Por Turno 2026'!S95)/1000</f>
        <v>27.669</v>
      </c>
      <c r="BA94" s="225" t="e">
        <v>#N/A</v>
      </c>
      <c r="BB94" s="4"/>
    </row>
    <row r="95" spans="1:54" x14ac:dyDescent="0.25">
      <c r="A95" s="25">
        <v>46054</v>
      </c>
      <c r="B95" s="26">
        <v>1</v>
      </c>
      <c r="C95" s="26">
        <f>WEEKNUM(Tabla1[[#This Row],[FECHA]],2)</f>
        <v>5</v>
      </c>
      <c r="D95" s="26">
        <f>DAY(Tabla1[[#This Row],[FECHA]])</f>
        <v>1</v>
      </c>
      <c r="E95" s="26">
        <f>'[1]Contadores Por Turno 2026'!X97-'[1]Contadores Por Turno 2026'!X96</f>
        <v>0</v>
      </c>
      <c r="F95" s="26">
        <f>'[1]Contadores Por Turno 2026'!Y97-'[1]Contadores Por Turno 2026'!Y96</f>
        <v>0</v>
      </c>
      <c r="G95" s="26"/>
      <c r="H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5" s="26">
        <f>('[1]Contadores Por Turno 2026'!C97-'[1]Contadores Por Turno 2026'!C96)*10</f>
        <v>0</v>
      </c>
      <c r="J95" s="57">
        <f>Tabla1[[#This Row],[ENTRADA RO 1 (m3)]]</f>
        <v>0</v>
      </c>
      <c r="K95" s="57">
        <f>Tabla1[[#This Row],[RECHAZO ETAPA 1 (m3)]]</f>
        <v>0</v>
      </c>
      <c r="L95" s="57">
        <f>Tabla1[[#This Row],[PERMEADO ETAPA 1  (m3)]]</f>
        <v>0</v>
      </c>
      <c r="M95" s="56" t="e">
        <f>1-(Tabla1[[#This Row],[VOLUMEN ENVIADO A RO (m3)]]-Tabla1[[#This Row],[VOLUMEN ENVIADO PERMEADO RO (m3)]])/Tabla1[[#This Row],[VOLUMEN ENVIADO A RO (m3)]]</f>
        <v>#DIV/0!</v>
      </c>
      <c r="N95" s="57">
        <f>('[1]Contadores Por Turno 2026'!N97-'[1]Contadores Por Turno 2026'!N96)/1000</f>
        <v>0</v>
      </c>
      <c r="O95" s="57">
        <f>('[1]Contadores Por Turno 2026'!O97-'[1]Contadores Por Turno 2026'!O96)</f>
        <v>0</v>
      </c>
      <c r="P95" s="57">
        <f>+Tabla1[[#This Row],[ENTRADA RO 1 (m3)]]-Tabla1[[#This Row],[PERMEADO ETAPA 1  (m3)]]</f>
        <v>0</v>
      </c>
      <c r="Q95" s="56" t="e">
        <f>1-(Tabla1[[#This Row],[VOLUMEN ENVIADO A RO (m3)]]-Tabla1[[#This Row],[VOLUMEN ENVIADO PERMEADO RO (m3)]])/Tabla1[[#This Row],[VOLUMEN ENVIADO A RO (m3)]]</f>
        <v>#DIV/0!</v>
      </c>
      <c r="R95" s="57">
        <v>0</v>
      </c>
      <c r="S95" s="57">
        <v>0</v>
      </c>
      <c r="T95" s="57">
        <v>0</v>
      </c>
      <c r="U95" s="56" t="s">
        <v>18</v>
      </c>
      <c r="V95" s="57">
        <f>Tabla1[[#This Row],[VOLUMEN ENVIADO PERMEADO RO (m3)]]</f>
        <v>0</v>
      </c>
      <c r="W95" s="101">
        <f>Tabla1[[#This Row],[TOTAL CONSUMO AGUA LIMPIA PRODUCCIÓN (m3)]]+Tabla1[[#This Row],[TOTAL CONSUMO AGUA RECHAZO PRODUCCIÓN (m3)]]</f>
        <v>0</v>
      </c>
      <c r="X95" s="101">
        <f>+Tabla1[[#This Row],[PERMEADO ETAPA 1  (m3)]]+Tabla1[[#This Row],[VOLUMEN  PTAP POTABLE (m3)2]]+Tabla1[[#This Row],[VOLUMEN CONSUMO ACUEDUCTO (m3)]]+Tabla1[[#This Row],[VOLUMEN CONSUMO CARROTANQUES (m3)]]</f>
        <v>0</v>
      </c>
      <c r="Y95" s="101">
        <v>0</v>
      </c>
      <c r="Z95" s="101">
        <v>0</v>
      </c>
      <c r="AA95" s="105">
        <f>+Tabla1[[#This Row],[VOLUMEN CONSUMO AGUA LIMPIA TINTORERIA (m3)]]</f>
        <v>0</v>
      </c>
      <c r="AB95" s="104" t="e">
        <f>Tabla1[[#This Row],[VOLUMEN CONSUMO AGUA LIMPIA TINTORERIA (m3)]]/Tabla1[[#This Row],[TOTAL CONSUMO AGUA PRODUCCIÓN (m3)]]</f>
        <v>#DIV/0!</v>
      </c>
      <c r="AC95" s="105">
        <f>Tabla1[[#This Row],[TOTAL CONSUMO AGUA LIMPIA PRODUCCIÓN (m3)]]-Tabla1[[#This Row],[VOLUMEN CONSUMO AGUA LIMPIA LAVANDERIA (m3)]]</f>
        <v>0</v>
      </c>
      <c r="AD95" s="105"/>
      <c r="AE95" s="105"/>
      <c r="AF95" s="105">
        <v>65</v>
      </c>
      <c r="AG95" s="105">
        <v>45</v>
      </c>
      <c r="AH95" s="105">
        <f>Tabla1[[#This Row],[VOLUMEN CONSUMO AGUA LIMPIA LAVANDERIA (m3)]]</f>
        <v>0</v>
      </c>
      <c r="AI95" s="104" t="e">
        <f>Tabla1[[#This Row],[VOLUMEN CONSUMO AGUA LIMPIA LAVANDERIA (m3)]]/Tabla1[[#This Row],[TOTAL CONSUMO AGUA PRODUCCIÓN (m3)]]</f>
        <v>#DIV/0!</v>
      </c>
      <c r="AJ95" s="105">
        <f>'[1]Contadores Por Turno 2026'!D97-'[1]Contadores Por Turno 2026'!D96</f>
        <v>0</v>
      </c>
      <c r="AK95" s="105">
        <v>0</v>
      </c>
      <c r="AL95" s="105"/>
      <c r="AM95" s="105">
        <v>19</v>
      </c>
      <c r="AN95" s="105">
        <v>0</v>
      </c>
      <c r="AO95" s="103">
        <f>'[1]Contadores Por Turno 2026'!R97-'[1]Contadores Por Turno 2026'!R96</f>
        <v>0</v>
      </c>
      <c r="AP95" s="101"/>
      <c r="AQ95" s="103"/>
      <c r="AR95" s="103">
        <v>8</v>
      </c>
      <c r="AS95" s="105">
        <f>'[1]Contadores Por Turno 2026'!L97-'[1]Contadores Por Turno 2026'!L96</f>
        <v>0</v>
      </c>
      <c r="AT95" s="103">
        <v>0</v>
      </c>
      <c r="AU95" s="102">
        <f>'[1]Contadores Por Turno 2026'!U97-'[1]Contadores Por Turno 2026'!U96</f>
        <v>0</v>
      </c>
      <c r="AV95" s="102">
        <f>'[1]Contadores Por Turno 2026'!V97-'[1]Contadores Por Turno 2026'!V96</f>
        <v>0</v>
      </c>
      <c r="AW95" s="102">
        <f>'[1]Contadores Por Turno 2026'!W97-'[1]Contadores Por Turno 2026'!W96</f>
        <v>0</v>
      </c>
      <c r="AX95" s="102">
        <v>0</v>
      </c>
      <c r="AY95" s="102">
        <v>0</v>
      </c>
      <c r="AZ95" s="102">
        <f>('[1]Contadores Por Turno 2026'!S97-'[1]Contadores Por Turno 2026'!S96)/1000</f>
        <v>0</v>
      </c>
      <c r="BA95" s="223" t="e">
        <v>#N/A</v>
      </c>
      <c r="BB95" s="4"/>
    </row>
    <row r="96" spans="1:54" x14ac:dyDescent="0.25">
      <c r="A96" s="23">
        <v>46054</v>
      </c>
      <c r="B96" s="17">
        <v>2</v>
      </c>
      <c r="C96" s="17">
        <f>WEEKNUM(Tabla1[[#This Row],[FECHA]],2)</f>
        <v>5</v>
      </c>
      <c r="D96" s="17">
        <f>DAY(Tabla1[[#This Row],[FECHA]])</f>
        <v>1</v>
      </c>
      <c r="E96" s="17">
        <f>'[1]Contadores Por Turno 2026'!X98-'[1]Contadores Por Turno 2026'!X97</f>
        <v>0</v>
      </c>
      <c r="F96" s="17">
        <f>'[1]Contadores Por Turno 2026'!Y98-'[1]Contadores Por Turno 2026'!Y97</f>
        <v>0</v>
      </c>
      <c r="H9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6" s="17">
        <f>('[1]Contadores Por Turno 2026'!C98-'[1]Contadores Por Turno 2026'!C97)*10</f>
        <v>0</v>
      </c>
      <c r="J96" s="59">
        <f>Tabla1[[#This Row],[ENTRADA RO 1 (m3)]]</f>
        <v>0</v>
      </c>
      <c r="K96" s="59">
        <f>Tabla1[[#This Row],[RECHAZO ETAPA 1 (m3)]]</f>
        <v>0</v>
      </c>
      <c r="L96" s="59">
        <f>Tabla1[[#This Row],[PERMEADO ETAPA 1  (m3)]]</f>
        <v>0</v>
      </c>
      <c r="M96" s="58" t="e">
        <f>1-(Tabla1[[#This Row],[VOLUMEN ENVIADO A RO (m3)]]-Tabla1[[#This Row],[VOLUMEN ENVIADO PERMEADO RO (m3)]])/Tabla1[[#This Row],[VOLUMEN ENVIADO A RO (m3)]]</f>
        <v>#DIV/0!</v>
      </c>
      <c r="N96" s="59">
        <f>('[1]Contadores Por Turno 2026'!N98-'[1]Contadores Por Turno 2026'!N97)/1000</f>
        <v>0</v>
      </c>
      <c r="O96" s="59">
        <f>('[1]Contadores Por Turno 2026'!O98-'[1]Contadores Por Turno 2026'!O97)</f>
        <v>0</v>
      </c>
      <c r="P96" s="59">
        <f>+Tabla1[[#This Row],[ENTRADA RO 1 (m3)]]-Tabla1[[#This Row],[PERMEADO ETAPA 1  (m3)]]</f>
        <v>0</v>
      </c>
      <c r="Q96" s="58" t="e">
        <f>1-(Tabla1[[#This Row],[VOLUMEN ENVIADO A RO (m3)]]-Tabla1[[#This Row],[VOLUMEN ENVIADO PERMEADO RO (m3)]])/Tabla1[[#This Row],[VOLUMEN ENVIADO A RO (m3)]]</f>
        <v>#DIV/0!</v>
      </c>
      <c r="R96" s="59">
        <v>0</v>
      </c>
      <c r="S96" s="59">
        <v>0</v>
      </c>
      <c r="T96" s="59">
        <v>0</v>
      </c>
      <c r="U96" s="58" t="s">
        <v>18</v>
      </c>
      <c r="V96" s="59">
        <f>Tabla1[[#This Row],[VOLUMEN ENVIADO PERMEADO RO (m3)]]</f>
        <v>0</v>
      </c>
      <c r="W96" s="106">
        <f>Tabla1[[#This Row],[TOTAL CONSUMO AGUA LIMPIA PRODUCCIÓN (m3)]]+Tabla1[[#This Row],[TOTAL CONSUMO AGUA RECHAZO PRODUCCIÓN (m3)]]</f>
        <v>0</v>
      </c>
      <c r="X96" s="106">
        <f>+Tabla1[[#This Row],[PERMEADO ETAPA 1  (m3)]]+Tabla1[[#This Row],[VOLUMEN  PTAP POTABLE (m3)2]]+Tabla1[[#This Row],[VOLUMEN CONSUMO ACUEDUCTO (m3)]]+Tabla1[[#This Row],[VOLUMEN CONSUMO CARROTANQUES (m3)]]</f>
        <v>0</v>
      </c>
      <c r="Y96" s="106">
        <v>0</v>
      </c>
      <c r="Z96" s="106">
        <v>0</v>
      </c>
      <c r="AA96" s="110">
        <f>+Tabla1[[#This Row],[VOLUMEN CONSUMO AGUA LIMPIA TINTORERIA (m3)]]</f>
        <v>0</v>
      </c>
      <c r="AB96" s="109" t="e">
        <f>Tabla1[[#This Row],[VOLUMEN CONSUMO AGUA LIMPIA TINTORERIA (m3)]]/Tabla1[[#This Row],[TOTAL CONSUMO AGUA PRODUCCIÓN (m3)]]</f>
        <v>#DIV/0!</v>
      </c>
      <c r="AC96" s="110">
        <f>Tabla1[[#This Row],[TOTAL CONSUMO AGUA LIMPIA PRODUCCIÓN (m3)]]-Tabla1[[#This Row],[VOLUMEN CONSUMO AGUA LIMPIA LAVANDERIA (m3)]]</f>
        <v>0</v>
      </c>
      <c r="AD96" s="110"/>
      <c r="AE96" s="110"/>
      <c r="AF96" s="110">
        <v>65</v>
      </c>
      <c r="AG96" s="110">
        <v>45</v>
      </c>
      <c r="AH96" s="110">
        <f>Tabla1[[#This Row],[VOLUMEN CONSUMO AGUA LIMPIA LAVANDERIA (m3)]]</f>
        <v>0</v>
      </c>
      <c r="AI96" s="109" t="e">
        <f>Tabla1[[#This Row],[VOLUMEN CONSUMO AGUA LIMPIA LAVANDERIA (m3)]]/Tabla1[[#This Row],[TOTAL CONSUMO AGUA PRODUCCIÓN (m3)]]</f>
        <v>#DIV/0!</v>
      </c>
      <c r="AJ96" s="110">
        <f>'[1]Contadores Por Turno 2026'!D98-'[1]Contadores Por Turno 2026'!D97</f>
        <v>0</v>
      </c>
      <c r="AK96" s="110">
        <v>0</v>
      </c>
      <c r="AL96" s="110">
        <v>0</v>
      </c>
      <c r="AM96" s="110">
        <v>19</v>
      </c>
      <c r="AN96" s="110">
        <v>0</v>
      </c>
      <c r="AO96" s="108">
        <f>'[1]Contadores Por Turno 2026'!R98-'[1]Contadores Por Turno 2026'!R97</f>
        <v>0</v>
      </c>
      <c r="AP96" s="106"/>
      <c r="AQ96" s="108"/>
      <c r="AR96" s="108">
        <v>8</v>
      </c>
      <c r="AS96" s="110">
        <f>'[1]Contadores Por Turno 2026'!L98-'[1]Contadores Por Turno 2026'!L97</f>
        <v>0</v>
      </c>
      <c r="AT96" s="108">
        <v>0</v>
      </c>
      <c r="AU96" s="107">
        <f>'[1]Contadores Por Turno 2026'!U98-'[1]Contadores Por Turno 2026'!U97</f>
        <v>0</v>
      </c>
      <c r="AV96" s="107">
        <f>'[1]Contadores Por Turno 2026'!V98-'[1]Contadores Por Turno 2026'!V97</f>
        <v>0</v>
      </c>
      <c r="AW96" s="107">
        <f>'[1]Contadores Por Turno 2026'!W98-'[1]Contadores Por Turno 2026'!W97</f>
        <v>0</v>
      </c>
      <c r="AX96" s="107">
        <v>0</v>
      </c>
      <c r="AY96" s="107">
        <v>0</v>
      </c>
      <c r="AZ96" s="107">
        <f>('[1]Contadores Por Turno 2026'!S98-'[1]Contadores Por Turno 2026'!S97)/1000</f>
        <v>0</v>
      </c>
      <c r="BA96" s="224" t="e">
        <v>#N/A</v>
      </c>
      <c r="BB96" s="4"/>
    </row>
    <row r="97" spans="1:54" ht="15.75" thickBot="1" x14ac:dyDescent="0.3">
      <c r="A97" s="27">
        <v>46054</v>
      </c>
      <c r="B97" s="28">
        <v>3</v>
      </c>
      <c r="C97" s="28">
        <f>WEEKNUM(Tabla1[[#This Row],[FECHA]],2)</f>
        <v>5</v>
      </c>
      <c r="D97" s="28">
        <f>DAY(Tabla1[[#This Row],[FECHA]])</f>
        <v>1</v>
      </c>
      <c r="E97" s="28">
        <f>'[1]Contadores Por Turno 2026'!X99-'[1]Contadores Por Turno 2026'!X98</f>
        <v>0</v>
      </c>
      <c r="F97" s="28">
        <f>'[1]Contadores Por Turno 2026'!Y99-'[1]Contadores Por Turno 2026'!Y98</f>
        <v>0</v>
      </c>
      <c r="G97" s="28"/>
      <c r="H9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7" s="28">
        <f>('[1]Contadores Por Turno 2026'!C99-'[1]Contadores Por Turno 2026'!C98)*10</f>
        <v>0</v>
      </c>
      <c r="J97" s="61">
        <f>Tabla1[[#This Row],[ENTRADA RO 1 (m3)]]</f>
        <v>0</v>
      </c>
      <c r="K97" s="61">
        <f>Tabla1[[#This Row],[RECHAZO ETAPA 1 (m3)]]</f>
        <v>0</v>
      </c>
      <c r="L97" s="61">
        <f>Tabla1[[#This Row],[PERMEADO ETAPA 1  (m3)]]</f>
        <v>0</v>
      </c>
      <c r="M97" s="60" t="e">
        <f>1-(Tabla1[[#This Row],[VOLUMEN ENVIADO A RO (m3)]]-Tabla1[[#This Row],[VOLUMEN ENVIADO PERMEADO RO (m3)]])/Tabla1[[#This Row],[VOLUMEN ENVIADO A RO (m3)]]</f>
        <v>#DIV/0!</v>
      </c>
      <c r="N97" s="61">
        <f>('[1]Contadores Por Turno 2026'!N99-'[1]Contadores Por Turno 2026'!N98)/1000</f>
        <v>0</v>
      </c>
      <c r="O97" s="61">
        <f>('[1]Contadores Por Turno 2026'!O99-'[1]Contadores Por Turno 2026'!O98)</f>
        <v>0</v>
      </c>
      <c r="P97" s="61">
        <f>+Tabla1[[#This Row],[ENTRADA RO 1 (m3)]]-Tabla1[[#This Row],[PERMEADO ETAPA 1  (m3)]]</f>
        <v>0</v>
      </c>
      <c r="Q97" s="60" t="e">
        <f>1-(Tabla1[[#This Row],[VOLUMEN ENVIADO A RO (m3)]]-Tabla1[[#This Row],[VOLUMEN ENVIADO PERMEADO RO (m3)]])/Tabla1[[#This Row],[VOLUMEN ENVIADO A RO (m3)]]</f>
        <v>#DIV/0!</v>
      </c>
      <c r="R97" s="61">
        <v>0</v>
      </c>
      <c r="S97" s="61">
        <v>0</v>
      </c>
      <c r="T97" s="61">
        <v>0</v>
      </c>
      <c r="U97" s="60" t="s">
        <v>18</v>
      </c>
      <c r="V97" s="61">
        <f>Tabla1[[#This Row],[VOLUMEN ENVIADO PERMEADO RO (m3)]]</f>
        <v>0</v>
      </c>
      <c r="W97" s="111">
        <f>Tabla1[[#This Row],[TOTAL CONSUMO AGUA LIMPIA PRODUCCIÓN (m3)]]+Tabla1[[#This Row],[TOTAL CONSUMO AGUA RECHAZO PRODUCCIÓN (m3)]]</f>
        <v>0</v>
      </c>
      <c r="X97" s="111">
        <f>+Tabla1[[#This Row],[PERMEADO ETAPA 1  (m3)]]+Tabla1[[#This Row],[VOLUMEN  PTAP POTABLE (m3)2]]+Tabla1[[#This Row],[VOLUMEN CONSUMO ACUEDUCTO (m3)]]+Tabla1[[#This Row],[VOLUMEN CONSUMO CARROTANQUES (m3)]]</f>
        <v>0</v>
      </c>
      <c r="Y97" s="111">
        <v>0</v>
      </c>
      <c r="Z97" s="111">
        <v>0</v>
      </c>
      <c r="AA97" s="115">
        <f>+Tabla1[[#This Row],[VOLUMEN CONSUMO AGUA LIMPIA TINTORERIA (m3)]]</f>
        <v>0</v>
      </c>
      <c r="AB97" s="114" t="e">
        <f>Tabla1[[#This Row],[VOLUMEN CONSUMO AGUA LIMPIA TINTORERIA (m3)]]/Tabla1[[#This Row],[TOTAL CONSUMO AGUA PRODUCCIÓN (m3)]]</f>
        <v>#DIV/0!</v>
      </c>
      <c r="AC97" s="115">
        <f>Tabla1[[#This Row],[TOTAL CONSUMO AGUA LIMPIA PRODUCCIÓN (m3)]]-Tabla1[[#This Row],[VOLUMEN CONSUMO AGUA LIMPIA LAVANDERIA (m3)]]</f>
        <v>0</v>
      </c>
      <c r="AD97" s="115"/>
      <c r="AE97" s="115"/>
      <c r="AF97" s="115">
        <v>65</v>
      </c>
      <c r="AG97" s="115">
        <v>45</v>
      </c>
      <c r="AH97" s="115">
        <f>Tabla1[[#This Row],[VOLUMEN CONSUMO AGUA LIMPIA LAVANDERIA (m3)]]</f>
        <v>0</v>
      </c>
      <c r="AI97" s="114" t="e">
        <f>Tabla1[[#This Row],[VOLUMEN CONSUMO AGUA LIMPIA LAVANDERIA (m3)]]/Tabla1[[#This Row],[TOTAL CONSUMO AGUA PRODUCCIÓN (m3)]]</f>
        <v>#DIV/0!</v>
      </c>
      <c r="AJ97" s="115">
        <f>'[1]Contadores Por Turno 2026'!D99-'[1]Contadores Por Turno 2026'!D98</f>
        <v>0</v>
      </c>
      <c r="AK97" s="115">
        <v>0</v>
      </c>
      <c r="AL97" s="115"/>
      <c r="AM97" s="115">
        <v>19</v>
      </c>
      <c r="AN97" s="115">
        <v>0</v>
      </c>
      <c r="AO97" s="113">
        <f>'[1]Contadores Por Turno 2026'!R99-'[1]Contadores Por Turno 2026'!R98</f>
        <v>0</v>
      </c>
      <c r="AP97" s="111"/>
      <c r="AQ97" s="113"/>
      <c r="AR97" s="113">
        <v>8</v>
      </c>
      <c r="AS97" s="115">
        <f>'[1]Contadores Por Turno 2026'!L99-'[1]Contadores Por Turno 2026'!L98</f>
        <v>0</v>
      </c>
      <c r="AT97" s="113">
        <v>0</v>
      </c>
      <c r="AU97" s="112">
        <f>'[1]Contadores Por Turno 2026'!U99-'[1]Contadores Por Turno 2026'!U98</f>
        <v>0</v>
      </c>
      <c r="AV97" s="112">
        <f>'[1]Contadores Por Turno 2026'!V99-'[1]Contadores Por Turno 2026'!V98</f>
        <v>0</v>
      </c>
      <c r="AW97" s="112">
        <f>'[1]Contadores Por Turno 2026'!W99-'[1]Contadores Por Turno 2026'!W98</f>
        <v>0</v>
      </c>
      <c r="AX97" s="112">
        <v>0</v>
      </c>
      <c r="AY97" s="112">
        <v>0</v>
      </c>
      <c r="AZ97" s="112">
        <f>('[1]Contadores Por Turno 2026'!S99-'[1]Contadores Por Turno 2026'!S98)/1000</f>
        <v>0</v>
      </c>
      <c r="BA97" s="225" t="e">
        <v>#N/A</v>
      </c>
      <c r="BB97" s="4"/>
    </row>
    <row r="98" spans="1:54" x14ac:dyDescent="0.25">
      <c r="A98" s="25">
        <v>46055</v>
      </c>
      <c r="B98" s="26">
        <v>1</v>
      </c>
      <c r="C98" s="26">
        <f>WEEKNUM(Tabla1[[#This Row],[FECHA]],2)</f>
        <v>6</v>
      </c>
      <c r="D98" s="26">
        <f>DAY(Tabla1[[#This Row],[FECHA]])</f>
        <v>2</v>
      </c>
      <c r="E98" s="26">
        <f>'[1]Contadores Por Turno 2026'!X100-'[1]Contadores Por Turno 2026'!X99</f>
        <v>112</v>
      </c>
      <c r="F98" s="26">
        <f>'[1]Contadores Por Turno 2026'!Y100-'[1]Contadores Por Turno 2026'!Y99</f>
        <v>53</v>
      </c>
      <c r="G98" s="26"/>
      <c r="H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348</v>
      </c>
      <c r="I98" s="26">
        <f>('[1]Contadores Por Turno 2026'!C100-'[1]Contadores Por Turno 2026'!C99)*10</f>
        <v>380</v>
      </c>
      <c r="J98" s="57">
        <f>Tabla1[[#This Row],[ENTRADA RO 1 (m3)]]</f>
        <v>165.14599999999999</v>
      </c>
      <c r="K98" s="57">
        <f>Tabla1[[#This Row],[RECHAZO ETAPA 1 (m3)]]</f>
        <v>40.145999999999987</v>
      </c>
      <c r="L98" s="57">
        <f>Tabla1[[#This Row],[PERMEADO ETAPA 1  (m3)]]</f>
        <v>125</v>
      </c>
      <c r="M98" s="56">
        <f>1-(Tabla1[[#This Row],[VOLUMEN ENVIADO A RO (m3)]]-Tabla1[[#This Row],[VOLUMEN ENVIADO PERMEADO RO (m3)]])/Tabla1[[#This Row],[VOLUMEN ENVIADO A RO (m3)]]</f>
        <v>0.75690601043924777</v>
      </c>
      <c r="N98" s="57">
        <f>('[1]Contadores Por Turno 2026'!N100-'[1]Contadores Por Turno 2026'!N99)/1000</f>
        <v>165.14599999999999</v>
      </c>
      <c r="O98" s="57">
        <f>('[1]Contadores Por Turno 2026'!O100-'[1]Contadores Por Turno 2026'!O99)</f>
        <v>125</v>
      </c>
      <c r="P98" s="57">
        <f>+Tabla1[[#This Row],[ENTRADA RO 1 (m3)]]-Tabla1[[#This Row],[PERMEADO ETAPA 1  (m3)]]</f>
        <v>40.145999999999987</v>
      </c>
      <c r="Q98" s="56">
        <f>1-(Tabla1[[#This Row],[VOLUMEN ENVIADO A RO (m3)]]-Tabla1[[#This Row],[VOLUMEN ENVIADO PERMEADO RO (m3)]])/Tabla1[[#This Row],[VOLUMEN ENVIADO A RO (m3)]]</f>
        <v>0.75690601043924777</v>
      </c>
      <c r="R98" s="57">
        <v>0</v>
      </c>
      <c r="S98" s="57">
        <v>0</v>
      </c>
      <c r="T98" s="57">
        <v>0</v>
      </c>
      <c r="U98" s="56" t="s">
        <v>18</v>
      </c>
      <c r="V98" s="57">
        <f>Tabla1[[#This Row],[VOLUMEN ENVIADO PERMEADO RO (m3)]]</f>
        <v>125</v>
      </c>
      <c r="W98" s="101">
        <f>Tabla1[[#This Row],[TOTAL CONSUMO AGUA LIMPIA PRODUCCIÓN (m3)]]+Tabla1[[#This Row],[TOTAL CONSUMO AGUA RECHAZO PRODUCCIÓN (m3)]]</f>
        <v>526</v>
      </c>
      <c r="X98" s="101">
        <f>+Tabla1[[#This Row],[PERMEADO ETAPA 1  (m3)]]+Tabla1[[#This Row],[VOLUMEN  PTAP POTABLE (m3)2]]+Tabla1[[#This Row],[VOLUMEN CONSUMO ACUEDUCTO (m3)]]+Tabla1[[#This Row],[VOLUMEN CONSUMO CARROTANQUES (m3)]]</f>
        <v>526</v>
      </c>
      <c r="Y98" s="101">
        <v>0</v>
      </c>
      <c r="Z98" s="101">
        <v>225</v>
      </c>
      <c r="AA98" s="105">
        <f>+Tabla1[[#This Row],[VOLUMEN CONSUMO AGUA LIMPIA TINTORERIA (m3)]]</f>
        <v>215</v>
      </c>
      <c r="AB98" s="104">
        <f>Tabla1[[#This Row],[VOLUMEN CONSUMO AGUA LIMPIA TINTORERIA (m3)]]/Tabla1[[#This Row],[TOTAL CONSUMO AGUA PRODUCCIÓN (m3)]]</f>
        <v>0.40874524714828897</v>
      </c>
      <c r="AC98" s="105">
        <f>Tabla1[[#This Row],[TOTAL CONSUMO AGUA LIMPIA PRODUCCIÓN (m3)]]-Tabla1[[#This Row],[VOLUMEN CONSUMO AGUA LIMPIA LAVANDERIA (m3)]]</f>
        <v>215</v>
      </c>
      <c r="AD98" s="105"/>
      <c r="AE98" s="105"/>
      <c r="AF98" s="105">
        <v>65</v>
      </c>
      <c r="AG98" s="105">
        <v>45</v>
      </c>
      <c r="AH98" s="105">
        <f>Tabla1[[#This Row],[VOLUMEN CONSUMO AGUA LIMPIA LAVANDERIA (m3)]]</f>
        <v>311</v>
      </c>
      <c r="AI98" s="104">
        <f>Tabla1[[#This Row],[VOLUMEN CONSUMO AGUA LIMPIA LAVANDERIA (m3)]]/Tabla1[[#This Row],[TOTAL CONSUMO AGUA PRODUCCIÓN (m3)]]</f>
        <v>0.59125475285171103</v>
      </c>
      <c r="AJ98" s="105">
        <f>'[1]Contadores Por Turno 2026'!D100-'[1]Contadores Por Turno 2026'!D99</f>
        <v>311</v>
      </c>
      <c r="AK98" s="105">
        <v>0</v>
      </c>
      <c r="AL98" s="105"/>
      <c r="AM98" s="105">
        <v>19</v>
      </c>
      <c r="AN98" s="105">
        <v>0</v>
      </c>
      <c r="AO98" s="103"/>
      <c r="AP98" s="101"/>
      <c r="AQ98" s="103"/>
      <c r="AR98" s="103">
        <v>8</v>
      </c>
      <c r="AS98" s="105">
        <f>'[1]Contadores Por Turno 2026'!L100-'[1]Contadores Por Turno 2026'!L99</f>
        <v>6</v>
      </c>
      <c r="AT98" s="103">
        <v>0</v>
      </c>
      <c r="AU98" s="102">
        <f>'[1]Contadores Por Turno 2026'!U100-'[1]Contadores Por Turno 2026'!U99</f>
        <v>585</v>
      </c>
      <c r="AV98" s="102">
        <f>'[1]Contadores Por Turno 2026'!V100-'[1]Contadores Por Turno 2026'!V99</f>
        <v>145</v>
      </c>
      <c r="AW98" s="102">
        <f>'[1]Contadores Por Turno 2026'!W100-'[1]Contadores Por Turno 2026'!W99</f>
        <v>147</v>
      </c>
      <c r="AX98" s="102">
        <v>0</v>
      </c>
      <c r="AY98" s="102">
        <v>10</v>
      </c>
      <c r="AZ98" s="102">
        <f>('[1]Contadores Por Turno 2026'!S100-'[1]Contadores Por Turno 2026'!S99)/1000</f>
        <v>63.57</v>
      </c>
      <c r="BA98" s="223" t="e">
        <v>#N/A</v>
      </c>
      <c r="BB98" s="4"/>
    </row>
    <row r="99" spans="1:54" x14ac:dyDescent="0.25">
      <c r="A99" s="23">
        <v>46055</v>
      </c>
      <c r="B99" s="17">
        <v>2</v>
      </c>
      <c r="C99" s="17">
        <f>WEEKNUM(Tabla1[[#This Row],[FECHA]],2)</f>
        <v>6</v>
      </c>
      <c r="D99" s="17">
        <f>DAY(Tabla1[[#This Row],[FECHA]])</f>
        <v>2</v>
      </c>
      <c r="E99" s="17">
        <f>'[1]Contadores Por Turno 2026'!X101-'[1]Contadores Por Turno 2026'!X100</f>
        <v>90</v>
      </c>
      <c r="F99" s="17">
        <f>'[1]Contadores Por Turno 2026'!Y101-'[1]Contadores Por Turno 2026'!Y100</f>
        <v>67</v>
      </c>
      <c r="H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77</v>
      </c>
      <c r="I99" s="17">
        <f>('[1]Contadores Por Turno 2026'!C101-'[1]Contadores Por Turno 2026'!C100)*10</f>
        <v>300</v>
      </c>
      <c r="J99" s="59">
        <f>Tabla1[[#This Row],[ENTRADA RO 1 (m3)]]</f>
        <v>308.33999999999997</v>
      </c>
      <c r="K99" s="59">
        <f>Tabla1[[#This Row],[RECHAZO ETAPA 1 (m3)]]</f>
        <v>79.339999999999975</v>
      </c>
      <c r="L99" s="59">
        <f>Tabla1[[#This Row],[PERMEADO ETAPA 1  (m3)]]</f>
        <v>229</v>
      </c>
      <c r="M99" s="58">
        <f>1-(Tabla1[[#This Row],[VOLUMEN ENVIADO A RO (m3)]]-Tabla1[[#This Row],[VOLUMEN ENVIADO PERMEADO RO (m3)]])/Tabla1[[#This Row],[VOLUMEN ENVIADO A RO (m3)]]</f>
        <v>0.74268664461308953</v>
      </c>
      <c r="N99" s="59">
        <f>('[1]Contadores Por Turno 2026'!N101-'[1]Contadores Por Turno 2026'!N100)/1000</f>
        <v>308.33999999999997</v>
      </c>
      <c r="O99" s="59">
        <f>('[1]Contadores Por Turno 2026'!O101-'[1]Contadores Por Turno 2026'!O100)</f>
        <v>229</v>
      </c>
      <c r="P99" s="59">
        <f>+Tabla1[[#This Row],[ENTRADA RO 1 (m3)]]-Tabla1[[#This Row],[PERMEADO ETAPA 1  (m3)]]</f>
        <v>79.339999999999975</v>
      </c>
      <c r="Q99" s="58">
        <f>1-(Tabla1[[#This Row],[VOLUMEN ENVIADO A RO (m3)]]-Tabla1[[#This Row],[VOLUMEN ENVIADO PERMEADO RO (m3)]])/Tabla1[[#This Row],[VOLUMEN ENVIADO A RO (m3)]]</f>
        <v>0.74268664461308953</v>
      </c>
      <c r="R99" s="59">
        <v>0</v>
      </c>
      <c r="S99" s="59">
        <v>0</v>
      </c>
      <c r="T99" s="59">
        <v>0</v>
      </c>
      <c r="U99" s="58" t="s">
        <v>18</v>
      </c>
      <c r="V99" s="59">
        <f>Tabla1[[#This Row],[VOLUMEN ENVIADO PERMEADO RO (m3)]]</f>
        <v>229</v>
      </c>
      <c r="W99" s="106">
        <f>Tabla1[[#This Row],[TOTAL CONSUMO AGUA LIMPIA PRODUCCIÓN (m3)]]+Tabla1[[#This Row],[TOTAL CONSUMO AGUA RECHAZO PRODUCCIÓN (m3)]]</f>
        <v>373</v>
      </c>
      <c r="X99" s="106">
        <f>+Tabla1[[#This Row],[PERMEADO ETAPA 1  (m3)]]+Tabla1[[#This Row],[VOLUMEN  PTAP POTABLE (m3)2]]+Tabla1[[#This Row],[VOLUMEN CONSUMO ACUEDUCTO (m3)]]+Tabla1[[#This Row],[VOLUMEN CONSUMO CARROTANQUES (m3)]]</f>
        <v>373</v>
      </c>
      <c r="Y99" s="106">
        <v>0</v>
      </c>
      <c r="Z99" s="106">
        <v>300</v>
      </c>
      <c r="AA99" s="110">
        <f>+Tabla1[[#This Row],[VOLUMEN CONSUMO AGUA LIMPIA TINTORERIA (m3)]]</f>
        <v>51</v>
      </c>
      <c r="AB99" s="109">
        <f>Tabla1[[#This Row],[VOLUMEN CONSUMO AGUA LIMPIA TINTORERIA (m3)]]/Tabla1[[#This Row],[TOTAL CONSUMO AGUA PRODUCCIÓN (m3)]]</f>
        <v>0.13672922252010725</v>
      </c>
      <c r="AC99" s="110">
        <f>Tabla1[[#This Row],[TOTAL CONSUMO AGUA LIMPIA PRODUCCIÓN (m3)]]-Tabla1[[#This Row],[VOLUMEN CONSUMO AGUA LIMPIA LAVANDERIA (m3)]]</f>
        <v>51</v>
      </c>
      <c r="AD99" s="110"/>
      <c r="AE99" s="110">
        <v>6898</v>
      </c>
      <c r="AF99" s="110">
        <v>65</v>
      </c>
      <c r="AG99" s="110">
        <v>45</v>
      </c>
      <c r="AH99" s="110">
        <f>Tabla1[[#This Row],[VOLUMEN CONSUMO AGUA LIMPIA LAVANDERIA (m3)]]</f>
        <v>322</v>
      </c>
      <c r="AI99" s="109">
        <f>Tabla1[[#This Row],[VOLUMEN CONSUMO AGUA LIMPIA LAVANDERIA (m3)]]/Tabla1[[#This Row],[TOTAL CONSUMO AGUA PRODUCCIÓN (m3)]]</f>
        <v>0.86327077747989278</v>
      </c>
      <c r="AJ99" s="110">
        <f>'[1]Contadores Por Turno 2026'!D101-'[1]Contadores Por Turno 2026'!D100</f>
        <v>322</v>
      </c>
      <c r="AK99" s="110">
        <v>0</v>
      </c>
      <c r="AL99" s="110">
        <v>20585</v>
      </c>
      <c r="AM99" s="110">
        <v>19</v>
      </c>
      <c r="AN99" s="110">
        <v>0</v>
      </c>
      <c r="AO99" s="108"/>
      <c r="AP99" s="106"/>
      <c r="AQ99" s="108"/>
      <c r="AR99" s="108">
        <v>8</v>
      </c>
      <c r="AS99" s="110">
        <f>'[1]Contadores Por Turno 2026'!L101-'[1]Contadores Por Turno 2026'!L100</f>
        <v>7</v>
      </c>
      <c r="AT99" s="108">
        <v>0</v>
      </c>
      <c r="AU99" s="107">
        <f>'[1]Contadores Por Turno 2026'!U101-'[1]Contadores Por Turno 2026'!U100</f>
        <v>411</v>
      </c>
      <c r="AV99" s="107">
        <f>'[1]Contadores Por Turno 2026'!V101-'[1]Contadores Por Turno 2026'!V100</f>
        <v>164</v>
      </c>
      <c r="AW99" s="107">
        <f>'[1]Contadores Por Turno 2026'!W101-'[1]Contadores Por Turno 2026'!W100</f>
        <v>161</v>
      </c>
      <c r="AX99" s="107">
        <v>15</v>
      </c>
      <c r="AY99" s="107">
        <v>1</v>
      </c>
      <c r="AZ99" s="107">
        <f>('[1]Contadores Por Turno 2026'!S101-'[1]Contadores Por Turno 2026'!S100)/1000</f>
        <v>28.637</v>
      </c>
      <c r="BA99" s="224" t="e">
        <v>#N/A</v>
      </c>
      <c r="BB99" s="4"/>
    </row>
    <row r="100" spans="1:54" ht="15.75" thickBot="1" x14ac:dyDescent="0.3">
      <c r="A100" s="27">
        <v>46055</v>
      </c>
      <c r="B100" s="28">
        <v>3</v>
      </c>
      <c r="C100" s="28">
        <f>WEEKNUM(Tabla1[[#This Row],[FECHA]],2)</f>
        <v>6</v>
      </c>
      <c r="D100" s="28">
        <f>DAY(Tabla1[[#This Row],[FECHA]])</f>
        <v>2</v>
      </c>
      <c r="E100" s="28">
        <f>'[1]Contadores Por Turno 2026'!X102-'[1]Contadores Por Turno 2026'!X101</f>
        <v>124</v>
      </c>
      <c r="F100" s="28">
        <f>'[1]Contadores Por Turno 2026'!Y102-'[1]Contadores Por Turno 2026'!Y101</f>
        <v>101</v>
      </c>
      <c r="G100" s="28"/>
      <c r="H10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00" s="28">
        <f>('[1]Contadores Por Turno 2026'!C102-'[1]Contadores Por Turno 2026'!C101)*10</f>
        <v>200</v>
      </c>
      <c r="J100" s="61">
        <f>Tabla1[[#This Row],[ENTRADA RO 1 (m3)]]</f>
        <v>364.09800000000001</v>
      </c>
      <c r="K100" s="61">
        <f>Tabla1[[#This Row],[RECHAZO ETAPA 1 (m3)]]</f>
        <v>70.098000000000013</v>
      </c>
      <c r="L100" s="61">
        <f>Tabla1[[#This Row],[PERMEADO ETAPA 1  (m3)]]</f>
        <v>294</v>
      </c>
      <c r="M100" s="60">
        <f>1-(Tabla1[[#This Row],[VOLUMEN ENVIADO A RO (m3)]]-Tabla1[[#This Row],[VOLUMEN ENVIADO PERMEADO RO (m3)]])/Tabla1[[#This Row],[VOLUMEN ENVIADO A RO (m3)]]</f>
        <v>0.80747491060099197</v>
      </c>
      <c r="N100" s="61">
        <f>('[1]Contadores Por Turno 2026'!N102-'[1]Contadores Por Turno 2026'!N101)/1000</f>
        <v>364.09800000000001</v>
      </c>
      <c r="O100" s="61">
        <f>('[1]Contadores Por Turno 2026'!O102-'[1]Contadores Por Turno 2026'!O101)</f>
        <v>294</v>
      </c>
      <c r="P100" s="61">
        <f>+Tabla1[[#This Row],[ENTRADA RO 1 (m3)]]-Tabla1[[#This Row],[PERMEADO ETAPA 1  (m3)]]</f>
        <v>70.098000000000013</v>
      </c>
      <c r="Q100" s="60">
        <f>1-(Tabla1[[#This Row],[VOLUMEN ENVIADO A RO (m3)]]-Tabla1[[#This Row],[VOLUMEN ENVIADO PERMEADO RO (m3)]])/Tabla1[[#This Row],[VOLUMEN ENVIADO A RO (m3)]]</f>
        <v>0.80747491060099197</v>
      </c>
      <c r="R100" s="61">
        <v>0</v>
      </c>
      <c r="S100" s="61">
        <v>0</v>
      </c>
      <c r="T100" s="61">
        <v>0</v>
      </c>
      <c r="U100" s="60" t="s">
        <v>18</v>
      </c>
      <c r="V100" s="61">
        <f>Tabla1[[#This Row],[VOLUMEN ENVIADO PERMEADO RO (m3)]]</f>
        <v>294</v>
      </c>
      <c r="W100" s="111">
        <f>Tabla1[[#This Row],[TOTAL CONSUMO AGUA LIMPIA PRODUCCIÓN (m3)]]+Tabla1[[#This Row],[TOTAL CONSUMO AGUA RECHAZO PRODUCCIÓN (m3)]]</f>
        <v>475</v>
      </c>
      <c r="X100" s="111">
        <f>+Tabla1[[#This Row],[PERMEADO ETAPA 1  (m3)]]+Tabla1[[#This Row],[VOLUMEN  PTAP POTABLE (m3)2]]+Tabla1[[#This Row],[VOLUMEN CONSUMO ACUEDUCTO (m3)]]+Tabla1[[#This Row],[VOLUMEN CONSUMO CARROTANQUES (m3)]]</f>
        <v>475</v>
      </c>
      <c r="Y100" s="111">
        <v>0</v>
      </c>
      <c r="Z100" s="111">
        <v>600</v>
      </c>
      <c r="AA100" s="115">
        <f>+Tabla1[[#This Row],[VOLUMEN CONSUMO AGUA LIMPIA TINTORERIA (m3)]]</f>
        <v>191</v>
      </c>
      <c r="AB100" s="114">
        <f>Tabla1[[#This Row],[VOLUMEN CONSUMO AGUA LIMPIA TINTORERIA (m3)]]/Tabla1[[#This Row],[TOTAL CONSUMO AGUA PRODUCCIÓN (m3)]]</f>
        <v>0.40210526315789474</v>
      </c>
      <c r="AC100" s="115">
        <f>Tabla1[[#This Row],[TOTAL CONSUMO AGUA LIMPIA PRODUCCIÓN (m3)]]-Tabla1[[#This Row],[VOLUMEN CONSUMO AGUA LIMPIA LAVANDERIA (m3)]]</f>
        <v>191</v>
      </c>
      <c r="AD100" s="115"/>
      <c r="AE100" s="115"/>
      <c r="AF100" s="115">
        <v>65</v>
      </c>
      <c r="AG100" s="115">
        <v>45</v>
      </c>
      <c r="AH100" s="115">
        <f>Tabla1[[#This Row],[VOLUMEN CONSUMO AGUA LIMPIA LAVANDERIA (m3)]]</f>
        <v>284</v>
      </c>
      <c r="AI100" s="114">
        <f>Tabla1[[#This Row],[VOLUMEN CONSUMO AGUA LIMPIA LAVANDERIA (m3)]]/Tabla1[[#This Row],[TOTAL CONSUMO AGUA PRODUCCIÓN (m3)]]</f>
        <v>0.59789473684210526</v>
      </c>
      <c r="AJ100" s="115">
        <f>'[1]Contadores Por Turno 2026'!D102-'[1]Contadores Por Turno 2026'!D101</f>
        <v>284</v>
      </c>
      <c r="AK100" s="115">
        <v>0</v>
      </c>
      <c r="AL100" s="115"/>
      <c r="AM100" s="115">
        <v>19</v>
      </c>
      <c r="AN100" s="115">
        <v>0</v>
      </c>
      <c r="AO100" s="113"/>
      <c r="AP100" s="111"/>
      <c r="AQ100" s="113"/>
      <c r="AR100" s="113">
        <v>8</v>
      </c>
      <c r="AS100" s="115">
        <f>'[1]Contadores Por Turno 2026'!L102-'[1]Contadores Por Turno 2026'!L101</f>
        <v>6</v>
      </c>
      <c r="AT100" s="113">
        <v>0</v>
      </c>
      <c r="AU100" s="112">
        <f>'[1]Contadores Por Turno 2026'!U102-'[1]Contadores Por Turno 2026'!U101</f>
        <v>498</v>
      </c>
      <c r="AV100" s="112">
        <f>'[1]Contadores Por Turno 2026'!V102-'[1]Contadores Por Turno 2026'!V101</f>
        <v>273</v>
      </c>
      <c r="AW100" s="112">
        <f>'[1]Contadores Por Turno 2026'!W102-'[1]Contadores Por Turno 2026'!W101</f>
        <v>200</v>
      </c>
      <c r="AX100" s="112">
        <v>0</v>
      </c>
      <c r="AY100" s="112">
        <v>21</v>
      </c>
      <c r="AZ100" s="112">
        <f>('[1]Contadores Por Turno 2026'!S102-'[1]Contadores Por Turno 2026'!S101)/1000</f>
        <v>54.615000000000002</v>
      </c>
      <c r="BA100" s="225" t="e">
        <v>#N/A</v>
      </c>
      <c r="BB100" s="4"/>
    </row>
    <row r="101" spans="1:54" x14ac:dyDescent="0.25">
      <c r="A101" s="25">
        <v>46056</v>
      </c>
      <c r="B101" s="26">
        <v>1</v>
      </c>
      <c r="C101" s="26">
        <f>WEEKNUM(Tabla1[[#This Row],[FECHA]],2)</f>
        <v>6</v>
      </c>
      <c r="D101" s="26">
        <f>DAY(Tabla1[[#This Row],[FECHA]])</f>
        <v>3</v>
      </c>
      <c r="E101" s="26">
        <f>'[1]Contadores Por Turno 2026'!X103-'[1]Contadores Por Turno 2026'!X102</f>
        <v>126</v>
      </c>
      <c r="F101" s="26">
        <f>'[1]Contadores Por Turno 2026'!Y103-'[1]Contadores Por Turno 2026'!Y102</f>
        <v>100</v>
      </c>
      <c r="G101" s="26"/>
      <c r="H1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101" s="26">
        <f>('[1]Contadores Por Turno 2026'!C103-'[1]Contadores Por Turno 2026'!C102)*10</f>
        <v>260</v>
      </c>
      <c r="J101" s="57">
        <f>Tabla1[[#This Row],[ENTRADA RO 1 (m3)]]</f>
        <v>397.87299999999999</v>
      </c>
      <c r="K101" s="57">
        <f>Tabla1[[#This Row],[RECHAZO ETAPA 1 (m3)]]</f>
        <v>68.87299999999999</v>
      </c>
      <c r="L101" s="57">
        <f>Tabla1[[#This Row],[PERMEADO ETAPA 1  (m3)]]</f>
        <v>329</v>
      </c>
      <c r="M101" s="56">
        <f>1-(Tabla1[[#This Row],[VOLUMEN ENVIADO A RO (m3)]]-Tabla1[[#This Row],[VOLUMEN ENVIADO PERMEADO RO (m3)]])/Tabla1[[#This Row],[VOLUMEN ENVIADO A RO (m3)]]</f>
        <v>0.82689702493006567</v>
      </c>
      <c r="N101" s="57">
        <f>('[1]Contadores Por Turno 2026'!N103-'[1]Contadores Por Turno 2026'!N102)/1000</f>
        <v>397.87299999999999</v>
      </c>
      <c r="O101" s="57">
        <f>('[1]Contadores Por Turno 2026'!O103-'[1]Contadores Por Turno 2026'!O102)</f>
        <v>329</v>
      </c>
      <c r="P101" s="57">
        <f>+Tabla1[[#This Row],[ENTRADA RO 1 (m3)]]-Tabla1[[#This Row],[PERMEADO ETAPA 1  (m3)]]</f>
        <v>68.87299999999999</v>
      </c>
      <c r="Q101" s="56">
        <f>1-(Tabla1[[#This Row],[VOLUMEN ENVIADO A RO (m3)]]-Tabla1[[#This Row],[VOLUMEN ENVIADO PERMEADO RO (m3)]])/Tabla1[[#This Row],[VOLUMEN ENVIADO A RO (m3)]]</f>
        <v>0.82689702493006567</v>
      </c>
      <c r="R101" s="57">
        <v>0</v>
      </c>
      <c r="S101" s="57">
        <v>0</v>
      </c>
      <c r="T101" s="57">
        <v>0</v>
      </c>
      <c r="U101" s="56" t="s">
        <v>18</v>
      </c>
      <c r="V101" s="57">
        <f>Tabla1[[#This Row],[VOLUMEN ENVIADO PERMEADO RO (m3)]]</f>
        <v>329</v>
      </c>
      <c r="W101" s="101">
        <f>Tabla1[[#This Row],[TOTAL CONSUMO AGUA LIMPIA PRODUCCIÓN (m3)]]+Tabla1[[#This Row],[TOTAL CONSUMO AGUA RECHAZO PRODUCCIÓN (m3)]]</f>
        <v>497</v>
      </c>
      <c r="X101" s="101">
        <f>+Tabla1[[#This Row],[PERMEADO ETAPA 1  (m3)]]+Tabla1[[#This Row],[VOLUMEN  PTAP POTABLE (m3)2]]+Tabla1[[#This Row],[VOLUMEN CONSUMO ACUEDUCTO (m3)]]+Tabla1[[#This Row],[VOLUMEN CONSUMO CARROTANQUES (m3)]]</f>
        <v>497</v>
      </c>
      <c r="Y101" s="101">
        <v>0</v>
      </c>
      <c r="Z101" s="101">
        <v>600</v>
      </c>
      <c r="AA101" s="105">
        <f>+Tabla1[[#This Row],[VOLUMEN CONSUMO AGUA LIMPIA TINTORERIA (m3)]]</f>
        <v>113</v>
      </c>
      <c r="AB101" s="104">
        <f>Tabla1[[#This Row],[VOLUMEN CONSUMO AGUA LIMPIA TINTORERIA (m3)]]/Tabla1[[#This Row],[TOTAL CONSUMO AGUA PRODUCCIÓN (m3)]]</f>
        <v>0.22736418511066397</v>
      </c>
      <c r="AC101" s="105">
        <f>Tabla1[[#This Row],[TOTAL CONSUMO AGUA LIMPIA PRODUCCIÓN (m3)]]-Tabla1[[#This Row],[VOLUMEN CONSUMO AGUA LIMPIA LAVANDERIA (m3)]]</f>
        <v>113</v>
      </c>
      <c r="AD101" s="105"/>
      <c r="AE101" s="105"/>
      <c r="AF101" s="105">
        <v>65</v>
      </c>
      <c r="AG101" s="105">
        <v>45</v>
      </c>
      <c r="AH101" s="105">
        <f>Tabla1[[#This Row],[VOLUMEN CONSUMO AGUA LIMPIA LAVANDERIA (m3)]]</f>
        <v>384</v>
      </c>
      <c r="AI101" s="104">
        <f>Tabla1[[#This Row],[VOLUMEN CONSUMO AGUA LIMPIA LAVANDERIA (m3)]]/Tabla1[[#This Row],[TOTAL CONSUMO AGUA PRODUCCIÓN (m3)]]</f>
        <v>0.77263581488933597</v>
      </c>
      <c r="AJ101" s="105">
        <f>'[1]Contadores Por Turno 2026'!D103-'[1]Contadores Por Turno 2026'!D102</f>
        <v>384</v>
      </c>
      <c r="AK101" s="105">
        <v>0</v>
      </c>
      <c r="AL101" s="105"/>
      <c r="AM101" s="105">
        <v>19</v>
      </c>
      <c r="AN101" s="105">
        <v>0</v>
      </c>
      <c r="AO101" s="103"/>
      <c r="AP101" s="101"/>
      <c r="AQ101" s="103"/>
      <c r="AR101" s="103">
        <v>8</v>
      </c>
      <c r="AS101" s="105">
        <f>'[1]Contadores Por Turno 2026'!L103-'[1]Contadores Por Turno 2026'!L102</f>
        <v>8</v>
      </c>
      <c r="AT101" s="103">
        <v>0</v>
      </c>
      <c r="AU101" s="102">
        <f>'[1]Contadores Por Turno 2026'!U103-'[1]Contadores Por Turno 2026'!U102</f>
        <v>523</v>
      </c>
      <c r="AV101" s="102">
        <f>'[1]Contadores Por Turno 2026'!V103-'[1]Contadores Por Turno 2026'!V102</f>
        <v>128</v>
      </c>
      <c r="AW101" s="102">
        <f>'[1]Contadores Por Turno 2026'!W103-'[1]Contadores Por Turno 2026'!W102</f>
        <v>286</v>
      </c>
      <c r="AX101" s="102">
        <v>0</v>
      </c>
      <c r="AY101" s="102">
        <v>12</v>
      </c>
      <c r="AZ101" s="102">
        <f>('[1]Contadores Por Turno 2026'!S103-'[1]Contadores Por Turno 2026'!S102)/1000</f>
        <v>55.594999999999999</v>
      </c>
      <c r="BA101" s="223" t="e">
        <v>#N/A</v>
      </c>
      <c r="BB101" s="4"/>
    </row>
    <row r="102" spans="1:54" x14ac:dyDescent="0.25">
      <c r="A102" s="23">
        <v>46056</v>
      </c>
      <c r="B102" s="17">
        <v>2</v>
      </c>
      <c r="C102" s="17">
        <f>WEEKNUM(Tabla1[[#This Row],[FECHA]],2)</f>
        <v>6</v>
      </c>
      <c r="D102" s="17">
        <f>DAY(Tabla1[[#This Row],[FECHA]])</f>
        <v>3</v>
      </c>
      <c r="E102" s="17">
        <f>'[1]Contadores Por Turno 2026'!X104-'[1]Contadores Por Turno 2026'!X103</f>
        <v>130</v>
      </c>
      <c r="F102" s="17">
        <f>'[1]Contadores Por Turno 2026'!Y104-'[1]Contadores Por Turno 2026'!Y103</f>
        <v>103</v>
      </c>
      <c r="H10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-5.5</v>
      </c>
      <c r="I102" s="17">
        <f>('[1]Contadores Por Turno 2026'!C104-'[1]Contadores Por Turno 2026'!C103)*10</f>
        <v>270</v>
      </c>
      <c r="J102" s="59">
        <f>Tabla1[[#This Row],[ENTRADA RO 1 (m3)]]</f>
        <v>383.53199999999998</v>
      </c>
      <c r="K102" s="59">
        <f>Tabla1[[#This Row],[RECHAZO ETAPA 1 (m3)]]</f>
        <v>68.531999999999982</v>
      </c>
      <c r="L102" s="59">
        <f>Tabla1[[#This Row],[PERMEADO ETAPA 1  (m3)]]</f>
        <v>315</v>
      </c>
      <c r="M102" s="58">
        <f>1-(Tabla1[[#This Row],[VOLUMEN ENVIADO A RO (m3)]]-Tabla1[[#This Row],[VOLUMEN ENVIADO PERMEADO RO (m3)]])/Tabla1[[#This Row],[VOLUMEN ENVIADO A RO (m3)]]</f>
        <v>0.82131347579862957</v>
      </c>
      <c r="N102" s="59">
        <f>('[1]Contadores Por Turno 2026'!N104-'[1]Contadores Por Turno 2026'!N103)/1000</f>
        <v>383.53199999999998</v>
      </c>
      <c r="O102" s="59">
        <f>('[1]Contadores Por Turno 2026'!O104-'[1]Contadores Por Turno 2026'!O103)</f>
        <v>315</v>
      </c>
      <c r="P102" s="59">
        <f>+Tabla1[[#This Row],[ENTRADA RO 1 (m3)]]-Tabla1[[#This Row],[PERMEADO ETAPA 1  (m3)]]</f>
        <v>68.531999999999982</v>
      </c>
      <c r="Q102" s="58">
        <f>1-(Tabla1[[#This Row],[VOLUMEN ENVIADO A RO (m3)]]-Tabla1[[#This Row],[VOLUMEN ENVIADO PERMEADO RO (m3)]])/Tabla1[[#This Row],[VOLUMEN ENVIADO A RO (m3)]]</f>
        <v>0.82131347579862957</v>
      </c>
      <c r="R102" s="59">
        <v>0</v>
      </c>
      <c r="S102" s="59">
        <v>0</v>
      </c>
      <c r="T102" s="59">
        <v>0</v>
      </c>
      <c r="U102" s="58" t="s">
        <v>18</v>
      </c>
      <c r="V102" s="59">
        <f>Tabla1[[#This Row],[VOLUMEN ENVIADO PERMEADO RO (m3)]]</f>
        <v>315</v>
      </c>
      <c r="W102" s="106">
        <f>Tabla1[[#This Row],[TOTAL CONSUMO AGUA LIMPIA PRODUCCIÓN (m3)]]+Tabla1[[#This Row],[TOTAL CONSUMO AGUA RECHAZO PRODUCCIÓN (m3)]]</f>
        <v>412.5</v>
      </c>
      <c r="X102" s="106">
        <f>+Tabla1[[#This Row],[PERMEADO ETAPA 1  (m3)]]+Tabla1[[#This Row],[VOLUMEN  PTAP POTABLE (m3)2]]+Tabla1[[#This Row],[VOLUMEN CONSUMO ACUEDUCTO (m3)]]+Tabla1[[#This Row],[VOLUMEN CONSUMO CARROTANQUES (m3)]]</f>
        <v>412.5</v>
      </c>
      <c r="Y102" s="106">
        <v>0</v>
      </c>
      <c r="Z102" s="106">
        <v>525</v>
      </c>
      <c r="AA102" s="110">
        <f>+Tabla1[[#This Row],[VOLUMEN CONSUMO AGUA LIMPIA TINTORERIA (m3)]]</f>
        <v>151.5</v>
      </c>
      <c r="AB102" s="109">
        <f>Tabla1[[#This Row],[VOLUMEN CONSUMO AGUA LIMPIA TINTORERIA (m3)]]/Tabla1[[#This Row],[TOTAL CONSUMO AGUA PRODUCCIÓN (m3)]]</f>
        <v>0.36727272727272725</v>
      </c>
      <c r="AC102" s="110">
        <f>Tabla1[[#This Row],[TOTAL CONSUMO AGUA LIMPIA PRODUCCIÓN (m3)]]-Tabla1[[#This Row],[VOLUMEN CONSUMO AGUA LIMPIA LAVANDERIA (m3)]]</f>
        <v>151.5</v>
      </c>
      <c r="AD102" s="110"/>
      <c r="AE102" s="110">
        <v>7641</v>
      </c>
      <c r="AF102" s="110">
        <v>65</v>
      </c>
      <c r="AG102" s="110">
        <v>45</v>
      </c>
      <c r="AH102" s="110">
        <f>Tabla1[[#This Row],[VOLUMEN CONSUMO AGUA LIMPIA LAVANDERIA (m3)]]</f>
        <v>261</v>
      </c>
      <c r="AI102" s="109">
        <f>Tabla1[[#This Row],[VOLUMEN CONSUMO AGUA LIMPIA LAVANDERIA (m3)]]/Tabla1[[#This Row],[TOTAL CONSUMO AGUA PRODUCCIÓN (m3)]]</f>
        <v>0.63272727272727269</v>
      </c>
      <c r="AJ102" s="110">
        <f>'[1]Contadores Por Turno 2026'!D104-'[1]Contadores Por Turno 2026'!D103</f>
        <v>261</v>
      </c>
      <c r="AK102" s="110">
        <v>0</v>
      </c>
      <c r="AL102" s="110">
        <v>19298</v>
      </c>
      <c r="AM102" s="110">
        <v>19</v>
      </c>
      <c r="AN102" s="110">
        <v>0</v>
      </c>
      <c r="AO102" s="108" t="e">
        <f>#REF!-#REF!</f>
        <v>#REF!</v>
      </c>
      <c r="AP102" s="106"/>
      <c r="AQ102" s="108">
        <v>750</v>
      </c>
      <c r="AR102" s="108">
        <v>8</v>
      </c>
      <c r="AS102" s="110">
        <f>'[1]Contadores Por Turno 2026'!L104-'[1]Contadores Por Turno 2026'!L103</f>
        <v>4</v>
      </c>
      <c r="AT102" s="108">
        <v>0</v>
      </c>
      <c r="AU102" s="107">
        <f>'[1]Contadores Por Turno 2026'!U104-'[1]Contadores Por Turno 2026'!U103</f>
        <v>439.5</v>
      </c>
      <c r="AV102" s="107">
        <f>'[1]Contadores Por Turno 2026'!V104-'[1]Contadores Por Turno 2026'!V103</f>
        <v>0</v>
      </c>
      <c r="AW102" s="107">
        <f>'[1]Contadores Por Turno 2026'!W104-'[1]Contadores Por Turno 2026'!W103</f>
        <v>0</v>
      </c>
      <c r="AX102" s="107">
        <v>0</v>
      </c>
      <c r="AY102" s="107">
        <v>20</v>
      </c>
      <c r="AZ102" s="107">
        <f>('[1]Contadores Por Turno 2026'!S104-'[1]Contadores Por Turno 2026'!S103)/1000</f>
        <v>37.164999999999999</v>
      </c>
      <c r="BA102" s="224" t="e">
        <v>#N/A</v>
      </c>
      <c r="BB102" s="4"/>
    </row>
    <row r="103" spans="1:54" ht="15.75" thickBot="1" x14ac:dyDescent="0.3">
      <c r="A103" s="27">
        <v>46056</v>
      </c>
      <c r="B103" s="28">
        <v>3</v>
      </c>
      <c r="C103" s="28">
        <f>WEEKNUM(Tabla1[[#This Row],[FECHA]],2)</f>
        <v>6</v>
      </c>
      <c r="D103" s="28">
        <f>DAY(Tabla1[[#This Row],[FECHA]])</f>
        <v>3</v>
      </c>
      <c r="E103" s="28">
        <f>'[1]Contadores Por Turno 2026'!X105-'[1]Contadores Por Turno 2026'!X104</f>
        <v>126</v>
      </c>
      <c r="F103" s="28">
        <f>'[1]Contadores Por Turno 2026'!Y105-'[1]Contadores Por Turno 2026'!Y104</f>
        <v>105</v>
      </c>
      <c r="G103" s="28"/>
      <c r="H10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33.5</v>
      </c>
      <c r="I103" s="28">
        <f>('[1]Contadores Por Turno 2026'!C105-'[1]Contadores Por Turno 2026'!C104)*10</f>
        <v>200</v>
      </c>
      <c r="J103" s="61">
        <f>Tabla1[[#This Row],[ENTRADA RO 1 (m3)]]</f>
        <v>318.25400000000002</v>
      </c>
      <c r="K103" s="61">
        <f>Tabla1[[#This Row],[RECHAZO ETAPA 1 (m3)]]</f>
        <v>38.254000000000019</v>
      </c>
      <c r="L103" s="61">
        <f>Tabla1[[#This Row],[PERMEADO ETAPA 1  (m3)]]</f>
        <v>280</v>
      </c>
      <c r="M103" s="60">
        <f>1-(Tabla1[[#This Row],[VOLUMEN ENVIADO A RO (m3)]]-Tabla1[[#This Row],[VOLUMEN ENVIADO PERMEADO RO (m3)]])/Tabla1[[#This Row],[VOLUMEN ENVIADO A RO (m3)]]</f>
        <v>0.87980041099247763</v>
      </c>
      <c r="N103" s="61">
        <f>('[1]Contadores Por Turno 2026'!N105-'[1]Contadores Por Turno 2026'!N104)/1000</f>
        <v>318.25400000000002</v>
      </c>
      <c r="O103" s="61">
        <f>('[1]Contadores Por Turno 2026'!O105-'[1]Contadores Por Turno 2026'!O104)</f>
        <v>280</v>
      </c>
      <c r="P103" s="61">
        <f>+Tabla1[[#This Row],[ENTRADA RO 1 (m3)]]-Tabla1[[#This Row],[PERMEADO ETAPA 1  (m3)]]</f>
        <v>38.254000000000019</v>
      </c>
      <c r="Q103" s="60">
        <f>1-(Tabla1[[#This Row],[VOLUMEN ENVIADO A RO (m3)]]-Tabla1[[#This Row],[VOLUMEN ENVIADO PERMEADO RO (m3)]])/Tabla1[[#This Row],[VOLUMEN ENVIADO A RO (m3)]]</f>
        <v>0.87980041099247763</v>
      </c>
      <c r="R103" s="61">
        <v>0</v>
      </c>
      <c r="S103" s="61">
        <v>0</v>
      </c>
      <c r="T103" s="61">
        <v>0</v>
      </c>
      <c r="U103" s="60" t="s">
        <v>18</v>
      </c>
      <c r="V103" s="61">
        <f>Tabla1[[#This Row],[VOLUMEN ENVIADO PERMEADO RO (m3)]]</f>
        <v>280</v>
      </c>
      <c r="W103" s="111">
        <f>Tabla1[[#This Row],[TOTAL CONSUMO AGUA LIMPIA PRODUCCIÓN (m3)]]+Tabla1[[#This Row],[TOTAL CONSUMO AGUA RECHAZO PRODUCCIÓN (m3)]]</f>
        <v>418.5</v>
      </c>
      <c r="X103" s="111">
        <f>+Tabla1[[#This Row],[PERMEADO ETAPA 1  (m3)]]+Tabla1[[#This Row],[VOLUMEN  PTAP POTABLE (m3)2]]+Tabla1[[#This Row],[VOLUMEN CONSUMO ACUEDUCTO (m3)]]+Tabla1[[#This Row],[VOLUMEN CONSUMO CARROTANQUES (m3)]]</f>
        <v>418.5</v>
      </c>
      <c r="Y103" s="111">
        <v>0</v>
      </c>
      <c r="Z103" s="111">
        <v>525</v>
      </c>
      <c r="AA103" s="115">
        <f>+Tabla1[[#This Row],[VOLUMEN CONSUMO AGUA LIMPIA TINTORERIA (m3)]]</f>
        <v>132.5</v>
      </c>
      <c r="AB103" s="114">
        <f>Tabla1[[#This Row],[VOLUMEN CONSUMO AGUA LIMPIA TINTORERIA (m3)]]/Tabla1[[#This Row],[TOTAL CONSUMO AGUA PRODUCCIÓN (m3)]]</f>
        <v>0.31660692951015534</v>
      </c>
      <c r="AC103" s="115">
        <f>Tabla1[[#This Row],[TOTAL CONSUMO AGUA LIMPIA PRODUCCIÓN (m3)]]-Tabla1[[#This Row],[VOLUMEN CONSUMO AGUA LIMPIA LAVANDERIA (m3)]]</f>
        <v>132.5</v>
      </c>
      <c r="AD103" s="115"/>
      <c r="AE103" s="115"/>
      <c r="AF103" s="115">
        <v>65</v>
      </c>
      <c r="AG103" s="115">
        <v>45</v>
      </c>
      <c r="AH103" s="115">
        <f>Tabla1[[#This Row],[VOLUMEN CONSUMO AGUA LIMPIA LAVANDERIA (m3)]]</f>
        <v>286</v>
      </c>
      <c r="AI103" s="114">
        <f>Tabla1[[#This Row],[VOLUMEN CONSUMO AGUA LIMPIA LAVANDERIA (m3)]]/Tabla1[[#This Row],[TOTAL CONSUMO AGUA PRODUCCIÓN (m3)]]</f>
        <v>0.68339307048984466</v>
      </c>
      <c r="AJ103" s="115">
        <f>'[1]Contadores Por Turno 2026'!D105-'[1]Contadores Por Turno 2026'!D104</f>
        <v>286</v>
      </c>
      <c r="AK103" s="115">
        <v>0</v>
      </c>
      <c r="AL103" s="115"/>
      <c r="AM103" s="115">
        <v>19</v>
      </c>
      <c r="AN103" s="115">
        <v>0</v>
      </c>
      <c r="AO103" s="113"/>
      <c r="AP103" s="111"/>
      <c r="AQ103" s="113"/>
      <c r="AR103" s="113">
        <v>8</v>
      </c>
      <c r="AS103" s="115">
        <f>'[1]Contadores Por Turno 2026'!L105-'[1]Contadores Por Turno 2026'!L104</f>
        <v>0</v>
      </c>
      <c r="AT103" s="113">
        <v>0</v>
      </c>
      <c r="AU103" s="112">
        <f>'[1]Contadores Por Turno 2026'!U105-'[1]Contadores Por Turno 2026'!U104</f>
        <v>439.5</v>
      </c>
      <c r="AV103" s="112">
        <f>'[1]Contadores Por Turno 2026'!V105-'[1]Contadores Por Turno 2026'!V104</f>
        <v>221</v>
      </c>
      <c r="AW103" s="112">
        <f>'[1]Contadores Por Turno 2026'!W105-'[1]Contadores Por Turno 2026'!W104</f>
        <v>658</v>
      </c>
      <c r="AX103" s="112">
        <v>0</v>
      </c>
      <c r="AY103" s="112">
        <v>8</v>
      </c>
      <c r="AZ103" s="112">
        <f>('[1]Contadores Por Turno 2026'!S105-'[1]Contadores Por Turno 2026'!S104)/1000</f>
        <v>50.185000000000002</v>
      </c>
      <c r="BA103" s="225" t="e">
        <v>#N/A</v>
      </c>
      <c r="BB103" s="4"/>
    </row>
    <row r="104" spans="1:54" x14ac:dyDescent="0.25">
      <c r="A104" s="25">
        <v>46057</v>
      </c>
      <c r="B104" s="26">
        <v>1</v>
      </c>
      <c r="C104" s="26">
        <f>WEEKNUM(Tabla1[[#This Row],[FECHA]],2)</f>
        <v>6</v>
      </c>
      <c r="D104" s="26">
        <f>DAY(Tabla1[[#This Row],[FECHA]])</f>
        <v>4</v>
      </c>
      <c r="E104" s="26">
        <f>'[1]Contadores Por Turno 2026'!X106-'[1]Contadores Por Turno 2026'!X105</f>
        <v>150</v>
      </c>
      <c r="F104" s="26">
        <f>'[1]Contadores Por Turno 2026'!Y106-'[1]Contadores Por Turno 2026'!Y105</f>
        <v>109</v>
      </c>
      <c r="G104" s="26"/>
      <c r="H1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</v>
      </c>
      <c r="I104" s="26">
        <f>('[1]Contadores Por Turno 2026'!C106-'[1]Contadores Por Turno 2026'!C105)*10</f>
        <v>1330</v>
      </c>
      <c r="J104" s="57">
        <f>Tabla1[[#This Row],[ENTRADA RO 1 (m3)]]</f>
        <v>305.50099999999998</v>
      </c>
      <c r="K104" s="57">
        <f>Tabla1[[#This Row],[RECHAZO ETAPA 1 (m3)]]</f>
        <v>32.500999999999976</v>
      </c>
      <c r="L104" s="57">
        <f>Tabla1[[#This Row],[PERMEADO ETAPA 1  (m3)]]</f>
        <v>273</v>
      </c>
      <c r="M104" s="56">
        <f>1-(Tabla1[[#This Row],[VOLUMEN ENVIADO A RO (m3)]]-Tabla1[[#This Row],[VOLUMEN ENVIADO PERMEADO RO (m3)]])/Tabla1[[#This Row],[VOLUMEN ENVIADO A RO (m3)]]</f>
        <v>0.89361409618953791</v>
      </c>
      <c r="N104" s="57">
        <f>('[1]Contadores Por Turno 2026'!N106-'[1]Contadores Por Turno 2026'!N105)/1000</f>
        <v>305.50099999999998</v>
      </c>
      <c r="O104" s="57">
        <f>('[1]Contadores Por Turno 2026'!O106-'[1]Contadores Por Turno 2026'!O105)</f>
        <v>273</v>
      </c>
      <c r="P104" s="57">
        <f>+Tabla1[[#This Row],[ENTRADA RO 1 (m3)]]-Tabla1[[#This Row],[PERMEADO ETAPA 1  (m3)]]</f>
        <v>32.500999999999976</v>
      </c>
      <c r="Q104" s="56">
        <f>1-(Tabla1[[#This Row],[VOLUMEN ENVIADO A RO (m3)]]-Tabla1[[#This Row],[VOLUMEN ENVIADO PERMEADO RO (m3)]])/Tabla1[[#This Row],[VOLUMEN ENVIADO A RO (m3)]]</f>
        <v>0.89361409618953791</v>
      </c>
      <c r="R104" s="57">
        <v>0</v>
      </c>
      <c r="S104" s="57">
        <v>0</v>
      </c>
      <c r="T104" s="57">
        <v>0</v>
      </c>
      <c r="U104" s="56" t="s">
        <v>18</v>
      </c>
      <c r="V104" s="57">
        <f>Tabla1[[#This Row],[VOLUMEN ENVIADO PERMEADO RO (m3)]]</f>
        <v>273</v>
      </c>
      <c r="W104" s="101">
        <f>Tabla1[[#This Row],[TOTAL CONSUMO AGUA LIMPIA PRODUCCIÓN (m3)]]+Tabla1[[#This Row],[TOTAL CONSUMO AGUA RECHAZO PRODUCCIÓN (m3)]]</f>
        <v>390</v>
      </c>
      <c r="X104" s="101">
        <f>+Tabla1[[#This Row],[PERMEADO ETAPA 1  (m3)]]+Tabla1[[#This Row],[VOLUMEN  PTAP POTABLE (m3)2]]+Tabla1[[#This Row],[VOLUMEN CONSUMO ACUEDUCTO (m3)]]+Tabla1[[#This Row],[VOLUMEN CONSUMO CARROTANQUES (m3)]]</f>
        <v>390</v>
      </c>
      <c r="Y104" s="101">
        <v>0</v>
      </c>
      <c r="Z104" s="101">
        <v>525</v>
      </c>
      <c r="AA104" s="105">
        <f>+Tabla1[[#This Row],[VOLUMEN CONSUMO AGUA LIMPIA TINTORERIA (m3)]]</f>
        <v>51</v>
      </c>
      <c r="AB104" s="104">
        <f>Tabla1[[#This Row],[VOLUMEN CONSUMO AGUA LIMPIA TINTORERIA (m3)]]/Tabla1[[#This Row],[TOTAL CONSUMO AGUA PRODUCCIÓN (m3)]]</f>
        <v>0.13076923076923078</v>
      </c>
      <c r="AC104" s="105">
        <f>Tabla1[[#This Row],[TOTAL CONSUMO AGUA LIMPIA PRODUCCIÓN (m3)]]-Tabla1[[#This Row],[VOLUMEN CONSUMO AGUA LIMPIA LAVANDERIA (m3)]]</f>
        <v>51</v>
      </c>
      <c r="AD104" s="105"/>
      <c r="AE104" s="105"/>
      <c r="AF104" s="105">
        <v>65</v>
      </c>
      <c r="AG104" s="105">
        <v>45</v>
      </c>
      <c r="AH104" s="105">
        <f>Tabla1[[#This Row],[VOLUMEN CONSUMO AGUA LIMPIA LAVANDERIA (m3)]]</f>
        <v>339</v>
      </c>
      <c r="AI104" s="104">
        <f>Tabla1[[#This Row],[VOLUMEN CONSUMO AGUA LIMPIA LAVANDERIA (m3)]]/Tabla1[[#This Row],[TOTAL CONSUMO AGUA PRODUCCIÓN (m3)]]</f>
        <v>0.86923076923076925</v>
      </c>
      <c r="AJ104" s="105">
        <f>'[1]Contadores Por Turno 2026'!D106-'[1]Contadores Por Turno 2026'!D105</f>
        <v>339</v>
      </c>
      <c r="AK104" s="105">
        <v>0</v>
      </c>
      <c r="AL104" s="105"/>
      <c r="AM104" s="105">
        <v>19</v>
      </c>
      <c r="AN104" s="105">
        <v>0</v>
      </c>
      <c r="AO104" s="103"/>
      <c r="AP104" s="101"/>
      <c r="AQ104" s="103"/>
      <c r="AR104" s="103">
        <v>8</v>
      </c>
      <c r="AS104" s="105">
        <f>'[1]Contadores Por Turno 2026'!L106-'[1]Contadores Por Turno 2026'!L105</f>
        <v>6</v>
      </c>
      <c r="AT104" s="103">
        <v>0</v>
      </c>
      <c r="AU104" s="102">
        <f>'[1]Contadores Por Turno 2026'!U106-'[1]Contadores Por Turno 2026'!U105</f>
        <v>431</v>
      </c>
      <c r="AV104" s="102">
        <f>'[1]Contadores Por Turno 2026'!V106-'[1]Contadores Por Turno 2026'!V105</f>
        <v>92</v>
      </c>
      <c r="AW104" s="102">
        <f>'[1]Contadores Por Turno 2026'!W106-'[1]Contadores Por Turno 2026'!W105</f>
        <v>262</v>
      </c>
      <c r="AX104" s="102">
        <v>0</v>
      </c>
      <c r="AY104" s="102">
        <v>7</v>
      </c>
      <c r="AZ104" s="102">
        <f>('[1]Contadores Por Turno 2026'!S106-'[1]Contadores Por Turno 2026'!S105)/1000</f>
        <v>78.557000000000002</v>
      </c>
      <c r="BA104" s="223" t="e">
        <v>#N/A</v>
      </c>
      <c r="BB104" s="4"/>
    </row>
    <row r="105" spans="1:54" x14ac:dyDescent="0.25">
      <c r="A105" s="23">
        <v>46057</v>
      </c>
      <c r="B105" s="17">
        <v>2</v>
      </c>
      <c r="C105" s="17">
        <f>WEEKNUM(Tabla1[[#This Row],[FECHA]],2)</f>
        <v>6</v>
      </c>
      <c r="D105" s="17">
        <f>DAY(Tabla1[[#This Row],[FECHA]])</f>
        <v>4</v>
      </c>
      <c r="E105" s="17">
        <f>'[1]Contadores Por Turno 2026'!X107-'[1]Contadores Por Turno 2026'!X106</f>
        <v>0</v>
      </c>
      <c r="F105" s="17">
        <f>'[1]Contadores Por Turno 2026'!Y107-'[1]Contadores Por Turno 2026'!Y106</f>
        <v>0</v>
      </c>
      <c r="H1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05" s="17">
        <f>('[1]Contadores Por Turno 2026'!C107-'[1]Contadores Por Turno 2026'!C106)*10</f>
        <v>-690</v>
      </c>
      <c r="J105" s="59">
        <f>Tabla1[[#This Row],[ENTRADA RO 1 (m3)]]</f>
        <v>312.125</v>
      </c>
      <c r="K105" s="59">
        <f>Tabla1[[#This Row],[RECHAZO ETAPA 1 (m3)]]</f>
        <v>24.125</v>
      </c>
      <c r="L105" s="59">
        <f>Tabla1[[#This Row],[PERMEADO ETAPA 1  (m3)]]</f>
        <v>288</v>
      </c>
      <c r="M105" s="58">
        <f>1-(Tabla1[[#This Row],[VOLUMEN ENVIADO A RO (m3)]]-Tabla1[[#This Row],[VOLUMEN ENVIADO PERMEADO RO (m3)]])/Tabla1[[#This Row],[VOLUMEN ENVIADO A RO (m3)]]</f>
        <v>0.92270724869843812</v>
      </c>
      <c r="N105" s="59">
        <f>('[1]Contadores Por Turno 2026'!N107-'[1]Contadores Por Turno 2026'!N106)/1000</f>
        <v>312.125</v>
      </c>
      <c r="O105" s="59">
        <f>('[1]Contadores Por Turno 2026'!O107-'[1]Contadores Por Turno 2026'!O106)</f>
        <v>288</v>
      </c>
      <c r="P105" s="59">
        <f>+Tabla1[[#This Row],[ENTRADA RO 1 (m3)]]-Tabla1[[#This Row],[PERMEADO ETAPA 1  (m3)]]</f>
        <v>24.125</v>
      </c>
      <c r="Q105" s="58">
        <f>1-(Tabla1[[#This Row],[VOLUMEN ENVIADO A RO (m3)]]-Tabla1[[#This Row],[VOLUMEN ENVIADO PERMEADO RO (m3)]])/Tabla1[[#This Row],[VOLUMEN ENVIADO A RO (m3)]]</f>
        <v>0.92270724869843812</v>
      </c>
      <c r="R105" s="59">
        <v>0</v>
      </c>
      <c r="S105" s="59">
        <v>0</v>
      </c>
      <c r="T105" s="59">
        <v>0</v>
      </c>
      <c r="U105" s="58" t="s">
        <v>18</v>
      </c>
      <c r="V105" s="59">
        <f>Tabla1[[#This Row],[VOLUMEN ENVIADO PERMEADO RO (m3)]]</f>
        <v>288</v>
      </c>
      <c r="W105" s="106">
        <f>Tabla1[[#This Row],[TOTAL CONSUMO AGUA LIMPIA PRODUCCIÓN (m3)]]+Tabla1[[#This Row],[TOTAL CONSUMO AGUA RECHAZO PRODUCCIÓN (m3)]]</f>
        <v>380</v>
      </c>
      <c r="X105" s="106">
        <f>+Tabla1[[#This Row],[PERMEADO ETAPA 1  (m3)]]+Tabla1[[#This Row],[VOLUMEN  PTAP POTABLE (m3)2]]+Tabla1[[#This Row],[VOLUMEN CONSUMO ACUEDUCTO (m3)]]+Tabla1[[#This Row],[VOLUMEN CONSUMO CARROTANQUES (m3)]]</f>
        <v>380</v>
      </c>
      <c r="Y105" s="106">
        <v>0</v>
      </c>
      <c r="Z105" s="106">
        <v>525</v>
      </c>
      <c r="AA105" s="110">
        <f>+Tabla1[[#This Row],[VOLUMEN CONSUMO AGUA LIMPIA TINTORERIA (m3)]]</f>
        <v>58</v>
      </c>
      <c r="AB105" s="109">
        <f>Tabla1[[#This Row],[VOLUMEN CONSUMO AGUA LIMPIA TINTORERIA (m3)]]/Tabla1[[#This Row],[TOTAL CONSUMO AGUA PRODUCCIÓN (m3)]]</f>
        <v>0.15263157894736842</v>
      </c>
      <c r="AC105" s="110">
        <f>Tabla1[[#This Row],[TOTAL CONSUMO AGUA LIMPIA PRODUCCIÓN (m3)]]-Tabla1[[#This Row],[VOLUMEN CONSUMO AGUA LIMPIA LAVANDERIA (m3)]]</f>
        <v>58</v>
      </c>
      <c r="AD105" s="110"/>
      <c r="AE105" s="110">
        <v>6083</v>
      </c>
      <c r="AF105" s="110">
        <v>65</v>
      </c>
      <c r="AG105" s="110">
        <v>45</v>
      </c>
      <c r="AH105" s="110">
        <f>Tabla1[[#This Row],[VOLUMEN CONSUMO AGUA LIMPIA LAVANDERIA (m3)]]</f>
        <v>322</v>
      </c>
      <c r="AI105" s="109">
        <f>Tabla1[[#This Row],[VOLUMEN CONSUMO AGUA LIMPIA LAVANDERIA (m3)]]/Tabla1[[#This Row],[TOTAL CONSUMO AGUA PRODUCCIÓN (m3)]]</f>
        <v>0.84736842105263155</v>
      </c>
      <c r="AJ105" s="110">
        <f>'[1]Contadores Por Turno 2026'!D107-'[1]Contadores Por Turno 2026'!D106</f>
        <v>322</v>
      </c>
      <c r="AK105" s="110">
        <v>0</v>
      </c>
      <c r="AL105" s="110">
        <v>29736</v>
      </c>
      <c r="AM105" s="110">
        <v>19</v>
      </c>
      <c r="AN105" s="110">
        <v>0</v>
      </c>
      <c r="AO105" s="108" t="e">
        <f>#REF!-#REF!</f>
        <v>#REF!</v>
      </c>
      <c r="AP105" s="106"/>
      <c r="AQ105" s="108">
        <v>2150</v>
      </c>
      <c r="AR105" s="108">
        <v>8</v>
      </c>
      <c r="AS105" s="110">
        <f>'[1]Contadores Por Turno 2026'!L107-'[1]Contadores Por Turno 2026'!L106</f>
        <v>7</v>
      </c>
      <c r="AT105" s="108">
        <v>0</v>
      </c>
      <c r="AU105" s="107">
        <f>'[1]Contadores Por Turno 2026'!U107-'[1]Contadores Por Turno 2026'!U106</f>
        <v>380</v>
      </c>
      <c r="AV105" s="107">
        <f>'[1]Contadores Por Turno 2026'!V107-'[1]Contadores Por Turno 2026'!V106</f>
        <v>86</v>
      </c>
      <c r="AW105" s="107">
        <f>'[1]Contadores Por Turno 2026'!W107-'[1]Contadores Por Turno 2026'!W106</f>
        <v>180</v>
      </c>
      <c r="AX105" s="107">
        <v>0</v>
      </c>
      <c r="AY105" s="107">
        <v>4</v>
      </c>
      <c r="AZ105" s="107">
        <f>('[1]Contadores Por Turno 2026'!S107-'[1]Contadores Por Turno 2026'!S106)/1000</f>
        <v>43.786000000000001</v>
      </c>
      <c r="BA105" s="224" t="e">
        <v>#N/A</v>
      </c>
      <c r="BB105" s="4"/>
    </row>
    <row r="106" spans="1:54" ht="15.75" thickBot="1" x14ac:dyDescent="0.3">
      <c r="A106" s="27">
        <v>46057</v>
      </c>
      <c r="B106" s="28">
        <v>3</v>
      </c>
      <c r="C106" s="28">
        <f>WEEKNUM(Tabla1[[#This Row],[FECHA]],2)</f>
        <v>6</v>
      </c>
      <c r="D106" s="28">
        <f>DAY(Tabla1[[#This Row],[FECHA]])</f>
        <v>4</v>
      </c>
      <c r="E106" s="28">
        <f>'[1]Contadores Por Turno 2026'!X108-'[1]Contadores Por Turno 2026'!X107</f>
        <v>0</v>
      </c>
      <c r="F106" s="28">
        <f>'[1]Contadores Por Turno 2026'!Y108-'[1]Contadores Por Turno 2026'!Y107</f>
        <v>0</v>
      </c>
      <c r="G106" s="28"/>
      <c r="H1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402</v>
      </c>
      <c r="I106" s="28">
        <f>('[1]Contadores Por Turno 2026'!C108-'[1]Contadores Por Turno 2026'!C107)*10</f>
        <v>500</v>
      </c>
      <c r="J106" s="61">
        <f>Tabla1[[#This Row],[ENTRADA RO 1 (m3)]]</f>
        <v>79.856999999999999</v>
      </c>
      <c r="K106" s="61">
        <f>Tabla1[[#This Row],[RECHAZO ETAPA 1 (m3)]]</f>
        <v>12.856999999999999</v>
      </c>
      <c r="L106" s="61">
        <f>Tabla1[[#This Row],[PERMEADO ETAPA 1  (m3)]]</f>
        <v>67</v>
      </c>
      <c r="M106" s="60">
        <f>1-(Tabla1[[#This Row],[VOLUMEN ENVIADO A RO (m3)]]-Tabla1[[#This Row],[VOLUMEN ENVIADO PERMEADO RO (m3)]])/Tabla1[[#This Row],[VOLUMEN ENVIADO A RO (m3)]]</f>
        <v>0.83899971198517354</v>
      </c>
      <c r="N106" s="61">
        <f>('[1]Contadores Por Turno 2026'!N108-'[1]Contadores Por Turno 2026'!N107)/1000</f>
        <v>79.856999999999999</v>
      </c>
      <c r="O106" s="61">
        <f>('[1]Contadores Por Turno 2026'!O108-'[1]Contadores Por Turno 2026'!O107)</f>
        <v>67</v>
      </c>
      <c r="P106" s="61">
        <f>+Tabla1[[#This Row],[ENTRADA RO 1 (m3)]]-Tabla1[[#This Row],[PERMEADO ETAPA 1  (m3)]]</f>
        <v>12.856999999999999</v>
      </c>
      <c r="Q106" s="60">
        <f>1-(Tabla1[[#This Row],[VOLUMEN ENVIADO A RO (m3)]]-Tabla1[[#This Row],[VOLUMEN ENVIADO PERMEADO RO (m3)]])/Tabla1[[#This Row],[VOLUMEN ENVIADO A RO (m3)]]</f>
        <v>0.83899971198517354</v>
      </c>
      <c r="R106" s="61">
        <v>0</v>
      </c>
      <c r="S106" s="61">
        <v>0</v>
      </c>
      <c r="T106" s="61">
        <v>0</v>
      </c>
      <c r="U106" s="60" t="s">
        <v>18</v>
      </c>
      <c r="V106" s="61">
        <f>Tabla1[[#This Row],[VOLUMEN ENVIADO PERMEADO RO (m3)]]</f>
        <v>67</v>
      </c>
      <c r="W106" s="111">
        <f>Tabla1[[#This Row],[TOTAL CONSUMO AGUA LIMPIA PRODUCCIÓN (m3)]]+Tabla1[[#This Row],[TOTAL CONSUMO AGUA RECHAZO PRODUCCIÓN (m3)]]</f>
        <v>469</v>
      </c>
      <c r="X106" s="111">
        <f>+Tabla1[[#This Row],[PERMEADO ETAPA 1  (m3)]]+Tabla1[[#This Row],[VOLUMEN  PTAP POTABLE (m3)2]]+Tabla1[[#This Row],[VOLUMEN CONSUMO ACUEDUCTO (m3)]]+Tabla1[[#This Row],[VOLUMEN CONSUMO CARROTANQUES (m3)]]</f>
        <v>469</v>
      </c>
      <c r="Y106" s="111">
        <v>0</v>
      </c>
      <c r="Z106" s="111">
        <v>525</v>
      </c>
      <c r="AA106" s="115">
        <f>+Tabla1[[#This Row],[VOLUMEN CONSUMO AGUA LIMPIA TINTORERIA (m3)]]</f>
        <v>190</v>
      </c>
      <c r="AB106" s="114">
        <f>Tabla1[[#This Row],[VOLUMEN CONSUMO AGUA LIMPIA TINTORERIA (m3)]]/Tabla1[[#This Row],[TOTAL CONSUMO AGUA PRODUCCIÓN (m3)]]</f>
        <v>0.40511727078891258</v>
      </c>
      <c r="AC106" s="115">
        <f>Tabla1[[#This Row],[TOTAL CONSUMO AGUA LIMPIA PRODUCCIÓN (m3)]]-Tabla1[[#This Row],[VOLUMEN CONSUMO AGUA LIMPIA LAVANDERIA (m3)]]</f>
        <v>190</v>
      </c>
      <c r="AD106" s="115"/>
      <c r="AE106" s="115"/>
      <c r="AF106" s="115">
        <v>65</v>
      </c>
      <c r="AG106" s="115">
        <v>45</v>
      </c>
      <c r="AH106" s="115">
        <f>Tabla1[[#This Row],[VOLUMEN CONSUMO AGUA LIMPIA LAVANDERIA (m3)]]</f>
        <v>279</v>
      </c>
      <c r="AI106" s="114">
        <f>Tabla1[[#This Row],[VOLUMEN CONSUMO AGUA LIMPIA LAVANDERIA (m3)]]/Tabla1[[#This Row],[TOTAL CONSUMO AGUA PRODUCCIÓN (m3)]]</f>
        <v>0.59488272921108742</v>
      </c>
      <c r="AJ106" s="115">
        <f>'[1]Contadores Por Turno 2026'!D108-'[1]Contadores Por Turno 2026'!D107</f>
        <v>279</v>
      </c>
      <c r="AK106" s="115">
        <v>0</v>
      </c>
      <c r="AL106" s="115"/>
      <c r="AM106" s="115">
        <v>19</v>
      </c>
      <c r="AN106" s="115">
        <v>0</v>
      </c>
      <c r="AO106" s="113"/>
      <c r="AP106" s="111"/>
      <c r="AQ106" s="113"/>
      <c r="AR106" s="113">
        <v>8</v>
      </c>
      <c r="AS106" s="115">
        <f>'[1]Contadores Por Turno 2026'!L108-'[1]Contadores Por Turno 2026'!L107</f>
        <v>7</v>
      </c>
      <c r="AT106" s="113">
        <v>0</v>
      </c>
      <c r="AU106" s="112">
        <f>'[1]Contadores Por Turno 2026'!U108-'[1]Contadores Por Turno 2026'!U107</f>
        <v>469</v>
      </c>
      <c r="AV106" s="112">
        <f>'[1]Contadores Por Turno 2026'!V108-'[1]Contadores Por Turno 2026'!V107</f>
        <v>93</v>
      </c>
      <c r="AW106" s="112">
        <f>'[1]Contadores Por Turno 2026'!W108-'[1]Contadores Por Turno 2026'!W107</f>
        <v>293</v>
      </c>
      <c r="AX106" s="112">
        <v>0</v>
      </c>
      <c r="AY106" s="112">
        <v>19</v>
      </c>
      <c r="AZ106" s="112">
        <f>('[1]Contadores Por Turno 2026'!S108-'[1]Contadores Por Turno 2026'!S107)/1000</f>
        <v>74.198999999999998</v>
      </c>
      <c r="BA106" s="225" t="e">
        <v>#N/A</v>
      </c>
      <c r="BB106" s="4"/>
    </row>
    <row r="107" spans="1:54" x14ac:dyDescent="0.25">
      <c r="A107" s="25">
        <v>46058</v>
      </c>
      <c r="B107" s="26">
        <v>1</v>
      </c>
      <c r="C107" s="26">
        <f>WEEKNUM(Tabla1[[#This Row],[FECHA]],2)</f>
        <v>6</v>
      </c>
      <c r="D107" s="26">
        <f>DAY(Tabla1[[#This Row],[FECHA]])</f>
        <v>5</v>
      </c>
      <c r="E107" s="26">
        <f>'[1]Contadores Por Turno 2026'!X109-'[1]Contadores Por Turno 2026'!X108</f>
        <v>87</v>
      </c>
      <c r="F107" s="26">
        <f>'[1]Contadores Por Turno 2026'!Y109-'[1]Contadores Por Turno 2026'!Y108</f>
        <v>70</v>
      </c>
      <c r="G107" s="26"/>
      <c r="H1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143</v>
      </c>
      <c r="I107" s="26">
        <f>('[1]Contadores Por Turno 2026'!C109-'[1]Contadores Por Turno 2026'!C108)*10</f>
        <v>290</v>
      </c>
      <c r="J107" s="57">
        <f>Tabla1[[#This Row],[ENTRADA RO 1 (m3)]]</f>
        <v>249.28200000000001</v>
      </c>
      <c r="K107" s="57">
        <f>Tabla1[[#This Row],[RECHAZO ETAPA 1 (m3)]]</f>
        <v>41.282000000000011</v>
      </c>
      <c r="L107" s="57">
        <f>Tabla1[[#This Row],[PERMEADO ETAPA 1  (m3)]]</f>
        <v>208</v>
      </c>
      <c r="M107" s="56">
        <f>1-(Tabla1[[#This Row],[VOLUMEN ENVIADO A RO (m3)]]-Tabla1[[#This Row],[VOLUMEN ENVIADO PERMEADO RO (m3)]])/Tabla1[[#This Row],[VOLUMEN ENVIADO A RO (m3)]]</f>
        <v>0.83439638642180336</v>
      </c>
      <c r="N107" s="57">
        <f>('[1]Contadores Por Turno 2026'!N109-'[1]Contadores Por Turno 2026'!N108)/1000</f>
        <v>249.28200000000001</v>
      </c>
      <c r="O107" s="57">
        <f>('[1]Contadores Por Turno 2026'!O109-'[1]Contadores Por Turno 2026'!O108)</f>
        <v>208</v>
      </c>
      <c r="P107" s="57">
        <f>+Tabla1[[#This Row],[ENTRADA RO 1 (m3)]]-Tabla1[[#This Row],[PERMEADO ETAPA 1  (m3)]]</f>
        <v>41.282000000000011</v>
      </c>
      <c r="Q107" s="56">
        <f>1-(Tabla1[[#This Row],[VOLUMEN ENVIADO A RO (m3)]]-Tabla1[[#This Row],[VOLUMEN ENVIADO PERMEADO RO (m3)]])/Tabla1[[#This Row],[VOLUMEN ENVIADO A RO (m3)]]</f>
        <v>0.83439638642180336</v>
      </c>
      <c r="R107" s="57">
        <v>0</v>
      </c>
      <c r="S107" s="57">
        <v>0</v>
      </c>
      <c r="T107" s="57">
        <v>0</v>
      </c>
      <c r="U107" s="56" t="s">
        <v>18</v>
      </c>
      <c r="V107" s="57">
        <f>Tabla1[[#This Row],[VOLUMEN ENVIADO PERMEADO RO (m3)]]</f>
        <v>208</v>
      </c>
      <c r="W107" s="101">
        <f>Tabla1[[#This Row],[TOTAL CONSUMO AGUA LIMPIA PRODUCCIÓN (m3)]]+Tabla1[[#This Row],[TOTAL CONSUMO AGUA RECHAZO PRODUCCIÓN (m3)]]</f>
        <v>421</v>
      </c>
      <c r="X107" s="101">
        <f>+Tabla1[[#This Row],[PERMEADO ETAPA 1  (m3)]]+Tabla1[[#This Row],[VOLUMEN  PTAP POTABLE (m3)2]]+Tabla1[[#This Row],[VOLUMEN CONSUMO ACUEDUCTO (m3)]]+Tabla1[[#This Row],[VOLUMEN CONSUMO CARROTANQUES (m3)]]</f>
        <v>421</v>
      </c>
      <c r="Y107" s="101">
        <v>0</v>
      </c>
      <c r="Z107" s="101">
        <v>600</v>
      </c>
      <c r="AA107" s="105">
        <f>+Tabla1[[#This Row],[VOLUMEN CONSUMO AGUA LIMPIA TINTORERIA (m3)]]</f>
        <v>49</v>
      </c>
      <c r="AB107" s="104">
        <f>Tabla1[[#This Row],[VOLUMEN CONSUMO AGUA LIMPIA TINTORERIA (m3)]]/Tabla1[[#This Row],[TOTAL CONSUMO AGUA PRODUCCIÓN (m3)]]</f>
        <v>0.1163895486935867</v>
      </c>
      <c r="AC107" s="105">
        <f>Tabla1[[#This Row],[TOTAL CONSUMO AGUA LIMPIA PRODUCCIÓN (m3)]]-Tabla1[[#This Row],[VOLUMEN CONSUMO AGUA LIMPIA LAVANDERIA (m3)]]</f>
        <v>49</v>
      </c>
      <c r="AD107" s="105"/>
      <c r="AE107" s="105"/>
      <c r="AF107" s="105">
        <v>65</v>
      </c>
      <c r="AG107" s="105">
        <v>45</v>
      </c>
      <c r="AH107" s="105">
        <f>Tabla1[[#This Row],[VOLUMEN CONSUMO AGUA LIMPIA LAVANDERIA (m3)]]</f>
        <v>372</v>
      </c>
      <c r="AI107" s="104">
        <f>Tabla1[[#This Row],[VOLUMEN CONSUMO AGUA LIMPIA LAVANDERIA (m3)]]/Tabla1[[#This Row],[TOTAL CONSUMO AGUA PRODUCCIÓN (m3)]]</f>
        <v>0.88361045130641325</v>
      </c>
      <c r="AJ107" s="105">
        <f>'[1]Contadores Por Turno 2026'!D109-'[1]Contadores Por Turno 2026'!D108</f>
        <v>372</v>
      </c>
      <c r="AK107" s="105">
        <v>0</v>
      </c>
      <c r="AL107" s="105"/>
      <c r="AM107" s="105">
        <v>19</v>
      </c>
      <c r="AN107" s="105">
        <v>0</v>
      </c>
      <c r="AO107" s="103"/>
      <c r="AP107" s="101"/>
      <c r="AQ107" s="103"/>
      <c r="AR107" s="103">
        <v>8</v>
      </c>
      <c r="AS107" s="105">
        <f>'[1]Contadores Por Turno 2026'!L109-'[1]Contadores Por Turno 2026'!L108</f>
        <v>1</v>
      </c>
      <c r="AT107" s="103">
        <v>0</v>
      </c>
      <c r="AU107" s="102">
        <f>'[1]Contadores Por Turno 2026'!U109-'[1]Contadores Por Turno 2026'!U108</f>
        <v>438</v>
      </c>
      <c r="AV107" s="102">
        <f>'[1]Contadores Por Turno 2026'!V109-'[1]Contadores Por Turno 2026'!V108</f>
        <v>87</v>
      </c>
      <c r="AW107" s="102">
        <f>'[1]Contadores Por Turno 2026'!W109-'[1]Contadores Por Turno 2026'!W108</f>
        <v>275</v>
      </c>
      <c r="AX107" s="102">
        <v>0</v>
      </c>
      <c r="AY107" s="102">
        <v>3</v>
      </c>
      <c r="AZ107" s="102">
        <f>('[1]Contadores Por Turno 2026'!S109-'[1]Contadores Por Turno 2026'!S108)/1000</f>
        <v>43.362000000000002</v>
      </c>
      <c r="BA107" s="223" t="e">
        <v>#N/A</v>
      </c>
      <c r="BB107" s="4"/>
    </row>
    <row r="108" spans="1:54" x14ac:dyDescent="0.25">
      <c r="A108" s="23">
        <v>46058</v>
      </c>
      <c r="B108" s="17">
        <v>2</v>
      </c>
      <c r="C108" s="17">
        <f>WEEKNUM(Tabla1[[#This Row],[FECHA]],2)</f>
        <v>6</v>
      </c>
      <c r="D108" s="17">
        <f>DAY(Tabla1[[#This Row],[FECHA]])</f>
        <v>5</v>
      </c>
      <c r="E108" s="17">
        <f>'[1]Contadores Por Turno 2026'!X110-'[1]Contadores Por Turno 2026'!X109</f>
        <v>0</v>
      </c>
      <c r="F108" s="17">
        <f>'[1]Contadores Por Turno 2026'!Y110-'[1]Contadores Por Turno 2026'!Y109</f>
        <v>0</v>
      </c>
      <c r="H1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08" s="17">
        <f>('[1]Contadores Por Turno 2026'!C110-'[1]Contadores Por Turno 2026'!C109)*10</f>
        <v>180</v>
      </c>
      <c r="J108" s="59">
        <f>Tabla1[[#This Row],[ENTRADA RO 1 (m3)]]</f>
        <v>346.541</v>
      </c>
      <c r="K108" s="59">
        <f>Tabla1[[#This Row],[RECHAZO ETAPA 1 (m3)]]</f>
        <v>57.540999999999997</v>
      </c>
      <c r="L108" s="59">
        <f>Tabla1[[#This Row],[PERMEADO ETAPA 1  (m3)]]</f>
        <v>289</v>
      </c>
      <c r="M108" s="58">
        <f>1-(Tabla1[[#This Row],[VOLUMEN ENVIADO A RO (m3)]]-Tabla1[[#This Row],[VOLUMEN ENVIADO PERMEADO RO (m3)]])/Tabla1[[#This Row],[VOLUMEN ENVIADO A RO (m3)]]</f>
        <v>0.83395615526012801</v>
      </c>
      <c r="N108" s="59">
        <f>('[1]Contadores Por Turno 2026'!N110-'[1]Contadores Por Turno 2026'!N109)/1000</f>
        <v>346.541</v>
      </c>
      <c r="O108" s="59">
        <f>('[1]Contadores Por Turno 2026'!O110-'[1]Contadores Por Turno 2026'!O109)</f>
        <v>289</v>
      </c>
      <c r="P108" s="59">
        <f>+Tabla1[[#This Row],[ENTRADA RO 1 (m3)]]-Tabla1[[#This Row],[PERMEADO ETAPA 1  (m3)]]</f>
        <v>57.540999999999997</v>
      </c>
      <c r="Q108" s="58">
        <f>1-(Tabla1[[#This Row],[VOLUMEN ENVIADO A RO (m3)]]-Tabla1[[#This Row],[VOLUMEN ENVIADO PERMEADO RO (m3)]])/Tabla1[[#This Row],[VOLUMEN ENVIADO A RO (m3)]]</f>
        <v>0.83395615526012801</v>
      </c>
      <c r="R108" s="59">
        <v>0</v>
      </c>
      <c r="S108" s="59">
        <v>0</v>
      </c>
      <c r="T108" s="59">
        <v>0</v>
      </c>
      <c r="U108" s="58" t="s">
        <v>18</v>
      </c>
      <c r="V108" s="59">
        <f>Tabla1[[#This Row],[VOLUMEN ENVIADO PERMEADO RO (m3)]]</f>
        <v>289</v>
      </c>
      <c r="W108" s="106">
        <f>Tabla1[[#This Row],[TOTAL CONSUMO AGUA LIMPIA PRODUCCIÓN (m3)]]+Tabla1[[#This Row],[TOTAL CONSUMO AGUA RECHAZO PRODUCCIÓN (m3)]]</f>
        <v>360</v>
      </c>
      <c r="X108" s="106">
        <f>+Tabla1[[#This Row],[PERMEADO ETAPA 1  (m3)]]+Tabla1[[#This Row],[VOLUMEN  PTAP POTABLE (m3)2]]+Tabla1[[#This Row],[VOLUMEN CONSUMO ACUEDUCTO (m3)]]+Tabla1[[#This Row],[VOLUMEN CONSUMO CARROTANQUES (m3)]]</f>
        <v>360</v>
      </c>
      <c r="Y108" s="106">
        <v>0</v>
      </c>
      <c r="Z108" s="106">
        <v>525</v>
      </c>
      <c r="AA108" s="110">
        <f>+Tabla1[[#This Row],[VOLUMEN CONSUMO AGUA LIMPIA TINTORERIA (m3)]]</f>
        <v>101</v>
      </c>
      <c r="AB108" s="109">
        <f>Tabla1[[#This Row],[VOLUMEN CONSUMO AGUA LIMPIA TINTORERIA (m3)]]/Tabla1[[#This Row],[TOTAL CONSUMO AGUA PRODUCCIÓN (m3)]]</f>
        <v>0.28055555555555556</v>
      </c>
      <c r="AC108" s="110">
        <f>Tabla1[[#This Row],[TOTAL CONSUMO AGUA LIMPIA PRODUCCIÓN (m3)]]-Tabla1[[#This Row],[VOLUMEN CONSUMO AGUA LIMPIA LAVANDERIA (m3)]]</f>
        <v>101</v>
      </c>
      <c r="AD108" s="110"/>
      <c r="AE108" s="110">
        <v>8560</v>
      </c>
      <c r="AF108" s="110">
        <v>65</v>
      </c>
      <c r="AG108" s="110">
        <v>45</v>
      </c>
      <c r="AH108" s="110">
        <f>Tabla1[[#This Row],[VOLUMEN CONSUMO AGUA LIMPIA LAVANDERIA (m3)]]</f>
        <v>259</v>
      </c>
      <c r="AI108" s="109">
        <f>Tabla1[[#This Row],[VOLUMEN CONSUMO AGUA LIMPIA LAVANDERIA (m3)]]/Tabla1[[#This Row],[TOTAL CONSUMO AGUA PRODUCCIÓN (m3)]]</f>
        <v>0.71944444444444444</v>
      </c>
      <c r="AJ108" s="110">
        <f>'[1]Contadores Por Turno 2026'!D110-'[1]Contadores Por Turno 2026'!D109</f>
        <v>259</v>
      </c>
      <c r="AK108" s="110">
        <v>0</v>
      </c>
      <c r="AL108" s="110">
        <v>17240</v>
      </c>
      <c r="AM108" s="110">
        <v>19</v>
      </c>
      <c r="AN108" s="110">
        <v>0</v>
      </c>
      <c r="AO108" s="108">
        <v>7</v>
      </c>
      <c r="AP108" s="106"/>
      <c r="AQ108" s="108">
        <v>450</v>
      </c>
      <c r="AR108" s="108">
        <v>8</v>
      </c>
      <c r="AS108" s="110">
        <f>'[1]Contadores Por Turno 2026'!L110-'[1]Contadores Por Turno 2026'!L109</f>
        <v>7</v>
      </c>
      <c r="AT108" s="108">
        <v>0</v>
      </c>
      <c r="AU108" s="107">
        <f>'[1]Contadores Por Turno 2026'!U110-'[1]Contadores Por Turno 2026'!U109</f>
        <v>360</v>
      </c>
      <c r="AV108" s="107">
        <f>'[1]Contadores Por Turno 2026'!V110-'[1]Contadores Por Turno 2026'!V109</f>
        <v>75</v>
      </c>
      <c r="AW108" s="107">
        <f>'[1]Contadores Por Turno 2026'!W110-'[1]Contadores Por Turno 2026'!W109</f>
        <v>232</v>
      </c>
      <c r="AX108" s="107">
        <v>0</v>
      </c>
      <c r="AY108" s="107">
        <v>25</v>
      </c>
      <c r="AZ108" s="107">
        <f>('[1]Contadores Por Turno 2026'!S110-'[1]Contadores Por Turno 2026'!S109)/1000</f>
        <v>37.927999999999997</v>
      </c>
      <c r="BA108" s="224" t="e">
        <v>#N/A</v>
      </c>
      <c r="BB108" s="4"/>
    </row>
    <row r="109" spans="1:54" ht="15.75" thickBot="1" x14ac:dyDescent="0.3">
      <c r="A109" s="27">
        <v>46058</v>
      </c>
      <c r="B109" s="28">
        <v>3</v>
      </c>
      <c r="C109" s="28">
        <f>WEEKNUM(Tabla1[[#This Row],[FECHA]],2)</f>
        <v>6</v>
      </c>
      <c r="D109" s="28">
        <f>DAY(Tabla1[[#This Row],[FECHA]])</f>
        <v>5</v>
      </c>
      <c r="E109" s="28">
        <f>'[1]Contadores Por Turno 2026'!X111-'[1]Contadores Por Turno 2026'!X110</f>
        <v>133</v>
      </c>
      <c r="F109" s="28">
        <f>'[1]Contadores Por Turno 2026'!Y111-'[1]Contadores Por Turno 2026'!Y110</f>
        <v>100</v>
      </c>
      <c r="G109" s="28"/>
      <c r="H1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98</v>
      </c>
      <c r="I109" s="28">
        <f>('[1]Contadores Por Turno 2026'!C111-'[1]Contadores Por Turno 2026'!C110)*10</f>
        <v>370</v>
      </c>
      <c r="J109" s="61">
        <f>Tabla1[[#This Row],[ENTRADA RO 1 (m3)]]</f>
        <v>295.18599999999998</v>
      </c>
      <c r="K109" s="61">
        <f>Tabla1[[#This Row],[RECHAZO ETAPA 1 (m3)]]</f>
        <v>51.185999999999979</v>
      </c>
      <c r="L109" s="61">
        <f>Tabla1[[#This Row],[PERMEADO ETAPA 1  (m3)]]</f>
        <v>244</v>
      </c>
      <c r="M109" s="60">
        <f>1-(Tabla1[[#This Row],[VOLUMEN ENVIADO A RO (m3)]]-Tabla1[[#This Row],[VOLUMEN ENVIADO PERMEADO RO (m3)]])/Tabla1[[#This Row],[VOLUMEN ENVIADO A RO (m3)]]</f>
        <v>0.82659746735956319</v>
      </c>
      <c r="N109" s="61">
        <f>('[1]Contadores Por Turno 2026'!N111-'[1]Contadores Por Turno 2026'!N110)/1000</f>
        <v>295.18599999999998</v>
      </c>
      <c r="O109" s="61">
        <f>('[1]Contadores Por Turno 2026'!O111-'[1]Contadores Por Turno 2026'!O110)</f>
        <v>244</v>
      </c>
      <c r="P109" s="61">
        <f>+Tabla1[[#This Row],[ENTRADA RO 1 (m3)]]-Tabla1[[#This Row],[PERMEADO ETAPA 1  (m3)]]</f>
        <v>51.185999999999979</v>
      </c>
      <c r="Q109" s="60">
        <f>1-(Tabla1[[#This Row],[VOLUMEN ENVIADO A RO (m3)]]-Tabla1[[#This Row],[VOLUMEN ENVIADO PERMEADO RO (m3)]])/Tabla1[[#This Row],[VOLUMEN ENVIADO A RO (m3)]]</f>
        <v>0.82659746735956319</v>
      </c>
      <c r="R109" s="61">
        <v>0</v>
      </c>
      <c r="S109" s="61">
        <v>0</v>
      </c>
      <c r="T109" s="61">
        <v>0</v>
      </c>
      <c r="U109" s="60" t="s">
        <v>18</v>
      </c>
      <c r="V109" s="61">
        <f>Tabla1[[#This Row],[VOLUMEN ENVIADO PERMEADO RO (m3)]]</f>
        <v>244</v>
      </c>
      <c r="W109" s="111">
        <f>Tabla1[[#This Row],[TOTAL CONSUMO AGUA LIMPIA PRODUCCIÓN (m3)]]+Tabla1[[#This Row],[TOTAL CONSUMO AGUA RECHAZO PRODUCCIÓN (m3)]]</f>
        <v>442</v>
      </c>
      <c r="X109" s="111">
        <f>+Tabla1[[#This Row],[PERMEADO ETAPA 1  (m3)]]+Tabla1[[#This Row],[VOLUMEN  PTAP POTABLE (m3)2]]+Tabla1[[#This Row],[VOLUMEN CONSUMO ACUEDUCTO (m3)]]+Tabla1[[#This Row],[VOLUMEN CONSUMO CARROTANQUES (m3)]]</f>
        <v>442</v>
      </c>
      <c r="Y109" s="111">
        <v>0</v>
      </c>
      <c r="Z109" s="111">
        <v>375</v>
      </c>
      <c r="AA109" s="115">
        <f>+Tabla1[[#This Row],[VOLUMEN CONSUMO AGUA LIMPIA TINTORERIA (m3)]]</f>
        <v>123</v>
      </c>
      <c r="AB109" s="114">
        <f>Tabla1[[#This Row],[VOLUMEN CONSUMO AGUA LIMPIA TINTORERIA (m3)]]/Tabla1[[#This Row],[TOTAL CONSUMO AGUA PRODUCCIÓN (m3)]]</f>
        <v>0.27828054298642535</v>
      </c>
      <c r="AC109" s="115">
        <f>Tabla1[[#This Row],[TOTAL CONSUMO AGUA LIMPIA PRODUCCIÓN (m3)]]-Tabla1[[#This Row],[VOLUMEN CONSUMO AGUA LIMPIA LAVANDERIA (m3)]]</f>
        <v>123</v>
      </c>
      <c r="AD109" s="115"/>
      <c r="AE109" s="115"/>
      <c r="AF109" s="115">
        <v>65</v>
      </c>
      <c r="AG109" s="115">
        <v>45</v>
      </c>
      <c r="AH109" s="115">
        <f>Tabla1[[#This Row],[VOLUMEN CONSUMO AGUA LIMPIA LAVANDERIA (m3)]]</f>
        <v>319</v>
      </c>
      <c r="AI109" s="114">
        <f>Tabla1[[#This Row],[VOLUMEN CONSUMO AGUA LIMPIA LAVANDERIA (m3)]]/Tabla1[[#This Row],[TOTAL CONSUMO AGUA PRODUCCIÓN (m3)]]</f>
        <v>0.72171945701357465</v>
      </c>
      <c r="AJ109" s="115">
        <f>'[1]Contadores Por Turno 2026'!D111-'[1]Contadores Por Turno 2026'!D110</f>
        <v>319</v>
      </c>
      <c r="AK109" s="115">
        <v>0</v>
      </c>
      <c r="AL109" s="115"/>
      <c r="AM109" s="115">
        <v>19</v>
      </c>
      <c r="AN109" s="115">
        <v>0</v>
      </c>
      <c r="AO109" s="113"/>
      <c r="AP109" s="111"/>
      <c r="AQ109" s="113"/>
      <c r="AR109" s="113">
        <v>8</v>
      </c>
      <c r="AS109" s="115">
        <f>'[1]Contadores Por Turno 2026'!L111-'[1]Contadores Por Turno 2026'!L110</f>
        <v>7</v>
      </c>
      <c r="AT109" s="113">
        <v>0</v>
      </c>
      <c r="AU109" s="112">
        <f>'[1]Contadores Por Turno 2026'!U111-'[1]Contadores Por Turno 2026'!U110</f>
        <v>475</v>
      </c>
      <c r="AV109" s="112">
        <f>'[1]Contadores Por Turno 2026'!V111-'[1]Contadores Por Turno 2026'!V110</f>
        <v>96</v>
      </c>
      <c r="AW109" s="112">
        <f>'[1]Contadores Por Turno 2026'!W111-'[1]Contadores Por Turno 2026'!W110</f>
        <v>278</v>
      </c>
      <c r="AX109" s="112">
        <v>0</v>
      </c>
      <c r="AY109" s="112">
        <v>3</v>
      </c>
      <c r="AZ109" s="112">
        <f>('[1]Contadores Por Turno 2026'!S111-'[1]Contadores Por Turno 2026'!S110)/1000</f>
        <v>112.292</v>
      </c>
      <c r="BA109" s="225" t="e">
        <v>#N/A</v>
      </c>
      <c r="BB109" s="4"/>
    </row>
    <row r="110" spans="1:54" x14ac:dyDescent="0.25">
      <c r="A110" s="25">
        <v>46059</v>
      </c>
      <c r="B110" s="26">
        <v>1</v>
      </c>
      <c r="C110" s="26">
        <f>WEEKNUM(Tabla1[[#This Row],[FECHA]],2)</f>
        <v>6</v>
      </c>
      <c r="D110" s="26">
        <f>DAY(Tabla1[[#This Row],[FECHA]])</f>
        <v>6</v>
      </c>
      <c r="E110" s="26">
        <f>'[1]Contadores Por Turno 2026'!X112-'[1]Contadores Por Turno 2026'!X111</f>
        <v>119</v>
      </c>
      <c r="F110" s="26">
        <f>'[1]Contadores Por Turno 2026'!Y112-'[1]Contadores Por Turno 2026'!Y111</f>
        <v>95</v>
      </c>
      <c r="G110" s="26"/>
      <c r="H1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380</v>
      </c>
      <c r="I110" s="26">
        <f>('[1]Contadores Por Turno 2026'!C112-'[1]Contadores Por Turno 2026'!C111)*10</f>
        <v>340</v>
      </c>
      <c r="J110" s="57">
        <f>Tabla1[[#This Row],[ENTRADA RO 1 (m3)]]</f>
        <v>-5.3999999999999999E-2</v>
      </c>
      <c r="K110" s="57">
        <f>Tabla1[[#This Row],[RECHAZO ETAPA 1 (m3)]]</f>
        <v>-5.3999999999999999E-2</v>
      </c>
      <c r="L110" s="57">
        <f>Tabla1[[#This Row],[PERMEADO ETAPA 1  (m3)]]</f>
        <v>0</v>
      </c>
      <c r="M110" s="56">
        <f>1-(Tabla1[[#This Row],[VOLUMEN ENVIADO A RO (m3)]]-Tabla1[[#This Row],[VOLUMEN ENVIADO PERMEADO RO (m3)]])/Tabla1[[#This Row],[VOLUMEN ENVIADO A RO (m3)]]</f>
        <v>0</v>
      </c>
      <c r="N110" s="57">
        <f>('[1]Contadores Por Turno 2026'!N112-'[1]Contadores Por Turno 2026'!N111)/1000</f>
        <v>-5.3999999999999999E-2</v>
      </c>
      <c r="O110" s="57">
        <f>('[1]Contadores Por Turno 2026'!O112-'[1]Contadores Por Turno 2026'!O111)</f>
        <v>0</v>
      </c>
      <c r="P110" s="57">
        <f>+Tabla1[[#This Row],[ENTRADA RO 1 (m3)]]-Tabla1[[#This Row],[PERMEADO ETAPA 1  (m3)]]</f>
        <v>-5.3999999999999999E-2</v>
      </c>
      <c r="Q110" s="56">
        <f>1-(Tabla1[[#This Row],[VOLUMEN ENVIADO A RO (m3)]]-Tabla1[[#This Row],[VOLUMEN ENVIADO PERMEADO RO (m3)]])/Tabla1[[#This Row],[VOLUMEN ENVIADO A RO (m3)]]</f>
        <v>0</v>
      </c>
      <c r="R110" s="57">
        <v>0</v>
      </c>
      <c r="S110" s="57">
        <v>0</v>
      </c>
      <c r="T110" s="57">
        <v>0</v>
      </c>
      <c r="U110" s="56" t="s">
        <v>18</v>
      </c>
      <c r="V110" s="57">
        <f>Tabla1[[#This Row],[VOLUMEN ENVIADO PERMEADO RO (m3)]]</f>
        <v>0</v>
      </c>
      <c r="W110" s="101">
        <f>Tabla1[[#This Row],[TOTAL CONSUMO AGUA LIMPIA PRODUCCIÓN (m3)]]+Tabla1[[#This Row],[TOTAL CONSUMO AGUA RECHAZO PRODUCCIÓN (m3)]]</f>
        <v>475</v>
      </c>
      <c r="X110" s="101">
        <f>+Tabla1[[#This Row],[PERMEADO ETAPA 1  (m3)]]+Tabla1[[#This Row],[VOLUMEN  PTAP POTABLE (m3)2]]+Tabla1[[#This Row],[VOLUMEN CONSUMO ACUEDUCTO (m3)]]+Tabla1[[#This Row],[VOLUMEN CONSUMO CARROTANQUES (m3)]]</f>
        <v>475</v>
      </c>
      <c r="Y110" s="101">
        <v>0</v>
      </c>
      <c r="Z110" s="101">
        <v>525</v>
      </c>
      <c r="AA110" s="105">
        <f>+Tabla1[[#This Row],[VOLUMEN CONSUMO AGUA LIMPIA TINTORERIA (m3)]]</f>
        <v>156</v>
      </c>
      <c r="AB110" s="104">
        <f>Tabla1[[#This Row],[VOLUMEN CONSUMO AGUA LIMPIA TINTORERIA (m3)]]/Tabla1[[#This Row],[TOTAL CONSUMO AGUA PRODUCCIÓN (m3)]]</f>
        <v>0.32842105263157895</v>
      </c>
      <c r="AC110" s="105">
        <f>Tabla1[[#This Row],[TOTAL CONSUMO AGUA LIMPIA PRODUCCIÓN (m3)]]-Tabla1[[#This Row],[VOLUMEN CONSUMO AGUA LIMPIA LAVANDERIA (m3)]]</f>
        <v>156</v>
      </c>
      <c r="AD110" s="105"/>
      <c r="AE110" s="105"/>
      <c r="AF110" s="105">
        <v>65</v>
      </c>
      <c r="AG110" s="105">
        <v>45</v>
      </c>
      <c r="AH110" s="105">
        <f>Tabla1[[#This Row],[VOLUMEN CONSUMO AGUA LIMPIA LAVANDERIA (m3)]]</f>
        <v>319</v>
      </c>
      <c r="AI110" s="104">
        <f>Tabla1[[#This Row],[VOLUMEN CONSUMO AGUA LIMPIA LAVANDERIA (m3)]]/Tabla1[[#This Row],[TOTAL CONSUMO AGUA PRODUCCIÓN (m3)]]</f>
        <v>0.67157894736842105</v>
      </c>
      <c r="AJ110" s="105">
        <f>'[1]Contadores Por Turno 2026'!D112-'[1]Contadores Por Turno 2026'!D111</f>
        <v>319</v>
      </c>
      <c r="AK110" s="105">
        <v>0</v>
      </c>
      <c r="AL110" s="105"/>
      <c r="AM110" s="105">
        <v>19</v>
      </c>
      <c r="AN110" s="105">
        <v>0</v>
      </c>
      <c r="AO110" s="103"/>
      <c r="AP110" s="101"/>
      <c r="AQ110" s="103"/>
      <c r="AR110" s="103">
        <v>8</v>
      </c>
      <c r="AS110" s="105">
        <f>'[1]Contadores Por Turno 2026'!L112-'[1]Contadores Por Turno 2026'!L111</f>
        <v>7</v>
      </c>
      <c r="AT110" s="103">
        <v>0</v>
      </c>
      <c r="AU110" s="102">
        <f>'[1]Contadores Por Turno 2026'!U112-'[1]Contadores Por Turno 2026'!U111</f>
        <v>499</v>
      </c>
      <c r="AV110" s="102">
        <f>'[1]Contadores Por Turno 2026'!V112-'[1]Contadores Por Turno 2026'!V111</f>
        <v>148</v>
      </c>
      <c r="AW110" s="102">
        <f>'[1]Contadores Por Turno 2026'!W112-'[1]Contadores Por Turno 2026'!W111</f>
        <v>288</v>
      </c>
      <c r="AX110" s="102">
        <v>0</v>
      </c>
      <c r="AY110" s="102">
        <v>11</v>
      </c>
      <c r="AZ110" s="102">
        <f>('[1]Contadores Por Turno 2026'!S112-'[1]Contadores Por Turno 2026'!S111)/1000</f>
        <v>77.903000000000006</v>
      </c>
      <c r="BA110" s="223" t="e">
        <v>#N/A</v>
      </c>
      <c r="BB110" s="4"/>
    </row>
    <row r="111" spans="1:54" x14ac:dyDescent="0.25">
      <c r="A111" s="23">
        <v>46059</v>
      </c>
      <c r="B111" s="17">
        <v>2</v>
      </c>
      <c r="C111" s="17">
        <f>WEEKNUM(Tabla1[[#This Row],[FECHA]],2)</f>
        <v>6</v>
      </c>
      <c r="D111" s="17">
        <f>DAY(Tabla1[[#This Row],[FECHA]])</f>
        <v>6</v>
      </c>
      <c r="E111" s="17">
        <f>'[1]Contadores Por Turno 2026'!X113-'[1]Contadores Por Turno 2026'!X112</f>
        <v>134</v>
      </c>
      <c r="F111" s="17">
        <f>'[1]Contadores Por Turno 2026'!Y113-'[1]Contadores Por Turno 2026'!Y112</f>
        <v>107</v>
      </c>
      <c r="H1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-244</v>
      </c>
      <c r="I111" s="17">
        <f>('[1]Contadores Por Turno 2026'!C113-'[1]Contadores Por Turno 2026'!C112)*10</f>
        <v>220</v>
      </c>
      <c r="J111" s="59">
        <f>Tabla1[[#This Row],[ENTRADA RO 1 (m3)]]</f>
        <v>625.00400000000002</v>
      </c>
      <c r="K111" s="59">
        <f>Tabla1[[#This Row],[RECHAZO ETAPA 1 (m3)]]</f>
        <v>109.00400000000002</v>
      </c>
      <c r="L111" s="59">
        <f>Tabla1[[#This Row],[PERMEADO ETAPA 1  (m3)]]</f>
        <v>516</v>
      </c>
      <c r="M111" s="58">
        <f>1-(Tabla1[[#This Row],[VOLUMEN ENVIADO A RO (m3)]]-Tabla1[[#This Row],[VOLUMEN ENVIADO PERMEADO RO (m3)]])/Tabla1[[#This Row],[VOLUMEN ENVIADO A RO (m3)]]</f>
        <v>0.8255947161938163</v>
      </c>
      <c r="N111" s="59">
        <f>('[1]Contadores Por Turno 2026'!N113-'[1]Contadores Por Turno 2026'!N112)/1000</f>
        <v>625.00400000000002</v>
      </c>
      <c r="O111" s="59">
        <f>('[1]Contadores Por Turno 2026'!O113-'[1]Contadores Por Turno 2026'!O112)</f>
        <v>516</v>
      </c>
      <c r="P111" s="59">
        <f>+Tabla1[[#This Row],[ENTRADA RO 1 (m3)]]-Tabla1[[#This Row],[PERMEADO ETAPA 1  (m3)]]</f>
        <v>109.00400000000002</v>
      </c>
      <c r="Q111" s="58">
        <f>1-(Tabla1[[#This Row],[VOLUMEN ENVIADO A RO (m3)]]-Tabla1[[#This Row],[VOLUMEN ENVIADO PERMEADO RO (m3)]])/Tabla1[[#This Row],[VOLUMEN ENVIADO A RO (m3)]]</f>
        <v>0.8255947161938163</v>
      </c>
      <c r="R111" s="59">
        <v>0</v>
      </c>
      <c r="S111" s="59">
        <v>0</v>
      </c>
      <c r="T111" s="59">
        <v>0</v>
      </c>
      <c r="U111" s="58" t="s">
        <v>18</v>
      </c>
      <c r="V111" s="59">
        <f>Tabla1[[#This Row],[VOLUMEN ENVIADO PERMEADO RO (m3)]]</f>
        <v>516</v>
      </c>
      <c r="W111" s="106">
        <f>Tabla1[[#This Row],[TOTAL CONSUMO AGUA LIMPIA PRODUCCIÓN (m3)]]+Tabla1[[#This Row],[TOTAL CONSUMO AGUA RECHAZO PRODUCCIÓN (m3)]]</f>
        <v>379</v>
      </c>
      <c r="X111" s="106">
        <f>+Tabla1[[#This Row],[PERMEADO ETAPA 1  (m3)]]+Tabla1[[#This Row],[VOLUMEN  PTAP POTABLE (m3)2]]+Tabla1[[#This Row],[VOLUMEN CONSUMO ACUEDUCTO (m3)]]+Tabla1[[#This Row],[VOLUMEN CONSUMO CARROTANQUES (m3)]]</f>
        <v>379</v>
      </c>
      <c r="Y111" s="106">
        <v>0</v>
      </c>
      <c r="Z111" s="106">
        <v>450</v>
      </c>
      <c r="AA111" s="110">
        <f>+Tabla1[[#This Row],[VOLUMEN CONSUMO AGUA LIMPIA TINTORERIA (m3)]]</f>
        <v>48</v>
      </c>
      <c r="AB111" s="109">
        <f>Tabla1[[#This Row],[VOLUMEN CONSUMO AGUA LIMPIA TINTORERIA (m3)]]/Tabla1[[#This Row],[TOTAL CONSUMO AGUA PRODUCCIÓN (m3)]]</f>
        <v>0.12664907651715041</v>
      </c>
      <c r="AC111" s="110">
        <f>Tabla1[[#This Row],[TOTAL CONSUMO AGUA LIMPIA PRODUCCIÓN (m3)]]-Tabla1[[#This Row],[VOLUMEN CONSUMO AGUA LIMPIA LAVANDERIA (m3)]]</f>
        <v>48</v>
      </c>
      <c r="AD111" s="110"/>
      <c r="AE111" s="110">
        <v>11082</v>
      </c>
      <c r="AF111" s="110">
        <v>65</v>
      </c>
      <c r="AG111" s="110">
        <v>45</v>
      </c>
      <c r="AH111" s="110">
        <f>Tabla1[[#This Row],[VOLUMEN CONSUMO AGUA LIMPIA LAVANDERIA (m3)]]</f>
        <v>331</v>
      </c>
      <c r="AI111" s="109">
        <f>Tabla1[[#This Row],[VOLUMEN CONSUMO AGUA LIMPIA LAVANDERIA (m3)]]/Tabla1[[#This Row],[TOTAL CONSUMO AGUA PRODUCCIÓN (m3)]]</f>
        <v>0.87335092348284959</v>
      </c>
      <c r="AJ111" s="110">
        <f>'[1]Contadores Por Turno 2026'!D113-'[1]Contadores Por Turno 2026'!D112</f>
        <v>331</v>
      </c>
      <c r="AK111" s="110">
        <v>0</v>
      </c>
      <c r="AL111" s="110">
        <v>16550</v>
      </c>
      <c r="AM111" s="110">
        <v>19</v>
      </c>
      <c r="AN111" s="110">
        <v>0</v>
      </c>
      <c r="AO111" s="108"/>
      <c r="AP111" s="106"/>
      <c r="AQ111" s="108">
        <v>0</v>
      </c>
      <c r="AR111" s="108">
        <v>8</v>
      </c>
      <c r="AS111" s="110">
        <f>'[1]Contadores Por Turno 2026'!L113-'[1]Contadores Por Turno 2026'!L112</f>
        <v>7</v>
      </c>
      <c r="AT111" s="108">
        <v>0</v>
      </c>
      <c r="AU111" s="107">
        <f>'[1]Contadores Por Turno 2026'!U113-'[1]Contadores Por Turno 2026'!U112</f>
        <v>406</v>
      </c>
      <c r="AV111" s="107">
        <f>'[1]Contadores Por Turno 2026'!V113-'[1]Contadores Por Turno 2026'!V112</f>
        <v>84</v>
      </c>
      <c r="AW111" s="107">
        <f>'[1]Contadores Por Turno 2026'!W113-'[1]Contadores Por Turno 2026'!W112</f>
        <v>250</v>
      </c>
      <c r="AX111" s="107">
        <v>0</v>
      </c>
      <c r="AY111" s="107">
        <v>3</v>
      </c>
      <c r="AZ111" s="107">
        <f>('[1]Contadores Por Turno 2026'!S113-'[1]Contadores Por Turno 2026'!S112)/1000</f>
        <v>13.901999999999999</v>
      </c>
      <c r="BA111" s="224" t="e">
        <v>#N/A</v>
      </c>
      <c r="BB111" s="4"/>
    </row>
    <row r="112" spans="1:54" ht="15.75" thickBot="1" x14ac:dyDescent="0.3">
      <c r="A112" s="27">
        <v>46059</v>
      </c>
      <c r="B112" s="28">
        <v>3</v>
      </c>
      <c r="C112" s="28">
        <f>WEEKNUM(Tabla1[[#This Row],[FECHA]],2)</f>
        <v>6</v>
      </c>
      <c r="D112" s="28">
        <f>DAY(Tabla1[[#This Row],[FECHA]])</f>
        <v>6</v>
      </c>
      <c r="E112" s="28">
        <f>'[1]Contadores Por Turno 2026'!X114-'[1]Contadores Por Turno 2026'!X113</f>
        <v>125</v>
      </c>
      <c r="F112" s="28">
        <f>'[1]Contadores Por Turno 2026'!Y114-'[1]Contadores Por Turno 2026'!Y113</f>
        <v>102</v>
      </c>
      <c r="G112" s="28"/>
      <c r="H1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</v>
      </c>
      <c r="I112" s="28">
        <f>('[1]Contadores Por Turno 2026'!C114-'[1]Contadores Por Turno 2026'!C113)*10</f>
        <v>190</v>
      </c>
      <c r="J112" s="61">
        <f>Tabla1[[#This Row],[ENTRADA RO 1 (m3)]]</f>
        <v>315.12599999999998</v>
      </c>
      <c r="K112" s="61">
        <f>Tabla1[[#This Row],[RECHAZO ETAPA 1 (m3)]]</f>
        <v>62.125999999999976</v>
      </c>
      <c r="L112" s="61">
        <f>Tabla1[[#This Row],[PERMEADO ETAPA 1  (m3)]]</f>
        <v>253</v>
      </c>
      <c r="M112" s="60">
        <f>1-(Tabla1[[#This Row],[VOLUMEN ENVIADO A RO (m3)]]-Tabla1[[#This Row],[VOLUMEN ENVIADO PERMEADO RO (m3)]])/Tabla1[[#This Row],[VOLUMEN ENVIADO A RO (m3)]]</f>
        <v>0.80285346178988726</v>
      </c>
      <c r="N112" s="61">
        <f>('[1]Contadores Por Turno 2026'!N114-'[1]Contadores Por Turno 2026'!N113)/1000</f>
        <v>315.12599999999998</v>
      </c>
      <c r="O112" s="61">
        <f>('[1]Contadores Por Turno 2026'!O114-'[1]Contadores Por Turno 2026'!O113)</f>
        <v>253</v>
      </c>
      <c r="P112" s="61">
        <f>+Tabla1[[#This Row],[ENTRADA RO 1 (m3)]]-Tabla1[[#This Row],[PERMEADO ETAPA 1  (m3)]]</f>
        <v>62.125999999999976</v>
      </c>
      <c r="Q112" s="60">
        <f>1-(Tabla1[[#This Row],[VOLUMEN ENVIADO A RO (m3)]]-Tabla1[[#This Row],[VOLUMEN ENVIADO PERMEADO RO (m3)]])/Tabla1[[#This Row],[VOLUMEN ENVIADO A RO (m3)]]</f>
        <v>0.80285346178988726</v>
      </c>
      <c r="R112" s="61">
        <v>0</v>
      </c>
      <c r="S112" s="61">
        <v>0</v>
      </c>
      <c r="T112" s="61">
        <v>0</v>
      </c>
      <c r="U112" s="60" t="s">
        <v>18</v>
      </c>
      <c r="V112" s="61">
        <f>Tabla1[[#This Row],[VOLUMEN ENVIADO PERMEADO RO (m3)]]</f>
        <v>253</v>
      </c>
      <c r="W112" s="111">
        <f>Tabla1[[#This Row],[TOTAL CONSUMO AGUA LIMPIA PRODUCCIÓN (m3)]]+Tabla1[[#This Row],[TOTAL CONSUMO AGUA RECHAZO PRODUCCIÓN (m3)]]</f>
        <v>389</v>
      </c>
      <c r="X112" s="111">
        <f>+Tabla1[[#This Row],[PERMEADO ETAPA 1  (m3)]]+Tabla1[[#This Row],[VOLUMEN  PTAP POTABLE (m3)2]]+Tabla1[[#This Row],[VOLUMEN CONSUMO ACUEDUCTO (m3)]]+Tabla1[[#This Row],[VOLUMEN CONSUMO CARROTANQUES (m3)]]</f>
        <v>389</v>
      </c>
      <c r="Y112" s="111">
        <v>0</v>
      </c>
      <c r="Z112" s="111">
        <v>375</v>
      </c>
      <c r="AA112" s="115">
        <f>+Tabla1[[#This Row],[VOLUMEN CONSUMO AGUA LIMPIA TINTORERIA (m3)]]</f>
        <v>146</v>
      </c>
      <c r="AB112" s="114">
        <f>Tabla1[[#This Row],[VOLUMEN CONSUMO AGUA LIMPIA TINTORERIA (m3)]]/Tabla1[[#This Row],[TOTAL CONSUMO AGUA PRODUCCIÓN (m3)]]</f>
        <v>0.37532133676092544</v>
      </c>
      <c r="AC112" s="115">
        <f>Tabla1[[#This Row],[TOTAL CONSUMO AGUA LIMPIA PRODUCCIÓN (m3)]]-Tabla1[[#This Row],[VOLUMEN CONSUMO AGUA LIMPIA LAVANDERIA (m3)]]</f>
        <v>146</v>
      </c>
      <c r="AD112" s="115"/>
      <c r="AE112" s="115"/>
      <c r="AF112" s="115">
        <v>65</v>
      </c>
      <c r="AG112" s="115">
        <v>45</v>
      </c>
      <c r="AH112" s="115">
        <f>Tabla1[[#This Row],[VOLUMEN CONSUMO AGUA LIMPIA LAVANDERIA (m3)]]</f>
        <v>243</v>
      </c>
      <c r="AI112" s="114">
        <f>Tabla1[[#This Row],[VOLUMEN CONSUMO AGUA LIMPIA LAVANDERIA (m3)]]/Tabla1[[#This Row],[TOTAL CONSUMO AGUA PRODUCCIÓN (m3)]]</f>
        <v>0.62467866323907451</v>
      </c>
      <c r="AJ112" s="115">
        <f>'[1]Contadores Por Turno 2026'!D114-'[1]Contadores Por Turno 2026'!D113</f>
        <v>243</v>
      </c>
      <c r="AK112" s="115">
        <v>0</v>
      </c>
      <c r="AL112" s="115"/>
      <c r="AM112" s="115">
        <v>19</v>
      </c>
      <c r="AN112" s="115">
        <v>0</v>
      </c>
      <c r="AO112" s="113"/>
      <c r="AP112" s="111"/>
      <c r="AQ112" s="113"/>
      <c r="AR112" s="113">
        <v>8</v>
      </c>
      <c r="AS112" s="115">
        <f>'[1]Contadores Por Turno 2026'!L114-'[1]Contadores Por Turno 2026'!L113</f>
        <v>6</v>
      </c>
      <c r="AT112" s="113">
        <v>0</v>
      </c>
      <c r="AU112" s="112">
        <f>'[1]Contadores Por Turno 2026'!U114-'[1]Contadores Por Turno 2026'!U113</f>
        <v>427</v>
      </c>
      <c r="AV112" s="112">
        <f>'[1]Contadores Por Turno 2026'!V114-'[1]Contadores Por Turno 2026'!V113</f>
        <v>85</v>
      </c>
      <c r="AW112" s="112">
        <f>'[1]Contadores Por Turno 2026'!W114-'[1]Contadores Por Turno 2026'!W113</f>
        <v>250</v>
      </c>
      <c r="AX112" s="112">
        <v>15</v>
      </c>
      <c r="AY112" s="112">
        <v>7</v>
      </c>
      <c r="AZ112" s="112">
        <f>('[1]Contadores Por Turno 2026'!S114-'[1]Contadores Por Turno 2026'!S113)/1000</f>
        <v>27.814</v>
      </c>
      <c r="BA112" s="225" t="e">
        <v>#N/A</v>
      </c>
      <c r="BB112" s="4"/>
    </row>
    <row r="113" spans="1:54" x14ac:dyDescent="0.25">
      <c r="A113" s="25">
        <v>46060</v>
      </c>
      <c r="B113" s="26">
        <v>1</v>
      </c>
      <c r="C113" s="26">
        <f>WEEKNUM(Tabla1[[#This Row],[FECHA]],2)</f>
        <v>6</v>
      </c>
      <c r="D113" s="26">
        <f>DAY(Tabla1[[#This Row],[FECHA]])</f>
        <v>7</v>
      </c>
      <c r="E113" s="26">
        <f>'[1]Contadores Por Turno 2026'!X115-'[1]Contadores Por Turno 2026'!X114</f>
        <v>275</v>
      </c>
      <c r="F113" s="26">
        <f>'[1]Contadores Por Turno 2026'!Y115-'[1]Contadores Por Turno 2026'!Y114</f>
        <v>229</v>
      </c>
      <c r="G113" s="26"/>
      <c r="H1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113" s="26">
        <f>('[1]Contadores Por Turno 2026'!C115-'[1]Contadores Por Turno 2026'!C114)*10</f>
        <v>460</v>
      </c>
      <c r="J113" s="57">
        <f>Tabla1[[#This Row],[ENTRADA RO 1 (m3)]]</f>
        <v>0</v>
      </c>
      <c r="K113" s="57">
        <f>Tabla1[[#This Row],[RECHAZO ETAPA 1 (m3)]]</f>
        <v>0</v>
      </c>
      <c r="L113" s="57">
        <f>Tabla1[[#This Row],[PERMEADO ETAPA 1  (m3)]]</f>
        <v>0</v>
      </c>
      <c r="M113" s="56" t="e">
        <f>1-(Tabla1[[#This Row],[VOLUMEN ENVIADO A RO (m3)]]-Tabla1[[#This Row],[VOLUMEN ENVIADO PERMEADO RO (m3)]])/Tabla1[[#This Row],[VOLUMEN ENVIADO A RO (m3)]]</f>
        <v>#DIV/0!</v>
      </c>
      <c r="N113" s="57">
        <f>('[1]Contadores Por Turno 2026'!N115-'[1]Contadores Por Turno 2026'!N114)/1000</f>
        <v>0</v>
      </c>
      <c r="O113" s="57">
        <f>('[1]Contadores Por Turno 2026'!O115-'[1]Contadores Por Turno 2026'!O114)</f>
        <v>0</v>
      </c>
      <c r="P113" s="57">
        <f>+Tabla1[[#This Row],[ENTRADA RO 1 (m3)]]-Tabla1[[#This Row],[PERMEADO ETAPA 1  (m3)]]</f>
        <v>0</v>
      </c>
      <c r="Q113" s="56" t="e">
        <f>1-(Tabla1[[#This Row],[VOLUMEN ENVIADO A RO (m3)]]-Tabla1[[#This Row],[VOLUMEN ENVIADO PERMEADO RO (m3)]])/Tabla1[[#This Row],[VOLUMEN ENVIADO A RO (m3)]]</f>
        <v>#DIV/0!</v>
      </c>
      <c r="R113" s="57">
        <v>0</v>
      </c>
      <c r="S113" s="57">
        <v>0</v>
      </c>
      <c r="T113" s="57">
        <v>0</v>
      </c>
      <c r="U113" s="56" t="s">
        <v>18</v>
      </c>
      <c r="V113" s="57">
        <f>Tabla1[[#This Row],[VOLUMEN ENVIADO PERMEADO RO (m3)]]</f>
        <v>0</v>
      </c>
      <c r="W113" s="101">
        <f>Tabla1[[#This Row],[TOTAL CONSUMO AGUA LIMPIA PRODUCCIÓN (m3)]]+Tabla1[[#This Row],[TOTAL CONSUMO AGUA RECHAZO PRODUCCIÓN (m3)]]</f>
        <v>350</v>
      </c>
      <c r="X113" s="101">
        <f>+Tabla1[[#This Row],[PERMEADO ETAPA 1  (m3)]]+Tabla1[[#This Row],[VOLUMEN  PTAP POTABLE (m3)2]]+Tabla1[[#This Row],[VOLUMEN CONSUMO ACUEDUCTO (m3)]]+Tabla1[[#This Row],[VOLUMEN CONSUMO CARROTANQUES (m3)]]</f>
        <v>350</v>
      </c>
      <c r="Y113" s="101">
        <v>0</v>
      </c>
      <c r="Z113" s="101">
        <v>600</v>
      </c>
      <c r="AA113" s="105">
        <f>+Tabla1[[#This Row],[VOLUMEN CONSUMO AGUA LIMPIA TINTORERIA (m3)]]</f>
        <v>-38</v>
      </c>
      <c r="AB113" s="104">
        <f>Tabla1[[#This Row],[VOLUMEN CONSUMO AGUA LIMPIA TINTORERIA (m3)]]/Tabla1[[#This Row],[TOTAL CONSUMO AGUA PRODUCCIÓN (m3)]]</f>
        <v>-0.10857142857142857</v>
      </c>
      <c r="AC113" s="105">
        <f>Tabla1[[#This Row],[TOTAL CONSUMO AGUA LIMPIA PRODUCCIÓN (m3)]]-Tabla1[[#This Row],[VOLUMEN CONSUMO AGUA LIMPIA LAVANDERIA (m3)]]</f>
        <v>-38</v>
      </c>
      <c r="AD113" s="105"/>
      <c r="AE113" s="105"/>
      <c r="AF113" s="105">
        <v>65</v>
      </c>
      <c r="AG113" s="105">
        <v>45</v>
      </c>
      <c r="AH113" s="105">
        <f>Tabla1[[#This Row],[VOLUMEN CONSUMO AGUA LIMPIA LAVANDERIA (m3)]]</f>
        <v>388</v>
      </c>
      <c r="AI113" s="104">
        <f>Tabla1[[#This Row],[VOLUMEN CONSUMO AGUA LIMPIA LAVANDERIA (m3)]]/Tabla1[[#This Row],[TOTAL CONSUMO AGUA PRODUCCIÓN (m3)]]</f>
        <v>1.1085714285714285</v>
      </c>
      <c r="AJ113" s="105">
        <f>'[1]Contadores Por Turno 2026'!D115-'[1]Contadores Por Turno 2026'!D114</f>
        <v>388</v>
      </c>
      <c r="AK113" s="105">
        <v>0</v>
      </c>
      <c r="AL113" s="105"/>
      <c r="AM113" s="105">
        <v>19</v>
      </c>
      <c r="AN113" s="105">
        <v>0</v>
      </c>
      <c r="AO113" s="103"/>
      <c r="AP113" s="101"/>
      <c r="AQ113" s="103"/>
      <c r="AR113" s="103">
        <v>8</v>
      </c>
      <c r="AS113" s="105">
        <f>'[1]Contadores Por Turno 2026'!L115-'[1]Contadores Por Turno 2026'!L114</f>
        <v>7</v>
      </c>
      <c r="AT113" s="103">
        <v>0</v>
      </c>
      <c r="AU113" s="102">
        <f>'[1]Contadores Por Turno 2026'!U115-'[1]Contadores Por Turno 2026'!U114</f>
        <v>396</v>
      </c>
      <c r="AV113" s="102">
        <f>'[1]Contadores Por Turno 2026'!V115-'[1]Contadores Por Turno 2026'!V114</f>
        <v>16</v>
      </c>
      <c r="AW113" s="102">
        <f>'[1]Contadores Por Turno 2026'!W115-'[1]Contadores Por Turno 2026'!W114</f>
        <v>46</v>
      </c>
      <c r="AX113" s="102">
        <v>0</v>
      </c>
      <c r="AY113" s="102">
        <v>-1</v>
      </c>
      <c r="AZ113" s="102">
        <f>('[1]Contadores Por Turno 2026'!S115-'[1]Contadores Por Turno 2026'!S114)/1000</f>
        <v>15.417</v>
      </c>
      <c r="BA113" s="223" t="e">
        <v>#N/A</v>
      </c>
      <c r="BB113" s="4"/>
    </row>
    <row r="114" spans="1:54" x14ac:dyDescent="0.25">
      <c r="A114" s="23">
        <v>46060</v>
      </c>
      <c r="B114" s="17">
        <v>2</v>
      </c>
      <c r="C114" s="17">
        <f>WEEKNUM(Tabla1[[#This Row],[FECHA]],2)</f>
        <v>6</v>
      </c>
      <c r="D114" s="17">
        <f>DAY(Tabla1[[#This Row],[FECHA]])</f>
        <v>7</v>
      </c>
      <c r="E114" s="17">
        <f>'[1]Contadores Por Turno 2026'!X116-'[1]Contadores Por Turno 2026'!X115</f>
        <v>0</v>
      </c>
      <c r="F114" s="17">
        <f>'[1]Contadores Por Turno 2026'!Y116-'[1]Contadores Por Turno 2026'!Y115</f>
        <v>0</v>
      </c>
      <c r="H1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420</v>
      </c>
      <c r="I114" s="17">
        <f>('[1]Contadores Por Turno 2026'!C116-'[1]Contadores Por Turno 2026'!C115)*10</f>
        <v>440</v>
      </c>
      <c r="J114" s="59">
        <f>Tabla1[[#This Row],[ENTRADA RO 1 (m3)]]</f>
        <v>0</v>
      </c>
      <c r="K114" s="59">
        <f>Tabla1[[#This Row],[RECHAZO ETAPA 1 (m3)]]</f>
        <v>0</v>
      </c>
      <c r="L114" s="59">
        <f>Tabla1[[#This Row],[PERMEADO ETAPA 1  (m3)]]</f>
        <v>0</v>
      </c>
      <c r="M114" s="58" t="e">
        <f>1-(Tabla1[[#This Row],[VOLUMEN ENVIADO A RO (m3)]]-Tabla1[[#This Row],[VOLUMEN ENVIADO PERMEADO RO (m3)]])/Tabla1[[#This Row],[VOLUMEN ENVIADO A RO (m3)]]</f>
        <v>#DIV/0!</v>
      </c>
      <c r="N114" s="59">
        <f>('[1]Contadores Por Turno 2026'!N116-'[1]Contadores Por Turno 2026'!N115)/1000</f>
        <v>0</v>
      </c>
      <c r="O114" s="59">
        <f>('[1]Contadores Por Turno 2026'!O116-'[1]Contadores Por Turno 2026'!O115)</f>
        <v>0</v>
      </c>
      <c r="P114" s="59">
        <f>+Tabla1[[#This Row],[ENTRADA RO 1 (m3)]]-Tabla1[[#This Row],[PERMEADO ETAPA 1  (m3)]]</f>
        <v>0</v>
      </c>
      <c r="Q114" s="58" t="e">
        <f>1-(Tabla1[[#This Row],[VOLUMEN ENVIADO A RO (m3)]]-Tabla1[[#This Row],[VOLUMEN ENVIADO PERMEADO RO (m3)]])/Tabla1[[#This Row],[VOLUMEN ENVIADO A RO (m3)]]</f>
        <v>#DIV/0!</v>
      </c>
      <c r="R114" s="59">
        <v>0</v>
      </c>
      <c r="S114" s="59">
        <v>0</v>
      </c>
      <c r="T114" s="59">
        <v>0</v>
      </c>
      <c r="U114" s="58" t="s">
        <v>18</v>
      </c>
      <c r="V114" s="59">
        <f>Tabla1[[#This Row],[VOLUMEN ENVIADO PERMEADO RO (m3)]]</f>
        <v>0</v>
      </c>
      <c r="W114" s="106">
        <f>Tabla1[[#This Row],[TOTAL CONSUMO AGUA LIMPIA PRODUCCIÓN (m3)]]+Tabla1[[#This Row],[TOTAL CONSUMO AGUA RECHAZO PRODUCCIÓN (m3)]]</f>
        <v>420</v>
      </c>
      <c r="X114" s="106">
        <f>+Tabla1[[#This Row],[PERMEADO ETAPA 1  (m3)]]+Tabla1[[#This Row],[VOLUMEN  PTAP POTABLE (m3)2]]+Tabla1[[#This Row],[VOLUMEN CONSUMO ACUEDUCTO (m3)]]+Tabla1[[#This Row],[VOLUMEN CONSUMO CARROTANQUES (m3)]]</f>
        <v>420</v>
      </c>
      <c r="Y114" s="106">
        <v>0</v>
      </c>
      <c r="Z114" s="106">
        <v>300</v>
      </c>
      <c r="AA114" s="110">
        <f>+Tabla1[[#This Row],[VOLUMEN CONSUMO AGUA LIMPIA TINTORERIA (m3)]]</f>
        <v>97</v>
      </c>
      <c r="AB114" s="109">
        <f>Tabla1[[#This Row],[VOLUMEN CONSUMO AGUA LIMPIA TINTORERIA (m3)]]/Tabla1[[#This Row],[TOTAL CONSUMO AGUA PRODUCCIÓN (m3)]]</f>
        <v>0.23095238095238096</v>
      </c>
      <c r="AC114" s="110">
        <f>Tabla1[[#This Row],[TOTAL CONSUMO AGUA LIMPIA PRODUCCIÓN (m3)]]-Tabla1[[#This Row],[VOLUMEN CONSUMO AGUA LIMPIA LAVANDERIA (m3)]]</f>
        <v>97</v>
      </c>
      <c r="AD114" s="110"/>
      <c r="AE114" s="110">
        <v>2039</v>
      </c>
      <c r="AF114" s="110">
        <v>65</v>
      </c>
      <c r="AG114" s="110">
        <v>45</v>
      </c>
      <c r="AH114" s="110">
        <f>Tabla1[[#This Row],[VOLUMEN CONSUMO AGUA LIMPIA LAVANDERIA (m3)]]</f>
        <v>323</v>
      </c>
      <c r="AI114" s="109">
        <f>Tabla1[[#This Row],[VOLUMEN CONSUMO AGUA LIMPIA LAVANDERIA (m3)]]/Tabla1[[#This Row],[TOTAL CONSUMO AGUA PRODUCCIÓN (m3)]]</f>
        <v>0.76904761904761909</v>
      </c>
      <c r="AJ114" s="110">
        <f>'[1]Contadores Por Turno 2026'!D116-'[1]Contadores Por Turno 2026'!D115</f>
        <v>323</v>
      </c>
      <c r="AK114" s="110">
        <v>0</v>
      </c>
      <c r="AL114" s="110">
        <v>18958</v>
      </c>
      <c r="AM114" s="110">
        <v>19</v>
      </c>
      <c r="AN114" s="110">
        <v>0</v>
      </c>
      <c r="AO114" s="108"/>
      <c r="AP114" s="106"/>
      <c r="AQ114" s="108">
        <v>0</v>
      </c>
      <c r="AR114" s="108">
        <v>8</v>
      </c>
      <c r="AS114" s="110">
        <f>'[1]Contadores Por Turno 2026'!L116-'[1]Contadores Por Turno 2026'!L115</f>
        <v>12</v>
      </c>
      <c r="AT114" s="108">
        <v>0</v>
      </c>
      <c r="AU114" s="107">
        <f>'[1]Contadores Por Turno 2026'!U116-'[1]Contadores Por Turno 2026'!U115</f>
        <v>420</v>
      </c>
      <c r="AV114" s="107">
        <f>'[1]Contadores Por Turno 2026'!V116-'[1]Contadores Por Turno 2026'!V115</f>
        <v>7</v>
      </c>
      <c r="AW114" s="107">
        <f>'[1]Contadores Por Turno 2026'!W116-'[1]Contadores Por Turno 2026'!W115</f>
        <v>2</v>
      </c>
      <c r="AX114" s="107">
        <v>0</v>
      </c>
      <c r="AY114" s="107">
        <v>11</v>
      </c>
      <c r="AZ114" s="107">
        <f>('[1]Contadores Por Turno 2026'!S116-'[1]Contadores Por Turno 2026'!S115)/1000</f>
        <v>11.231</v>
      </c>
      <c r="BA114" s="224" t="e">
        <v>#N/A</v>
      </c>
      <c r="BB114" s="4"/>
    </row>
    <row r="115" spans="1:54" ht="15.75" thickBot="1" x14ac:dyDescent="0.3">
      <c r="A115" s="27">
        <v>46060</v>
      </c>
      <c r="B115" s="28">
        <v>3</v>
      </c>
      <c r="C115" s="28">
        <f>WEEKNUM(Tabla1[[#This Row],[FECHA]],2)</f>
        <v>6</v>
      </c>
      <c r="D115" s="28">
        <f>DAY(Tabla1[[#This Row],[FECHA]])</f>
        <v>7</v>
      </c>
      <c r="E115" s="28">
        <f>'[1]Contadores Por Turno 2026'!X117-'[1]Contadores Por Turno 2026'!X116</f>
        <v>0</v>
      </c>
      <c r="F115" s="28">
        <f>'[1]Contadores Por Turno 2026'!Y117-'[1]Contadores Por Turno 2026'!Y116</f>
        <v>0</v>
      </c>
      <c r="G115" s="28"/>
      <c r="H1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5" s="28">
        <f>('[1]Contadores Por Turno 2026'!C117-'[1]Contadores Por Turno 2026'!C116)*10</f>
        <v>0</v>
      </c>
      <c r="J115" s="61">
        <f>Tabla1[[#This Row],[ENTRADA RO 1 (m3)]]</f>
        <v>0</v>
      </c>
      <c r="K115" s="61">
        <f>Tabla1[[#This Row],[RECHAZO ETAPA 1 (m3)]]</f>
        <v>0</v>
      </c>
      <c r="L115" s="61">
        <f>Tabla1[[#This Row],[PERMEADO ETAPA 1  (m3)]]</f>
        <v>0</v>
      </c>
      <c r="M115" s="60" t="e">
        <f>1-(Tabla1[[#This Row],[VOLUMEN ENVIADO A RO (m3)]]-Tabla1[[#This Row],[VOLUMEN ENVIADO PERMEADO RO (m3)]])/Tabla1[[#This Row],[VOLUMEN ENVIADO A RO (m3)]]</f>
        <v>#DIV/0!</v>
      </c>
      <c r="N115" s="61">
        <f>('[1]Contadores Por Turno 2026'!N117-'[1]Contadores Por Turno 2026'!N116)/1000</f>
        <v>0</v>
      </c>
      <c r="O115" s="61">
        <f>('[1]Contadores Por Turno 2026'!O117-'[1]Contadores Por Turno 2026'!O116)</f>
        <v>0</v>
      </c>
      <c r="P115" s="61">
        <f>+Tabla1[[#This Row],[ENTRADA RO 1 (m3)]]-Tabla1[[#This Row],[PERMEADO ETAPA 1  (m3)]]</f>
        <v>0</v>
      </c>
      <c r="Q115" s="60" t="e">
        <f>1-(Tabla1[[#This Row],[VOLUMEN ENVIADO A RO (m3)]]-Tabla1[[#This Row],[VOLUMEN ENVIADO PERMEADO RO (m3)]])/Tabla1[[#This Row],[VOLUMEN ENVIADO A RO (m3)]]</f>
        <v>#DIV/0!</v>
      </c>
      <c r="R115" s="61">
        <v>0</v>
      </c>
      <c r="S115" s="61">
        <v>0</v>
      </c>
      <c r="T115" s="61">
        <v>0</v>
      </c>
      <c r="U115" s="60" t="s">
        <v>18</v>
      </c>
      <c r="V115" s="61">
        <f>Tabla1[[#This Row],[VOLUMEN ENVIADO PERMEADO RO (m3)]]</f>
        <v>0</v>
      </c>
      <c r="W115" s="111">
        <f>Tabla1[[#This Row],[TOTAL CONSUMO AGUA LIMPIA PRODUCCIÓN (m3)]]+Tabla1[[#This Row],[TOTAL CONSUMO AGUA RECHAZO PRODUCCIÓN (m3)]]</f>
        <v>0</v>
      </c>
      <c r="X115" s="111">
        <f>+Tabla1[[#This Row],[PERMEADO ETAPA 1  (m3)]]+Tabla1[[#This Row],[VOLUMEN  PTAP POTABLE (m3)2]]+Tabla1[[#This Row],[VOLUMEN CONSUMO ACUEDUCTO (m3)]]+Tabla1[[#This Row],[VOLUMEN CONSUMO CARROTANQUES (m3)]]</f>
        <v>0</v>
      </c>
      <c r="Y115" s="111">
        <v>0</v>
      </c>
      <c r="Z115" s="111">
        <v>0</v>
      </c>
      <c r="AA115" s="115">
        <f>+Tabla1[[#This Row],[VOLUMEN CONSUMO AGUA LIMPIA TINTORERIA (m3)]]</f>
        <v>0</v>
      </c>
      <c r="AB115" s="114" t="e">
        <f>Tabla1[[#This Row],[VOLUMEN CONSUMO AGUA LIMPIA TINTORERIA (m3)]]/Tabla1[[#This Row],[TOTAL CONSUMO AGUA PRODUCCIÓN (m3)]]</f>
        <v>#DIV/0!</v>
      </c>
      <c r="AC115" s="115">
        <f>Tabla1[[#This Row],[TOTAL CONSUMO AGUA LIMPIA PRODUCCIÓN (m3)]]-Tabla1[[#This Row],[VOLUMEN CONSUMO AGUA LIMPIA LAVANDERIA (m3)]]</f>
        <v>0</v>
      </c>
      <c r="AD115" s="115"/>
      <c r="AE115" s="115"/>
      <c r="AF115" s="115">
        <v>65</v>
      </c>
      <c r="AG115" s="115">
        <v>45</v>
      </c>
      <c r="AH115" s="115">
        <f>Tabla1[[#This Row],[VOLUMEN CONSUMO AGUA LIMPIA LAVANDERIA (m3)]]</f>
        <v>0</v>
      </c>
      <c r="AI115" s="114" t="e">
        <f>Tabla1[[#This Row],[VOLUMEN CONSUMO AGUA LIMPIA LAVANDERIA (m3)]]/Tabla1[[#This Row],[TOTAL CONSUMO AGUA PRODUCCIÓN (m3)]]</f>
        <v>#DIV/0!</v>
      </c>
      <c r="AJ115" s="115">
        <f>'[1]Contadores Por Turno 2026'!D117-'[1]Contadores Por Turno 2026'!D116</f>
        <v>0</v>
      </c>
      <c r="AK115" s="115">
        <v>0</v>
      </c>
      <c r="AL115" s="115"/>
      <c r="AM115" s="115">
        <v>19</v>
      </c>
      <c r="AN115" s="115">
        <v>0</v>
      </c>
      <c r="AO115" s="113"/>
      <c r="AP115" s="111"/>
      <c r="AQ115" s="113"/>
      <c r="AR115" s="113">
        <v>8</v>
      </c>
      <c r="AS115" s="115">
        <f>'[1]Contadores Por Turno 2026'!L117-'[1]Contadores Por Turno 2026'!L116</f>
        <v>0</v>
      </c>
      <c r="AT115" s="113">
        <v>0</v>
      </c>
      <c r="AU115" s="112">
        <f>'[1]Contadores Por Turno 2026'!U117-'[1]Contadores Por Turno 2026'!U116</f>
        <v>0</v>
      </c>
      <c r="AV115" s="112">
        <f>'[1]Contadores Por Turno 2026'!V117-'[1]Contadores Por Turno 2026'!V116</f>
        <v>0</v>
      </c>
      <c r="AW115" s="112">
        <f>'[1]Contadores Por Turno 2026'!W117-'[1]Contadores Por Turno 2026'!W116</f>
        <v>0</v>
      </c>
      <c r="AX115" s="112">
        <v>0</v>
      </c>
      <c r="AY115" s="112">
        <v>0</v>
      </c>
      <c r="AZ115" s="112">
        <f>('[1]Contadores Por Turno 2026'!S117-'[1]Contadores Por Turno 2026'!S116)/1000</f>
        <v>0</v>
      </c>
      <c r="BA115" s="225" t="e">
        <v>#N/A</v>
      </c>
      <c r="BB115" s="4"/>
    </row>
    <row r="116" spans="1:54" x14ac:dyDescent="0.25">
      <c r="A116" s="25">
        <v>46061</v>
      </c>
      <c r="B116" s="26">
        <v>1</v>
      </c>
      <c r="C116" s="26">
        <f>WEEKNUM(Tabla1[[#This Row],[FECHA]],2)</f>
        <v>6</v>
      </c>
      <c r="D116" s="26">
        <f>DAY(Tabla1[[#This Row],[FECHA]])</f>
        <v>8</v>
      </c>
      <c r="E116" s="26">
        <f>'[1]Contadores Por Turno 2026'!X118-'[1]Contadores Por Turno 2026'!X117</f>
        <v>0</v>
      </c>
      <c r="F116" s="26">
        <f>'[1]Contadores Por Turno 2026'!Y118-'[1]Contadores Por Turno 2026'!Y117</f>
        <v>0</v>
      </c>
      <c r="G116" s="26"/>
      <c r="H1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6" s="26">
        <f>('[1]Contadores Por Turno 2026'!C118-'[1]Contadores Por Turno 2026'!C117)*10</f>
        <v>0</v>
      </c>
      <c r="J116" s="57">
        <f>Tabla1[[#This Row],[ENTRADA RO 1 (m3)]]</f>
        <v>0</v>
      </c>
      <c r="K116" s="57">
        <f>Tabla1[[#This Row],[RECHAZO ETAPA 1 (m3)]]</f>
        <v>0</v>
      </c>
      <c r="L116" s="57">
        <f>Tabla1[[#This Row],[PERMEADO ETAPA 1  (m3)]]</f>
        <v>0</v>
      </c>
      <c r="M116" s="56" t="e">
        <f>1-(Tabla1[[#This Row],[VOLUMEN ENVIADO A RO (m3)]]-Tabla1[[#This Row],[VOLUMEN ENVIADO PERMEADO RO (m3)]])/Tabla1[[#This Row],[VOLUMEN ENVIADO A RO (m3)]]</f>
        <v>#DIV/0!</v>
      </c>
      <c r="N116" s="57">
        <f>('[1]Contadores Por Turno 2026'!N118-'[1]Contadores Por Turno 2026'!N117)/1000</f>
        <v>0</v>
      </c>
      <c r="O116" s="57">
        <f>('[1]Contadores Por Turno 2026'!O118-'[1]Contadores Por Turno 2026'!O117)</f>
        <v>0</v>
      </c>
      <c r="P116" s="57">
        <f>+Tabla1[[#This Row],[ENTRADA RO 1 (m3)]]-Tabla1[[#This Row],[PERMEADO ETAPA 1  (m3)]]</f>
        <v>0</v>
      </c>
      <c r="Q116" s="56" t="e">
        <f>1-(Tabla1[[#This Row],[VOLUMEN ENVIADO A RO (m3)]]-Tabla1[[#This Row],[VOLUMEN ENVIADO PERMEADO RO (m3)]])/Tabla1[[#This Row],[VOLUMEN ENVIADO A RO (m3)]]</f>
        <v>#DIV/0!</v>
      </c>
      <c r="R116" s="57">
        <v>0</v>
      </c>
      <c r="S116" s="57">
        <v>0</v>
      </c>
      <c r="T116" s="57">
        <v>0</v>
      </c>
      <c r="U116" s="56" t="s">
        <v>18</v>
      </c>
      <c r="V116" s="57">
        <f>Tabla1[[#This Row],[VOLUMEN ENVIADO PERMEADO RO (m3)]]</f>
        <v>0</v>
      </c>
      <c r="W116" s="101">
        <f>Tabla1[[#This Row],[TOTAL CONSUMO AGUA LIMPIA PRODUCCIÓN (m3)]]+Tabla1[[#This Row],[TOTAL CONSUMO AGUA RECHAZO PRODUCCIÓN (m3)]]</f>
        <v>0</v>
      </c>
      <c r="X116" s="101">
        <f>+Tabla1[[#This Row],[PERMEADO ETAPA 1  (m3)]]+Tabla1[[#This Row],[VOLUMEN  PTAP POTABLE (m3)2]]+Tabla1[[#This Row],[VOLUMEN CONSUMO ACUEDUCTO (m3)]]+Tabla1[[#This Row],[VOLUMEN CONSUMO CARROTANQUES (m3)]]</f>
        <v>0</v>
      </c>
      <c r="Y116" s="101">
        <v>0</v>
      </c>
      <c r="Z116" s="101">
        <v>0</v>
      </c>
      <c r="AA116" s="105">
        <f>+Tabla1[[#This Row],[VOLUMEN CONSUMO AGUA LIMPIA TINTORERIA (m3)]]</f>
        <v>0</v>
      </c>
      <c r="AB116" s="104" t="e">
        <f>Tabla1[[#This Row],[VOLUMEN CONSUMO AGUA LIMPIA TINTORERIA (m3)]]/Tabla1[[#This Row],[TOTAL CONSUMO AGUA PRODUCCIÓN (m3)]]</f>
        <v>#DIV/0!</v>
      </c>
      <c r="AC116" s="105">
        <f>Tabla1[[#This Row],[TOTAL CONSUMO AGUA LIMPIA PRODUCCIÓN (m3)]]-Tabla1[[#This Row],[VOLUMEN CONSUMO AGUA LIMPIA LAVANDERIA (m3)]]</f>
        <v>0</v>
      </c>
      <c r="AD116" s="105"/>
      <c r="AE116" s="105"/>
      <c r="AF116" s="105">
        <v>65</v>
      </c>
      <c r="AG116" s="105">
        <v>45</v>
      </c>
      <c r="AH116" s="105">
        <f>Tabla1[[#This Row],[VOLUMEN CONSUMO AGUA LIMPIA LAVANDERIA (m3)]]</f>
        <v>0</v>
      </c>
      <c r="AI116" s="104" t="e">
        <f>Tabla1[[#This Row],[VOLUMEN CONSUMO AGUA LIMPIA LAVANDERIA (m3)]]/Tabla1[[#This Row],[TOTAL CONSUMO AGUA PRODUCCIÓN (m3)]]</f>
        <v>#DIV/0!</v>
      </c>
      <c r="AJ116" s="105">
        <f>'[1]Contadores Por Turno 2026'!D118-'[1]Contadores Por Turno 2026'!D117</f>
        <v>0</v>
      </c>
      <c r="AK116" s="105">
        <v>0</v>
      </c>
      <c r="AL116" s="105"/>
      <c r="AM116" s="105">
        <v>19</v>
      </c>
      <c r="AN116" s="105">
        <v>0</v>
      </c>
      <c r="AO116" s="103"/>
      <c r="AP116" s="101"/>
      <c r="AQ116" s="103"/>
      <c r="AR116" s="103">
        <v>8</v>
      </c>
      <c r="AS116" s="105">
        <f>'[1]Contadores Por Turno 2026'!L118-'[1]Contadores Por Turno 2026'!L117</f>
        <v>0</v>
      </c>
      <c r="AT116" s="103">
        <v>0</v>
      </c>
      <c r="AU116" s="102">
        <f>'[1]Contadores Por Turno 2026'!U118-'[1]Contadores Por Turno 2026'!U117</f>
        <v>0</v>
      </c>
      <c r="AV116" s="102">
        <f>'[1]Contadores Por Turno 2026'!V118-'[1]Contadores Por Turno 2026'!V117</f>
        <v>0</v>
      </c>
      <c r="AW116" s="102">
        <f>'[1]Contadores Por Turno 2026'!W118-'[1]Contadores Por Turno 2026'!W117</f>
        <v>0</v>
      </c>
      <c r="AX116" s="102">
        <v>0</v>
      </c>
      <c r="AY116" s="102">
        <v>0</v>
      </c>
      <c r="AZ116" s="102">
        <f>('[1]Contadores Por Turno 2026'!S118-'[1]Contadores Por Turno 2026'!S117)/1000</f>
        <v>0</v>
      </c>
      <c r="BA116" s="223" t="e">
        <v>#N/A</v>
      </c>
      <c r="BB116" s="4"/>
    </row>
    <row r="117" spans="1:54" x14ac:dyDescent="0.25">
      <c r="A117" s="23">
        <v>46061</v>
      </c>
      <c r="B117" s="17">
        <v>2</v>
      </c>
      <c r="C117" s="17">
        <f>WEEKNUM(Tabla1[[#This Row],[FECHA]],2)</f>
        <v>6</v>
      </c>
      <c r="D117" s="17">
        <f>DAY(Tabla1[[#This Row],[FECHA]])</f>
        <v>8</v>
      </c>
      <c r="E117" s="17">
        <f>'[1]Contadores Por Turno 2026'!X119-'[1]Contadores Por Turno 2026'!X118</f>
        <v>0</v>
      </c>
      <c r="F117" s="17">
        <f>'[1]Contadores Por Turno 2026'!Y119-'[1]Contadores Por Turno 2026'!Y118</f>
        <v>0</v>
      </c>
      <c r="H1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7" s="17">
        <f>('[1]Contadores Por Turno 2026'!C119-'[1]Contadores Por Turno 2026'!C118)*10</f>
        <v>0</v>
      </c>
      <c r="J117" s="59">
        <f>Tabla1[[#This Row],[ENTRADA RO 1 (m3)]]</f>
        <v>0</v>
      </c>
      <c r="K117" s="59">
        <f>Tabla1[[#This Row],[RECHAZO ETAPA 1 (m3)]]</f>
        <v>0</v>
      </c>
      <c r="L117" s="59">
        <f>Tabla1[[#This Row],[PERMEADO ETAPA 1  (m3)]]</f>
        <v>0</v>
      </c>
      <c r="M117" s="58" t="e">
        <f>1-(Tabla1[[#This Row],[VOLUMEN ENVIADO A RO (m3)]]-Tabla1[[#This Row],[VOLUMEN ENVIADO PERMEADO RO (m3)]])/Tabla1[[#This Row],[VOLUMEN ENVIADO A RO (m3)]]</f>
        <v>#DIV/0!</v>
      </c>
      <c r="N117" s="59">
        <f>('[1]Contadores Por Turno 2026'!N119-'[1]Contadores Por Turno 2026'!N118)/1000</f>
        <v>0</v>
      </c>
      <c r="O117" s="59">
        <f>('[1]Contadores Por Turno 2026'!O119-'[1]Contadores Por Turno 2026'!O118)</f>
        <v>0</v>
      </c>
      <c r="P117" s="59">
        <f>+Tabla1[[#This Row],[ENTRADA RO 1 (m3)]]-Tabla1[[#This Row],[PERMEADO ETAPA 1  (m3)]]</f>
        <v>0</v>
      </c>
      <c r="Q117" s="58" t="e">
        <f>1-(Tabla1[[#This Row],[VOLUMEN ENVIADO A RO (m3)]]-Tabla1[[#This Row],[VOLUMEN ENVIADO PERMEADO RO (m3)]])/Tabla1[[#This Row],[VOLUMEN ENVIADO A RO (m3)]]</f>
        <v>#DIV/0!</v>
      </c>
      <c r="R117" s="59">
        <v>0</v>
      </c>
      <c r="S117" s="59">
        <v>0</v>
      </c>
      <c r="T117" s="59">
        <v>0</v>
      </c>
      <c r="U117" s="58" t="s">
        <v>18</v>
      </c>
      <c r="V117" s="59">
        <f>Tabla1[[#This Row],[VOLUMEN ENVIADO PERMEADO RO (m3)]]</f>
        <v>0</v>
      </c>
      <c r="W117" s="106">
        <f>Tabla1[[#This Row],[TOTAL CONSUMO AGUA LIMPIA PRODUCCIÓN (m3)]]+Tabla1[[#This Row],[TOTAL CONSUMO AGUA RECHAZO PRODUCCIÓN (m3)]]</f>
        <v>0</v>
      </c>
      <c r="X117" s="106">
        <f>+Tabla1[[#This Row],[PERMEADO ETAPA 1  (m3)]]+Tabla1[[#This Row],[VOLUMEN  PTAP POTABLE (m3)2]]+Tabla1[[#This Row],[VOLUMEN CONSUMO ACUEDUCTO (m3)]]+Tabla1[[#This Row],[VOLUMEN CONSUMO CARROTANQUES (m3)]]</f>
        <v>0</v>
      </c>
      <c r="Y117" s="106">
        <v>0</v>
      </c>
      <c r="Z117" s="106">
        <v>0</v>
      </c>
      <c r="AA117" s="110">
        <f>+Tabla1[[#This Row],[VOLUMEN CONSUMO AGUA LIMPIA TINTORERIA (m3)]]</f>
        <v>0</v>
      </c>
      <c r="AB117" s="109" t="e">
        <f>Tabla1[[#This Row],[VOLUMEN CONSUMO AGUA LIMPIA TINTORERIA (m3)]]/Tabla1[[#This Row],[TOTAL CONSUMO AGUA PRODUCCIÓN (m3)]]</f>
        <v>#DIV/0!</v>
      </c>
      <c r="AC117" s="110">
        <f>Tabla1[[#This Row],[TOTAL CONSUMO AGUA LIMPIA PRODUCCIÓN (m3)]]-Tabla1[[#This Row],[VOLUMEN CONSUMO AGUA LIMPIA LAVANDERIA (m3)]]</f>
        <v>0</v>
      </c>
      <c r="AD117" s="110"/>
      <c r="AE117" s="110"/>
      <c r="AF117" s="110">
        <v>65</v>
      </c>
      <c r="AG117" s="110">
        <v>45</v>
      </c>
      <c r="AH117" s="110">
        <f>Tabla1[[#This Row],[VOLUMEN CONSUMO AGUA LIMPIA LAVANDERIA (m3)]]</f>
        <v>0</v>
      </c>
      <c r="AI117" s="109" t="e">
        <f>Tabla1[[#This Row],[VOLUMEN CONSUMO AGUA LIMPIA LAVANDERIA (m3)]]/Tabla1[[#This Row],[TOTAL CONSUMO AGUA PRODUCCIÓN (m3)]]</f>
        <v>#DIV/0!</v>
      </c>
      <c r="AJ117" s="110">
        <f>'[1]Contadores Por Turno 2026'!D119-'[1]Contadores Por Turno 2026'!D118</f>
        <v>0</v>
      </c>
      <c r="AK117" s="110">
        <v>0</v>
      </c>
      <c r="AL117" s="110"/>
      <c r="AM117" s="110">
        <v>19</v>
      </c>
      <c r="AN117" s="110">
        <v>0</v>
      </c>
      <c r="AO117" s="108"/>
      <c r="AP117" s="106"/>
      <c r="AQ117" s="108"/>
      <c r="AR117" s="108">
        <v>8</v>
      </c>
      <c r="AS117" s="110">
        <f>'[1]Contadores Por Turno 2026'!L119-'[1]Contadores Por Turno 2026'!L118</f>
        <v>0</v>
      </c>
      <c r="AT117" s="108">
        <v>0</v>
      </c>
      <c r="AU117" s="107">
        <f>'[1]Contadores Por Turno 2026'!U119-'[1]Contadores Por Turno 2026'!U118</f>
        <v>0</v>
      </c>
      <c r="AV117" s="107">
        <f>'[1]Contadores Por Turno 2026'!V119-'[1]Contadores Por Turno 2026'!V118</f>
        <v>0</v>
      </c>
      <c r="AW117" s="107">
        <f>'[1]Contadores Por Turno 2026'!W119-'[1]Contadores Por Turno 2026'!W118</f>
        <v>0</v>
      </c>
      <c r="AX117" s="107">
        <v>0</v>
      </c>
      <c r="AY117" s="107">
        <v>0</v>
      </c>
      <c r="AZ117" s="107">
        <f>('[1]Contadores Por Turno 2026'!S119-'[1]Contadores Por Turno 2026'!S118)/1000</f>
        <v>0</v>
      </c>
      <c r="BA117" s="224" t="e">
        <v>#N/A</v>
      </c>
      <c r="BB117" s="4"/>
    </row>
    <row r="118" spans="1:54" ht="15.75" thickBot="1" x14ac:dyDescent="0.3">
      <c r="A118" s="27">
        <v>46061</v>
      </c>
      <c r="B118" s="28">
        <v>3</v>
      </c>
      <c r="C118" s="28">
        <f>WEEKNUM(Tabla1[[#This Row],[FECHA]],2)</f>
        <v>6</v>
      </c>
      <c r="D118" s="28">
        <f>DAY(Tabla1[[#This Row],[FECHA]])</f>
        <v>8</v>
      </c>
      <c r="E118" s="28">
        <f>'[1]Contadores Por Turno 2026'!X120-'[1]Contadores Por Turno 2026'!X119</f>
        <v>0</v>
      </c>
      <c r="F118" s="28">
        <f>'[1]Contadores Por Turno 2026'!Y120-'[1]Contadores Por Turno 2026'!Y119</f>
        <v>0</v>
      </c>
      <c r="G118" s="28"/>
      <c r="H1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8" s="28">
        <f>('[1]Contadores Por Turno 2026'!C120-'[1]Contadores Por Turno 2026'!C119)*10</f>
        <v>0</v>
      </c>
      <c r="J118" s="61">
        <f>Tabla1[[#This Row],[ENTRADA RO 1 (m3)]]</f>
        <v>0</v>
      </c>
      <c r="K118" s="61">
        <f>Tabla1[[#This Row],[RECHAZO ETAPA 1 (m3)]]</f>
        <v>0</v>
      </c>
      <c r="L118" s="61">
        <f>Tabla1[[#This Row],[PERMEADO ETAPA 1  (m3)]]</f>
        <v>0</v>
      </c>
      <c r="M118" s="60" t="e">
        <f>1-(Tabla1[[#This Row],[VOLUMEN ENVIADO A RO (m3)]]-Tabla1[[#This Row],[VOLUMEN ENVIADO PERMEADO RO (m3)]])/Tabla1[[#This Row],[VOLUMEN ENVIADO A RO (m3)]]</f>
        <v>#DIV/0!</v>
      </c>
      <c r="N118" s="61">
        <f>('[1]Contadores Por Turno 2026'!N120-'[1]Contadores Por Turno 2026'!N119)/1000</f>
        <v>0</v>
      </c>
      <c r="O118" s="61">
        <f>('[1]Contadores Por Turno 2026'!O120-'[1]Contadores Por Turno 2026'!O119)</f>
        <v>0</v>
      </c>
      <c r="P118" s="61">
        <f>+Tabla1[[#This Row],[ENTRADA RO 1 (m3)]]-Tabla1[[#This Row],[PERMEADO ETAPA 1  (m3)]]</f>
        <v>0</v>
      </c>
      <c r="Q118" s="60" t="e">
        <f>1-(Tabla1[[#This Row],[VOLUMEN ENVIADO A RO (m3)]]-Tabla1[[#This Row],[VOLUMEN ENVIADO PERMEADO RO (m3)]])/Tabla1[[#This Row],[VOLUMEN ENVIADO A RO (m3)]]</f>
        <v>#DIV/0!</v>
      </c>
      <c r="R118" s="61">
        <v>0</v>
      </c>
      <c r="S118" s="61">
        <v>0</v>
      </c>
      <c r="T118" s="61">
        <v>0</v>
      </c>
      <c r="U118" s="60" t="s">
        <v>18</v>
      </c>
      <c r="V118" s="61">
        <f>Tabla1[[#This Row],[VOLUMEN ENVIADO PERMEADO RO (m3)]]</f>
        <v>0</v>
      </c>
      <c r="W118" s="111">
        <f>Tabla1[[#This Row],[TOTAL CONSUMO AGUA LIMPIA PRODUCCIÓN (m3)]]+Tabla1[[#This Row],[TOTAL CONSUMO AGUA RECHAZO PRODUCCIÓN (m3)]]</f>
        <v>0</v>
      </c>
      <c r="X118" s="111">
        <f>+Tabla1[[#This Row],[PERMEADO ETAPA 1  (m3)]]+Tabla1[[#This Row],[VOLUMEN  PTAP POTABLE (m3)2]]+Tabla1[[#This Row],[VOLUMEN CONSUMO ACUEDUCTO (m3)]]+Tabla1[[#This Row],[VOLUMEN CONSUMO CARROTANQUES (m3)]]</f>
        <v>0</v>
      </c>
      <c r="Y118" s="111">
        <v>0</v>
      </c>
      <c r="Z118" s="111">
        <v>0</v>
      </c>
      <c r="AA118" s="115">
        <f>+Tabla1[[#This Row],[VOLUMEN CONSUMO AGUA LIMPIA TINTORERIA (m3)]]</f>
        <v>0</v>
      </c>
      <c r="AB118" s="114" t="e">
        <f>Tabla1[[#This Row],[VOLUMEN CONSUMO AGUA LIMPIA TINTORERIA (m3)]]/Tabla1[[#This Row],[TOTAL CONSUMO AGUA PRODUCCIÓN (m3)]]</f>
        <v>#DIV/0!</v>
      </c>
      <c r="AC118" s="115">
        <f>Tabla1[[#This Row],[TOTAL CONSUMO AGUA LIMPIA PRODUCCIÓN (m3)]]-Tabla1[[#This Row],[VOLUMEN CONSUMO AGUA LIMPIA LAVANDERIA (m3)]]</f>
        <v>0</v>
      </c>
      <c r="AD118" s="115"/>
      <c r="AE118" s="115"/>
      <c r="AF118" s="115">
        <v>65</v>
      </c>
      <c r="AG118" s="115">
        <v>45</v>
      </c>
      <c r="AH118" s="115">
        <f>Tabla1[[#This Row],[VOLUMEN CONSUMO AGUA LIMPIA LAVANDERIA (m3)]]</f>
        <v>0</v>
      </c>
      <c r="AI118" s="114" t="e">
        <f>Tabla1[[#This Row],[VOLUMEN CONSUMO AGUA LIMPIA LAVANDERIA (m3)]]/Tabla1[[#This Row],[TOTAL CONSUMO AGUA PRODUCCIÓN (m3)]]</f>
        <v>#DIV/0!</v>
      </c>
      <c r="AJ118" s="115">
        <f>'[1]Contadores Por Turno 2026'!D120-'[1]Contadores Por Turno 2026'!D119</f>
        <v>0</v>
      </c>
      <c r="AK118" s="115">
        <v>0</v>
      </c>
      <c r="AL118" s="115"/>
      <c r="AM118" s="115">
        <v>19</v>
      </c>
      <c r="AN118" s="115">
        <v>0</v>
      </c>
      <c r="AO118" s="113"/>
      <c r="AP118" s="111"/>
      <c r="AQ118" s="113"/>
      <c r="AR118" s="113">
        <v>8</v>
      </c>
      <c r="AS118" s="115">
        <f>'[1]Contadores Por Turno 2026'!L120-'[1]Contadores Por Turno 2026'!L119</f>
        <v>0</v>
      </c>
      <c r="AT118" s="113">
        <v>0</v>
      </c>
      <c r="AU118" s="112">
        <f>'[1]Contadores Por Turno 2026'!U120-'[1]Contadores Por Turno 2026'!U119</f>
        <v>0</v>
      </c>
      <c r="AV118" s="112">
        <f>'[1]Contadores Por Turno 2026'!V120-'[1]Contadores Por Turno 2026'!V119</f>
        <v>0</v>
      </c>
      <c r="AW118" s="112">
        <f>'[1]Contadores Por Turno 2026'!W120-'[1]Contadores Por Turno 2026'!W119</f>
        <v>0</v>
      </c>
      <c r="AX118" s="112">
        <v>0</v>
      </c>
      <c r="AY118" s="112">
        <v>0</v>
      </c>
      <c r="AZ118" s="112">
        <f>('[1]Contadores Por Turno 2026'!S120-'[1]Contadores Por Turno 2026'!S119)/1000</f>
        <v>0</v>
      </c>
      <c r="BA118" s="225" t="e">
        <v>#N/A</v>
      </c>
      <c r="BB118" s="4"/>
    </row>
    <row r="119" spans="1:54" x14ac:dyDescent="0.25">
      <c r="A119" s="25">
        <v>46062</v>
      </c>
      <c r="B119" s="26">
        <v>1</v>
      </c>
      <c r="C119" s="26">
        <f>WEEKNUM(Tabla1[[#This Row],[FECHA]],2)</f>
        <v>7</v>
      </c>
      <c r="D119" s="26">
        <f>DAY(Tabla1[[#This Row],[FECHA]])</f>
        <v>9</v>
      </c>
      <c r="E119" s="26">
        <f>'[1]Contadores Por Turno 2026'!X121-'[1]Contadores Por Turno 2026'!X120</f>
        <v>83</v>
      </c>
      <c r="F119" s="26">
        <f>'[1]Contadores Por Turno 2026'!Y121-'[1]Contadores Por Turno 2026'!Y120</f>
        <v>65</v>
      </c>
      <c r="G119" s="26"/>
      <c r="H1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177.5</v>
      </c>
      <c r="I119" s="26">
        <f>('[1]Contadores Por Turno 2026'!C121-'[1]Contadores Por Turno 2026'!C120)*10</f>
        <v>410</v>
      </c>
      <c r="J119" s="57">
        <f>Tabla1[[#This Row],[ENTRADA RO 1 (m3)]]</f>
        <v>23.77</v>
      </c>
      <c r="K119" s="57">
        <f>Tabla1[[#This Row],[RECHAZO ETAPA 1 (m3)]]</f>
        <v>-39.730000000000004</v>
      </c>
      <c r="L119" s="57">
        <f>Tabla1[[#This Row],[PERMEADO ETAPA 1  (m3)]]</f>
        <v>63.5</v>
      </c>
      <c r="M119" s="56">
        <f>1-(Tabla1[[#This Row],[VOLUMEN ENVIADO A RO (m3)]]-Tabla1[[#This Row],[VOLUMEN ENVIADO PERMEADO RO (m3)]])/Tabla1[[#This Row],[VOLUMEN ENVIADO A RO (m3)]]</f>
        <v>2.6714345814051326</v>
      </c>
      <c r="N119" s="57">
        <f>('[1]Contadores Por Turno 2026'!N121-'[1]Contadores Por Turno 2026'!N120)/1000</f>
        <v>23.77</v>
      </c>
      <c r="O119" s="57">
        <f>('[1]Contadores Por Turno 2026'!O121-'[1]Contadores Por Turno 2026'!O120)</f>
        <v>63.5</v>
      </c>
      <c r="P119" s="57">
        <f>+Tabla1[[#This Row],[ENTRADA RO 1 (m3)]]-Tabla1[[#This Row],[PERMEADO ETAPA 1  (m3)]]</f>
        <v>-39.730000000000004</v>
      </c>
      <c r="Q119" s="56">
        <f>1-(Tabla1[[#This Row],[VOLUMEN ENVIADO A RO (m3)]]-Tabla1[[#This Row],[VOLUMEN ENVIADO PERMEADO RO (m3)]])/Tabla1[[#This Row],[VOLUMEN ENVIADO A RO (m3)]]</f>
        <v>2.6714345814051326</v>
      </c>
      <c r="R119" s="57">
        <v>0</v>
      </c>
      <c r="S119" s="57">
        <v>0</v>
      </c>
      <c r="T119" s="57">
        <v>0</v>
      </c>
      <c r="U119" s="56" t="s">
        <v>18</v>
      </c>
      <c r="V119" s="57">
        <f>Tabla1[[#This Row],[VOLUMEN ENVIADO PERMEADO RO (m3)]]</f>
        <v>63.5</v>
      </c>
      <c r="W119" s="101">
        <f>Tabla1[[#This Row],[TOTAL CONSUMO AGUA LIMPIA PRODUCCIÓN (m3)]]+Tabla1[[#This Row],[TOTAL CONSUMO AGUA RECHAZO PRODUCCIÓN (m3)]]</f>
        <v>306</v>
      </c>
      <c r="X119" s="101">
        <f>+Tabla1[[#This Row],[PERMEADO ETAPA 1  (m3)]]+Tabla1[[#This Row],[VOLUMEN  PTAP POTABLE (m3)2]]+Tabla1[[#This Row],[VOLUMEN CONSUMO ACUEDUCTO (m3)]]+Tabla1[[#This Row],[VOLUMEN CONSUMO CARROTANQUES (m3)]]</f>
        <v>306</v>
      </c>
      <c r="Y119" s="101">
        <v>0</v>
      </c>
      <c r="Z119" s="101">
        <v>525</v>
      </c>
      <c r="AA119" s="105">
        <f>+Tabla1[[#This Row],[VOLUMEN CONSUMO AGUA LIMPIA TINTORERIA (m3)]]</f>
        <v>29</v>
      </c>
      <c r="AB119" s="104">
        <f>Tabla1[[#This Row],[VOLUMEN CONSUMO AGUA LIMPIA TINTORERIA (m3)]]/Tabla1[[#This Row],[TOTAL CONSUMO AGUA PRODUCCIÓN (m3)]]</f>
        <v>9.4771241830065356E-2</v>
      </c>
      <c r="AC119" s="105">
        <f>Tabla1[[#This Row],[TOTAL CONSUMO AGUA LIMPIA PRODUCCIÓN (m3)]]-Tabla1[[#This Row],[VOLUMEN CONSUMO AGUA LIMPIA LAVANDERIA (m3)]]</f>
        <v>29</v>
      </c>
      <c r="AD119" s="105"/>
      <c r="AE119" s="105"/>
      <c r="AF119" s="105">
        <v>65</v>
      </c>
      <c r="AG119" s="105">
        <v>45</v>
      </c>
      <c r="AH119" s="105">
        <f>Tabla1[[#This Row],[VOLUMEN CONSUMO AGUA LIMPIA LAVANDERIA (m3)]]</f>
        <v>277</v>
      </c>
      <c r="AI119" s="104">
        <f>Tabla1[[#This Row],[VOLUMEN CONSUMO AGUA LIMPIA LAVANDERIA (m3)]]/Tabla1[[#This Row],[TOTAL CONSUMO AGUA PRODUCCIÓN (m3)]]</f>
        <v>0.90522875816993464</v>
      </c>
      <c r="AJ119" s="105">
        <f>'[1]Contadores Por Turno 2026'!D121-'[1]Contadores Por Turno 2026'!D120</f>
        <v>277</v>
      </c>
      <c r="AK119" s="105">
        <v>0</v>
      </c>
      <c r="AL119" s="105"/>
      <c r="AM119" s="105">
        <v>19</v>
      </c>
      <c r="AN119" s="105">
        <v>0</v>
      </c>
      <c r="AO119" s="103"/>
      <c r="AP119" s="101"/>
      <c r="AQ119" s="103"/>
      <c r="AR119" s="103">
        <v>8</v>
      </c>
      <c r="AS119" s="105">
        <f>'[1]Contadores Por Turno 2026'!L121-'[1]Contadores Por Turno 2026'!L120</f>
        <v>7</v>
      </c>
      <c r="AT119" s="103">
        <v>0</v>
      </c>
      <c r="AU119" s="102">
        <f>'[1]Contadores Por Turno 2026'!U121-'[1]Contadores Por Turno 2026'!U120</f>
        <v>324</v>
      </c>
      <c r="AV119" s="102">
        <f>'[1]Contadores Por Turno 2026'!V121-'[1]Contadores Por Turno 2026'!V120</f>
        <v>139</v>
      </c>
      <c r="AW119" s="102">
        <f>'[1]Contadores Por Turno 2026'!W121-'[1]Contadores Por Turno 2026'!W120</f>
        <v>244</v>
      </c>
      <c r="AX119" s="102">
        <v>0</v>
      </c>
      <c r="AY119" s="102">
        <v>4</v>
      </c>
      <c r="AZ119" s="102">
        <f>('[1]Contadores Por Turno 2026'!S121-'[1]Contadores Por Turno 2026'!S120)/1000</f>
        <v>22.155000000000001</v>
      </c>
      <c r="BA119" s="223" t="e">
        <v>#N/A</v>
      </c>
      <c r="BB119" s="4"/>
    </row>
    <row r="120" spans="1:54" x14ac:dyDescent="0.25">
      <c r="A120" s="23">
        <v>46062</v>
      </c>
      <c r="B120" s="17">
        <v>2</v>
      </c>
      <c r="C120" s="17">
        <f>WEEKNUM(Tabla1[[#This Row],[FECHA]],2)</f>
        <v>7</v>
      </c>
      <c r="D120" s="17">
        <f>DAY(Tabla1[[#This Row],[FECHA]])</f>
        <v>9</v>
      </c>
      <c r="E120" s="17">
        <f>'[1]Contadores Por Turno 2026'!X122-'[1]Contadores Por Turno 2026'!X121</f>
        <v>111</v>
      </c>
      <c r="F120" s="17">
        <f>'[1]Contadores Por Turno 2026'!Y122-'[1]Contadores Por Turno 2026'!Y121</f>
        <v>88</v>
      </c>
      <c r="H1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125.5</v>
      </c>
      <c r="I120" s="17">
        <f>('[1]Contadores Por Turno 2026'!C122-'[1]Contadores Por Turno 2026'!C121)*10</f>
        <v>230</v>
      </c>
      <c r="J120" s="59">
        <f>Tabla1[[#This Row],[ENTRADA RO 1 (m3)]]</f>
        <v>123.76900000000001</v>
      </c>
      <c r="K120" s="59">
        <f>Tabla1[[#This Row],[RECHAZO ETAPA 1 (m3)]]</f>
        <v>60.269000000000005</v>
      </c>
      <c r="L120" s="59">
        <f>Tabla1[[#This Row],[PERMEADO ETAPA 1  (m3)]]</f>
        <v>63.5</v>
      </c>
      <c r="M120" s="58">
        <f>1-(Tabla1[[#This Row],[VOLUMEN ENVIADO A RO (m3)]]-Tabla1[[#This Row],[VOLUMEN ENVIADO PERMEADO RO (m3)]])/Tabla1[[#This Row],[VOLUMEN ENVIADO A RO (m3)]]</f>
        <v>0.51305254142798273</v>
      </c>
      <c r="N120" s="59">
        <f>('[1]Contadores Por Turno 2026'!N122-'[1]Contadores Por Turno 2026'!N121)/1000</f>
        <v>123.76900000000001</v>
      </c>
      <c r="O120" s="59">
        <f>('[1]Contadores Por Turno 2026'!O122-'[1]Contadores Por Turno 2026'!O121)</f>
        <v>63.5</v>
      </c>
      <c r="P120" s="59">
        <f>+Tabla1[[#This Row],[ENTRADA RO 1 (m3)]]-Tabla1[[#This Row],[PERMEADO ETAPA 1  (m3)]]</f>
        <v>60.269000000000005</v>
      </c>
      <c r="Q120" s="58">
        <f>1-(Tabla1[[#This Row],[VOLUMEN ENVIADO A RO (m3)]]-Tabla1[[#This Row],[VOLUMEN ENVIADO PERMEADO RO (m3)]])/Tabla1[[#This Row],[VOLUMEN ENVIADO A RO (m3)]]</f>
        <v>0.51305254142798273</v>
      </c>
      <c r="R120" s="59">
        <v>0</v>
      </c>
      <c r="S120" s="59">
        <v>0</v>
      </c>
      <c r="T120" s="59">
        <v>0</v>
      </c>
      <c r="U120" s="58" t="s">
        <v>18</v>
      </c>
      <c r="V120" s="59">
        <f>Tabla1[[#This Row],[VOLUMEN ENVIADO PERMEADO RO (m3)]]</f>
        <v>63.5</v>
      </c>
      <c r="W120" s="106">
        <f>Tabla1[[#This Row],[TOTAL CONSUMO AGUA LIMPIA PRODUCCIÓN (m3)]]+Tabla1[[#This Row],[TOTAL CONSUMO AGUA RECHAZO PRODUCCIÓN (m3)]]</f>
        <v>277</v>
      </c>
      <c r="X120" s="106">
        <f>+Tabla1[[#This Row],[PERMEADO ETAPA 1  (m3)]]+Tabla1[[#This Row],[VOLUMEN  PTAP POTABLE (m3)2]]+Tabla1[[#This Row],[VOLUMEN CONSUMO ACUEDUCTO (m3)]]+Tabla1[[#This Row],[VOLUMEN CONSUMO CARROTANQUES (m3)]]</f>
        <v>277</v>
      </c>
      <c r="Y120" s="106">
        <v>0</v>
      </c>
      <c r="Z120" s="106">
        <v>525</v>
      </c>
      <c r="AA120" s="110">
        <f>+Tabla1[[#This Row],[VOLUMEN CONSUMO AGUA LIMPIA TINTORERIA (m3)]]</f>
        <v>50</v>
      </c>
      <c r="AB120" s="109">
        <f>Tabla1[[#This Row],[VOLUMEN CONSUMO AGUA LIMPIA TINTORERIA (m3)]]/Tabla1[[#This Row],[TOTAL CONSUMO AGUA PRODUCCIÓN (m3)]]</f>
        <v>0.18050541516245489</v>
      </c>
      <c r="AC120" s="110">
        <f>Tabla1[[#This Row],[TOTAL CONSUMO AGUA LIMPIA PRODUCCIÓN (m3)]]-Tabla1[[#This Row],[VOLUMEN CONSUMO AGUA LIMPIA LAVANDERIA (m3)]]</f>
        <v>50</v>
      </c>
      <c r="AD120" s="110"/>
      <c r="AE120" s="110">
        <v>3414</v>
      </c>
      <c r="AF120" s="110">
        <v>65</v>
      </c>
      <c r="AG120" s="110">
        <v>45</v>
      </c>
      <c r="AH120" s="110">
        <f>Tabla1[[#This Row],[VOLUMEN CONSUMO AGUA LIMPIA LAVANDERIA (m3)]]</f>
        <v>227</v>
      </c>
      <c r="AI120" s="109">
        <f>Tabla1[[#This Row],[VOLUMEN CONSUMO AGUA LIMPIA LAVANDERIA (m3)]]/Tabla1[[#This Row],[TOTAL CONSUMO AGUA PRODUCCIÓN (m3)]]</f>
        <v>0.81949458483754511</v>
      </c>
      <c r="AJ120" s="110">
        <f>'[1]Contadores Por Turno 2026'!D122-'[1]Contadores Por Turno 2026'!D121</f>
        <v>227</v>
      </c>
      <c r="AK120" s="110">
        <v>0</v>
      </c>
      <c r="AL120" s="110">
        <v>17764</v>
      </c>
      <c r="AM120" s="110">
        <v>19</v>
      </c>
      <c r="AN120" s="110">
        <v>0</v>
      </c>
      <c r="AO120" s="108">
        <v>10</v>
      </c>
      <c r="AP120" s="106"/>
      <c r="AQ120" s="108">
        <v>1150</v>
      </c>
      <c r="AR120" s="108">
        <v>8</v>
      </c>
      <c r="AS120" s="110">
        <f>'[1]Contadores Por Turno 2026'!L122-'[1]Contadores Por Turno 2026'!L121</f>
        <v>6</v>
      </c>
      <c r="AT120" s="108">
        <v>0</v>
      </c>
      <c r="AU120" s="107">
        <f>'[1]Contadores Por Turno 2026'!U122-'[1]Contadores Por Turno 2026'!U121</f>
        <v>300</v>
      </c>
      <c r="AV120" s="107">
        <f>'[1]Contadores Por Turno 2026'!V122-'[1]Contadores Por Turno 2026'!V121</f>
        <v>78</v>
      </c>
      <c r="AW120" s="107">
        <f>'[1]Contadores Por Turno 2026'!W122-'[1]Contadores Por Turno 2026'!W121</f>
        <v>142</v>
      </c>
      <c r="AX120" s="107">
        <v>0</v>
      </c>
      <c r="AY120" s="107">
        <v>4</v>
      </c>
      <c r="AZ120" s="107">
        <f>('[1]Contadores Por Turno 2026'!S122-'[1]Contadores Por Turno 2026'!S121)/1000</f>
        <v>9.4870000000000001</v>
      </c>
      <c r="BA120" s="224" t="e">
        <v>#N/A</v>
      </c>
      <c r="BB120" s="4"/>
    </row>
    <row r="121" spans="1:54" ht="15.75" thickBot="1" x14ac:dyDescent="0.3">
      <c r="A121" s="27">
        <v>46062</v>
      </c>
      <c r="B121" s="28">
        <v>3</v>
      </c>
      <c r="C121" s="28">
        <f>WEEKNUM(Tabla1[[#This Row],[FECHA]],2)</f>
        <v>7</v>
      </c>
      <c r="D121" s="28">
        <f>DAY(Tabla1[[#This Row],[FECHA]])</f>
        <v>9</v>
      </c>
      <c r="E121" s="28">
        <f>'[1]Contadores Por Turno 2026'!X123-'[1]Contadores Por Turno 2026'!X122</f>
        <v>111</v>
      </c>
      <c r="F121" s="28">
        <f>'[1]Contadores Por Turno 2026'!Y123-'[1]Contadores Por Turno 2026'!Y122</f>
        <v>84</v>
      </c>
      <c r="G121" s="28"/>
      <c r="H1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121" s="28">
        <f>('[1]Contadores Por Turno 2026'!C123-'[1]Contadores Por Turno 2026'!C122)*10</f>
        <v>220</v>
      </c>
      <c r="J121" s="61">
        <f>Tabla1[[#This Row],[ENTRADA RO 1 (m3)]]</f>
        <v>109.461</v>
      </c>
      <c r="K121" s="61">
        <f>Tabla1[[#This Row],[RECHAZO ETAPA 1 (m3)]]</f>
        <v>9.4609999999999985</v>
      </c>
      <c r="L121" s="61">
        <f>Tabla1[[#This Row],[PERMEADO ETAPA 1  (m3)]]</f>
        <v>100</v>
      </c>
      <c r="M121" s="60">
        <f>1-(Tabla1[[#This Row],[VOLUMEN ENVIADO A RO (m3)]]-Tabla1[[#This Row],[VOLUMEN ENVIADO PERMEADO RO (m3)]])/Tabla1[[#This Row],[VOLUMEN ENVIADO A RO (m3)]]</f>
        <v>0.91356738929847159</v>
      </c>
      <c r="N121" s="61">
        <f>('[1]Contadores Por Turno 2026'!N123-'[1]Contadores Por Turno 2026'!N122)/1000</f>
        <v>109.461</v>
      </c>
      <c r="O121" s="61">
        <f>('[1]Contadores Por Turno 2026'!O123-'[1]Contadores Por Turno 2026'!O122)</f>
        <v>100</v>
      </c>
      <c r="P121" s="61">
        <f>+Tabla1[[#This Row],[ENTRADA RO 1 (m3)]]-Tabla1[[#This Row],[PERMEADO ETAPA 1  (m3)]]</f>
        <v>9.4609999999999985</v>
      </c>
      <c r="Q121" s="60">
        <f>1-(Tabla1[[#This Row],[VOLUMEN ENVIADO A RO (m3)]]-Tabla1[[#This Row],[VOLUMEN ENVIADO PERMEADO RO (m3)]])/Tabla1[[#This Row],[VOLUMEN ENVIADO A RO (m3)]]</f>
        <v>0.91356738929847159</v>
      </c>
      <c r="R121" s="61">
        <v>0</v>
      </c>
      <c r="S121" s="61">
        <v>0</v>
      </c>
      <c r="T121" s="61">
        <v>0</v>
      </c>
      <c r="U121" s="60" t="s">
        <v>18</v>
      </c>
      <c r="V121" s="61">
        <f>Tabla1[[#This Row],[VOLUMEN ENVIADO PERMEADO RO (m3)]]</f>
        <v>100</v>
      </c>
      <c r="W121" s="111">
        <f>Tabla1[[#This Row],[TOTAL CONSUMO AGUA LIMPIA PRODUCCIÓN (m3)]]+Tabla1[[#This Row],[TOTAL CONSUMO AGUA RECHAZO PRODUCCIÓN (m3)]]</f>
        <v>341</v>
      </c>
      <c r="X121" s="111">
        <f>+Tabla1[[#This Row],[PERMEADO ETAPA 1  (m3)]]+Tabla1[[#This Row],[VOLUMEN  PTAP POTABLE (m3)2]]+Tabla1[[#This Row],[VOLUMEN CONSUMO ACUEDUCTO (m3)]]+Tabla1[[#This Row],[VOLUMEN CONSUMO CARROTANQUES (m3)]]</f>
        <v>341</v>
      </c>
      <c r="Y121" s="111">
        <v>0</v>
      </c>
      <c r="Z121" s="111">
        <v>300</v>
      </c>
      <c r="AA121" s="115">
        <f>+Tabla1[[#This Row],[VOLUMEN CONSUMO AGUA LIMPIA TINTORERIA (m3)]]</f>
        <v>31</v>
      </c>
      <c r="AB121" s="114">
        <f>Tabla1[[#This Row],[VOLUMEN CONSUMO AGUA LIMPIA TINTORERIA (m3)]]/Tabla1[[#This Row],[TOTAL CONSUMO AGUA PRODUCCIÓN (m3)]]</f>
        <v>9.0909090909090912E-2</v>
      </c>
      <c r="AC121" s="115">
        <f>Tabla1[[#This Row],[TOTAL CONSUMO AGUA LIMPIA PRODUCCIÓN (m3)]]-Tabla1[[#This Row],[VOLUMEN CONSUMO AGUA LIMPIA LAVANDERIA (m3)]]</f>
        <v>31</v>
      </c>
      <c r="AD121" s="115"/>
      <c r="AE121" s="115"/>
      <c r="AF121" s="115">
        <v>65</v>
      </c>
      <c r="AG121" s="115">
        <v>45</v>
      </c>
      <c r="AH121" s="115">
        <f>Tabla1[[#This Row],[VOLUMEN CONSUMO AGUA LIMPIA LAVANDERIA (m3)]]</f>
        <v>310</v>
      </c>
      <c r="AI121" s="114">
        <f>Tabla1[[#This Row],[VOLUMEN CONSUMO AGUA LIMPIA LAVANDERIA (m3)]]/Tabla1[[#This Row],[TOTAL CONSUMO AGUA PRODUCCIÓN (m3)]]</f>
        <v>0.90909090909090906</v>
      </c>
      <c r="AJ121" s="115">
        <f>'[1]Contadores Por Turno 2026'!D123-'[1]Contadores Por Turno 2026'!D122</f>
        <v>310</v>
      </c>
      <c r="AK121" s="115">
        <v>0</v>
      </c>
      <c r="AL121" s="115"/>
      <c r="AM121" s="115">
        <v>19</v>
      </c>
      <c r="AN121" s="115">
        <v>0</v>
      </c>
      <c r="AO121" s="113"/>
      <c r="AP121" s="111"/>
      <c r="AQ121" s="113"/>
      <c r="AR121" s="113">
        <v>8</v>
      </c>
      <c r="AS121" s="115">
        <f>'[1]Contadores Por Turno 2026'!L123-'[1]Contadores Por Turno 2026'!L122</f>
        <v>8</v>
      </c>
      <c r="AT121" s="113">
        <v>0</v>
      </c>
      <c r="AU121" s="112">
        <f>'[1]Contadores Por Turno 2026'!U123-'[1]Contadores Por Turno 2026'!U122</f>
        <v>368</v>
      </c>
      <c r="AV121" s="112">
        <f>'[1]Contadores Por Turno 2026'!V123-'[1]Contadores Por Turno 2026'!V122</f>
        <v>43</v>
      </c>
      <c r="AW121" s="112">
        <f>'[1]Contadores Por Turno 2026'!W123-'[1]Contadores Por Turno 2026'!W122</f>
        <v>59</v>
      </c>
      <c r="AX121" s="112">
        <v>0</v>
      </c>
      <c r="AY121" s="112">
        <v>2</v>
      </c>
      <c r="AZ121" s="112">
        <f>('[1]Contadores Por Turno 2026'!S123-'[1]Contadores Por Turno 2026'!S122)/1000</f>
        <v>11.09</v>
      </c>
      <c r="BA121" s="225" t="e">
        <v>#N/A</v>
      </c>
      <c r="BB121" s="4"/>
    </row>
    <row r="122" spans="1:54" x14ac:dyDescent="0.25">
      <c r="A122" s="25">
        <v>46063</v>
      </c>
      <c r="B122" s="26">
        <v>1</v>
      </c>
      <c r="C122" s="26">
        <f>WEEKNUM(Tabla1[[#This Row],[FECHA]],2)</f>
        <v>7</v>
      </c>
      <c r="D122" s="26">
        <f>DAY(Tabla1[[#This Row],[FECHA]])</f>
        <v>10</v>
      </c>
      <c r="E122" s="26">
        <f>'[1]Contadores Por Turno 2026'!X124-'[1]Contadores Por Turno 2026'!X123</f>
        <v>125</v>
      </c>
      <c r="F122" s="26">
        <f>'[1]Contadores Por Turno 2026'!Y124-'[1]Contadores Por Turno 2026'!Y123</f>
        <v>95</v>
      </c>
      <c r="G122" s="26"/>
      <c r="H1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61</v>
      </c>
      <c r="I122" s="26">
        <f>('[1]Contadores Por Turno 2026'!C124-'[1]Contadores Por Turno 2026'!C123)*10</f>
        <v>320</v>
      </c>
      <c r="J122" s="57">
        <f>Tabla1[[#This Row],[ENTRADA RO 1 (m3)]]</f>
        <v>236.54300000000001</v>
      </c>
      <c r="K122" s="57">
        <f>Tabla1[[#This Row],[RECHAZO ETAPA 1 (m3)]]</f>
        <v>43.543000000000006</v>
      </c>
      <c r="L122" s="57">
        <f>Tabla1[[#This Row],[PERMEADO ETAPA 1  (m3)]]</f>
        <v>193</v>
      </c>
      <c r="M122" s="56">
        <f>1-(Tabla1[[#This Row],[VOLUMEN ENVIADO A RO (m3)]]-Tabla1[[#This Row],[VOLUMEN ENVIADO PERMEADO RO (m3)]])/Tabla1[[#This Row],[VOLUMEN ENVIADO A RO (m3)]]</f>
        <v>0.81591930431253512</v>
      </c>
      <c r="N122" s="57">
        <f>('[1]Contadores Por Turno 2026'!N124-'[1]Contadores Por Turno 2026'!N123)/1000</f>
        <v>236.54300000000001</v>
      </c>
      <c r="O122" s="57">
        <f>('[1]Contadores Por Turno 2026'!O124-'[1]Contadores Por Turno 2026'!O123)</f>
        <v>193</v>
      </c>
      <c r="P122" s="57">
        <f>+Tabla1[[#This Row],[ENTRADA RO 1 (m3)]]-Tabla1[[#This Row],[PERMEADO ETAPA 1  (m3)]]</f>
        <v>43.543000000000006</v>
      </c>
      <c r="Q122" s="56">
        <f>1-(Tabla1[[#This Row],[VOLUMEN ENVIADO A RO (m3)]]-Tabla1[[#This Row],[VOLUMEN ENVIADO PERMEADO RO (m3)]])/Tabla1[[#This Row],[VOLUMEN ENVIADO A RO (m3)]]</f>
        <v>0.81591930431253512</v>
      </c>
      <c r="R122" s="57">
        <v>0</v>
      </c>
      <c r="S122" s="57">
        <v>0</v>
      </c>
      <c r="T122" s="57">
        <v>0</v>
      </c>
      <c r="U122" s="56" t="s">
        <v>18</v>
      </c>
      <c r="V122" s="57">
        <f>Tabla1[[#This Row],[VOLUMEN ENVIADO PERMEADO RO (m3)]]</f>
        <v>193</v>
      </c>
      <c r="W122" s="101">
        <f>Tabla1[[#This Row],[TOTAL CONSUMO AGUA LIMPIA PRODUCCIÓN (m3)]]+Tabla1[[#This Row],[TOTAL CONSUMO AGUA RECHAZO PRODUCCIÓN (m3)]]</f>
        <v>349</v>
      </c>
      <c r="X122" s="101">
        <f>+Tabla1[[#This Row],[PERMEADO ETAPA 1  (m3)]]+Tabla1[[#This Row],[VOLUMEN  PTAP POTABLE (m3)2]]+Tabla1[[#This Row],[VOLUMEN CONSUMO ACUEDUCTO (m3)]]+Tabla1[[#This Row],[VOLUMEN CONSUMO CARROTANQUES (m3)]]</f>
        <v>349</v>
      </c>
      <c r="Y122" s="101">
        <v>0</v>
      </c>
      <c r="Z122" s="101">
        <v>525</v>
      </c>
      <c r="AA122" s="105">
        <f>+Tabla1[[#This Row],[VOLUMEN CONSUMO AGUA LIMPIA TINTORERIA (m3)]]</f>
        <v>53</v>
      </c>
      <c r="AB122" s="104">
        <f>Tabla1[[#This Row],[VOLUMEN CONSUMO AGUA LIMPIA TINTORERIA (m3)]]/Tabla1[[#This Row],[TOTAL CONSUMO AGUA PRODUCCIÓN (m3)]]</f>
        <v>0.15186246418338109</v>
      </c>
      <c r="AC122" s="105">
        <f>Tabla1[[#This Row],[TOTAL CONSUMO AGUA LIMPIA PRODUCCIÓN (m3)]]-Tabla1[[#This Row],[VOLUMEN CONSUMO AGUA LIMPIA LAVANDERIA (m3)]]</f>
        <v>53</v>
      </c>
      <c r="AD122" s="105"/>
      <c r="AE122" s="105"/>
      <c r="AF122" s="105">
        <v>65</v>
      </c>
      <c r="AG122" s="105">
        <v>45</v>
      </c>
      <c r="AH122" s="105">
        <f>Tabla1[[#This Row],[VOLUMEN CONSUMO AGUA LIMPIA LAVANDERIA (m3)]]</f>
        <v>296</v>
      </c>
      <c r="AI122" s="104">
        <f>Tabla1[[#This Row],[VOLUMEN CONSUMO AGUA LIMPIA LAVANDERIA (m3)]]/Tabla1[[#This Row],[TOTAL CONSUMO AGUA PRODUCCIÓN (m3)]]</f>
        <v>0.84813753581661888</v>
      </c>
      <c r="AJ122" s="105">
        <f>'[1]Contadores Por Turno 2026'!D124-'[1]Contadores Por Turno 2026'!D123</f>
        <v>296</v>
      </c>
      <c r="AK122" s="105">
        <v>0</v>
      </c>
      <c r="AL122" s="105"/>
      <c r="AM122" s="105">
        <v>19</v>
      </c>
      <c r="AN122" s="105">
        <v>0</v>
      </c>
      <c r="AO122" s="103"/>
      <c r="AP122" s="101"/>
      <c r="AQ122" s="103"/>
      <c r="AR122" s="103">
        <v>8</v>
      </c>
      <c r="AS122" s="105">
        <f>'[1]Contadores Por Turno 2026'!L124-'[1]Contadores Por Turno 2026'!L123</f>
        <v>6</v>
      </c>
      <c r="AT122" s="103">
        <v>0</v>
      </c>
      <c r="AU122" s="102">
        <f>'[1]Contadores Por Turno 2026'!U124-'[1]Contadores Por Turno 2026'!U123</f>
        <v>379</v>
      </c>
      <c r="AV122" s="102">
        <f>'[1]Contadores Por Turno 2026'!V124-'[1]Contadores Por Turno 2026'!V123</f>
        <v>136</v>
      </c>
      <c r="AW122" s="102">
        <f>'[1]Contadores Por Turno 2026'!W124-'[1]Contadores Por Turno 2026'!W123</f>
        <v>142</v>
      </c>
      <c r="AX122" s="102">
        <v>0</v>
      </c>
      <c r="AY122" s="102">
        <v>14</v>
      </c>
      <c r="AZ122" s="102">
        <f>('[1]Contadores Por Turno 2026'!S124-'[1]Contadores Por Turno 2026'!S123)/1000</f>
        <v>22.044</v>
      </c>
      <c r="BA122" s="223" t="e">
        <v>#N/A</v>
      </c>
      <c r="BB122" s="4"/>
    </row>
    <row r="123" spans="1:54" x14ac:dyDescent="0.25">
      <c r="A123" s="23">
        <v>46063</v>
      </c>
      <c r="B123" s="17">
        <v>2</v>
      </c>
      <c r="C123" s="17">
        <f>WEEKNUM(Tabla1[[#This Row],[FECHA]],2)</f>
        <v>7</v>
      </c>
      <c r="D123" s="17">
        <f>DAY(Tabla1[[#This Row],[FECHA]])</f>
        <v>10</v>
      </c>
      <c r="E123" s="17">
        <f>'[1]Contadores Por Turno 2026'!X125-'[1]Contadores Por Turno 2026'!X124</f>
        <v>108</v>
      </c>
      <c r="F123" s="17">
        <f>'[1]Contadores Por Turno 2026'!Y125-'[1]Contadores Por Turno 2026'!Y124</f>
        <v>84</v>
      </c>
      <c r="H1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123" s="17">
        <f>('[1]Contadores Por Turno 2026'!C125-'[1]Contadores Por Turno 2026'!C124)*10</f>
        <v>110</v>
      </c>
      <c r="J123" s="59">
        <f>Tabla1[[#This Row],[ENTRADA RO 1 (m3)]]</f>
        <v>201.84899999999999</v>
      </c>
      <c r="K123" s="59">
        <f>Tabla1[[#This Row],[RECHAZO ETAPA 1 (m3)]]</f>
        <v>30.84899999999999</v>
      </c>
      <c r="L123" s="59">
        <f>Tabla1[[#This Row],[PERMEADO ETAPA 1  (m3)]]</f>
        <v>171</v>
      </c>
      <c r="M123" s="58">
        <f>1-(Tabla1[[#This Row],[VOLUMEN ENVIADO A RO (m3)]]-Tabla1[[#This Row],[VOLUMEN ENVIADO PERMEADO RO (m3)]])/Tabla1[[#This Row],[VOLUMEN ENVIADO A RO (m3)]]</f>
        <v>0.84716793246436695</v>
      </c>
      <c r="N123" s="59">
        <f>('[1]Contadores Por Turno 2026'!N125-'[1]Contadores Por Turno 2026'!N124)/1000</f>
        <v>201.84899999999999</v>
      </c>
      <c r="O123" s="59">
        <f>('[1]Contadores Por Turno 2026'!O125-'[1]Contadores Por Turno 2026'!O124)</f>
        <v>171</v>
      </c>
      <c r="P123" s="59">
        <f>+Tabla1[[#This Row],[ENTRADA RO 1 (m3)]]-Tabla1[[#This Row],[PERMEADO ETAPA 1  (m3)]]</f>
        <v>30.84899999999999</v>
      </c>
      <c r="Q123" s="58">
        <f>1-(Tabla1[[#This Row],[VOLUMEN ENVIADO A RO (m3)]]-Tabla1[[#This Row],[VOLUMEN ENVIADO PERMEADO RO (m3)]])/Tabla1[[#This Row],[VOLUMEN ENVIADO A RO (m3)]]</f>
        <v>0.84716793246436695</v>
      </c>
      <c r="R123" s="59">
        <v>0</v>
      </c>
      <c r="S123" s="59">
        <v>0</v>
      </c>
      <c r="T123" s="59">
        <v>0</v>
      </c>
      <c r="U123" s="58" t="s">
        <v>18</v>
      </c>
      <c r="V123" s="59">
        <f>Tabla1[[#This Row],[VOLUMEN ENVIADO PERMEADO RO (m3)]]</f>
        <v>171</v>
      </c>
      <c r="W123" s="106">
        <f>Tabla1[[#This Row],[TOTAL CONSUMO AGUA LIMPIA PRODUCCIÓN (m3)]]+Tabla1[[#This Row],[TOTAL CONSUMO AGUA RECHAZO PRODUCCIÓN (m3)]]</f>
        <v>291</v>
      </c>
      <c r="X123" s="106">
        <f>+Tabla1[[#This Row],[PERMEADO ETAPA 1  (m3)]]+Tabla1[[#This Row],[VOLUMEN  PTAP POTABLE (m3)2]]+Tabla1[[#This Row],[VOLUMEN CONSUMO ACUEDUCTO (m3)]]+Tabla1[[#This Row],[VOLUMEN CONSUMO CARROTANQUES (m3)]]</f>
        <v>291</v>
      </c>
      <c r="Y123" s="106">
        <v>0</v>
      </c>
      <c r="Z123" s="106">
        <v>300</v>
      </c>
      <c r="AA123" s="110">
        <f>+Tabla1[[#This Row],[VOLUMEN CONSUMO AGUA LIMPIA TINTORERIA (m3)]]</f>
        <v>42</v>
      </c>
      <c r="AB123" s="109">
        <f>Tabla1[[#This Row],[VOLUMEN CONSUMO AGUA LIMPIA TINTORERIA (m3)]]/Tabla1[[#This Row],[TOTAL CONSUMO AGUA PRODUCCIÓN (m3)]]</f>
        <v>0.14432989690721648</v>
      </c>
      <c r="AC123" s="110">
        <f>Tabla1[[#This Row],[TOTAL CONSUMO AGUA LIMPIA PRODUCCIÓN (m3)]]-Tabla1[[#This Row],[VOLUMEN CONSUMO AGUA LIMPIA LAVANDERIA (m3)]]</f>
        <v>42</v>
      </c>
      <c r="AD123" s="110"/>
      <c r="AE123" s="110">
        <v>4139</v>
      </c>
      <c r="AF123" s="110">
        <v>65</v>
      </c>
      <c r="AG123" s="110">
        <v>45</v>
      </c>
      <c r="AH123" s="110">
        <f>Tabla1[[#This Row],[VOLUMEN CONSUMO AGUA LIMPIA LAVANDERIA (m3)]]</f>
        <v>249</v>
      </c>
      <c r="AI123" s="109">
        <f>Tabla1[[#This Row],[VOLUMEN CONSUMO AGUA LIMPIA LAVANDERIA (m3)]]/Tabla1[[#This Row],[TOTAL CONSUMO AGUA PRODUCCIÓN (m3)]]</f>
        <v>0.85567010309278346</v>
      </c>
      <c r="AJ123" s="110">
        <f>'[1]Contadores Por Turno 2026'!D125-'[1]Contadores Por Turno 2026'!D124</f>
        <v>249</v>
      </c>
      <c r="AK123" s="110">
        <v>0</v>
      </c>
      <c r="AL123" s="110">
        <v>22501</v>
      </c>
      <c r="AM123" s="110">
        <v>19</v>
      </c>
      <c r="AN123" s="110">
        <v>0</v>
      </c>
      <c r="AO123" s="108"/>
      <c r="AP123" s="106"/>
      <c r="AQ123" s="108">
        <v>0</v>
      </c>
      <c r="AR123" s="108">
        <v>8</v>
      </c>
      <c r="AS123" s="110">
        <f>'[1]Contadores Por Turno 2026'!L125-'[1]Contadores Por Turno 2026'!L124</f>
        <v>5</v>
      </c>
      <c r="AT123" s="108">
        <v>0</v>
      </c>
      <c r="AU123" s="107">
        <f>'[1]Contadores Por Turno 2026'!U125-'[1]Contadores Por Turno 2026'!U124</f>
        <v>315</v>
      </c>
      <c r="AV123" s="107">
        <f>'[1]Contadores Por Turno 2026'!V125-'[1]Contadores Por Turno 2026'!V124</f>
        <v>191</v>
      </c>
      <c r="AW123" s="107">
        <f>'[1]Contadores Por Turno 2026'!W125-'[1]Contadores Por Turno 2026'!W124</f>
        <v>159</v>
      </c>
      <c r="AX123" s="107">
        <v>0</v>
      </c>
      <c r="AY123" s="107">
        <v>1</v>
      </c>
      <c r="AZ123" s="107">
        <f>('[1]Contadores Por Turno 2026'!S125-'[1]Contadores Por Turno 2026'!S124)/1000</f>
        <v>27.187000000000001</v>
      </c>
      <c r="BA123" s="224" t="e">
        <v>#N/A</v>
      </c>
      <c r="BB123" s="4"/>
    </row>
    <row r="124" spans="1:54" ht="15.75" thickBot="1" x14ac:dyDescent="0.3">
      <c r="A124" s="27">
        <v>46063</v>
      </c>
      <c r="B124" s="28">
        <v>3</v>
      </c>
      <c r="C124" s="28">
        <f>WEEKNUM(Tabla1[[#This Row],[FECHA]],2)</f>
        <v>7</v>
      </c>
      <c r="D124" s="28">
        <f>DAY(Tabla1[[#This Row],[FECHA]])</f>
        <v>10</v>
      </c>
      <c r="E124" s="28">
        <f>'[1]Contadores Por Turno 2026'!X126-'[1]Contadores Por Turno 2026'!X125</f>
        <v>141</v>
      </c>
      <c r="F124" s="28">
        <f>'[1]Contadores Por Turno 2026'!Y126-'[1]Contadores Por Turno 2026'!Y125</f>
        <v>114</v>
      </c>
      <c r="G124" s="28"/>
      <c r="H1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24" s="28">
        <f>('[1]Contadores Por Turno 2026'!C126-'[1]Contadores Por Turno 2026'!C125)*10</f>
        <v>30</v>
      </c>
      <c r="J124" s="61">
        <f>Tabla1[[#This Row],[ENTRADA RO 1 (m3)]]</f>
        <v>319.80200000000002</v>
      </c>
      <c r="K124" s="61">
        <f>Tabla1[[#This Row],[RECHAZO ETAPA 1 (m3)]]</f>
        <v>49.802000000000021</v>
      </c>
      <c r="L124" s="61">
        <f>Tabla1[[#This Row],[PERMEADO ETAPA 1  (m3)]]</f>
        <v>270</v>
      </c>
      <c r="M124" s="60">
        <f>1-(Tabla1[[#This Row],[VOLUMEN ENVIADO A RO (m3)]]-Tabla1[[#This Row],[VOLUMEN ENVIADO PERMEADO RO (m3)]])/Tabla1[[#This Row],[VOLUMEN ENVIADO A RO (m3)]]</f>
        <v>0.84427239354350503</v>
      </c>
      <c r="N124" s="61">
        <f>('[1]Contadores Por Turno 2026'!N126-'[1]Contadores Por Turno 2026'!N125)/1000</f>
        <v>319.80200000000002</v>
      </c>
      <c r="O124" s="61">
        <f>('[1]Contadores Por Turno 2026'!O126-'[1]Contadores Por Turno 2026'!O125)</f>
        <v>270</v>
      </c>
      <c r="P124" s="61">
        <f>+Tabla1[[#This Row],[ENTRADA RO 1 (m3)]]-Tabla1[[#This Row],[PERMEADO ETAPA 1  (m3)]]</f>
        <v>49.802000000000021</v>
      </c>
      <c r="Q124" s="60">
        <f>1-(Tabla1[[#This Row],[VOLUMEN ENVIADO A RO (m3)]]-Tabla1[[#This Row],[VOLUMEN ENVIADO PERMEADO RO (m3)]])/Tabla1[[#This Row],[VOLUMEN ENVIADO A RO (m3)]]</f>
        <v>0.84427239354350503</v>
      </c>
      <c r="R124" s="61">
        <v>0</v>
      </c>
      <c r="S124" s="61">
        <v>0</v>
      </c>
      <c r="T124" s="61">
        <v>0</v>
      </c>
      <c r="U124" s="60" t="s">
        <v>18</v>
      </c>
      <c r="V124" s="61">
        <f>Tabla1[[#This Row],[VOLUMEN ENVIADO PERMEADO RO (m3)]]</f>
        <v>270</v>
      </c>
      <c r="W124" s="111">
        <f>Tabla1[[#This Row],[TOTAL CONSUMO AGUA LIMPIA PRODUCCIÓN (m3)]]+Tabla1[[#This Row],[TOTAL CONSUMO AGUA RECHAZO PRODUCCIÓN (m3)]]</f>
        <v>331</v>
      </c>
      <c r="X124" s="111">
        <f>+Tabla1[[#This Row],[PERMEADO ETAPA 1  (m3)]]+Tabla1[[#This Row],[VOLUMEN  PTAP POTABLE (m3)2]]+Tabla1[[#This Row],[VOLUMEN CONSUMO ACUEDUCTO (m3)]]+Tabla1[[#This Row],[VOLUMEN CONSUMO CARROTANQUES (m3)]]</f>
        <v>331</v>
      </c>
      <c r="Y124" s="111">
        <v>0</v>
      </c>
      <c r="Z124" s="111">
        <v>600</v>
      </c>
      <c r="AA124" s="115">
        <f>+Tabla1[[#This Row],[VOLUMEN CONSUMO AGUA LIMPIA TINTORERIA (m3)]]</f>
        <v>36</v>
      </c>
      <c r="AB124" s="114">
        <f>Tabla1[[#This Row],[VOLUMEN CONSUMO AGUA LIMPIA TINTORERIA (m3)]]/Tabla1[[#This Row],[TOTAL CONSUMO AGUA PRODUCCIÓN (m3)]]</f>
        <v>0.10876132930513595</v>
      </c>
      <c r="AC124" s="115">
        <f>Tabla1[[#This Row],[TOTAL CONSUMO AGUA LIMPIA PRODUCCIÓN (m3)]]-Tabla1[[#This Row],[VOLUMEN CONSUMO AGUA LIMPIA LAVANDERIA (m3)]]</f>
        <v>36</v>
      </c>
      <c r="AD124" s="115"/>
      <c r="AE124" s="115"/>
      <c r="AF124" s="115">
        <v>65</v>
      </c>
      <c r="AG124" s="115">
        <v>45</v>
      </c>
      <c r="AH124" s="115">
        <f>Tabla1[[#This Row],[VOLUMEN CONSUMO AGUA LIMPIA LAVANDERIA (m3)]]</f>
        <v>295</v>
      </c>
      <c r="AI124" s="114">
        <f>Tabla1[[#This Row],[VOLUMEN CONSUMO AGUA LIMPIA LAVANDERIA (m3)]]/Tabla1[[#This Row],[TOTAL CONSUMO AGUA PRODUCCIÓN (m3)]]</f>
        <v>0.89123867069486407</v>
      </c>
      <c r="AJ124" s="115">
        <f>'[1]Contadores Por Turno 2026'!D126-'[1]Contadores Por Turno 2026'!D125</f>
        <v>295</v>
      </c>
      <c r="AK124" s="115">
        <v>0</v>
      </c>
      <c r="AL124" s="115"/>
      <c r="AM124" s="115">
        <v>19</v>
      </c>
      <c r="AN124" s="115">
        <v>0</v>
      </c>
      <c r="AO124" s="113"/>
      <c r="AP124" s="111"/>
      <c r="AQ124" s="113"/>
      <c r="AR124" s="113">
        <v>8</v>
      </c>
      <c r="AS124" s="115">
        <f>'[1]Contadores Por Turno 2026'!L126-'[1]Contadores Por Turno 2026'!L125</f>
        <v>8</v>
      </c>
      <c r="AT124" s="113">
        <v>0</v>
      </c>
      <c r="AU124" s="112">
        <f>'[1]Contadores Por Turno 2026'!U126-'[1]Contadores Por Turno 2026'!U125</f>
        <v>358</v>
      </c>
      <c r="AV124" s="112">
        <f>'[1]Contadores Por Turno 2026'!V126-'[1]Contadores Por Turno 2026'!V125</f>
        <v>268</v>
      </c>
      <c r="AW124" s="112">
        <f>'[1]Contadores Por Turno 2026'!W126-'[1]Contadores Por Turno 2026'!W125</f>
        <v>208</v>
      </c>
      <c r="AX124" s="112">
        <v>0</v>
      </c>
      <c r="AY124" s="112">
        <v>2</v>
      </c>
      <c r="AZ124" s="112">
        <f>('[1]Contadores Por Turno 2026'!S126-'[1]Contadores Por Turno 2026'!S125)/1000</f>
        <v>20.774000000000001</v>
      </c>
      <c r="BA124" s="225" t="e">
        <v>#N/A</v>
      </c>
      <c r="BB124" s="4"/>
    </row>
    <row r="125" spans="1:54" x14ac:dyDescent="0.25">
      <c r="A125" s="25">
        <v>46064</v>
      </c>
      <c r="B125" s="26">
        <v>1</v>
      </c>
      <c r="C125" s="26">
        <f>WEEKNUM(Tabla1[[#This Row],[FECHA]],2)</f>
        <v>7</v>
      </c>
      <c r="D125" s="26">
        <f>DAY(Tabla1[[#This Row],[FECHA]])</f>
        <v>11</v>
      </c>
      <c r="E125" s="26">
        <f>'[1]Contadores Por Turno 2026'!X127-'[1]Contadores Por Turno 2026'!X126</f>
        <v>122</v>
      </c>
      <c r="F125" s="26">
        <f>'[1]Contadores Por Turno 2026'!Y127-'[1]Contadores Por Turno 2026'!Y126</f>
        <v>98</v>
      </c>
      <c r="G125" s="26"/>
      <c r="H1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-15</v>
      </c>
      <c r="I125" s="26">
        <f>('[1]Contadores Por Turno 2026'!C127-'[1]Contadores Por Turno 2026'!C126)*10</f>
        <v>10</v>
      </c>
      <c r="J125" s="57">
        <f>Tabla1[[#This Row],[ENTRADA RO 1 (m3)]]</f>
        <v>132.26599999999999</v>
      </c>
      <c r="K125" s="57">
        <f>Tabla1[[#This Row],[RECHAZO ETAPA 1 (m3)]]</f>
        <v>21.265999999999991</v>
      </c>
      <c r="L125" s="57">
        <f>Tabla1[[#This Row],[PERMEADO ETAPA 1  (m3)]]</f>
        <v>111</v>
      </c>
      <c r="M125" s="56">
        <f>1-(Tabla1[[#This Row],[VOLUMEN ENVIADO A RO (m3)]]-Tabla1[[#This Row],[VOLUMEN ENVIADO PERMEADO RO (m3)]])/Tabla1[[#This Row],[VOLUMEN ENVIADO A RO (m3)]]</f>
        <v>0.83921793960655044</v>
      </c>
      <c r="N125" s="57">
        <f>('[1]Contadores Por Turno 2026'!N127-'[1]Contadores Por Turno 2026'!N126)/1000</f>
        <v>132.26599999999999</v>
      </c>
      <c r="O125" s="57">
        <f>('[1]Contadores Por Turno 2026'!O127-'[1]Contadores Por Turno 2026'!O126)</f>
        <v>111</v>
      </c>
      <c r="P125" s="57">
        <f>+Tabla1[[#This Row],[ENTRADA RO 1 (m3)]]-Tabla1[[#This Row],[PERMEADO ETAPA 1  (m3)]]</f>
        <v>21.265999999999991</v>
      </c>
      <c r="Q125" s="56">
        <f>1-(Tabla1[[#This Row],[VOLUMEN ENVIADO A RO (m3)]]-Tabla1[[#This Row],[VOLUMEN ENVIADO PERMEADO RO (m3)]])/Tabla1[[#This Row],[VOLUMEN ENVIADO A RO (m3)]]</f>
        <v>0.83921793960655044</v>
      </c>
      <c r="R125" s="57">
        <v>0</v>
      </c>
      <c r="S125" s="57">
        <v>0</v>
      </c>
      <c r="T125" s="57">
        <v>0</v>
      </c>
      <c r="U125" s="56" t="s">
        <v>18</v>
      </c>
      <c r="V125" s="57">
        <f>Tabla1[[#This Row],[VOLUMEN ENVIADO PERMEADO RO (m3)]]</f>
        <v>111</v>
      </c>
      <c r="W125" s="101">
        <f>Tabla1[[#This Row],[TOTAL CONSUMO AGUA LIMPIA PRODUCCIÓN (m3)]]+Tabla1[[#This Row],[TOTAL CONSUMO AGUA RECHAZO PRODUCCIÓN (m3)]]</f>
        <v>194</v>
      </c>
      <c r="X125" s="101">
        <f>+Tabla1[[#This Row],[PERMEADO ETAPA 1  (m3)]]+Tabla1[[#This Row],[VOLUMEN  PTAP POTABLE (m3)2]]+Tabla1[[#This Row],[VOLUMEN CONSUMO ACUEDUCTO (m3)]]+Tabla1[[#This Row],[VOLUMEN CONSUMO CARROTANQUES (m3)]]</f>
        <v>194</v>
      </c>
      <c r="Y125" s="101">
        <v>0</v>
      </c>
      <c r="Z125" s="101">
        <v>225</v>
      </c>
      <c r="AA125" s="105">
        <f>+Tabla1[[#This Row],[VOLUMEN CONSUMO AGUA LIMPIA TINTORERIA (m3)]]</f>
        <v>-9</v>
      </c>
      <c r="AB125" s="104">
        <f>Tabla1[[#This Row],[VOLUMEN CONSUMO AGUA LIMPIA TINTORERIA (m3)]]/Tabla1[[#This Row],[TOTAL CONSUMO AGUA PRODUCCIÓN (m3)]]</f>
        <v>-4.6391752577319589E-2</v>
      </c>
      <c r="AC125" s="105">
        <f>Tabla1[[#This Row],[TOTAL CONSUMO AGUA LIMPIA PRODUCCIÓN (m3)]]-Tabla1[[#This Row],[VOLUMEN CONSUMO AGUA LIMPIA LAVANDERIA (m3)]]</f>
        <v>-9</v>
      </c>
      <c r="AD125" s="105"/>
      <c r="AE125" s="105"/>
      <c r="AF125" s="105">
        <v>65</v>
      </c>
      <c r="AG125" s="105">
        <v>45</v>
      </c>
      <c r="AH125" s="105">
        <f>Tabla1[[#This Row],[VOLUMEN CONSUMO AGUA LIMPIA LAVANDERIA (m3)]]</f>
        <v>203</v>
      </c>
      <c r="AI125" s="104">
        <f>Tabla1[[#This Row],[VOLUMEN CONSUMO AGUA LIMPIA LAVANDERIA (m3)]]/Tabla1[[#This Row],[TOTAL CONSUMO AGUA PRODUCCIÓN (m3)]]</f>
        <v>1.0463917525773196</v>
      </c>
      <c r="AJ125" s="105">
        <f>'[1]Contadores Por Turno 2026'!D127-'[1]Contadores Por Turno 2026'!D126</f>
        <v>203</v>
      </c>
      <c r="AK125" s="105">
        <v>0</v>
      </c>
      <c r="AL125" s="105"/>
      <c r="AM125" s="105">
        <v>19</v>
      </c>
      <c r="AN125" s="105">
        <v>0</v>
      </c>
      <c r="AO125" s="103"/>
      <c r="AP125" s="101"/>
      <c r="AQ125" s="103"/>
      <c r="AR125" s="103">
        <v>8</v>
      </c>
      <c r="AS125" s="105">
        <f>'[1]Contadores Por Turno 2026'!L127-'[1]Contadores Por Turno 2026'!L126</f>
        <v>1</v>
      </c>
      <c r="AT125" s="103">
        <v>0</v>
      </c>
      <c r="AU125" s="102">
        <f>'[1]Contadores Por Turno 2026'!U127-'[1]Contadores Por Turno 2026'!U126</f>
        <v>218</v>
      </c>
      <c r="AV125" s="102">
        <f>'[1]Contadores Por Turno 2026'!V127-'[1]Contadores Por Turno 2026'!V126</f>
        <v>114</v>
      </c>
      <c r="AW125" s="102">
        <f>'[1]Contadores Por Turno 2026'!W127-'[1]Contadores Por Turno 2026'!W126</f>
        <v>90</v>
      </c>
      <c r="AX125" s="102">
        <v>0</v>
      </c>
      <c r="AY125" s="102">
        <v>-1</v>
      </c>
      <c r="AZ125" s="102">
        <f>('[1]Contadores Por Turno 2026'!S127-'[1]Contadores Por Turno 2026'!S126)/1000</f>
        <v>0.107</v>
      </c>
      <c r="BA125" s="223" t="e">
        <v>#N/A</v>
      </c>
      <c r="BB125" s="4"/>
    </row>
    <row r="126" spans="1:54" x14ac:dyDescent="0.25">
      <c r="A126" s="23">
        <v>46064</v>
      </c>
      <c r="B126" s="17">
        <v>2</v>
      </c>
      <c r="C126" s="17">
        <f>WEEKNUM(Tabla1[[#This Row],[FECHA]],2)</f>
        <v>7</v>
      </c>
      <c r="D126" s="17">
        <f>DAY(Tabla1[[#This Row],[FECHA]])</f>
        <v>11</v>
      </c>
      <c r="E126" s="17">
        <f>'[1]Contadores Por Turno 2026'!X128-'[1]Contadores Por Turno 2026'!X127</f>
        <v>129</v>
      </c>
      <c r="F126" s="17">
        <f>'[1]Contadores Por Turno 2026'!Y128-'[1]Contadores Por Turno 2026'!Y127</f>
        <v>105</v>
      </c>
      <c r="H1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26" s="17">
        <f>('[1]Contadores Por Turno 2026'!C128-'[1]Contadores Por Turno 2026'!C127)*10</f>
        <v>140</v>
      </c>
      <c r="J126" s="59">
        <f>Tabla1[[#This Row],[ENTRADA RO 1 (m3)]]</f>
        <v>203.40199999999999</v>
      </c>
      <c r="K126" s="59">
        <f>Tabla1[[#This Row],[RECHAZO ETAPA 1 (m3)]]</f>
        <v>31.401999999999987</v>
      </c>
      <c r="L126" s="59">
        <f>Tabla1[[#This Row],[PERMEADO ETAPA 1  (m3)]]</f>
        <v>172</v>
      </c>
      <c r="M126" s="58">
        <f>1-(Tabla1[[#This Row],[VOLUMEN ENVIADO A RO (m3)]]-Tabla1[[#This Row],[VOLUMEN ENVIADO PERMEADO RO (m3)]])/Tabla1[[#This Row],[VOLUMEN ENVIADO A RO (m3)]]</f>
        <v>0.84561607063844013</v>
      </c>
      <c r="N126" s="59">
        <f>('[1]Contadores Por Turno 2026'!N128-'[1]Contadores Por Turno 2026'!N127)/1000</f>
        <v>203.40199999999999</v>
      </c>
      <c r="O126" s="59">
        <f>('[1]Contadores Por Turno 2026'!O128-'[1]Contadores Por Turno 2026'!O127)</f>
        <v>172</v>
      </c>
      <c r="P126" s="59">
        <f>+Tabla1[[#This Row],[ENTRADA RO 1 (m3)]]-Tabla1[[#This Row],[PERMEADO ETAPA 1  (m3)]]</f>
        <v>31.401999999999987</v>
      </c>
      <c r="Q126" s="58">
        <f>1-(Tabla1[[#This Row],[VOLUMEN ENVIADO A RO (m3)]]-Tabla1[[#This Row],[VOLUMEN ENVIADO PERMEADO RO (m3)]])/Tabla1[[#This Row],[VOLUMEN ENVIADO A RO (m3)]]</f>
        <v>0.84561607063844013</v>
      </c>
      <c r="R126" s="59">
        <v>0</v>
      </c>
      <c r="S126" s="59">
        <v>0</v>
      </c>
      <c r="T126" s="59">
        <v>0</v>
      </c>
      <c r="U126" s="58" t="s">
        <v>18</v>
      </c>
      <c r="V126" s="59">
        <f>Tabla1[[#This Row],[VOLUMEN ENVIADO PERMEADO RO (m3)]]</f>
        <v>172</v>
      </c>
      <c r="W126" s="106">
        <f>Tabla1[[#This Row],[TOTAL CONSUMO AGUA LIMPIA PRODUCCIÓN (m3)]]+Tabla1[[#This Row],[TOTAL CONSUMO AGUA RECHAZO PRODUCCIÓN (m3)]]</f>
        <v>348</v>
      </c>
      <c r="X126" s="106">
        <f>+Tabla1[[#This Row],[PERMEADO ETAPA 1  (m3)]]+Tabla1[[#This Row],[VOLUMEN  PTAP POTABLE (m3)2]]+Tabla1[[#This Row],[VOLUMEN CONSUMO ACUEDUCTO (m3)]]+Tabla1[[#This Row],[VOLUMEN CONSUMO CARROTANQUES (m3)]]</f>
        <v>348</v>
      </c>
      <c r="Y126" s="106">
        <v>0</v>
      </c>
      <c r="Z126" s="106">
        <v>450</v>
      </c>
      <c r="AA126" s="110">
        <f>+Tabla1[[#This Row],[VOLUMEN CONSUMO AGUA LIMPIA TINTORERIA (m3)]]</f>
        <v>98</v>
      </c>
      <c r="AB126" s="109">
        <f>Tabla1[[#This Row],[VOLUMEN CONSUMO AGUA LIMPIA TINTORERIA (m3)]]/Tabla1[[#This Row],[TOTAL CONSUMO AGUA PRODUCCIÓN (m3)]]</f>
        <v>0.28160919540229884</v>
      </c>
      <c r="AC126" s="110">
        <f>Tabla1[[#This Row],[TOTAL CONSUMO AGUA LIMPIA PRODUCCIÓN (m3)]]-Tabla1[[#This Row],[VOLUMEN CONSUMO AGUA LIMPIA LAVANDERIA (m3)]]</f>
        <v>98</v>
      </c>
      <c r="AD126" s="110"/>
      <c r="AE126" s="110">
        <v>7361</v>
      </c>
      <c r="AF126" s="110">
        <v>65</v>
      </c>
      <c r="AG126" s="110">
        <v>45</v>
      </c>
      <c r="AH126" s="110">
        <f>Tabla1[[#This Row],[VOLUMEN CONSUMO AGUA LIMPIA LAVANDERIA (m3)]]</f>
        <v>250</v>
      </c>
      <c r="AI126" s="109">
        <f>Tabla1[[#This Row],[VOLUMEN CONSUMO AGUA LIMPIA LAVANDERIA (m3)]]/Tabla1[[#This Row],[TOTAL CONSUMO AGUA PRODUCCIÓN (m3)]]</f>
        <v>0.7183908045977011</v>
      </c>
      <c r="AJ126" s="110">
        <f>'[1]Contadores Por Turno 2026'!D128-'[1]Contadores Por Turno 2026'!D127</f>
        <v>250</v>
      </c>
      <c r="AK126" s="110">
        <v>0</v>
      </c>
      <c r="AL126" s="110">
        <v>18581</v>
      </c>
      <c r="AM126" s="110">
        <v>19</v>
      </c>
      <c r="AN126" s="110">
        <v>0</v>
      </c>
      <c r="AO126" s="108">
        <v>8</v>
      </c>
      <c r="AP126" s="106"/>
      <c r="AQ126" s="108">
        <v>1440</v>
      </c>
      <c r="AR126" s="108">
        <v>8</v>
      </c>
      <c r="AS126" s="110">
        <f>'[1]Contadores Por Turno 2026'!L128-'[1]Contadores Por Turno 2026'!L127</f>
        <v>5</v>
      </c>
      <c r="AT126" s="108">
        <v>0</v>
      </c>
      <c r="AU126" s="107">
        <f>'[1]Contadores Por Turno 2026'!U128-'[1]Contadores Por Turno 2026'!U127</f>
        <v>372</v>
      </c>
      <c r="AV126" s="107">
        <f>'[1]Contadores Por Turno 2026'!V128-'[1]Contadores Por Turno 2026'!V127</f>
        <v>122</v>
      </c>
      <c r="AW126" s="107">
        <f>'[1]Contadores Por Turno 2026'!W128-'[1]Contadores Por Turno 2026'!W127</f>
        <v>85</v>
      </c>
      <c r="AX126" s="107">
        <v>0</v>
      </c>
      <c r="AY126" s="107">
        <v>4</v>
      </c>
      <c r="AZ126" s="107">
        <f>('[1]Contadores Por Turno 2026'!S128-'[1]Contadores Por Turno 2026'!S127)/1000</f>
        <v>47.326000000000001</v>
      </c>
      <c r="BA126" s="224" t="e">
        <v>#N/A</v>
      </c>
      <c r="BB126" s="4"/>
    </row>
    <row r="127" spans="1:54" ht="15.75" thickBot="1" x14ac:dyDescent="0.3">
      <c r="A127" s="27">
        <v>46064</v>
      </c>
      <c r="B127" s="28">
        <v>3</v>
      </c>
      <c r="C127" s="28">
        <f>WEEKNUM(Tabla1[[#This Row],[FECHA]],2)</f>
        <v>7</v>
      </c>
      <c r="D127" s="28">
        <f>DAY(Tabla1[[#This Row],[FECHA]])</f>
        <v>11</v>
      </c>
      <c r="E127" s="28">
        <f>'[1]Contadores Por Turno 2026'!X129-'[1]Contadores Por Turno 2026'!X128</f>
        <v>124</v>
      </c>
      <c r="F127" s="28">
        <f>'[1]Contadores Por Turno 2026'!Y129-'[1]Contadores Por Turno 2026'!Y128</f>
        <v>100</v>
      </c>
      <c r="G127" s="28"/>
      <c r="H1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128</v>
      </c>
      <c r="I127" s="28">
        <f>('[1]Contadores Por Turno 2026'!C129-'[1]Contadores Por Turno 2026'!C128)*10</f>
        <v>100</v>
      </c>
      <c r="J127" s="61">
        <f>Tabla1[[#This Row],[ENTRADA RO 1 (m3)]]</f>
        <v>211.60400000000001</v>
      </c>
      <c r="K127" s="61">
        <f>Tabla1[[#This Row],[RECHAZO ETAPA 1 (m3)]]</f>
        <v>35.604000000000013</v>
      </c>
      <c r="L127" s="61">
        <f>Tabla1[[#This Row],[PERMEADO ETAPA 1  (m3)]]</f>
        <v>176</v>
      </c>
      <c r="M127" s="60">
        <f>1-(Tabla1[[#This Row],[VOLUMEN ENVIADO A RO (m3)]]-Tabla1[[#This Row],[VOLUMEN ENVIADO PERMEADO RO (m3)]])/Tabla1[[#This Row],[VOLUMEN ENVIADO A RO (m3)]]</f>
        <v>0.83174231110943075</v>
      </c>
      <c r="N127" s="61">
        <f>('[1]Contadores Por Turno 2026'!N129-'[1]Contadores Por Turno 2026'!N128)/1000</f>
        <v>211.60400000000001</v>
      </c>
      <c r="O127" s="61">
        <f>('[1]Contadores Por Turno 2026'!O129-'[1]Contadores Por Turno 2026'!O128)</f>
        <v>176</v>
      </c>
      <c r="P127" s="61">
        <f>+Tabla1[[#This Row],[ENTRADA RO 1 (m3)]]-Tabla1[[#This Row],[PERMEADO ETAPA 1  (m3)]]</f>
        <v>35.604000000000013</v>
      </c>
      <c r="Q127" s="60">
        <f>1-(Tabla1[[#This Row],[VOLUMEN ENVIADO A RO (m3)]]-Tabla1[[#This Row],[VOLUMEN ENVIADO PERMEADO RO (m3)]])/Tabla1[[#This Row],[VOLUMEN ENVIADO A RO (m3)]]</f>
        <v>0.83174231110943075</v>
      </c>
      <c r="R127" s="61">
        <v>0</v>
      </c>
      <c r="S127" s="61">
        <v>0</v>
      </c>
      <c r="T127" s="61">
        <v>0</v>
      </c>
      <c r="U127" s="60" t="s">
        <v>18</v>
      </c>
      <c r="V127" s="61">
        <f>Tabla1[[#This Row],[VOLUMEN ENVIADO PERMEADO RO (m3)]]</f>
        <v>176</v>
      </c>
      <c r="W127" s="111">
        <f>Tabla1[[#This Row],[TOTAL CONSUMO AGUA LIMPIA PRODUCCIÓN (m3)]]+Tabla1[[#This Row],[TOTAL CONSUMO AGUA RECHAZO PRODUCCIÓN (m3)]]</f>
        <v>404</v>
      </c>
      <c r="X127" s="111">
        <f>+Tabla1[[#This Row],[PERMEADO ETAPA 1  (m3)]]+Tabla1[[#This Row],[VOLUMEN  PTAP POTABLE (m3)2]]+Tabla1[[#This Row],[VOLUMEN CONSUMO ACUEDUCTO (m3)]]+Tabla1[[#This Row],[VOLUMEN CONSUMO CARROTANQUES (m3)]]</f>
        <v>404</v>
      </c>
      <c r="Y127" s="111">
        <v>0</v>
      </c>
      <c r="Z127" s="111">
        <v>600</v>
      </c>
      <c r="AA127" s="115">
        <f>+Tabla1[[#This Row],[VOLUMEN CONSUMO AGUA LIMPIA TINTORERIA (m3)]]</f>
        <v>130</v>
      </c>
      <c r="AB127" s="114">
        <f>Tabla1[[#This Row],[VOLUMEN CONSUMO AGUA LIMPIA TINTORERIA (m3)]]/Tabla1[[#This Row],[TOTAL CONSUMO AGUA PRODUCCIÓN (m3)]]</f>
        <v>0.32178217821782179</v>
      </c>
      <c r="AC127" s="115">
        <f>Tabla1[[#This Row],[TOTAL CONSUMO AGUA LIMPIA PRODUCCIÓN (m3)]]-Tabla1[[#This Row],[VOLUMEN CONSUMO AGUA LIMPIA LAVANDERIA (m3)]]</f>
        <v>130</v>
      </c>
      <c r="AD127" s="115"/>
      <c r="AE127" s="115"/>
      <c r="AF127" s="115">
        <v>65</v>
      </c>
      <c r="AG127" s="115">
        <v>45</v>
      </c>
      <c r="AH127" s="115">
        <f>Tabla1[[#This Row],[VOLUMEN CONSUMO AGUA LIMPIA LAVANDERIA (m3)]]</f>
        <v>274</v>
      </c>
      <c r="AI127" s="114">
        <f>Tabla1[[#This Row],[VOLUMEN CONSUMO AGUA LIMPIA LAVANDERIA (m3)]]/Tabla1[[#This Row],[TOTAL CONSUMO AGUA PRODUCCIÓN (m3)]]</f>
        <v>0.67821782178217827</v>
      </c>
      <c r="AJ127" s="115">
        <f>'[1]Contadores Por Turno 2026'!D129-'[1]Contadores Por Turno 2026'!D128</f>
        <v>274</v>
      </c>
      <c r="AK127" s="115">
        <v>0</v>
      </c>
      <c r="AL127" s="115"/>
      <c r="AM127" s="115">
        <v>19</v>
      </c>
      <c r="AN127" s="115">
        <v>0</v>
      </c>
      <c r="AO127" s="113"/>
      <c r="AP127" s="111"/>
      <c r="AQ127" s="113"/>
      <c r="AR127" s="113">
        <v>8</v>
      </c>
      <c r="AS127" s="115">
        <f>'[1]Contadores Por Turno 2026'!L129-'[1]Contadores Por Turno 2026'!L128</f>
        <v>7</v>
      </c>
      <c r="AT127" s="113">
        <v>0</v>
      </c>
      <c r="AU127" s="112">
        <f>'[1]Contadores Por Turno 2026'!U129-'[1]Contadores Por Turno 2026'!U128</f>
        <v>443</v>
      </c>
      <c r="AV127" s="112">
        <f>'[1]Contadores Por Turno 2026'!V129-'[1]Contadores Por Turno 2026'!V128</f>
        <v>159</v>
      </c>
      <c r="AW127" s="112">
        <f>'[1]Contadores Por Turno 2026'!W129-'[1]Contadores Por Turno 2026'!W128</f>
        <v>152</v>
      </c>
      <c r="AX127" s="112">
        <v>15</v>
      </c>
      <c r="AY127" s="112">
        <v>2</v>
      </c>
      <c r="AZ127" s="112">
        <f>('[1]Contadores Por Turno 2026'!S129-'[1]Contadores Por Turno 2026'!S128)/1000</f>
        <v>34.79</v>
      </c>
      <c r="BA127" s="225" t="e">
        <v>#N/A</v>
      </c>
      <c r="BB127" s="4"/>
    </row>
    <row r="128" spans="1:54" x14ac:dyDescent="0.25">
      <c r="A128" s="25">
        <v>46065</v>
      </c>
      <c r="B128" s="26">
        <v>1</v>
      </c>
      <c r="C128" s="26">
        <f>WEEKNUM(Tabla1[[#This Row],[FECHA]],2)</f>
        <v>7</v>
      </c>
      <c r="D128" s="26">
        <f>DAY(Tabla1[[#This Row],[FECHA]])</f>
        <v>12</v>
      </c>
      <c r="E128" s="26">
        <f>'[1]Contadores Por Turno 2026'!X130-'[1]Contadores Por Turno 2026'!X129</f>
        <v>92</v>
      </c>
      <c r="F128" s="26">
        <f>'[1]Contadores Por Turno 2026'!Y130-'[1]Contadores Por Turno 2026'!Y129</f>
        <v>73</v>
      </c>
      <c r="G128" s="26"/>
      <c r="H1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128" s="26">
        <f>('[1]Contadores Por Turno 2026'!C130-'[1]Contadores Por Turno 2026'!C129)*10</f>
        <v>20</v>
      </c>
      <c r="J128" s="57">
        <f>Tabla1[[#This Row],[ENTRADA RO 1 (m3)]]</f>
        <v>329.68299999999999</v>
      </c>
      <c r="K128" s="57">
        <f>Tabla1[[#This Row],[RECHAZO ETAPA 1 (m3)]]</f>
        <v>98.682999999999993</v>
      </c>
      <c r="L128" s="57">
        <f>Tabla1[[#This Row],[PERMEADO ETAPA 1  (m3)]]</f>
        <v>231</v>
      </c>
      <c r="M128" s="56">
        <f>1-(Tabla1[[#This Row],[VOLUMEN ENVIADO A RO (m3)]]-Tabla1[[#This Row],[VOLUMEN ENVIADO PERMEADO RO (m3)]])/Tabla1[[#This Row],[VOLUMEN ENVIADO A RO (m3)]]</f>
        <v>0.70067307079831231</v>
      </c>
      <c r="N128" s="57">
        <f>('[1]Contadores Por Turno 2026'!N130-'[1]Contadores Por Turno 2026'!N129)/1000</f>
        <v>329.68299999999999</v>
      </c>
      <c r="O128" s="57">
        <f>('[1]Contadores Por Turno 2026'!O130-'[1]Contadores Por Turno 2026'!O129)</f>
        <v>231</v>
      </c>
      <c r="P128" s="57">
        <f>+Tabla1[[#This Row],[ENTRADA RO 1 (m3)]]-Tabla1[[#This Row],[PERMEADO ETAPA 1  (m3)]]</f>
        <v>98.682999999999993</v>
      </c>
      <c r="Q128" s="56">
        <f>1-(Tabla1[[#This Row],[VOLUMEN ENVIADO A RO (m3)]]-Tabla1[[#This Row],[VOLUMEN ENVIADO PERMEADO RO (m3)]])/Tabla1[[#This Row],[VOLUMEN ENVIADO A RO (m3)]]</f>
        <v>0.70067307079831231</v>
      </c>
      <c r="R128" s="57">
        <v>0</v>
      </c>
      <c r="S128" s="57">
        <v>0</v>
      </c>
      <c r="T128" s="57">
        <v>0</v>
      </c>
      <c r="U128" s="56" t="s">
        <v>18</v>
      </c>
      <c r="V128" s="57">
        <f>Tabla1[[#This Row],[VOLUMEN ENVIADO PERMEADO RO (m3)]]</f>
        <v>231</v>
      </c>
      <c r="W128" s="101">
        <f>Tabla1[[#This Row],[TOTAL CONSUMO AGUA LIMPIA PRODUCCIÓN (m3)]]+Tabla1[[#This Row],[TOTAL CONSUMO AGUA RECHAZO PRODUCCIÓN (m3)]]</f>
        <v>249</v>
      </c>
      <c r="X128" s="101">
        <f>+Tabla1[[#This Row],[PERMEADO ETAPA 1  (m3)]]+Tabla1[[#This Row],[VOLUMEN  PTAP POTABLE (m3)2]]+Tabla1[[#This Row],[VOLUMEN CONSUMO ACUEDUCTO (m3)]]+Tabla1[[#This Row],[VOLUMEN CONSUMO CARROTANQUES (m3)]]</f>
        <v>249</v>
      </c>
      <c r="Y128" s="101">
        <v>0</v>
      </c>
      <c r="Z128" s="101">
        <v>375</v>
      </c>
      <c r="AA128" s="105">
        <f>+Tabla1[[#This Row],[VOLUMEN CONSUMO AGUA LIMPIA TINTORERIA (m3)]]</f>
        <v>-7</v>
      </c>
      <c r="AB128" s="104">
        <f>Tabla1[[#This Row],[VOLUMEN CONSUMO AGUA LIMPIA TINTORERIA (m3)]]/Tabla1[[#This Row],[TOTAL CONSUMO AGUA PRODUCCIÓN (m3)]]</f>
        <v>-2.8112449799196786E-2</v>
      </c>
      <c r="AC128" s="105">
        <f>Tabla1[[#This Row],[TOTAL CONSUMO AGUA LIMPIA PRODUCCIÓN (m3)]]-Tabla1[[#This Row],[VOLUMEN CONSUMO AGUA LIMPIA LAVANDERIA (m3)]]</f>
        <v>-7</v>
      </c>
      <c r="AD128" s="105"/>
      <c r="AE128" s="105"/>
      <c r="AF128" s="105">
        <v>65</v>
      </c>
      <c r="AG128" s="105">
        <v>45</v>
      </c>
      <c r="AH128" s="105">
        <f>Tabla1[[#This Row],[VOLUMEN CONSUMO AGUA LIMPIA LAVANDERIA (m3)]]</f>
        <v>256</v>
      </c>
      <c r="AI128" s="104">
        <f>Tabla1[[#This Row],[VOLUMEN CONSUMO AGUA LIMPIA LAVANDERIA (m3)]]/Tabla1[[#This Row],[TOTAL CONSUMO AGUA PRODUCCIÓN (m3)]]</f>
        <v>1.0281124497991967</v>
      </c>
      <c r="AJ128" s="105">
        <f>'[1]Contadores Por Turno 2026'!D130-'[1]Contadores Por Turno 2026'!D129</f>
        <v>256</v>
      </c>
      <c r="AK128" s="105">
        <v>0</v>
      </c>
      <c r="AL128" s="105"/>
      <c r="AM128" s="105">
        <v>19</v>
      </c>
      <c r="AN128" s="105">
        <v>0</v>
      </c>
      <c r="AO128" s="103"/>
      <c r="AP128" s="101"/>
      <c r="AQ128" s="103"/>
      <c r="AR128" s="103">
        <v>8</v>
      </c>
      <c r="AS128" s="105">
        <f>'[1]Contadores Por Turno 2026'!L130-'[1]Contadores Por Turno 2026'!L129</f>
        <v>5</v>
      </c>
      <c r="AT128" s="103">
        <v>0</v>
      </c>
      <c r="AU128" s="102">
        <f>'[1]Contadores Por Turno 2026'!U130-'[1]Contadores Por Turno 2026'!U129</f>
        <v>268</v>
      </c>
      <c r="AV128" s="102">
        <f>'[1]Contadores Por Turno 2026'!V130-'[1]Contadores Por Turno 2026'!V129</f>
        <v>175</v>
      </c>
      <c r="AW128" s="102">
        <f>'[1]Contadores Por Turno 2026'!W130-'[1]Contadores Por Turno 2026'!W129</f>
        <v>149</v>
      </c>
      <c r="AX128" s="102">
        <v>0</v>
      </c>
      <c r="AY128" s="102">
        <v>-1</v>
      </c>
      <c r="AZ128" s="102">
        <f>('[1]Contadores Por Turno 2026'!S130-'[1]Contadores Por Turno 2026'!S129)/1000</f>
        <v>5.5E-2</v>
      </c>
      <c r="BA128" s="223" t="e">
        <v>#N/A</v>
      </c>
      <c r="BB128" s="4"/>
    </row>
    <row r="129" spans="1:54" x14ac:dyDescent="0.25">
      <c r="A129" s="23">
        <v>46065</v>
      </c>
      <c r="B129" s="17">
        <v>2</v>
      </c>
      <c r="C129" s="17">
        <f>WEEKNUM(Tabla1[[#This Row],[FECHA]],2)</f>
        <v>7</v>
      </c>
      <c r="D129" s="17">
        <f>DAY(Tabla1[[#This Row],[FECHA]])</f>
        <v>12</v>
      </c>
      <c r="E129" s="17">
        <f>'[1]Contadores Por Turno 2026'!X131-'[1]Contadores Por Turno 2026'!X130</f>
        <v>85</v>
      </c>
      <c r="F129" s="17">
        <f>'[1]Contadores Por Turno 2026'!Y131-'[1]Contadores Por Turno 2026'!Y130</f>
        <v>68</v>
      </c>
      <c r="H1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129" s="17">
        <f>('[1]Contadores Por Turno 2026'!C131-'[1]Contadores Por Turno 2026'!C130)*10</f>
        <v>90</v>
      </c>
      <c r="J129" s="59">
        <f>Tabla1[[#This Row],[ENTRADA RO 1 (m3)]]</f>
        <v>246.91499999999999</v>
      </c>
      <c r="K129" s="59">
        <f>Tabla1[[#This Row],[RECHAZO ETAPA 1 (m3)]]</f>
        <v>52.914999999999992</v>
      </c>
      <c r="L129" s="59">
        <f>Tabla1[[#This Row],[PERMEADO ETAPA 1  (m3)]]</f>
        <v>194</v>
      </c>
      <c r="M129" s="58">
        <f>1-(Tabla1[[#This Row],[VOLUMEN ENVIADO A RO (m3)]]-Tabla1[[#This Row],[VOLUMEN ENVIADO PERMEADO RO (m3)]])/Tabla1[[#This Row],[VOLUMEN ENVIADO A RO (m3)]]</f>
        <v>0.78569548225097707</v>
      </c>
      <c r="N129" s="59">
        <f>('[1]Contadores Por Turno 2026'!N131-'[1]Contadores Por Turno 2026'!N130)/1000</f>
        <v>246.91499999999999</v>
      </c>
      <c r="O129" s="59">
        <f>('[1]Contadores Por Turno 2026'!O131-'[1]Contadores Por Turno 2026'!O130)</f>
        <v>194</v>
      </c>
      <c r="P129" s="59">
        <f>+Tabla1[[#This Row],[ENTRADA RO 1 (m3)]]-Tabla1[[#This Row],[PERMEADO ETAPA 1  (m3)]]</f>
        <v>52.914999999999992</v>
      </c>
      <c r="Q129" s="58">
        <f>1-(Tabla1[[#This Row],[VOLUMEN ENVIADO A RO (m3)]]-Tabla1[[#This Row],[VOLUMEN ENVIADO PERMEADO RO (m3)]])/Tabla1[[#This Row],[VOLUMEN ENVIADO A RO (m3)]]</f>
        <v>0.78569548225097707</v>
      </c>
      <c r="R129" s="59">
        <v>0</v>
      </c>
      <c r="S129" s="59">
        <v>0</v>
      </c>
      <c r="T129" s="59">
        <v>0</v>
      </c>
      <c r="U129" s="58" t="s">
        <v>18</v>
      </c>
      <c r="V129" s="59">
        <f>Tabla1[[#This Row],[VOLUMEN ENVIADO PERMEADO RO (m3)]]</f>
        <v>194</v>
      </c>
      <c r="W129" s="106">
        <f>Tabla1[[#This Row],[TOTAL CONSUMO AGUA LIMPIA PRODUCCIÓN (m3)]]+Tabla1[[#This Row],[TOTAL CONSUMO AGUA RECHAZO PRODUCCIÓN (m3)]]</f>
        <v>309</v>
      </c>
      <c r="X129" s="106">
        <f>+Tabla1[[#This Row],[PERMEADO ETAPA 1  (m3)]]+Tabla1[[#This Row],[VOLUMEN  PTAP POTABLE (m3)2]]+Tabla1[[#This Row],[VOLUMEN CONSUMO ACUEDUCTO (m3)]]+Tabla1[[#This Row],[VOLUMEN CONSUMO CARROTANQUES (m3)]]</f>
        <v>309</v>
      </c>
      <c r="Y129" s="106">
        <v>0</v>
      </c>
      <c r="Z129" s="106">
        <v>225</v>
      </c>
      <c r="AA129" s="110">
        <f>+Tabla1[[#This Row],[VOLUMEN CONSUMO AGUA LIMPIA TINTORERIA (m3)]]</f>
        <v>93</v>
      </c>
      <c r="AB129" s="109">
        <f>Tabla1[[#This Row],[VOLUMEN CONSUMO AGUA LIMPIA TINTORERIA (m3)]]/Tabla1[[#This Row],[TOTAL CONSUMO AGUA PRODUCCIÓN (m3)]]</f>
        <v>0.30097087378640774</v>
      </c>
      <c r="AC129" s="110">
        <f>Tabla1[[#This Row],[TOTAL CONSUMO AGUA LIMPIA PRODUCCIÓN (m3)]]-Tabla1[[#This Row],[VOLUMEN CONSUMO AGUA LIMPIA LAVANDERIA (m3)]]</f>
        <v>93</v>
      </c>
      <c r="AD129" s="110"/>
      <c r="AE129" s="110">
        <v>5597</v>
      </c>
      <c r="AF129" s="110">
        <v>65</v>
      </c>
      <c r="AG129" s="110">
        <v>45</v>
      </c>
      <c r="AH129" s="110">
        <f>Tabla1[[#This Row],[VOLUMEN CONSUMO AGUA LIMPIA LAVANDERIA (m3)]]</f>
        <v>216</v>
      </c>
      <c r="AI129" s="109">
        <f>Tabla1[[#This Row],[VOLUMEN CONSUMO AGUA LIMPIA LAVANDERIA (m3)]]/Tabla1[[#This Row],[TOTAL CONSUMO AGUA PRODUCCIÓN (m3)]]</f>
        <v>0.69902912621359226</v>
      </c>
      <c r="AJ129" s="110">
        <f>'[1]Contadores Por Turno 2026'!D131-'[1]Contadores Por Turno 2026'!D130</f>
        <v>216</v>
      </c>
      <c r="AK129" s="110">
        <v>0</v>
      </c>
      <c r="AL129" s="110">
        <v>20144</v>
      </c>
      <c r="AM129" s="110">
        <v>19</v>
      </c>
      <c r="AN129" s="110">
        <v>0</v>
      </c>
      <c r="AO129" s="108">
        <v>12</v>
      </c>
      <c r="AP129" s="106"/>
      <c r="AQ129" s="108">
        <v>2200</v>
      </c>
      <c r="AR129" s="108">
        <v>8</v>
      </c>
      <c r="AS129" s="110">
        <f>'[1]Contadores Por Turno 2026'!L131-'[1]Contadores Por Turno 2026'!L130</f>
        <v>0</v>
      </c>
      <c r="AT129" s="108">
        <v>0</v>
      </c>
      <c r="AU129" s="107">
        <f>'[1]Contadores Por Turno 2026'!U131-'[1]Contadores Por Turno 2026'!U130</f>
        <v>326</v>
      </c>
      <c r="AV129" s="107">
        <f>'[1]Contadores Por Turno 2026'!V131-'[1]Contadores Por Turno 2026'!V130</f>
        <v>145</v>
      </c>
      <c r="AW129" s="107">
        <f>'[1]Contadores Por Turno 2026'!W131-'[1]Contadores Por Turno 2026'!W130</f>
        <v>112</v>
      </c>
      <c r="AX129" s="107">
        <v>0</v>
      </c>
      <c r="AY129" s="107">
        <v>9</v>
      </c>
      <c r="AZ129" s="107">
        <f>('[1]Contadores Por Turno 2026'!S131-'[1]Contadores Por Turno 2026'!S130)/1000</f>
        <v>25.193000000000001</v>
      </c>
      <c r="BA129" s="224" t="e">
        <v>#N/A</v>
      </c>
      <c r="BB129" s="4"/>
    </row>
    <row r="130" spans="1:54" ht="15.75" thickBot="1" x14ac:dyDescent="0.3">
      <c r="A130" s="27">
        <v>46065</v>
      </c>
      <c r="B130" s="28">
        <v>3</v>
      </c>
      <c r="C130" s="28">
        <f>WEEKNUM(Tabla1[[#This Row],[FECHA]],2)</f>
        <v>7</v>
      </c>
      <c r="D130" s="28">
        <f>DAY(Tabla1[[#This Row],[FECHA]])</f>
        <v>12</v>
      </c>
      <c r="E130" s="28">
        <f>'[1]Contadores Por Turno 2026'!X132-'[1]Contadores Por Turno 2026'!X131</f>
        <v>56</v>
      </c>
      <c r="F130" s="28">
        <f>'[1]Contadores Por Turno 2026'!Y132-'[1]Contadores Por Turno 2026'!Y131</f>
        <v>46</v>
      </c>
      <c r="G130" s="28"/>
      <c r="H1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132</v>
      </c>
      <c r="I130" s="28">
        <f>('[1]Contadores Por Turno 2026'!C132-'[1]Contadores Por Turno 2026'!C131)*10</f>
        <v>200</v>
      </c>
      <c r="J130" s="61">
        <f>Tabla1[[#This Row],[ENTRADA RO 1 (m3)]]</f>
        <v>282.755</v>
      </c>
      <c r="K130" s="61">
        <f>Tabla1[[#This Row],[RECHAZO ETAPA 1 (m3)]]</f>
        <v>60.754999999999995</v>
      </c>
      <c r="L130" s="61">
        <f>Tabla1[[#This Row],[PERMEADO ETAPA 1  (m3)]]</f>
        <v>222</v>
      </c>
      <c r="M130" s="60">
        <f>1-(Tabla1[[#This Row],[VOLUMEN ENVIADO A RO (m3)]]-Tabla1[[#This Row],[VOLUMEN ENVIADO PERMEADO RO (m3)]])/Tabla1[[#This Row],[VOLUMEN ENVIADO A RO (m3)]]</f>
        <v>0.78513200473908507</v>
      </c>
      <c r="N130" s="61">
        <f>('[1]Contadores Por Turno 2026'!N132-'[1]Contadores Por Turno 2026'!N131)/1000</f>
        <v>282.755</v>
      </c>
      <c r="O130" s="61">
        <f>('[1]Contadores Por Turno 2026'!O132-'[1]Contadores Por Turno 2026'!O131)</f>
        <v>222</v>
      </c>
      <c r="P130" s="61">
        <f>+Tabla1[[#This Row],[ENTRADA RO 1 (m3)]]-Tabla1[[#This Row],[PERMEADO ETAPA 1  (m3)]]</f>
        <v>60.754999999999995</v>
      </c>
      <c r="Q130" s="60">
        <f>1-(Tabla1[[#This Row],[VOLUMEN ENVIADO A RO (m3)]]-Tabla1[[#This Row],[VOLUMEN ENVIADO PERMEADO RO (m3)]])/Tabla1[[#This Row],[VOLUMEN ENVIADO A RO (m3)]]</f>
        <v>0.78513200473908507</v>
      </c>
      <c r="R130" s="61">
        <v>0</v>
      </c>
      <c r="S130" s="61">
        <v>0</v>
      </c>
      <c r="T130" s="61">
        <v>0</v>
      </c>
      <c r="U130" s="60" t="s">
        <v>18</v>
      </c>
      <c r="V130" s="61">
        <f>Tabla1[[#This Row],[VOLUMEN ENVIADO PERMEADO RO (m3)]]</f>
        <v>222</v>
      </c>
      <c r="W130" s="111">
        <f>Tabla1[[#This Row],[TOTAL CONSUMO AGUA LIMPIA PRODUCCIÓN (m3)]]+Tabla1[[#This Row],[TOTAL CONSUMO AGUA RECHAZO PRODUCCIÓN (m3)]]</f>
        <v>400</v>
      </c>
      <c r="X130" s="111">
        <f>+Tabla1[[#This Row],[PERMEADO ETAPA 1  (m3)]]+Tabla1[[#This Row],[VOLUMEN  PTAP POTABLE (m3)2]]+Tabla1[[#This Row],[VOLUMEN CONSUMO ACUEDUCTO (m3)]]+Tabla1[[#This Row],[VOLUMEN CONSUMO CARROTANQUES (m3)]]</f>
        <v>400</v>
      </c>
      <c r="Y130" s="111">
        <v>0</v>
      </c>
      <c r="Z130" s="111">
        <v>600</v>
      </c>
      <c r="AA130" s="115">
        <f>+Tabla1[[#This Row],[VOLUMEN CONSUMO AGUA LIMPIA TINTORERIA (m3)]]</f>
        <v>122</v>
      </c>
      <c r="AB130" s="114">
        <f>Tabla1[[#This Row],[VOLUMEN CONSUMO AGUA LIMPIA TINTORERIA (m3)]]/Tabla1[[#This Row],[TOTAL CONSUMO AGUA PRODUCCIÓN (m3)]]</f>
        <v>0.30499999999999999</v>
      </c>
      <c r="AC130" s="115">
        <f>Tabla1[[#This Row],[TOTAL CONSUMO AGUA LIMPIA PRODUCCIÓN (m3)]]-Tabla1[[#This Row],[VOLUMEN CONSUMO AGUA LIMPIA LAVANDERIA (m3)]]</f>
        <v>122</v>
      </c>
      <c r="AD130" s="115"/>
      <c r="AE130" s="115"/>
      <c r="AF130" s="115">
        <v>65</v>
      </c>
      <c r="AG130" s="115">
        <v>45</v>
      </c>
      <c r="AH130" s="115">
        <f>Tabla1[[#This Row],[VOLUMEN CONSUMO AGUA LIMPIA LAVANDERIA (m3)]]</f>
        <v>278</v>
      </c>
      <c r="AI130" s="114">
        <f>Tabla1[[#This Row],[VOLUMEN CONSUMO AGUA LIMPIA LAVANDERIA (m3)]]/Tabla1[[#This Row],[TOTAL CONSUMO AGUA PRODUCCIÓN (m3)]]</f>
        <v>0.69499999999999995</v>
      </c>
      <c r="AJ130" s="115">
        <f>'[1]Contadores Por Turno 2026'!D132-'[1]Contadores Por Turno 2026'!D131</f>
        <v>278</v>
      </c>
      <c r="AK130" s="115">
        <v>0</v>
      </c>
      <c r="AL130" s="115"/>
      <c r="AM130" s="115">
        <v>19</v>
      </c>
      <c r="AN130" s="115">
        <v>0</v>
      </c>
      <c r="AO130" s="113"/>
      <c r="AP130" s="111"/>
      <c r="AQ130" s="113"/>
      <c r="AR130" s="113">
        <v>8</v>
      </c>
      <c r="AS130" s="115">
        <f>'[1]Contadores Por Turno 2026'!L132-'[1]Contadores Por Turno 2026'!L131</f>
        <v>5</v>
      </c>
      <c r="AT130" s="113">
        <v>0</v>
      </c>
      <c r="AU130" s="112">
        <f>'[1]Contadores Por Turno 2026'!U132-'[1]Contadores Por Turno 2026'!U131</f>
        <v>410</v>
      </c>
      <c r="AV130" s="112">
        <f>'[1]Contadores Por Turno 2026'!V132-'[1]Contadores Por Turno 2026'!V131</f>
        <v>238</v>
      </c>
      <c r="AW130" s="112">
        <f>'[1]Contadores Por Turno 2026'!W132-'[1]Contadores Por Turno 2026'!W131</f>
        <v>208</v>
      </c>
      <c r="AX130" s="112">
        <v>0</v>
      </c>
      <c r="AY130" s="112">
        <v>19</v>
      </c>
      <c r="AZ130" s="112">
        <f>('[1]Contadores Por Turno 2026'!S132-'[1]Contadores Por Turno 2026'!S131)/1000</f>
        <v>62.688000000000002</v>
      </c>
      <c r="BA130" s="225" t="e">
        <v>#N/A</v>
      </c>
      <c r="BB130" s="4"/>
    </row>
    <row r="131" spans="1:54" x14ac:dyDescent="0.25">
      <c r="A131" s="25">
        <v>46066</v>
      </c>
      <c r="B131" s="26">
        <v>1</v>
      </c>
      <c r="C131" s="26">
        <f>WEEKNUM(Tabla1[[#This Row],[FECHA]],2)</f>
        <v>7</v>
      </c>
      <c r="D131" s="26">
        <f>DAY(Tabla1[[#This Row],[FECHA]])</f>
        <v>13</v>
      </c>
      <c r="E131" s="26">
        <f>'[1]Contadores Por Turno 2026'!X133-'[1]Contadores Por Turno 2026'!X132</f>
        <v>120</v>
      </c>
      <c r="F131" s="26">
        <f>'[1]Contadores Por Turno 2026'!Y133-'[1]Contadores Por Turno 2026'!Y132</f>
        <v>93</v>
      </c>
      <c r="G131" s="26"/>
      <c r="H1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</v>
      </c>
      <c r="I131" s="26">
        <f>('[1]Contadores Por Turno 2026'!C133-'[1]Contadores Por Turno 2026'!C132)*10</f>
        <v>10</v>
      </c>
      <c r="J131" s="57">
        <f>Tabla1[[#This Row],[ENTRADA RO 1 (m3)]]</f>
        <v>267.02999999999997</v>
      </c>
      <c r="K131" s="57">
        <f>Tabla1[[#This Row],[RECHAZO ETAPA 1 (m3)]]</f>
        <v>59.029999999999973</v>
      </c>
      <c r="L131" s="57">
        <f>Tabla1[[#This Row],[PERMEADO ETAPA 1  (m3)]]</f>
        <v>208</v>
      </c>
      <c r="M131" s="56">
        <f>1-(Tabla1[[#This Row],[VOLUMEN ENVIADO A RO (m3)]]-Tabla1[[#This Row],[VOLUMEN ENVIADO PERMEADO RO (m3)]])/Tabla1[[#This Row],[VOLUMEN ENVIADO A RO (m3)]]</f>
        <v>0.77893869602666377</v>
      </c>
      <c r="N131" s="57">
        <f>('[1]Contadores Por Turno 2026'!N133-'[1]Contadores Por Turno 2026'!N132)/1000</f>
        <v>267.02999999999997</v>
      </c>
      <c r="O131" s="57">
        <f>('[1]Contadores Por Turno 2026'!O133-'[1]Contadores Por Turno 2026'!O132)</f>
        <v>208</v>
      </c>
      <c r="P131" s="57">
        <f>+Tabla1[[#This Row],[ENTRADA RO 1 (m3)]]-Tabla1[[#This Row],[PERMEADO ETAPA 1  (m3)]]</f>
        <v>59.029999999999973</v>
      </c>
      <c r="Q131" s="56">
        <f>1-(Tabla1[[#This Row],[VOLUMEN ENVIADO A RO (m3)]]-Tabla1[[#This Row],[VOLUMEN ENVIADO PERMEADO RO (m3)]])/Tabla1[[#This Row],[VOLUMEN ENVIADO A RO (m3)]]</f>
        <v>0.77893869602666377</v>
      </c>
      <c r="R131" s="57">
        <v>0</v>
      </c>
      <c r="S131" s="57">
        <v>0</v>
      </c>
      <c r="T131" s="57">
        <v>0</v>
      </c>
      <c r="U131" s="56" t="s">
        <v>18</v>
      </c>
      <c r="V131" s="57">
        <f>Tabla1[[#This Row],[VOLUMEN ENVIADO PERMEADO RO (m3)]]</f>
        <v>208</v>
      </c>
      <c r="W131" s="101">
        <f>Tabla1[[#This Row],[TOTAL CONSUMO AGUA LIMPIA PRODUCCIÓN (m3)]]+Tabla1[[#This Row],[TOTAL CONSUMO AGUA RECHAZO PRODUCCIÓN (m3)]]</f>
        <v>310</v>
      </c>
      <c r="X131" s="101">
        <f>+Tabla1[[#This Row],[PERMEADO ETAPA 1  (m3)]]+Tabla1[[#This Row],[VOLUMEN  PTAP POTABLE (m3)2]]+Tabla1[[#This Row],[VOLUMEN CONSUMO ACUEDUCTO (m3)]]+Tabla1[[#This Row],[VOLUMEN CONSUMO CARROTANQUES (m3)]]</f>
        <v>310</v>
      </c>
      <c r="Y131" s="101">
        <v>0</v>
      </c>
      <c r="Z131" s="101">
        <v>375</v>
      </c>
      <c r="AA131" s="105">
        <f>+Tabla1[[#This Row],[VOLUMEN CONSUMO AGUA LIMPIA TINTORERIA (m3)]]</f>
        <v>21</v>
      </c>
      <c r="AB131" s="104">
        <f>Tabla1[[#This Row],[VOLUMEN CONSUMO AGUA LIMPIA TINTORERIA (m3)]]/Tabla1[[#This Row],[TOTAL CONSUMO AGUA PRODUCCIÓN (m3)]]</f>
        <v>6.7741935483870974E-2</v>
      </c>
      <c r="AC131" s="105">
        <f>Tabla1[[#This Row],[TOTAL CONSUMO AGUA LIMPIA PRODUCCIÓN (m3)]]-Tabla1[[#This Row],[VOLUMEN CONSUMO AGUA LIMPIA LAVANDERIA (m3)]]</f>
        <v>21</v>
      </c>
      <c r="AD131" s="105"/>
      <c r="AE131" s="105"/>
      <c r="AF131" s="105">
        <v>65</v>
      </c>
      <c r="AG131" s="105">
        <v>45</v>
      </c>
      <c r="AH131" s="105">
        <f>Tabla1[[#This Row],[VOLUMEN CONSUMO AGUA LIMPIA LAVANDERIA (m3)]]</f>
        <v>289</v>
      </c>
      <c r="AI131" s="104">
        <f>Tabla1[[#This Row],[VOLUMEN CONSUMO AGUA LIMPIA LAVANDERIA (m3)]]/Tabla1[[#This Row],[TOTAL CONSUMO AGUA PRODUCCIÓN (m3)]]</f>
        <v>0.93225806451612903</v>
      </c>
      <c r="AJ131" s="105">
        <f>'[1]Contadores Por Turno 2026'!D133-'[1]Contadores Por Turno 2026'!D132</f>
        <v>289</v>
      </c>
      <c r="AK131" s="105">
        <v>0</v>
      </c>
      <c r="AL131" s="105"/>
      <c r="AM131" s="105">
        <v>19</v>
      </c>
      <c r="AN131" s="105">
        <v>0</v>
      </c>
      <c r="AO131" s="103"/>
      <c r="AP131" s="101"/>
      <c r="AQ131" s="103"/>
      <c r="AR131" s="103">
        <v>8</v>
      </c>
      <c r="AS131" s="105">
        <f>'[1]Contadores Por Turno 2026'!L133-'[1]Contadores Por Turno 2026'!L132</f>
        <v>0</v>
      </c>
      <c r="AT131" s="103">
        <v>0</v>
      </c>
      <c r="AU131" s="102">
        <f>'[1]Contadores Por Turno 2026'!U133-'[1]Contadores Por Turno 2026'!U132</f>
        <v>337</v>
      </c>
      <c r="AV131" s="102">
        <f>'[1]Contadores Por Turno 2026'!V133-'[1]Contadores Por Turno 2026'!V132</f>
        <v>149</v>
      </c>
      <c r="AW131" s="102">
        <f>'[1]Contadores Por Turno 2026'!W133-'[1]Contadores Por Turno 2026'!W132</f>
        <v>103</v>
      </c>
      <c r="AX131" s="102">
        <v>0</v>
      </c>
      <c r="AY131" s="102">
        <v>1</v>
      </c>
      <c r="AZ131" s="102">
        <f>('[1]Contadores Por Turno 2026'!S133-'[1]Contadores Por Turno 2026'!S132)/1000</f>
        <v>0.54</v>
      </c>
      <c r="BA131" s="223" t="e">
        <v>#N/A</v>
      </c>
      <c r="BB131" s="4"/>
    </row>
    <row r="132" spans="1:54" x14ac:dyDescent="0.25">
      <c r="A132" s="23">
        <v>46066</v>
      </c>
      <c r="B132" s="17">
        <v>2</v>
      </c>
      <c r="C132" s="17">
        <f>WEEKNUM(Tabla1[[#This Row],[FECHA]],2)</f>
        <v>7</v>
      </c>
      <c r="D132" s="17">
        <f>DAY(Tabla1[[#This Row],[FECHA]])</f>
        <v>13</v>
      </c>
      <c r="E132" s="17">
        <f>'[1]Contadores Por Turno 2026'!X134-'[1]Contadores Por Turno 2026'!X133</f>
        <v>87</v>
      </c>
      <c r="F132" s="17">
        <f>'[1]Contadores Por Turno 2026'!Y134-'[1]Contadores Por Turno 2026'!Y133</f>
        <v>69</v>
      </c>
      <c r="H1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132" s="17">
        <f>('[1]Contadores Por Turno 2026'!C134-'[1]Contadores Por Turno 2026'!C133)*10</f>
        <v>100</v>
      </c>
      <c r="J132" s="59">
        <f>Tabla1[[#This Row],[ENTRADA RO 1 (m3)]]</f>
        <v>214.05500000000001</v>
      </c>
      <c r="K132" s="59">
        <f>Tabla1[[#This Row],[RECHAZO ETAPA 1 (m3)]]</f>
        <v>49.055000000000007</v>
      </c>
      <c r="L132" s="59">
        <f>Tabla1[[#This Row],[PERMEADO ETAPA 1  (m3)]]</f>
        <v>165</v>
      </c>
      <c r="M132" s="58">
        <f>1-(Tabla1[[#This Row],[VOLUMEN ENVIADO A RO (m3)]]-Tabla1[[#This Row],[VOLUMEN ENVIADO PERMEADO RO (m3)]])/Tabla1[[#This Row],[VOLUMEN ENVIADO A RO (m3)]]</f>
        <v>0.77082992688794927</v>
      </c>
      <c r="N132" s="59">
        <f>('[1]Contadores Por Turno 2026'!N134-'[1]Contadores Por Turno 2026'!N133)/1000</f>
        <v>214.05500000000001</v>
      </c>
      <c r="O132" s="59">
        <f>('[1]Contadores Por Turno 2026'!O134-'[1]Contadores Por Turno 2026'!O133)</f>
        <v>165</v>
      </c>
      <c r="P132" s="59">
        <f>+Tabla1[[#This Row],[ENTRADA RO 1 (m3)]]-Tabla1[[#This Row],[PERMEADO ETAPA 1  (m3)]]</f>
        <v>49.055000000000007</v>
      </c>
      <c r="Q132" s="58">
        <f>1-(Tabla1[[#This Row],[VOLUMEN ENVIADO A RO (m3)]]-Tabla1[[#This Row],[VOLUMEN ENVIADO PERMEADO RO (m3)]])/Tabla1[[#This Row],[VOLUMEN ENVIADO A RO (m3)]]</f>
        <v>0.77082992688794927</v>
      </c>
      <c r="R132" s="59">
        <v>0</v>
      </c>
      <c r="S132" s="59">
        <v>0</v>
      </c>
      <c r="T132" s="59">
        <v>0</v>
      </c>
      <c r="U132" s="58" t="s">
        <v>18</v>
      </c>
      <c r="V132" s="59">
        <f>Tabla1[[#This Row],[VOLUMEN ENVIADO PERMEADO RO (m3)]]</f>
        <v>165</v>
      </c>
      <c r="W132" s="106">
        <f>Tabla1[[#This Row],[TOTAL CONSUMO AGUA LIMPIA PRODUCCIÓN (m3)]]+Tabla1[[#This Row],[TOTAL CONSUMO AGUA RECHAZO PRODUCCIÓN (m3)]]</f>
        <v>341</v>
      </c>
      <c r="X132" s="106">
        <f>+Tabla1[[#This Row],[PERMEADO ETAPA 1  (m3)]]+Tabla1[[#This Row],[VOLUMEN  PTAP POTABLE (m3)2]]+Tabla1[[#This Row],[VOLUMEN CONSUMO ACUEDUCTO (m3)]]+Tabla1[[#This Row],[VOLUMEN CONSUMO CARROTANQUES (m3)]]</f>
        <v>341</v>
      </c>
      <c r="Y132" s="106">
        <v>0</v>
      </c>
      <c r="Z132" s="106">
        <v>450</v>
      </c>
      <c r="AA132" s="110">
        <f>+Tabla1[[#This Row],[VOLUMEN CONSUMO AGUA LIMPIA TINTORERIA (m3)]]</f>
        <v>74</v>
      </c>
      <c r="AB132" s="109">
        <f>Tabla1[[#This Row],[VOLUMEN CONSUMO AGUA LIMPIA TINTORERIA (m3)]]/Tabla1[[#This Row],[TOTAL CONSUMO AGUA PRODUCCIÓN (m3)]]</f>
        <v>0.21700879765395895</v>
      </c>
      <c r="AC132" s="110">
        <f>Tabla1[[#This Row],[TOTAL CONSUMO AGUA LIMPIA PRODUCCIÓN (m3)]]-Tabla1[[#This Row],[VOLUMEN CONSUMO AGUA LIMPIA LAVANDERIA (m3)]]</f>
        <v>74</v>
      </c>
      <c r="AD132" s="110"/>
      <c r="AE132" s="110">
        <v>4247</v>
      </c>
      <c r="AF132" s="110">
        <v>65</v>
      </c>
      <c r="AG132" s="110">
        <v>45</v>
      </c>
      <c r="AH132" s="110">
        <f>Tabla1[[#This Row],[VOLUMEN CONSUMO AGUA LIMPIA LAVANDERIA (m3)]]</f>
        <v>267</v>
      </c>
      <c r="AI132" s="109">
        <f>Tabla1[[#This Row],[VOLUMEN CONSUMO AGUA LIMPIA LAVANDERIA (m3)]]/Tabla1[[#This Row],[TOTAL CONSUMO AGUA PRODUCCIÓN (m3)]]</f>
        <v>0.78299120234604103</v>
      </c>
      <c r="AJ132" s="110">
        <f>'[1]Contadores Por Turno 2026'!D134-'[1]Contadores Por Turno 2026'!D133</f>
        <v>267</v>
      </c>
      <c r="AK132" s="110">
        <v>0</v>
      </c>
      <c r="AL132" s="110">
        <v>23657</v>
      </c>
      <c r="AM132" s="110">
        <v>19</v>
      </c>
      <c r="AN132" s="110">
        <v>0</v>
      </c>
      <c r="AO132" s="108"/>
      <c r="AP132" s="106"/>
      <c r="AQ132" s="108">
        <v>0</v>
      </c>
      <c r="AR132" s="108">
        <v>8</v>
      </c>
      <c r="AS132" s="110">
        <f>'[1]Contadores Por Turno 2026'!L134-'[1]Contadores Por Turno 2026'!L133</f>
        <v>0</v>
      </c>
      <c r="AT132" s="108">
        <v>0</v>
      </c>
      <c r="AU132" s="107">
        <f>'[1]Contadores Por Turno 2026'!U134-'[1]Contadores Por Turno 2026'!U133</f>
        <v>359</v>
      </c>
      <c r="AV132" s="107">
        <f>'[1]Contadores Por Turno 2026'!V134-'[1]Contadores Por Turno 2026'!V133</f>
        <v>104</v>
      </c>
      <c r="AW132" s="107">
        <f>'[1]Contadores Por Turno 2026'!W134-'[1]Contadores Por Turno 2026'!W133</f>
        <v>82</v>
      </c>
      <c r="AX132" s="107">
        <v>0</v>
      </c>
      <c r="AY132" s="107">
        <v>10</v>
      </c>
      <c r="AZ132" s="107">
        <f>('[1]Contadores Por Turno 2026'!S134-'[1]Contadores Por Turno 2026'!S133)/1000</f>
        <v>21.033999999999999</v>
      </c>
      <c r="BA132" s="224" t="e">
        <v>#N/A</v>
      </c>
      <c r="BB132" s="4"/>
    </row>
    <row r="133" spans="1:54" ht="15.75" thickBot="1" x14ac:dyDescent="0.3">
      <c r="A133" s="27">
        <v>46066</v>
      </c>
      <c r="B133" s="28">
        <v>3</v>
      </c>
      <c r="C133" s="28">
        <f>WEEKNUM(Tabla1[[#This Row],[FECHA]],2)</f>
        <v>7</v>
      </c>
      <c r="D133" s="28">
        <f>DAY(Tabla1[[#This Row],[FECHA]])</f>
        <v>13</v>
      </c>
      <c r="E133" s="28">
        <f>'[1]Contadores Por Turno 2026'!X135-'[1]Contadores Por Turno 2026'!X134</f>
        <v>115</v>
      </c>
      <c r="F133" s="28">
        <f>'[1]Contadores Por Turno 2026'!Y135-'[1]Contadores Por Turno 2026'!Y134</f>
        <v>93</v>
      </c>
      <c r="G133" s="28"/>
      <c r="H1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133" s="28">
        <f>('[1]Contadores Por Turno 2026'!C135-'[1]Contadores Por Turno 2026'!C134)*10</f>
        <v>60</v>
      </c>
      <c r="J133" s="61">
        <f>Tabla1[[#This Row],[ENTRADA RO 1 (m3)]]</f>
        <v>170.40899999999999</v>
      </c>
      <c r="K133" s="61">
        <f>Tabla1[[#This Row],[RECHAZO ETAPA 1 (m3)]]</f>
        <v>39.408999999999992</v>
      </c>
      <c r="L133" s="61">
        <f>Tabla1[[#This Row],[PERMEADO ETAPA 1  (m3)]]</f>
        <v>131</v>
      </c>
      <c r="M133" s="60">
        <f>1-(Tabla1[[#This Row],[VOLUMEN ENVIADO A RO (m3)]]-Tabla1[[#This Row],[VOLUMEN ENVIADO PERMEADO RO (m3)]])/Tabla1[[#This Row],[VOLUMEN ENVIADO A RO (m3)]]</f>
        <v>0.76873874032474809</v>
      </c>
      <c r="N133" s="61">
        <f>('[1]Contadores Por Turno 2026'!N135-'[1]Contadores Por Turno 2026'!N134)/1000</f>
        <v>170.40899999999999</v>
      </c>
      <c r="O133" s="61">
        <f>('[1]Contadores Por Turno 2026'!O135-'[1]Contadores Por Turno 2026'!O134)</f>
        <v>131</v>
      </c>
      <c r="P133" s="61">
        <f>+Tabla1[[#This Row],[ENTRADA RO 1 (m3)]]-Tabla1[[#This Row],[PERMEADO ETAPA 1  (m3)]]</f>
        <v>39.408999999999992</v>
      </c>
      <c r="Q133" s="60">
        <f>1-(Tabla1[[#This Row],[VOLUMEN ENVIADO A RO (m3)]]-Tabla1[[#This Row],[VOLUMEN ENVIADO PERMEADO RO (m3)]])/Tabla1[[#This Row],[VOLUMEN ENVIADO A RO (m3)]]</f>
        <v>0.76873874032474809</v>
      </c>
      <c r="R133" s="61">
        <v>0</v>
      </c>
      <c r="S133" s="61">
        <v>0</v>
      </c>
      <c r="T133" s="61">
        <v>0</v>
      </c>
      <c r="U133" s="60" t="s">
        <v>18</v>
      </c>
      <c r="V133" s="61">
        <f>Tabla1[[#This Row],[VOLUMEN ENVIADO PERMEADO RO (m3)]]</f>
        <v>131</v>
      </c>
      <c r="W133" s="111">
        <f>Tabla1[[#This Row],[TOTAL CONSUMO AGUA LIMPIA PRODUCCIÓN (m3)]]+Tabla1[[#This Row],[TOTAL CONSUMO AGUA RECHAZO PRODUCCIÓN (m3)]]</f>
        <v>251</v>
      </c>
      <c r="X133" s="111">
        <f>+Tabla1[[#This Row],[PERMEADO ETAPA 1  (m3)]]+Tabla1[[#This Row],[VOLUMEN  PTAP POTABLE (m3)2]]+Tabla1[[#This Row],[VOLUMEN CONSUMO ACUEDUCTO (m3)]]+Tabla1[[#This Row],[VOLUMEN CONSUMO CARROTANQUES (m3)]]</f>
        <v>251</v>
      </c>
      <c r="Y133" s="111">
        <v>0</v>
      </c>
      <c r="Z133" s="111">
        <v>300</v>
      </c>
      <c r="AA133" s="115">
        <f>+Tabla1[[#This Row],[VOLUMEN CONSUMO AGUA LIMPIA TINTORERIA (m3)]]</f>
        <v>5</v>
      </c>
      <c r="AB133" s="114">
        <f>Tabla1[[#This Row],[VOLUMEN CONSUMO AGUA LIMPIA TINTORERIA (m3)]]/Tabla1[[#This Row],[TOTAL CONSUMO AGUA PRODUCCIÓN (m3)]]</f>
        <v>1.9920318725099601E-2</v>
      </c>
      <c r="AC133" s="115">
        <f>Tabla1[[#This Row],[TOTAL CONSUMO AGUA LIMPIA PRODUCCIÓN (m3)]]-Tabla1[[#This Row],[VOLUMEN CONSUMO AGUA LIMPIA LAVANDERIA (m3)]]</f>
        <v>5</v>
      </c>
      <c r="AD133" s="115"/>
      <c r="AE133" s="115"/>
      <c r="AF133" s="115">
        <v>65</v>
      </c>
      <c r="AG133" s="115">
        <v>45</v>
      </c>
      <c r="AH133" s="115">
        <f>Tabla1[[#This Row],[VOLUMEN CONSUMO AGUA LIMPIA LAVANDERIA (m3)]]</f>
        <v>246</v>
      </c>
      <c r="AI133" s="114">
        <f>Tabla1[[#This Row],[VOLUMEN CONSUMO AGUA LIMPIA LAVANDERIA (m3)]]/Tabla1[[#This Row],[TOTAL CONSUMO AGUA PRODUCCIÓN (m3)]]</f>
        <v>0.98007968127490042</v>
      </c>
      <c r="AJ133" s="115">
        <f>'[1]Contadores Por Turno 2026'!D135-'[1]Contadores Por Turno 2026'!D134</f>
        <v>246</v>
      </c>
      <c r="AK133" s="115">
        <v>0</v>
      </c>
      <c r="AL133" s="115"/>
      <c r="AM133" s="115">
        <v>19</v>
      </c>
      <c r="AN133" s="115">
        <v>0</v>
      </c>
      <c r="AO133" s="113"/>
      <c r="AP133" s="111"/>
      <c r="AQ133" s="113"/>
      <c r="AR133" s="113">
        <v>8</v>
      </c>
      <c r="AS133" s="115">
        <f>'[1]Contadores Por Turno 2026'!L135-'[1]Contadores Por Turno 2026'!L134</f>
        <v>5</v>
      </c>
      <c r="AT133" s="113">
        <v>0</v>
      </c>
      <c r="AU133" s="112">
        <f>'[1]Contadores Por Turno 2026'!U135-'[1]Contadores Por Turno 2026'!U134</f>
        <v>273</v>
      </c>
      <c r="AV133" s="112">
        <f>'[1]Contadores Por Turno 2026'!V135-'[1]Contadores Por Turno 2026'!V134</f>
        <v>103</v>
      </c>
      <c r="AW133" s="112">
        <f>'[1]Contadores Por Turno 2026'!W135-'[1]Contadores Por Turno 2026'!W134</f>
        <v>75</v>
      </c>
      <c r="AX133" s="112">
        <v>0</v>
      </c>
      <c r="AY133" s="112">
        <v>0</v>
      </c>
      <c r="AZ133" s="112">
        <f>('[1]Contadores Por Turno 2026'!S135-'[1]Contadores Por Turno 2026'!S134)/1000</f>
        <v>28.559000000000001</v>
      </c>
      <c r="BA133" s="225" t="e">
        <v>#N/A</v>
      </c>
      <c r="BB133" s="4"/>
    </row>
    <row r="134" spans="1:54" x14ac:dyDescent="0.25">
      <c r="A134" s="25">
        <v>46067</v>
      </c>
      <c r="B134" s="26">
        <v>1</v>
      </c>
      <c r="C134" s="26">
        <f>WEEKNUM(Tabla1[[#This Row],[FECHA]],2)</f>
        <v>7</v>
      </c>
      <c r="D134" s="26">
        <f>DAY(Tabla1[[#This Row],[FECHA]])</f>
        <v>14</v>
      </c>
      <c r="E134" s="26">
        <f>'[1]Contadores Por Turno 2026'!X136-'[1]Contadores Por Turno 2026'!X135</f>
        <v>121</v>
      </c>
      <c r="F134" s="26">
        <f>'[1]Contadores Por Turno 2026'!Y136-'[1]Contadores Por Turno 2026'!Y135</f>
        <v>95</v>
      </c>
      <c r="G134" s="26"/>
      <c r="H1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34" s="26">
        <f>('[1]Contadores Por Turno 2026'!C136-'[1]Contadores Por Turno 2026'!C135)*10</f>
        <v>120</v>
      </c>
      <c r="J134" s="57">
        <f>Tabla1[[#This Row],[ENTRADA RO 1 (m3)]]</f>
        <v>198.577</v>
      </c>
      <c r="K134" s="57">
        <f>Tabla1[[#This Row],[RECHAZO ETAPA 1 (m3)]]</f>
        <v>47.576999999999998</v>
      </c>
      <c r="L134" s="57">
        <f>Tabla1[[#This Row],[PERMEADO ETAPA 1  (m3)]]</f>
        <v>151</v>
      </c>
      <c r="M134" s="56">
        <f>1-(Tabla1[[#This Row],[VOLUMEN ENVIADO A RO (m3)]]-Tabla1[[#This Row],[VOLUMEN ENVIADO PERMEADO RO (m3)]])/Tabla1[[#This Row],[VOLUMEN ENVIADO A RO (m3)]]</f>
        <v>0.76041031942269244</v>
      </c>
      <c r="N134" s="57">
        <f>('[1]Contadores Por Turno 2026'!N136-'[1]Contadores Por Turno 2026'!N135)/1000</f>
        <v>198.577</v>
      </c>
      <c r="O134" s="57">
        <f>('[1]Contadores Por Turno 2026'!O136-'[1]Contadores Por Turno 2026'!O135)</f>
        <v>151</v>
      </c>
      <c r="P134" s="57">
        <f>+Tabla1[[#This Row],[ENTRADA RO 1 (m3)]]-Tabla1[[#This Row],[PERMEADO ETAPA 1  (m3)]]</f>
        <v>47.576999999999998</v>
      </c>
      <c r="Q134" s="56">
        <f>1-(Tabla1[[#This Row],[VOLUMEN ENVIADO A RO (m3)]]-Tabla1[[#This Row],[VOLUMEN ENVIADO PERMEADO RO (m3)]])/Tabla1[[#This Row],[VOLUMEN ENVIADO A RO (m3)]]</f>
        <v>0.76041031942269244</v>
      </c>
      <c r="R134" s="57">
        <v>0</v>
      </c>
      <c r="S134" s="57">
        <v>0</v>
      </c>
      <c r="T134" s="57">
        <v>0</v>
      </c>
      <c r="U134" s="56" t="s">
        <v>18</v>
      </c>
      <c r="V134" s="57">
        <f>Tabla1[[#This Row],[VOLUMEN ENVIADO PERMEADO RO (m3)]]</f>
        <v>151</v>
      </c>
      <c r="W134" s="101">
        <f>Tabla1[[#This Row],[TOTAL CONSUMO AGUA LIMPIA PRODUCCIÓN (m3)]]+Tabla1[[#This Row],[TOTAL CONSUMO AGUA RECHAZO PRODUCCIÓN (m3)]]</f>
        <v>209</v>
      </c>
      <c r="X134" s="101">
        <f>+Tabla1[[#This Row],[PERMEADO ETAPA 1  (m3)]]+Tabla1[[#This Row],[VOLUMEN  PTAP POTABLE (m3)2]]+Tabla1[[#This Row],[VOLUMEN CONSUMO ACUEDUCTO (m3)]]+Tabla1[[#This Row],[VOLUMEN CONSUMO CARROTANQUES (m3)]]</f>
        <v>209</v>
      </c>
      <c r="Y134" s="101">
        <v>0</v>
      </c>
      <c r="Z134" s="101">
        <v>525</v>
      </c>
      <c r="AA134" s="105">
        <f>+Tabla1[[#This Row],[VOLUMEN CONSUMO AGUA LIMPIA TINTORERIA (m3)]]</f>
        <v>-39</v>
      </c>
      <c r="AB134" s="104">
        <f>Tabla1[[#This Row],[VOLUMEN CONSUMO AGUA LIMPIA TINTORERIA (m3)]]/Tabla1[[#This Row],[TOTAL CONSUMO AGUA PRODUCCIÓN (m3)]]</f>
        <v>-0.18660287081339713</v>
      </c>
      <c r="AC134" s="105">
        <f>Tabla1[[#This Row],[TOTAL CONSUMO AGUA LIMPIA PRODUCCIÓN (m3)]]-Tabla1[[#This Row],[VOLUMEN CONSUMO AGUA LIMPIA LAVANDERIA (m3)]]</f>
        <v>-39</v>
      </c>
      <c r="AD134" s="105"/>
      <c r="AE134" s="105"/>
      <c r="AF134" s="105">
        <v>65</v>
      </c>
      <c r="AG134" s="105">
        <v>45</v>
      </c>
      <c r="AH134" s="105">
        <f>Tabla1[[#This Row],[VOLUMEN CONSUMO AGUA LIMPIA LAVANDERIA (m3)]]</f>
        <v>248</v>
      </c>
      <c r="AI134" s="104">
        <f>Tabla1[[#This Row],[VOLUMEN CONSUMO AGUA LIMPIA LAVANDERIA (m3)]]/Tabla1[[#This Row],[TOTAL CONSUMO AGUA PRODUCCIÓN (m3)]]</f>
        <v>1.1866028708133971</v>
      </c>
      <c r="AJ134" s="105">
        <f>'[1]Contadores Por Turno 2026'!D136-'[1]Contadores Por Turno 2026'!D135</f>
        <v>248</v>
      </c>
      <c r="AK134" s="105">
        <v>0</v>
      </c>
      <c r="AL134" s="105"/>
      <c r="AM134" s="105">
        <v>19</v>
      </c>
      <c r="AN134" s="105">
        <v>0</v>
      </c>
      <c r="AO134" s="103"/>
      <c r="AP134" s="101"/>
      <c r="AQ134" s="103"/>
      <c r="AR134" s="103">
        <v>8</v>
      </c>
      <c r="AS134" s="105">
        <f>'[1]Contadores Por Turno 2026'!L136-'[1]Contadores Por Turno 2026'!L135</f>
        <v>5</v>
      </c>
      <c r="AT134" s="103">
        <v>0</v>
      </c>
      <c r="AU134" s="102">
        <f>'[1]Contadores Por Turno 2026'!U136-'[1]Contadores Por Turno 2026'!U135</f>
        <v>235</v>
      </c>
      <c r="AV134" s="102">
        <f>'[1]Contadores Por Turno 2026'!V136-'[1]Contadores Por Turno 2026'!V135</f>
        <v>165</v>
      </c>
      <c r="AW134" s="102">
        <f>'[1]Contadores Por Turno 2026'!W136-'[1]Contadores Por Turno 2026'!W135</f>
        <v>97</v>
      </c>
      <c r="AX134" s="102">
        <v>0</v>
      </c>
      <c r="AY134" s="102">
        <v>-4</v>
      </c>
      <c r="AZ134" s="102">
        <f>('[1]Contadores Por Turno 2026'!S136-'[1]Contadores Por Turno 2026'!S135)/1000</f>
        <v>0.21299999999999999</v>
      </c>
      <c r="BA134" s="223" t="e">
        <v>#N/A</v>
      </c>
      <c r="BB134" s="4"/>
    </row>
    <row r="135" spans="1:54" x14ac:dyDescent="0.25">
      <c r="A135" s="23">
        <v>46067</v>
      </c>
      <c r="B135" s="17">
        <v>2</v>
      </c>
      <c r="C135" s="17">
        <f>WEEKNUM(Tabla1[[#This Row],[FECHA]],2)</f>
        <v>7</v>
      </c>
      <c r="D135" s="17">
        <f>DAY(Tabla1[[#This Row],[FECHA]])</f>
        <v>14</v>
      </c>
      <c r="E135" s="17">
        <f>'[1]Contadores Por Turno 2026'!X137-'[1]Contadores Por Turno 2026'!X136</f>
        <v>96</v>
      </c>
      <c r="F135" s="17">
        <f>'[1]Contadores Por Turno 2026'!Y137-'[1]Contadores Por Turno 2026'!Y136</f>
        <v>72</v>
      </c>
      <c r="H1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</v>
      </c>
      <c r="I135" s="17">
        <f>('[1]Contadores Por Turno 2026'!C137-'[1]Contadores Por Turno 2026'!C136)*10</f>
        <v>170</v>
      </c>
      <c r="J135" s="59">
        <f>Tabla1[[#This Row],[ENTRADA RO 1 (m3)]]</f>
        <v>144.006</v>
      </c>
      <c r="K135" s="59">
        <f>Tabla1[[#This Row],[RECHAZO ETAPA 1 (m3)]]</f>
        <v>35.006</v>
      </c>
      <c r="L135" s="59">
        <f>Tabla1[[#This Row],[PERMEADO ETAPA 1  (m3)]]</f>
        <v>109</v>
      </c>
      <c r="M135" s="58">
        <f>1-(Tabla1[[#This Row],[VOLUMEN ENVIADO A RO (m3)]]-Tabla1[[#This Row],[VOLUMEN ENVIADO PERMEADO RO (m3)]])/Tabla1[[#This Row],[VOLUMEN ENVIADO A RO (m3)]]</f>
        <v>0.75691290640667752</v>
      </c>
      <c r="N135" s="59">
        <f>('[1]Contadores Por Turno 2026'!N137-'[1]Contadores Por Turno 2026'!N136)/1000</f>
        <v>144.006</v>
      </c>
      <c r="O135" s="59">
        <f>('[1]Contadores Por Turno 2026'!O137-'[1]Contadores Por Turno 2026'!O136)</f>
        <v>109</v>
      </c>
      <c r="P135" s="59">
        <f>+Tabla1[[#This Row],[ENTRADA RO 1 (m3)]]-Tabla1[[#This Row],[PERMEADO ETAPA 1  (m3)]]</f>
        <v>35.006</v>
      </c>
      <c r="Q135" s="58">
        <f>1-(Tabla1[[#This Row],[VOLUMEN ENVIADO A RO (m3)]]-Tabla1[[#This Row],[VOLUMEN ENVIADO PERMEADO RO (m3)]])/Tabla1[[#This Row],[VOLUMEN ENVIADO A RO (m3)]]</f>
        <v>0.75691290640667752</v>
      </c>
      <c r="R135" s="59">
        <v>0</v>
      </c>
      <c r="S135" s="59">
        <v>0</v>
      </c>
      <c r="T135" s="59">
        <v>0</v>
      </c>
      <c r="U135" s="58" t="s">
        <v>18</v>
      </c>
      <c r="V135" s="59">
        <f>Tabla1[[#This Row],[VOLUMEN ENVIADO PERMEADO RO (m3)]]</f>
        <v>109</v>
      </c>
      <c r="W135" s="106">
        <f>Tabla1[[#This Row],[TOTAL CONSUMO AGUA LIMPIA PRODUCCIÓN (m3)]]+Tabla1[[#This Row],[TOTAL CONSUMO AGUA RECHAZO PRODUCCIÓN (m3)]]</f>
        <v>333</v>
      </c>
      <c r="X135" s="106">
        <f>+Tabla1[[#This Row],[PERMEADO ETAPA 1  (m3)]]+Tabla1[[#This Row],[VOLUMEN  PTAP POTABLE (m3)2]]+Tabla1[[#This Row],[VOLUMEN CONSUMO ACUEDUCTO (m3)]]+Tabla1[[#This Row],[VOLUMEN CONSUMO CARROTANQUES (m3)]]</f>
        <v>333</v>
      </c>
      <c r="Y135" s="106">
        <v>0</v>
      </c>
      <c r="Z135" s="106">
        <v>300</v>
      </c>
      <c r="AA135" s="110">
        <f>+Tabla1[[#This Row],[VOLUMEN CONSUMO AGUA LIMPIA TINTORERIA (m3)]]</f>
        <v>139</v>
      </c>
      <c r="AB135" s="109">
        <f>Tabla1[[#This Row],[VOLUMEN CONSUMO AGUA LIMPIA TINTORERIA (m3)]]/Tabla1[[#This Row],[TOTAL CONSUMO AGUA PRODUCCIÓN (m3)]]</f>
        <v>0.41741741741741739</v>
      </c>
      <c r="AC135" s="110">
        <f>Tabla1[[#This Row],[TOTAL CONSUMO AGUA LIMPIA PRODUCCIÓN (m3)]]-Tabla1[[#This Row],[VOLUMEN CONSUMO AGUA LIMPIA LAVANDERIA (m3)]]</f>
        <v>139</v>
      </c>
      <c r="AD135" s="110"/>
      <c r="AE135" s="110">
        <v>3461</v>
      </c>
      <c r="AF135" s="110">
        <v>65</v>
      </c>
      <c r="AG135" s="110">
        <v>45</v>
      </c>
      <c r="AH135" s="110">
        <f>Tabla1[[#This Row],[VOLUMEN CONSUMO AGUA LIMPIA LAVANDERIA (m3)]]</f>
        <v>194</v>
      </c>
      <c r="AI135" s="109">
        <f>Tabla1[[#This Row],[VOLUMEN CONSUMO AGUA LIMPIA LAVANDERIA (m3)]]/Tabla1[[#This Row],[TOTAL CONSUMO AGUA PRODUCCIÓN (m3)]]</f>
        <v>0.58258258258258255</v>
      </c>
      <c r="AJ135" s="110">
        <f>'[1]Contadores Por Turno 2026'!D137-'[1]Contadores Por Turno 2026'!D136</f>
        <v>194</v>
      </c>
      <c r="AK135" s="110">
        <v>0</v>
      </c>
      <c r="AL135" s="110">
        <v>12794</v>
      </c>
      <c r="AM135" s="110">
        <v>19</v>
      </c>
      <c r="AN135" s="110">
        <v>0</v>
      </c>
      <c r="AO135" s="108"/>
      <c r="AP135" s="106"/>
      <c r="AQ135" s="108"/>
      <c r="AR135" s="108">
        <v>8</v>
      </c>
      <c r="AS135" s="110">
        <f>'[1]Contadores Por Turno 2026'!L137-'[1]Contadores Por Turno 2026'!L136</f>
        <v>0</v>
      </c>
      <c r="AT135" s="108">
        <v>0</v>
      </c>
      <c r="AU135" s="107">
        <f>'[1]Contadores Por Turno 2026'!U137-'[1]Contadores Por Turno 2026'!U136</f>
        <v>357</v>
      </c>
      <c r="AV135" s="107">
        <f>'[1]Contadores Por Turno 2026'!V137-'[1]Contadores Por Turno 2026'!V136</f>
        <v>121</v>
      </c>
      <c r="AW135" s="107">
        <f>'[1]Contadores Por Turno 2026'!W137-'[1]Contadores Por Turno 2026'!W136</f>
        <v>22</v>
      </c>
      <c r="AX135" s="107">
        <v>0</v>
      </c>
      <c r="AY135" s="107">
        <v>9</v>
      </c>
      <c r="AZ135" s="107">
        <f>('[1]Contadores Por Turno 2026'!S137-'[1]Contadores Por Turno 2026'!S136)/1000</f>
        <v>32.706000000000003</v>
      </c>
      <c r="BA135" s="224" t="e">
        <v>#N/A</v>
      </c>
      <c r="BB135" s="4"/>
    </row>
    <row r="136" spans="1:54" ht="15.75" thickBot="1" x14ac:dyDescent="0.3">
      <c r="A136" s="27">
        <v>46067</v>
      </c>
      <c r="B136" s="28">
        <v>3</v>
      </c>
      <c r="C136" s="28">
        <f>WEEKNUM(Tabla1[[#This Row],[FECHA]],2)</f>
        <v>7</v>
      </c>
      <c r="D136" s="28">
        <f>DAY(Tabla1[[#This Row],[FECHA]])</f>
        <v>14</v>
      </c>
      <c r="E136" s="28">
        <f>'[1]Contadores Por Turno 2026'!X138-'[1]Contadores Por Turno 2026'!X137</f>
        <v>97</v>
      </c>
      <c r="F136" s="28">
        <f>'[1]Contadores Por Turno 2026'!Y138-'[1]Contadores Por Turno 2026'!Y137</f>
        <v>75</v>
      </c>
      <c r="G136" s="28"/>
      <c r="H1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36" s="28">
        <f>('[1]Contadores Por Turno 2026'!C138-'[1]Contadores Por Turno 2026'!C137)*10</f>
        <v>110</v>
      </c>
      <c r="J136" s="61">
        <f>Tabla1[[#This Row],[ENTRADA RO 1 (m3)]]</f>
        <v>129.25200000000001</v>
      </c>
      <c r="K136" s="61">
        <f>Tabla1[[#This Row],[RECHAZO ETAPA 1 (m3)]]</f>
        <v>31.25200000000001</v>
      </c>
      <c r="L136" s="61">
        <f>Tabla1[[#This Row],[PERMEADO ETAPA 1  (m3)]]</f>
        <v>98</v>
      </c>
      <c r="M136" s="60">
        <f>1-(Tabla1[[#This Row],[VOLUMEN ENVIADO A RO (m3)]]-Tabla1[[#This Row],[VOLUMEN ENVIADO PERMEADO RO (m3)]])/Tabla1[[#This Row],[VOLUMEN ENVIADO A RO (m3)]]</f>
        <v>0.75820877046389989</v>
      </c>
      <c r="N136" s="61">
        <f>('[1]Contadores Por Turno 2026'!N138-'[1]Contadores Por Turno 2026'!N137)/1000</f>
        <v>129.25200000000001</v>
      </c>
      <c r="O136" s="61">
        <f>('[1]Contadores Por Turno 2026'!O138-'[1]Contadores Por Turno 2026'!O137)</f>
        <v>98</v>
      </c>
      <c r="P136" s="61">
        <f>+Tabla1[[#This Row],[ENTRADA RO 1 (m3)]]-Tabla1[[#This Row],[PERMEADO ETAPA 1  (m3)]]</f>
        <v>31.25200000000001</v>
      </c>
      <c r="Q136" s="60">
        <f>1-(Tabla1[[#This Row],[VOLUMEN ENVIADO A RO (m3)]]-Tabla1[[#This Row],[VOLUMEN ENVIADO PERMEADO RO (m3)]])/Tabla1[[#This Row],[VOLUMEN ENVIADO A RO (m3)]]</f>
        <v>0.75820877046389989</v>
      </c>
      <c r="R136" s="61">
        <v>0</v>
      </c>
      <c r="S136" s="61">
        <v>0</v>
      </c>
      <c r="T136" s="61">
        <v>0</v>
      </c>
      <c r="U136" s="60" t="s">
        <v>18</v>
      </c>
      <c r="V136" s="61">
        <f>Tabla1[[#This Row],[VOLUMEN ENVIADO PERMEADO RO (m3)]]</f>
        <v>98</v>
      </c>
      <c r="W136" s="111">
        <f>Tabla1[[#This Row],[TOTAL CONSUMO AGUA LIMPIA PRODUCCIÓN (m3)]]+Tabla1[[#This Row],[TOTAL CONSUMO AGUA RECHAZO PRODUCCIÓN (m3)]]</f>
        <v>266</v>
      </c>
      <c r="X136" s="111">
        <f>+Tabla1[[#This Row],[PERMEADO ETAPA 1  (m3)]]+Tabla1[[#This Row],[VOLUMEN  PTAP POTABLE (m3)2]]+Tabla1[[#This Row],[VOLUMEN CONSUMO ACUEDUCTO (m3)]]+Tabla1[[#This Row],[VOLUMEN CONSUMO CARROTANQUES (m3)]]</f>
        <v>266</v>
      </c>
      <c r="Y136" s="111">
        <v>0</v>
      </c>
      <c r="Z136" s="111">
        <v>300</v>
      </c>
      <c r="AA136" s="115">
        <f>+Tabla1[[#This Row],[VOLUMEN CONSUMO AGUA LIMPIA TINTORERIA (m3)]]</f>
        <v>72</v>
      </c>
      <c r="AB136" s="114">
        <f>Tabla1[[#This Row],[VOLUMEN CONSUMO AGUA LIMPIA TINTORERIA (m3)]]/Tabla1[[#This Row],[TOTAL CONSUMO AGUA PRODUCCIÓN (m3)]]</f>
        <v>0.27067669172932329</v>
      </c>
      <c r="AC136" s="115">
        <f>Tabla1[[#This Row],[TOTAL CONSUMO AGUA LIMPIA PRODUCCIÓN (m3)]]-Tabla1[[#This Row],[VOLUMEN CONSUMO AGUA LIMPIA LAVANDERIA (m3)]]</f>
        <v>72</v>
      </c>
      <c r="AD136" s="115"/>
      <c r="AE136" s="115"/>
      <c r="AF136" s="115">
        <v>65</v>
      </c>
      <c r="AG136" s="115">
        <v>45</v>
      </c>
      <c r="AH136" s="115">
        <f>Tabla1[[#This Row],[VOLUMEN CONSUMO AGUA LIMPIA LAVANDERIA (m3)]]</f>
        <v>194</v>
      </c>
      <c r="AI136" s="114">
        <f>Tabla1[[#This Row],[VOLUMEN CONSUMO AGUA LIMPIA LAVANDERIA (m3)]]/Tabla1[[#This Row],[TOTAL CONSUMO AGUA PRODUCCIÓN (m3)]]</f>
        <v>0.72932330827067671</v>
      </c>
      <c r="AJ136" s="115">
        <f>'[1]Contadores Por Turno 2026'!D138-'[1]Contadores Por Turno 2026'!D137</f>
        <v>194</v>
      </c>
      <c r="AK136" s="115">
        <v>0</v>
      </c>
      <c r="AL136" s="115"/>
      <c r="AM136" s="115">
        <v>19</v>
      </c>
      <c r="AN136" s="115">
        <v>0</v>
      </c>
      <c r="AO136" s="113"/>
      <c r="AP136" s="111"/>
      <c r="AQ136" s="113"/>
      <c r="AR136" s="113">
        <v>8</v>
      </c>
      <c r="AS136" s="115">
        <f>'[1]Contadores Por Turno 2026'!L138-'[1]Contadores Por Turno 2026'!L137</f>
        <v>7</v>
      </c>
      <c r="AT136" s="113">
        <v>0</v>
      </c>
      <c r="AU136" s="112">
        <f>'[1]Contadores Por Turno 2026'!U138-'[1]Contadores Por Turno 2026'!U137</f>
        <v>288</v>
      </c>
      <c r="AV136" s="112">
        <f>'[1]Contadores Por Turno 2026'!V138-'[1]Contadores Por Turno 2026'!V137</f>
        <v>132</v>
      </c>
      <c r="AW136" s="112">
        <f>'[1]Contadores Por Turno 2026'!W138-'[1]Contadores Por Turno 2026'!W137</f>
        <v>38</v>
      </c>
      <c r="AX136" s="112">
        <v>0</v>
      </c>
      <c r="AY136" s="112">
        <v>19</v>
      </c>
      <c r="AZ136" s="112">
        <f>('[1]Contadores Por Turno 2026'!S138-'[1]Contadores Por Turno 2026'!S137)/1000</f>
        <v>27.43</v>
      </c>
      <c r="BA136" s="225" t="e">
        <v>#N/A</v>
      </c>
      <c r="BB136" s="4"/>
    </row>
    <row r="137" spans="1:54" x14ac:dyDescent="0.25">
      <c r="A137" s="25">
        <v>46068</v>
      </c>
      <c r="B137" s="26">
        <v>1</v>
      </c>
      <c r="C137" s="26">
        <f>WEEKNUM(Tabla1[[#This Row],[FECHA]],2)</f>
        <v>7</v>
      </c>
      <c r="D137" s="26">
        <f>DAY(Tabla1[[#This Row],[FECHA]])</f>
        <v>15</v>
      </c>
      <c r="E137" s="26">
        <f>'[1]Contadores Por Turno 2026'!X139-'[1]Contadores Por Turno 2026'!X138</f>
        <v>0</v>
      </c>
      <c r="F137" s="26">
        <f>'[1]Contadores Por Turno 2026'!Y139-'[1]Contadores Por Turno 2026'!Y138</f>
        <v>0</v>
      </c>
      <c r="G137" s="26"/>
      <c r="H1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7" s="26">
        <f>('[1]Contadores Por Turno 2026'!C139-'[1]Contadores Por Turno 2026'!C138)*10</f>
        <v>0</v>
      </c>
      <c r="J137" s="57">
        <f>Tabla1[[#This Row],[ENTRADA RO 1 (m3)]]</f>
        <v>0</v>
      </c>
      <c r="K137" s="57">
        <f>Tabla1[[#This Row],[RECHAZO ETAPA 1 (m3)]]</f>
        <v>0</v>
      </c>
      <c r="L137" s="57">
        <f>Tabla1[[#This Row],[PERMEADO ETAPA 1  (m3)]]</f>
        <v>0</v>
      </c>
      <c r="M137" s="56" t="e">
        <f>1-(Tabla1[[#This Row],[VOLUMEN ENVIADO A RO (m3)]]-Tabla1[[#This Row],[VOLUMEN ENVIADO PERMEADO RO (m3)]])/Tabla1[[#This Row],[VOLUMEN ENVIADO A RO (m3)]]</f>
        <v>#DIV/0!</v>
      </c>
      <c r="N137" s="57">
        <f>('[1]Contadores Por Turno 2026'!N139-'[1]Contadores Por Turno 2026'!N138)/1000</f>
        <v>0</v>
      </c>
      <c r="O137" s="57">
        <f>('[1]Contadores Por Turno 2026'!O139-'[1]Contadores Por Turno 2026'!O138)</f>
        <v>0</v>
      </c>
      <c r="P137" s="57">
        <f>+Tabla1[[#This Row],[ENTRADA RO 1 (m3)]]-Tabla1[[#This Row],[PERMEADO ETAPA 1  (m3)]]</f>
        <v>0</v>
      </c>
      <c r="Q137" s="56" t="e">
        <f>1-(Tabla1[[#This Row],[VOLUMEN ENVIADO A RO (m3)]]-Tabla1[[#This Row],[VOLUMEN ENVIADO PERMEADO RO (m3)]])/Tabla1[[#This Row],[VOLUMEN ENVIADO A RO (m3)]]</f>
        <v>#DIV/0!</v>
      </c>
      <c r="R137" s="57">
        <v>0</v>
      </c>
      <c r="S137" s="57">
        <v>0</v>
      </c>
      <c r="T137" s="57">
        <v>0</v>
      </c>
      <c r="U137" s="56" t="s">
        <v>18</v>
      </c>
      <c r="V137" s="57">
        <f>Tabla1[[#This Row],[VOLUMEN ENVIADO PERMEADO RO (m3)]]</f>
        <v>0</v>
      </c>
      <c r="W137" s="101">
        <f>Tabla1[[#This Row],[TOTAL CONSUMO AGUA LIMPIA PRODUCCIÓN (m3)]]+Tabla1[[#This Row],[TOTAL CONSUMO AGUA RECHAZO PRODUCCIÓN (m3)]]</f>
        <v>0</v>
      </c>
      <c r="X137" s="101">
        <f>+Tabla1[[#This Row],[PERMEADO ETAPA 1  (m3)]]+Tabla1[[#This Row],[VOLUMEN  PTAP POTABLE (m3)2]]+Tabla1[[#This Row],[VOLUMEN CONSUMO ACUEDUCTO (m3)]]+Tabla1[[#This Row],[VOLUMEN CONSUMO CARROTANQUES (m3)]]</f>
        <v>0</v>
      </c>
      <c r="Y137" s="101">
        <v>0</v>
      </c>
      <c r="Z137" s="101">
        <v>0</v>
      </c>
      <c r="AA137" s="105">
        <f>+Tabla1[[#This Row],[VOLUMEN CONSUMO AGUA LIMPIA TINTORERIA (m3)]]</f>
        <v>0</v>
      </c>
      <c r="AB137" s="104" t="e">
        <f>Tabla1[[#This Row],[VOLUMEN CONSUMO AGUA LIMPIA TINTORERIA (m3)]]/Tabla1[[#This Row],[TOTAL CONSUMO AGUA PRODUCCIÓN (m3)]]</f>
        <v>#DIV/0!</v>
      </c>
      <c r="AC137" s="105">
        <f>Tabla1[[#This Row],[TOTAL CONSUMO AGUA LIMPIA PRODUCCIÓN (m3)]]-Tabla1[[#This Row],[VOLUMEN CONSUMO AGUA LIMPIA LAVANDERIA (m3)]]</f>
        <v>0</v>
      </c>
      <c r="AD137" s="105"/>
      <c r="AE137" s="105"/>
      <c r="AF137" s="105">
        <v>65</v>
      </c>
      <c r="AG137" s="105">
        <v>45</v>
      </c>
      <c r="AH137" s="105">
        <f>Tabla1[[#This Row],[VOLUMEN CONSUMO AGUA LIMPIA LAVANDERIA (m3)]]</f>
        <v>0</v>
      </c>
      <c r="AI137" s="104" t="e">
        <f>Tabla1[[#This Row],[VOLUMEN CONSUMO AGUA LIMPIA LAVANDERIA (m3)]]/Tabla1[[#This Row],[TOTAL CONSUMO AGUA PRODUCCIÓN (m3)]]</f>
        <v>#DIV/0!</v>
      </c>
      <c r="AJ137" s="105">
        <f>'[1]Contadores Por Turno 2026'!D139-'[1]Contadores Por Turno 2026'!D138</f>
        <v>0</v>
      </c>
      <c r="AK137" s="105">
        <v>0</v>
      </c>
      <c r="AL137" s="105"/>
      <c r="AM137" s="105">
        <v>19</v>
      </c>
      <c r="AN137" s="105">
        <v>0</v>
      </c>
      <c r="AO137" s="103"/>
      <c r="AP137" s="101"/>
      <c r="AQ137" s="103"/>
      <c r="AR137" s="103">
        <v>8</v>
      </c>
      <c r="AS137" s="105">
        <f>'[1]Contadores Por Turno 2026'!L139-'[1]Contadores Por Turno 2026'!L138</f>
        <v>0</v>
      </c>
      <c r="AT137" s="103">
        <v>0</v>
      </c>
      <c r="AU137" s="102">
        <f>'[1]Contadores Por Turno 2026'!U139-'[1]Contadores Por Turno 2026'!U138</f>
        <v>0</v>
      </c>
      <c r="AV137" s="102">
        <f>'[1]Contadores Por Turno 2026'!V139-'[1]Contadores Por Turno 2026'!V138</f>
        <v>0</v>
      </c>
      <c r="AW137" s="102">
        <f>'[1]Contadores Por Turno 2026'!W139-'[1]Contadores Por Turno 2026'!W138</f>
        <v>0</v>
      </c>
      <c r="AX137" s="102">
        <v>0</v>
      </c>
      <c r="AY137" s="102">
        <v>0</v>
      </c>
      <c r="AZ137" s="102">
        <f>('[1]Contadores Por Turno 2026'!S139-'[1]Contadores Por Turno 2026'!S138)/1000</f>
        <v>0</v>
      </c>
      <c r="BA137" s="223" t="e">
        <v>#N/A</v>
      </c>
      <c r="BB137" s="4"/>
    </row>
    <row r="138" spans="1:54" x14ac:dyDescent="0.25">
      <c r="A138" s="23">
        <v>46068</v>
      </c>
      <c r="B138" s="17">
        <v>2</v>
      </c>
      <c r="C138" s="17">
        <f>WEEKNUM(Tabla1[[#This Row],[FECHA]],2)</f>
        <v>7</v>
      </c>
      <c r="D138" s="17">
        <f>DAY(Tabla1[[#This Row],[FECHA]])</f>
        <v>15</v>
      </c>
      <c r="E138" s="17">
        <f>'[1]Contadores Por Turno 2026'!X140-'[1]Contadores Por Turno 2026'!X139</f>
        <v>0</v>
      </c>
      <c r="F138" s="17">
        <f>'[1]Contadores Por Turno 2026'!Y140-'[1]Contadores Por Turno 2026'!Y139</f>
        <v>0</v>
      </c>
      <c r="H1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8" s="17">
        <f>('[1]Contadores Por Turno 2026'!C140-'[1]Contadores Por Turno 2026'!C139)*10</f>
        <v>0</v>
      </c>
      <c r="J138" s="59">
        <f>Tabla1[[#This Row],[ENTRADA RO 1 (m3)]]</f>
        <v>0</v>
      </c>
      <c r="K138" s="59">
        <f>Tabla1[[#This Row],[RECHAZO ETAPA 1 (m3)]]</f>
        <v>0</v>
      </c>
      <c r="L138" s="59">
        <f>Tabla1[[#This Row],[PERMEADO ETAPA 1  (m3)]]</f>
        <v>0</v>
      </c>
      <c r="M138" s="58" t="e">
        <f>1-(Tabla1[[#This Row],[VOLUMEN ENVIADO A RO (m3)]]-Tabla1[[#This Row],[VOLUMEN ENVIADO PERMEADO RO (m3)]])/Tabla1[[#This Row],[VOLUMEN ENVIADO A RO (m3)]]</f>
        <v>#DIV/0!</v>
      </c>
      <c r="N138" s="59">
        <f>('[1]Contadores Por Turno 2026'!N140-'[1]Contadores Por Turno 2026'!N139)/1000</f>
        <v>0</v>
      </c>
      <c r="O138" s="59">
        <f>('[1]Contadores Por Turno 2026'!O140-'[1]Contadores Por Turno 2026'!O139)</f>
        <v>0</v>
      </c>
      <c r="P138" s="59">
        <f>+Tabla1[[#This Row],[ENTRADA RO 1 (m3)]]-Tabla1[[#This Row],[PERMEADO ETAPA 1  (m3)]]</f>
        <v>0</v>
      </c>
      <c r="Q138" s="58" t="e">
        <f>1-(Tabla1[[#This Row],[VOLUMEN ENVIADO A RO (m3)]]-Tabla1[[#This Row],[VOLUMEN ENVIADO PERMEADO RO (m3)]])/Tabla1[[#This Row],[VOLUMEN ENVIADO A RO (m3)]]</f>
        <v>#DIV/0!</v>
      </c>
      <c r="R138" s="59">
        <v>0</v>
      </c>
      <c r="S138" s="59">
        <v>0</v>
      </c>
      <c r="T138" s="59">
        <v>0</v>
      </c>
      <c r="U138" s="58" t="s">
        <v>18</v>
      </c>
      <c r="V138" s="59">
        <f>Tabla1[[#This Row],[VOLUMEN ENVIADO PERMEADO RO (m3)]]</f>
        <v>0</v>
      </c>
      <c r="W138" s="106">
        <f>Tabla1[[#This Row],[TOTAL CONSUMO AGUA LIMPIA PRODUCCIÓN (m3)]]+Tabla1[[#This Row],[TOTAL CONSUMO AGUA RECHAZO PRODUCCIÓN (m3)]]</f>
        <v>0</v>
      </c>
      <c r="X138" s="106">
        <f>+Tabla1[[#This Row],[PERMEADO ETAPA 1  (m3)]]+Tabla1[[#This Row],[VOLUMEN  PTAP POTABLE (m3)2]]+Tabla1[[#This Row],[VOLUMEN CONSUMO ACUEDUCTO (m3)]]+Tabla1[[#This Row],[VOLUMEN CONSUMO CARROTANQUES (m3)]]</f>
        <v>0</v>
      </c>
      <c r="Y138" s="106">
        <v>0</v>
      </c>
      <c r="Z138" s="106">
        <v>0</v>
      </c>
      <c r="AA138" s="110">
        <f>+Tabla1[[#This Row],[VOLUMEN CONSUMO AGUA LIMPIA TINTORERIA (m3)]]</f>
        <v>0</v>
      </c>
      <c r="AB138" s="109" t="e">
        <f>Tabla1[[#This Row],[VOLUMEN CONSUMO AGUA LIMPIA TINTORERIA (m3)]]/Tabla1[[#This Row],[TOTAL CONSUMO AGUA PRODUCCIÓN (m3)]]</f>
        <v>#DIV/0!</v>
      </c>
      <c r="AC138" s="110">
        <f>Tabla1[[#This Row],[TOTAL CONSUMO AGUA LIMPIA PRODUCCIÓN (m3)]]-Tabla1[[#This Row],[VOLUMEN CONSUMO AGUA LIMPIA LAVANDERIA (m3)]]</f>
        <v>0</v>
      </c>
      <c r="AD138" s="110"/>
      <c r="AE138" s="110"/>
      <c r="AF138" s="110">
        <v>65</v>
      </c>
      <c r="AG138" s="110">
        <v>45</v>
      </c>
      <c r="AH138" s="110">
        <f>Tabla1[[#This Row],[VOLUMEN CONSUMO AGUA LIMPIA LAVANDERIA (m3)]]</f>
        <v>0</v>
      </c>
      <c r="AI138" s="109" t="e">
        <f>Tabla1[[#This Row],[VOLUMEN CONSUMO AGUA LIMPIA LAVANDERIA (m3)]]/Tabla1[[#This Row],[TOTAL CONSUMO AGUA PRODUCCIÓN (m3)]]</f>
        <v>#DIV/0!</v>
      </c>
      <c r="AJ138" s="110">
        <f>'[1]Contadores Por Turno 2026'!D140-'[1]Contadores Por Turno 2026'!D139</f>
        <v>0</v>
      </c>
      <c r="AK138" s="110">
        <v>0</v>
      </c>
      <c r="AL138" s="110">
        <v>0</v>
      </c>
      <c r="AM138" s="110">
        <v>19</v>
      </c>
      <c r="AN138" s="110">
        <v>0</v>
      </c>
      <c r="AO138" s="108"/>
      <c r="AP138" s="106"/>
      <c r="AQ138" s="108"/>
      <c r="AR138" s="108">
        <v>8</v>
      </c>
      <c r="AS138" s="110">
        <f>'[1]Contadores Por Turno 2026'!L140-'[1]Contadores Por Turno 2026'!L139</f>
        <v>0</v>
      </c>
      <c r="AT138" s="108">
        <v>0</v>
      </c>
      <c r="AU138" s="107">
        <f>'[1]Contadores Por Turno 2026'!U140-'[1]Contadores Por Turno 2026'!U139</f>
        <v>0</v>
      </c>
      <c r="AV138" s="107">
        <f>'[1]Contadores Por Turno 2026'!V140-'[1]Contadores Por Turno 2026'!V139</f>
        <v>0</v>
      </c>
      <c r="AW138" s="107">
        <f>'[1]Contadores Por Turno 2026'!W140-'[1]Contadores Por Turno 2026'!W139</f>
        <v>0</v>
      </c>
      <c r="AX138" s="107">
        <v>0</v>
      </c>
      <c r="AY138" s="107">
        <v>0</v>
      </c>
      <c r="AZ138" s="107">
        <f>('[1]Contadores Por Turno 2026'!S140-'[1]Contadores Por Turno 2026'!S139)/1000</f>
        <v>0</v>
      </c>
      <c r="BA138" s="224" t="e">
        <v>#N/A</v>
      </c>
      <c r="BB138" s="4"/>
    </row>
    <row r="139" spans="1:54" ht="15.75" thickBot="1" x14ac:dyDescent="0.3">
      <c r="A139" s="27">
        <v>46068</v>
      </c>
      <c r="B139" s="28">
        <v>3</v>
      </c>
      <c r="C139" s="28">
        <f>WEEKNUM(Tabla1[[#This Row],[FECHA]],2)</f>
        <v>7</v>
      </c>
      <c r="D139" s="28">
        <f>DAY(Tabla1[[#This Row],[FECHA]])</f>
        <v>15</v>
      </c>
      <c r="E139" s="28">
        <f>'[1]Contadores Por Turno 2026'!X141-'[1]Contadores Por Turno 2026'!X140</f>
        <v>0</v>
      </c>
      <c r="F139" s="28">
        <f>'[1]Contadores Por Turno 2026'!Y141-'[1]Contadores Por Turno 2026'!Y140</f>
        <v>0</v>
      </c>
      <c r="G139" s="28"/>
      <c r="H1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9" s="28">
        <f>('[1]Contadores Por Turno 2026'!C141-'[1]Contadores Por Turno 2026'!C140)*10</f>
        <v>0</v>
      </c>
      <c r="J139" s="61">
        <f>Tabla1[[#This Row],[ENTRADA RO 1 (m3)]]</f>
        <v>0</v>
      </c>
      <c r="K139" s="61">
        <f>Tabla1[[#This Row],[RECHAZO ETAPA 1 (m3)]]</f>
        <v>0</v>
      </c>
      <c r="L139" s="61">
        <f>Tabla1[[#This Row],[PERMEADO ETAPA 1  (m3)]]</f>
        <v>0</v>
      </c>
      <c r="M139" s="60" t="e">
        <f>1-(Tabla1[[#This Row],[VOLUMEN ENVIADO A RO (m3)]]-Tabla1[[#This Row],[VOLUMEN ENVIADO PERMEADO RO (m3)]])/Tabla1[[#This Row],[VOLUMEN ENVIADO A RO (m3)]]</f>
        <v>#DIV/0!</v>
      </c>
      <c r="N139" s="61">
        <f>('[1]Contadores Por Turno 2026'!N141-'[1]Contadores Por Turno 2026'!N140)/1000</f>
        <v>0</v>
      </c>
      <c r="O139" s="61">
        <f>('[1]Contadores Por Turno 2026'!O141-'[1]Contadores Por Turno 2026'!O140)</f>
        <v>0</v>
      </c>
      <c r="P139" s="61">
        <f>+Tabla1[[#This Row],[ENTRADA RO 1 (m3)]]-Tabla1[[#This Row],[PERMEADO ETAPA 1  (m3)]]</f>
        <v>0</v>
      </c>
      <c r="Q139" s="60" t="e">
        <f>1-(Tabla1[[#This Row],[VOLUMEN ENVIADO A RO (m3)]]-Tabla1[[#This Row],[VOLUMEN ENVIADO PERMEADO RO (m3)]])/Tabla1[[#This Row],[VOLUMEN ENVIADO A RO (m3)]]</f>
        <v>#DIV/0!</v>
      </c>
      <c r="R139" s="61">
        <v>0</v>
      </c>
      <c r="S139" s="61">
        <v>0</v>
      </c>
      <c r="T139" s="61">
        <v>0</v>
      </c>
      <c r="U139" s="60" t="s">
        <v>18</v>
      </c>
      <c r="V139" s="61">
        <f>Tabla1[[#This Row],[VOLUMEN ENVIADO PERMEADO RO (m3)]]</f>
        <v>0</v>
      </c>
      <c r="W139" s="111">
        <f>Tabla1[[#This Row],[TOTAL CONSUMO AGUA LIMPIA PRODUCCIÓN (m3)]]+Tabla1[[#This Row],[TOTAL CONSUMO AGUA RECHAZO PRODUCCIÓN (m3)]]</f>
        <v>0</v>
      </c>
      <c r="X139" s="111">
        <f>+Tabla1[[#This Row],[PERMEADO ETAPA 1  (m3)]]+Tabla1[[#This Row],[VOLUMEN  PTAP POTABLE (m3)2]]+Tabla1[[#This Row],[VOLUMEN CONSUMO ACUEDUCTO (m3)]]+Tabla1[[#This Row],[VOLUMEN CONSUMO CARROTANQUES (m3)]]</f>
        <v>0</v>
      </c>
      <c r="Y139" s="111">
        <v>0</v>
      </c>
      <c r="Z139" s="111">
        <v>0</v>
      </c>
      <c r="AA139" s="115">
        <f>+Tabla1[[#This Row],[VOLUMEN CONSUMO AGUA LIMPIA TINTORERIA (m3)]]</f>
        <v>0</v>
      </c>
      <c r="AB139" s="114" t="e">
        <f>Tabla1[[#This Row],[VOLUMEN CONSUMO AGUA LIMPIA TINTORERIA (m3)]]/Tabla1[[#This Row],[TOTAL CONSUMO AGUA PRODUCCIÓN (m3)]]</f>
        <v>#DIV/0!</v>
      </c>
      <c r="AC139" s="115">
        <f>Tabla1[[#This Row],[TOTAL CONSUMO AGUA LIMPIA PRODUCCIÓN (m3)]]-Tabla1[[#This Row],[VOLUMEN CONSUMO AGUA LIMPIA LAVANDERIA (m3)]]</f>
        <v>0</v>
      </c>
      <c r="AD139" s="115"/>
      <c r="AE139" s="115"/>
      <c r="AF139" s="115">
        <v>65</v>
      </c>
      <c r="AG139" s="115">
        <v>45</v>
      </c>
      <c r="AH139" s="115">
        <f>Tabla1[[#This Row],[VOLUMEN CONSUMO AGUA LIMPIA LAVANDERIA (m3)]]</f>
        <v>0</v>
      </c>
      <c r="AI139" s="114" t="e">
        <f>Tabla1[[#This Row],[VOLUMEN CONSUMO AGUA LIMPIA LAVANDERIA (m3)]]/Tabla1[[#This Row],[TOTAL CONSUMO AGUA PRODUCCIÓN (m3)]]</f>
        <v>#DIV/0!</v>
      </c>
      <c r="AJ139" s="115">
        <f>'[1]Contadores Por Turno 2026'!D141-'[1]Contadores Por Turno 2026'!D140</f>
        <v>0</v>
      </c>
      <c r="AK139" s="115">
        <v>0</v>
      </c>
      <c r="AL139" s="115"/>
      <c r="AM139" s="115">
        <v>19</v>
      </c>
      <c r="AN139" s="115">
        <v>0</v>
      </c>
      <c r="AO139" s="113"/>
      <c r="AP139" s="111"/>
      <c r="AQ139" s="113"/>
      <c r="AR139" s="113">
        <v>8</v>
      </c>
      <c r="AS139" s="115">
        <f>'[1]Contadores Por Turno 2026'!L141-'[1]Contadores Por Turno 2026'!L140</f>
        <v>0</v>
      </c>
      <c r="AT139" s="113">
        <v>0</v>
      </c>
      <c r="AU139" s="112">
        <f>'[1]Contadores Por Turno 2026'!U141-'[1]Contadores Por Turno 2026'!U140</f>
        <v>0</v>
      </c>
      <c r="AV139" s="112">
        <f>'[1]Contadores Por Turno 2026'!V141-'[1]Contadores Por Turno 2026'!V140</f>
        <v>0</v>
      </c>
      <c r="AW139" s="112">
        <f>'[1]Contadores Por Turno 2026'!W141-'[1]Contadores Por Turno 2026'!W140</f>
        <v>0</v>
      </c>
      <c r="AX139" s="112">
        <v>0</v>
      </c>
      <c r="AY139" s="112">
        <v>0</v>
      </c>
      <c r="AZ139" s="112">
        <f>('[1]Contadores Por Turno 2026'!S141-'[1]Contadores Por Turno 2026'!S140)/1000</f>
        <v>0</v>
      </c>
      <c r="BA139" s="225" t="e">
        <v>#N/A</v>
      </c>
      <c r="BB139" s="4"/>
    </row>
    <row r="140" spans="1:54" x14ac:dyDescent="0.25">
      <c r="A140" s="25">
        <v>46069</v>
      </c>
      <c r="B140" s="26">
        <v>1</v>
      </c>
      <c r="C140" s="26">
        <f>WEEKNUM(Tabla1[[#This Row],[FECHA]],2)</f>
        <v>8</v>
      </c>
      <c r="D140" s="26">
        <f>DAY(Tabla1[[#This Row],[FECHA]])</f>
        <v>16</v>
      </c>
      <c r="E140" s="26">
        <f>'[1]Contadores Por Turno 2026'!X142-'[1]Contadores Por Turno 2026'!X141</f>
        <v>101</v>
      </c>
      <c r="F140" s="26">
        <f>'[1]Contadores Por Turno 2026'!Y142-'[1]Contadores Por Turno 2026'!Y141</f>
        <v>77</v>
      </c>
      <c r="G140" s="26"/>
      <c r="H1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</v>
      </c>
      <c r="I140" s="26">
        <f>('[1]Contadores Por Turno 2026'!C142-'[1]Contadores Por Turno 2026'!C141)*10</f>
        <v>10</v>
      </c>
      <c r="J140" s="57">
        <f>Tabla1[[#This Row],[ENTRADA RO 1 (m3)]]</f>
        <v>149.90899999999999</v>
      </c>
      <c r="K140" s="57">
        <f>Tabla1[[#This Row],[RECHAZO ETAPA 1 (m3)]]</f>
        <v>20.908999999999992</v>
      </c>
      <c r="L140" s="57">
        <f>Tabla1[[#This Row],[PERMEADO ETAPA 1  (m3)]]</f>
        <v>129</v>
      </c>
      <c r="M140" s="56">
        <f>1-(Tabla1[[#This Row],[VOLUMEN ENVIADO A RO (m3)]]-Tabla1[[#This Row],[VOLUMEN ENVIADO PERMEADO RO (m3)]])/Tabla1[[#This Row],[VOLUMEN ENVIADO A RO (m3)]]</f>
        <v>0.8605220500436932</v>
      </c>
      <c r="N140" s="57">
        <f>('[1]Contadores Por Turno 2026'!N142-'[1]Contadores Por Turno 2026'!N141)/1000</f>
        <v>149.90899999999999</v>
      </c>
      <c r="O140" s="57">
        <f>('[1]Contadores Por Turno 2026'!O142-'[1]Contadores Por Turno 2026'!O141)</f>
        <v>129</v>
      </c>
      <c r="P140" s="57">
        <f>+Tabla1[[#This Row],[ENTRADA RO 1 (m3)]]-Tabla1[[#This Row],[PERMEADO ETAPA 1  (m3)]]</f>
        <v>20.908999999999992</v>
      </c>
      <c r="Q140" s="56">
        <f>1-(Tabla1[[#This Row],[VOLUMEN ENVIADO A RO (m3)]]-Tabla1[[#This Row],[VOLUMEN ENVIADO PERMEADO RO (m3)]])/Tabla1[[#This Row],[VOLUMEN ENVIADO A RO (m3)]]</f>
        <v>0.8605220500436932</v>
      </c>
      <c r="R140" s="57">
        <v>0</v>
      </c>
      <c r="S140" s="57">
        <v>0</v>
      </c>
      <c r="T140" s="57">
        <v>0</v>
      </c>
      <c r="U140" s="56" t="s">
        <v>18</v>
      </c>
      <c r="V140" s="57">
        <f>Tabla1[[#This Row],[VOLUMEN ENVIADO PERMEADO RO (m3)]]</f>
        <v>129</v>
      </c>
      <c r="W140" s="101">
        <f>Tabla1[[#This Row],[TOTAL CONSUMO AGUA LIMPIA PRODUCCIÓN (m3)]]+Tabla1[[#This Row],[TOTAL CONSUMO AGUA RECHAZO PRODUCCIÓN (m3)]]</f>
        <v>197</v>
      </c>
      <c r="X140" s="101">
        <f>+Tabla1[[#This Row],[PERMEADO ETAPA 1  (m3)]]+Tabla1[[#This Row],[VOLUMEN  PTAP POTABLE (m3)2]]+Tabla1[[#This Row],[VOLUMEN CONSUMO ACUEDUCTO (m3)]]+Tabla1[[#This Row],[VOLUMEN CONSUMO CARROTANQUES (m3)]]</f>
        <v>197</v>
      </c>
      <c r="Y140" s="101">
        <v>0</v>
      </c>
      <c r="Z140" s="101">
        <v>480</v>
      </c>
      <c r="AA140" s="105">
        <f>+Tabla1[[#This Row],[VOLUMEN CONSUMO AGUA LIMPIA TINTORERIA (m3)]]</f>
        <v>-33</v>
      </c>
      <c r="AB140" s="104">
        <f>Tabla1[[#This Row],[VOLUMEN CONSUMO AGUA LIMPIA TINTORERIA (m3)]]/Tabla1[[#This Row],[TOTAL CONSUMO AGUA PRODUCCIÓN (m3)]]</f>
        <v>-0.16751269035532995</v>
      </c>
      <c r="AC140" s="105">
        <f>Tabla1[[#This Row],[TOTAL CONSUMO AGUA LIMPIA PRODUCCIÓN (m3)]]-Tabla1[[#This Row],[VOLUMEN CONSUMO AGUA LIMPIA LAVANDERIA (m3)]]</f>
        <v>-33</v>
      </c>
      <c r="AD140" s="105"/>
      <c r="AE140" s="105"/>
      <c r="AF140" s="105">
        <v>65</v>
      </c>
      <c r="AG140" s="105">
        <v>45</v>
      </c>
      <c r="AH140" s="105">
        <f>Tabla1[[#This Row],[VOLUMEN CONSUMO AGUA LIMPIA LAVANDERIA (m3)]]</f>
        <v>230</v>
      </c>
      <c r="AI140" s="104">
        <f>Tabla1[[#This Row],[VOLUMEN CONSUMO AGUA LIMPIA LAVANDERIA (m3)]]/Tabla1[[#This Row],[TOTAL CONSUMO AGUA PRODUCCIÓN (m3)]]</f>
        <v>1.1675126903553299</v>
      </c>
      <c r="AJ140" s="105">
        <f>'[1]Contadores Por Turno 2026'!D142-'[1]Contadores Por Turno 2026'!D141</f>
        <v>230</v>
      </c>
      <c r="AK140" s="105">
        <v>0</v>
      </c>
      <c r="AL140" s="105"/>
      <c r="AM140" s="105">
        <v>19</v>
      </c>
      <c r="AN140" s="105">
        <v>0</v>
      </c>
      <c r="AO140" s="103"/>
      <c r="AP140" s="101"/>
      <c r="AQ140" s="103"/>
      <c r="AR140" s="103">
        <v>8</v>
      </c>
      <c r="AS140" s="105">
        <f>'[1]Contadores Por Turno 2026'!L142-'[1]Contadores Por Turno 2026'!L141</f>
        <v>8</v>
      </c>
      <c r="AT140" s="103">
        <v>0</v>
      </c>
      <c r="AU140" s="102">
        <f>'[1]Contadores Por Turno 2026'!U142-'[1]Contadores Por Turno 2026'!U141</f>
        <v>221</v>
      </c>
      <c r="AV140" s="102">
        <f>'[1]Contadores Por Turno 2026'!V142-'[1]Contadores Por Turno 2026'!V141</f>
        <v>156</v>
      </c>
      <c r="AW140" s="102">
        <f>'[1]Contadores Por Turno 2026'!W142-'[1]Contadores Por Turno 2026'!W141</f>
        <v>140</v>
      </c>
      <c r="AX140" s="102">
        <v>0</v>
      </c>
      <c r="AY140" s="102">
        <v>-2</v>
      </c>
      <c r="AZ140" s="102">
        <f>('[1]Contadores Por Turno 2026'!S142-'[1]Contadores Por Turno 2026'!S141)/1000</f>
        <v>1.7000000000000001E-2</v>
      </c>
      <c r="BA140" s="223" t="e">
        <v>#N/A</v>
      </c>
      <c r="BB140" s="4"/>
    </row>
    <row r="141" spans="1:54" x14ac:dyDescent="0.25">
      <c r="A141" s="23">
        <v>46069</v>
      </c>
      <c r="B141" s="17">
        <v>2</v>
      </c>
      <c r="C141" s="17">
        <f>WEEKNUM(Tabla1[[#This Row],[FECHA]],2)</f>
        <v>8</v>
      </c>
      <c r="D141" s="17">
        <f>DAY(Tabla1[[#This Row],[FECHA]])</f>
        <v>16</v>
      </c>
      <c r="E141" s="17">
        <f>'[1]Contadores Por Turno 2026'!X143-'[1]Contadores Por Turno 2026'!X142</f>
        <v>111</v>
      </c>
      <c r="F141" s="17">
        <f>'[1]Contadores Por Turno 2026'!Y143-'[1]Contadores Por Turno 2026'!Y142</f>
        <v>85</v>
      </c>
      <c r="H1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296</v>
      </c>
      <c r="I141" s="17">
        <f>('[1]Contadores Por Turno 2026'!C143-'[1]Contadores Por Turno 2026'!C142)*10</f>
        <v>30</v>
      </c>
      <c r="J141" s="59">
        <f>Tabla1[[#This Row],[ENTRADA RO 1 (m3)]]</f>
        <v>199.416</v>
      </c>
      <c r="K141" s="59">
        <f>Tabla1[[#This Row],[RECHAZO ETAPA 1 (m3)]]</f>
        <v>22.415999999999997</v>
      </c>
      <c r="L141" s="59">
        <f>Tabla1[[#This Row],[PERMEADO ETAPA 1  (m3)]]</f>
        <v>177</v>
      </c>
      <c r="M141" s="58">
        <f>1-(Tabla1[[#This Row],[VOLUMEN ENVIADO A RO (m3)]]-Tabla1[[#This Row],[VOLUMEN ENVIADO PERMEADO RO (m3)]])/Tabla1[[#This Row],[VOLUMEN ENVIADO A RO (m3)]]</f>
        <v>0.88759176796245032</v>
      </c>
      <c r="N141" s="59">
        <f>('[1]Contadores Por Turno 2026'!N143-'[1]Contadores Por Turno 2026'!N142)/1000</f>
        <v>199.416</v>
      </c>
      <c r="O141" s="59">
        <f>('[1]Contadores Por Turno 2026'!O143-'[1]Contadores Por Turno 2026'!O142)</f>
        <v>177</v>
      </c>
      <c r="P141" s="59">
        <f>+Tabla1[[#This Row],[ENTRADA RO 1 (m3)]]-Tabla1[[#This Row],[PERMEADO ETAPA 1  (m3)]]</f>
        <v>22.415999999999997</v>
      </c>
      <c r="Q141" s="58">
        <f>1-(Tabla1[[#This Row],[VOLUMEN ENVIADO A RO (m3)]]-Tabla1[[#This Row],[VOLUMEN ENVIADO PERMEADO RO (m3)]])/Tabla1[[#This Row],[VOLUMEN ENVIADO A RO (m3)]]</f>
        <v>0.88759176796245032</v>
      </c>
      <c r="R141" s="59">
        <v>0</v>
      </c>
      <c r="S141" s="59">
        <v>0</v>
      </c>
      <c r="T141" s="59">
        <v>0</v>
      </c>
      <c r="U141" s="58" t="s">
        <v>18</v>
      </c>
      <c r="V141" s="59">
        <f>Tabla1[[#This Row],[VOLUMEN ENVIADO PERMEADO RO (m3)]]</f>
        <v>177</v>
      </c>
      <c r="W141" s="106">
        <f>Tabla1[[#This Row],[TOTAL CONSUMO AGUA LIMPIA PRODUCCIÓN (m3)]]+Tabla1[[#This Row],[TOTAL CONSUMO AGUA RECHAZO PRODUCCIÓN (m3)]]</f>
        <v>558</v>
      </c>
      <c r="X141" s="106">
        <f>+Tabla1[[#This Row],[PERMEADO ETAPA 1  (m3)]]+Tabla1[[#This Row],[VOLUMEN  PTAP POTABLE (m3)2]]+Tabla1[[#This Row],[VOLUMEN CONSUMO ACUEDUCTO (m3)]]+Tabla1[[#This Row],[VOLUMEN CONSUMO CARROTANQUES (m3)]]</f>
        <v>558</v>
      </c>
      <c r="Y141" s="106">
        <v>0</v>
      </c>
      <c r="Z141" s="106">
        <v>320</v>
      </c>
      <c r="AA141" s="110">
        <f>+Tabla1[[#This Row],[VOLUMEN CONSUMO AGUA LIMPIA TINTORERIA (m3)]]</f>
        <v>271</v>
      </c>
      <c r="AB141" s="109">
        <f>Tabla1[[#This Row],[VOLUMEN CONSUMO AGUA LIMPIA TINTORERIA (m3)]]/Tabla1[[#This Row],[TOTAL CONSUMO AGUA PRODUCCIÓN (m3)]]</f>
        <v>0.48566308243727596</v>
      </c>
      <c r="AC141" s="110">
        <f>Tabla1[[#This Row],[TOTAL CONSUMO AGUA LIMPIA PRODUCCIÓN (m3)]]-Tabla1[[#This Row],[VOLUMEN CONSUMO AGUA LIMPIA LAVANDERIA (m3)]]</f>
        <v>271</v>
      </c>
      <c r="AD141" s="110"/>
      <c r="AE141" s="110">
        <v>2738</v>
      </c>
      <c r="AF141" s="110">
        <v>65</v>
      </c>
      <c r="AG141" s="110">
        <v>45</v>
      </c>
      <c r="AH141" s="110">
        <f>Tabla1[[#This Row],[VOLUMEN CONSUMO AGUA LIMPIA LAVANDERIA (m3)]]</f>
        <v>287</v>
      </c>
      <c r="AI141" s="109">
        <f>Tabla1[[#This Row],[VOLUMEN CONSUMO AGUA LIMPIA LAVANDERIA (m3)]]/Tabla1[[#This Row],[TOTAL CONSUMO AGUA PRODUCCIÓN (m3)]]</f>
        <v>0.51433691756272404</v>
      </c>
      <c r="AJ141" s="110">
        <f>'[1]Contadores Por Turno 2026'!D143-'[1]Contadores Por Turno 2026'!D142</f>
        <v>287</v>
      </c>
      <c r="AK141" s="110">
        <v>0</v>
      </c>
      <c r="AL141" s="110">
        <v>16248</v>
      </c>
      <c r="AM141" s="110">
        <v>19</v>
      </c>
      <c r="AN141" s="110">
        <v>0</v>
      </c>
      <c r="AO141" s="108">
        <v>15</v>
      </c>
      <c r="AP141" s="106"/>
      <c r="AQ141" s="108">
        <v>1165</v>
      </c>
      <c r="AR141" s="108">
        <v>8</v>
      </c>
      <c r="AS141" s="110">
        <f>'[1]Contadores Por Turno 2026'!L143-'[1]Contadores Por Turno 2026'!L142</f>
        <v>0</v>
      </c>
      <c r="AT141" s="108">
        <v>0</v>
      </c>
      <c r="AU141" s="107">
        <f>'[1]Contadores Por Turno 2026'!U143-'[1]Contadores Por Turno 2026'!U142</f>
        <v>584</v>
      </c>
      <c r="AV141" s="107">
        <f>'[1]Contadores Por Turno 2026'!V143-'[1]Contadores Por Turno 2026'!V142</f>
        <v>145</v>
      </c>
      <c r="AW141" s="107">
        <f>'[1]Contadores Por Turno 2026'!W143-'[1]Contadores Por Turno 2026'!W142</f>
        <v>139</v>
      </c>
      <c r="AX141" s="107">
        <v>0</v>
      </c>
      <c r="AY141" s="107">
        <v>5</v>
      </c>
      <c r="AZ141" s="107">
        <f>('[1]Contadores Por Turno 2026'!S143-'[1]Contadores Por Turno 2026'!S142)/1000</f>
        <v>-109.959</v>
      </c>
      <c r="BA141" s="224" t="e">
        <v>#N/A</v>
      </c>
      <c r="BB141" s="4"/>
    </row>
    <row r="142" spans="1:54" ht="15.75" thickBot="1" x14ac:dyDescent="0.3">
      <c r="A142" s="27">
        <v>46069</v>
      </c>
      <c r="B142" s="28">
        <v>3</v>
      </c>
      <c r="C142" s="28">
        <f>WEEKNUM(Tabla1[[#This Row],[FECHA]],2)</f>
        <v>8</v>
      </c>
      <c r="D142" s="28">
        <f>DAY(Tabla1[[#This Row],[FECHA]])</f>
        <v>16</v>
      </c>
      <c r="E142" s="28">
        <f>'[1]Contadores Por Turno 2026'!X144-'[1]Contadores Por Turno 2026'!X143</f>
        <v>131</v>
      </c>
      <c r="F142" s="28">
        <f>'[1]Contadores Por Turno 2026'!Y144-'[1]Contadores Por Turno 2026'!Y143</f>
        <v>98</v>
      </c>
      <c r="G142" s="28"/>
      <c r="H1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-241</v>
      </c>
      <c r="I142" s="28">
        <f>('[1]Contadores Por Turno 2026'!C144-'[1]Contadores Por Turno 2026'!C143)*10</f>
        <v>40</v>
      </c>
      <c r="J142" s="61">
        <f>Tabla1[[#This Row],[ENTRADA RO 1 (m3)]]</f>
        <v>389.61799999999999</v>
      </c>
      <c r="K142" s="61">
        <f>Tabla1[[#This Row],[RECHAZO ETAPA 1 (m3)]]</f>
        <v>71.617999999999995</v>
      </c>
      <c r="L142" s="61">
        <f>Tabla1[[#This Row],[PERMEADO ETAPA 1  (m3)]]</f>
        <v>318</v>
      </c>
      <c r="M142" s="60">
        <f>1-(Tabla1[[#This Row],[VOLUMEN ENVIADO A RO (m3)]]-Tabla1[[#This Row],[VOLUMEN ENVIADO PERMEADO RO (m3)]])/Tabla1[[#This Row],[VOLUMEN ENVIADO A RO (m3)]]</f>
        <v>0.81618405720474929</v>
      </c>
      <c r="N142" s="61">
        <f>('[1]Contadores Por Turno 2026'!N144-'[1]Contadores Por Turno 2026'!N143)/1000</f>
        <v>389.61799999999999</v>
      </c>
      <c r="O142" s="61">
        <f>('[1]Contadores Por Turno 2026'!O144-'[1]Contadores Por Turno 2026'!O143)</f>
        <v>318</v>
      </c>
      <c r="P142" s="61">
        <f>+Tabla1[[#This Row],[ENTRADA RO 1 (m3)]]-Tabla1[[#This Row],[PERMEADO ETAPA 1  (m3)]]</f>
        <v>71.617999999999995</v>
      </c>
      <c r="Q142" s="60">
        <f>1-(Tabla1[[#This Row],[VOLUMEN ENVIADO A RO (m3)]]-Tabla1[[#This Row],[VOLUMEN ENVIADO PERMEADO RO (m3)]])/Tabla1[[#This Row],[VOLUMEN ENVIADO A RO (m3)]]</f>
        <v>0.81618405720474929</v>
      </c>
      <c r="R142" s="61">
        <v>0</v>
      </c>
      <c r="S142" s="61">
        <v>0</v>
      </c>
      <c r="T142" s="61">
        <v>0</v>
      </c>
      <c r="U142" s="60" t="s">
        <v>18</v>
      </c>
      <c r="V142" s="61">
        <f>Tabla1[[#This Row],[VOLUMEN ENVIADO PERMEADO RO (m3)]]</f>
        <v>318</v>
      </c>
      <c r="W142" s="111">
        <f>Tabla1[[#This Row],[TOTAL CONSUMO AGUA LIMPIA PRODUCCIÓN (m3)]]+Tabla1[[#This Row],[TOTAL CONSUMO AGUA RECHAZO PRODUCCIÓN (m3)]]</f>
        <v>175</v>
      </c>
      <c r="X142" s="111">
        <f>+Tabla1[[#This Row],[PERMEADO ETAPA 1  (m3)]]+Tabla1[[#This Row],[VOLUMEN  PTAP POTABLE (m3)2]]+Tabla1[[#This Row],[VOLUMEN CONSUMO ACUEDUCTO (m3)]]+Tabla1[[#This Row],[VOLUMEN CONSUMO CARROTANQUES (m3)]]</f>
        <v>175</v>
      </c>
      <c r="Y142" s="111">
        <v>0</v>
      </c>
      <c r="Z142" s="111">
        <v>640</v>
      </c>
      <c r="AA142" s="115">
        <f>+Tabla1[[#This Row],[VOLUMEN CONSUMO AGUA LIMPIA TINTORERIA (m3)]]</f>
        <v>-114</v>
      </c>
      <c r="AB142" s="114">
        <f>Tabla1[[#This Row],[VOLUMEN CONSUMO AGUA LIMPIA TINTORERIA (m3)]]/Tabla1[[#This Row],[TOTAL CONSUMO AGUA PRODUCCIÓN (m3)]]</f>
        <v>-0.65142857142857147</v>
      </c>
      <c r="AC142" s="115">
        <f>Tabla1[[#This Row],[TOTAL CONSUMO AGUA LIMPIA PRODUCCIÓN (m3)]]-Tabla1[[#This Row],[VOLUMEN CONSUMO AGUA LIMPIA LAVANDERIA (m3)]]</f>
        <v>-114</v>
      </c>
      <c r="AD142" s="115"/>
      <c r="AE142" s="115"/>
      <c r="AF142" s="115">
        <v>65</v>
      </c>
      <c r="AG142" s="115">
        <v>45</v>
      </c>
      <c r="AH142" s="115">
        <f>Tabla1[[#This Row],[VOLUMEN CONSUMO AGUA LIMPIA LAVANDERIA (m3)]]</f>
        <v>289</v>
      </c>
      <c r="AI142" s="114">
        <f>Tabla1[[#This Row],[VOLUMEN CONSUMO AGUA LIMPIA LAVANDERIA (m3)]]/Tabla1[[#This Row],[TOTAL CONSUMO AGUA PRODUCCIÓN (m3)]]</f>
        <v>1.6514285714285715</v>
      </c>
      <c r="AJ142" s="115">
        <f>'[1]Contadores Por Turno 2026'!D144-'[1]Contadores Por Turno 2026'!D143</f>
        <v>289</v>
      </c>
      <c r="AK142" s="115">
        <v>0</v>
      </c>
      <c r="AL142" s="115"/>
      <c r="AM142" s="115">
        <v>19</v>
      </c>
      <c r="AN142" s="115">
        <v>0</v>
      </c>
      <c r="AO142" s="113"/>
      <c r="AP142" s="111"/>
      <c r="AQ142" s="113"/>
      <c r="AR142" s="113">
        <v>8</v>
      </c>
      <c r="AS142" s="115">
        <f>'[1]Contadores Por Turno 2026'!L144-'[1]Contadores Por Turno 2026'!L143</f>
        <v>6</v>
      </c>
      <c r="AT142" s="113">
        <v>0</v>
      </c>
      <c r="AU142" s="112">
        <f>'[1]Contadores Por Turno 2026'!U144-'[1]Contadores Por Turno 2026'!U143</f>
        <v>208</v>
      </c>
      <c r="AV142" s="112">
        <f>'[1]Contadores Por Turno 2026'!V144-'[1]Contadores Por Turno 2026'!V143</f>
        <v>186</v>
      </c>
      <c r="AW142" s="112">
        <f>'[1]Contadores Por Turno 2026'!W144-'[1]Contadores Por Turno 2026'!W143</f>
        <v>202</v>
      </c>
      <c r="AX142" s="112">
        <v>0</v>
      </c>
      <c r="AY142" s="112">
        <v>-13</v>
      </c>
      <c r="AZ142" s="112">
        <f>('[1]Contadores Por Turno 2026'!S144-'[1]Contadores Por Turno 2026'!S143)/1000</f>
        <v>161.84700000000001</v>
      </c>
      <c r="BA142" s="225" t="e">
        <v>#N/A</v>
      </c>
      <c r="BB142" s="4"/>
    </row>
    <row r="143" spans="1:54" x14ac:dyDescent="0.25">
      <c r="A143" s="25">
        <v>46070</v>
      </c>
      <c r="B143" s="26">
        <v>1</v>
      </c>
      <c r="C143" s="26">
        <f>WEEKNUM(Tabla1[[#This Row],[FECHA]],2)</f>
        <v>8</v>
      </c>
      <c r="D143" s="26">
        <f>DAY(Tabla1[[#This Row],[FECHA]])</f>
        <v>17</v>
      </c>
      <c r="E143" s="26">
        <f>'[1]Contadores Por Turno 2026'!X145-'[1]Contadores Por Turno 2026'!X144</f>
        <v>128</v>
      </c>
      <c r="F143" s="26">
        <f>'[1]Contadores Por Turno 2026'!Y145-'[1]Contadores Por Turno 2026'!Y144</f>
        <v>100</v>
      </c>
      <c r="G143" s="26"/>
      <c r="H1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43" s="26">
        <f>('[1]Contadores Por Turno 2026'!C145-'[1]Contadores Por Turno 2026'!C144)*10</f>
        <v>0</v>
      </c>
      <c r="J143" s="57">
        <f>Tabla1[[#This Row],[ENTRADA RO 1 (m3)]]</f>
        <v>168.34200000000001</v>
      </c>
      <c r="K143" s="57">
        <f>Tabla1[[#This Row],[RECHAZO ETAPA 1 (m3)]]</f>
        <v>39.342000000000013</v>
      </c>
      <c r="L143" s="57">
        <f>Tabla1[[#This Row],[PERMEADO ETAPA 1  (m3)]]</f>
        <v>129</v>
      </c>
      <c r="M143" s="56">
        <f>1-(Tabla1[[#This Row],[VOLUMEN ENVIADO A RO (m3)]]-Tabla1[[#This Row],[VOLUMEN ENVIADO PERMEADO RO (m3)]])/Tabla1[[#This Row],[VOLUMEN ENVIADO A RO (m3)]]</f>
        <v>0.76629718073920938</v>
      </c>
      <c r="N143" s="57">
        <f>('[1]Contadores Por Turno 2026'!N145-'[1]Contadores Por Turno 2026'!N144)/1000</f>
        <v>168.34200000000001</v>
      </c>
      <c r="O143" s="57">
        <f>('[1]Contadores Por Turno 2026'!O145-'[1]Contadores Por Turno 2026'!O144)</f>
        <v>129</v>
      </c>
      <c r="P143" s="57">
        <f>+Tabla1[[#This Row],[ENTRADA RO 1 (m3)]]-Tabla1[[#This Row],[PERMEADO ETAPA 1  (m3)]]</f>
        <v>39.342000000000013</v>
      </c>
      <c r="Q143" s="56">
        <f>1-(Tabla1[[#This Row],[VOLUMEN ENVIADO A RO (m3)]]-Tabla1[[#This Row],[VOLUMEN ENVIADO PERMEADO RO (m3)]])/Tabla1[[#This Row],[VOLUMEN ENVIADO A RO (m3)]]</f>
        <v>0.76629718073920938</v>
      </c>
      <c r="R143" s="57">
        <v>0</v>
      </c>
      <c r="S143" s="57">
        <v>0</v>
      </c>
      <c r="T143" s="57">
        <v>0</v>
      </c>
      <c r="U143" s="56" t="s">
        <v>18</v>
      </c>
      <c r="V143" s="57">
        <f>Tabla1[[#This Row],[VOLUMEN ENVIADO PERMEADO RO (m3)]]</f>
        <v>129</v>
      </c>
      <c r="W143" s="101">
        <f>Tabla1[[#This Row],[TOTAL CONSUMO AGUA LIMPIA PRODUCCIÓN (m3)]]+Tabla1[[#This Row],[TOTAL CONSUMO AGUA RECHAZO PRODUCCIÓN (m3)]]</f>
        <v>192</v>
      </c>
      <c r="X143" s="101">
        <f>+Tabla1[[#This Row],[PERMEADO ETAPA 1  (m3)]]+Tabla1[[#This Row],[VOLUMEN  PTAP POTABLE (m3)2]]+Tabla1[[#This Row],[VOLUMEN CONSUMO ACUEDUCTO (m3)]]+Tabla1[[#This Row],[VOLUMEN CONSUMO CARROTANQUES (m3)]]</f>
        <v>192</v>
      </c>
      <c r="Y143" s="101">
        <v>0</v>
      </c>
      <c r="Z143" s="101">
        <v>400</v>
      </c>
      <c r="AA143" s="105">
        <f>+Tabla1[[#This Row],[VOLUMEN CONSUMO AGUA LIMPIA TINTORERIA (m3)]]</f>
        <v>-40</v>
      </c>
      <c r="AB143" s="104">
        <f>Tabla1[[#This Row],[VOLUMEN CONSUMO AGUA LIMPIA TINTORERIA (m3)]]/Tabla1[[#This Row],[TOTAL CONSUMO AGUA PRODUCCIÓN (m3)]]</f>
        <v>-0.20833333333333334</v>
      </c>
      <c r="AC143" s="105">
        <f>Tabla1[[#This Row],[TOTAL CONSUMO AGUA LIMPIA PRODUCCIÓN (m3)]]-Tabla1[[#This Row],[VOLUMEN CONSUMO AGUA LIMPIA LAVANDERIA (m3)]]</f>
        <v>-40</v>
      </c>
      <c r="AD143" s="105"/>
      <c r="AE143" s="105"/>
      <c r="AF143" s="105">
        <v>65</v>
      </c>
      <c r="AG143" s="105">
        <v>45</v>
      </c>
      <c r="AH143" s="105">
        <f>Tabla1[[#This Row],[VOLUMEN CONSUMO AGUA LIMPIA LAVANDERIA (m3)]]</f>
        <v>232</v>
      </c>
      <c r="AI143" s="104">
        <f>Tabla1[[#This Row],[VOLUMEN CONSUMO AGUA LIMPIA LAVANDERIA (m3)]]/Tabla1[[#This Row],[TOTAL CONSUMO AGUA PRODUCCIÓN (m3)]]</f>
        <v>1.2083333333333333</v>
      </c>
      <c r="AJ143" s="105">
        <f>'[1]Contadores Por Turno 2026'!D145-'[1]Contadores Por Turno 2026'!D144</f>
        <v>232</v>
      </c>
      <c r="AK143" s="105">
        <v>0</v>
      </c>
      <c r="AL143" s="105"/>
      <c r="AM143" s="105">
        <v>19</v>
      </c>
      <c r="AN143" s="105">
        <v>0</v>
      </c>
      <c r="AO143" s="103"/>
      <c r="AP143" s="101"/>
      <c r="AQ143" s="103"/>
      <c r="AR143" s="103">
        <v>8</v>
      </c>
      <c r="AS143" s="105">
        <f>'[1]Contadores Por Turno 2026'!L145-'[1]Contadores Por Turno 2026'!L144</f>
        <v>0</v>
      </c>
      <c r="AT143" s="103">
        <v>0</v>
      </c>
      <c r="AU143" s="102">
        <f>'[1]Contadores Por Turno 2026'!U145-'[1]Contadores Por Turno 2026'!U144</f>
        <v>220</v>
      </c>
      <c r="AV143" s="102">
        <f>'[1]Contadores Por Turno 2026'!V145-'[1]Contadores Por Turno 2026'!V144</f>
        <v>143</v>
      </c>
      <c r="AW143" s="102">
        <f>'[1]Contadores Por Turno 2026'!W145-'[1]Contadores Por Turno 2026'!W144</f>
        <v>161</v>
      </c>
      <c r="AX143" s="102">
        <v>0</v>
      </c>
      <c r="AY143" s="102">
        <v>-5</v>
      </c>
      <c r="AZ143" s="102">
        <f>('[1]Contadores Por Turno 2026'!S145-'[1]Contadores Por Turno 2026'!S144)/1000</f>
        <v>2.5000000000000001E-2</v>
      </c>
      <c r="BA143" s="223" t="e">
        <v>#N/A</v>
      </c>
      <c r="BB143" s="4"/>
    </row>
    <row r="144" spans="1:54" x14ac:dyDescent="0.25">
      <c r="A144" s="23">
        <v>46070</v>
      </c>
      <c r="B144" s="17">
        <v>2</v>
      </c>
      <c r="C144" s="17">
        <f>WEEKNUM(Tabla1[[#This Row],[FECHA]],2)</f>
        <v>8</v>
      </c>
      <c r="D144" s="17">
        <f>DAY(Tabla1[[#This Row],[FECHA]])</f>
        <v>17</v>
      </c>
      <c r="E144" s="17">
        <f>'[1]Contadores Por Turno 2026'!X146-'[1]Contadores Por Turno 2026'!X145</f>
        <v>151</v>
      </c>
      <c r="F144" s="17">
        <f>'[1]Contadores Por Turno 2026'!Y146-'[1]Contadores Por Turno 2026'!Y145</f>
        <v>112</v>
      </c>
      <c r="H1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44" s="17">
        <f>('[1]Contadores Por Turno 2026'!C146-'[1]Contadores Por Turno 2026'!C145)*10</f>
        <v>140</v>
      </c>
      <c r="J144" s="59">
        <f>Tabla1[[#This Row],[ENTRADA RO 1 (m3)]]</f>
        <v>217.035</v>
      </c>
      <c r="K144" s="59">
        <f>Tabla1[[#This Row],[RECHAZO ETAPA 1 (m3)]]</f>
        <v>48.034999999999997</v>
      </c>
      <c r="L144" s="59">
        <f>Tabla1[[#This Row],[PERMEADO ETAPA 1  (m3)]]</f>
        <v>169</v>
      </c>
      <c r="M144" s="58">
        <f>1-(Tabla1[[#This Row],[VOLUMEN ENVIADO A RO (m3)]]-Tabla1[[#This Row],[VOLUMEN ENVIADO PERMEADO RO (m3)]])/Tabla1[[#This Row],[VOLUMEN ENVIADO A RO (m3)]]</f>
        <v>0.77867625037436361</v>
      </c>
      <c r="N144" s="59">
        <f>('[1]Contadores Por Turno 2026'!N146-'[1]Contadores Por Turno 2026'!N145)/1000</f>
        <v>217.035</v>
      </c>
      <c r="O144" s="59">
        <f>('[1]Contadores Por Turno 2026'!O146-'[1]Contadores Por Turno 2026'!O145)</f>
        <v>169</v>
      </c>
      <c r="P144" s="59">
        <f>+Tabla1[[#This Row],[ENTRADA RO 1 (m3)]]-Tabla1[[#This Row],[PERMEADO ETAPA 1  (m3)]]</f>
        <v>48.034999999999997</v>
      </c>
      <c r="Q144" s="58">
        <f>1-(Tabla1[[#This Row],[VOLUMEN ENVIADO A RO (m3)]]-Tabla1[[#This Row],[VOLUMEN ENVIADO PERMEADO RO (m3)]])/Tabla1[[#This Row],[VOLUMEN ENVIADO A RO (m3)]]</f>
        <v>0.77867625037436361</v>
      </c>
      <c r="R144" s="59">
        <v>0</v>
      </c>
      <c r="S144" s="59">
        <v>0</v>
      </c>
      <c r="T144" s="59">
        <v>0</v>
      </c>
      <c r="U144" s="58" t="s">
        <v>18</v>
      </c>
      <c r="V144" s="59">
        <f>Tabla1[[#This Row],[VOLUMEN ENVIADO PERMEADO RO (m3)]]</f>
        <v>169</v>
      </c>
      <c r="W144" s="106">
        <f>Tabla1[[#This Row],[TOTAL CONSUMO AGUA LIMPIA PRODUCCIÓN (m3)]]+Tabla1[[#This Row],[TOTAL CONSUMO AGUA RECHAZO PRODUCCIÓN (m3)]]</f>
        <v>373</v>
      </c>
      <c r="X144" s="106">
        <f>+Tabla1[[#This Row],[PERMEADO ETAPA 1  (m3)]]+Tabla1[[#This Row],[VOLUMEN  PTAP POTABLE (m3)2]]+Tabla1[[#This Row],[VOLUMEN CONSUMO ACUEDUCTO (m3)]]+Tabla1[[#This Row],[VOLUMEN CONSUMO CARROTANQUES (m3)]]</f>
        <v>373</v>
      </c>
      <c r="Y144" s="106">
        <v>0</v>
      </c>
      <c r="Z144" s="106">
        <v>400</v>
      </c>
      <c r="AA144" s="110">
        <f>+Tabla1[[#This Row],[VOLUMEN CONSUMO AGUA LIMPIA TINTORERIA (m3)]]</f>
        <v>62</v>
      </c>
      <c r="AB144" s="109">
        <f>Tabla1[[#This Row],[VOLUMEN CONSUMO AGUA LIMPIA TINTORERIA (m3)]]/Tabla1[[#This Row],[TOTAL CONSUMO AGUA PRODUCCIÓN (m3)]]</f>
        <v>0.16621983914209115</v>
      </c>
      <c r="AC144" s="110">
        <f>Tabla1[[#This Row],[TOTAL CONSUMO AGUA LIMPIA PRODUCCIÓN (m3)]]-Tabla1[[#This Row],[VOLUMEN CONSUMO AGUA LIMPIA LAVANDERIA (m3)]]</f>
        <v>62</v>
      </c>
      <c r="AD144" s="110"/>
      <c r="AE144" s="110">
        <v>2480</v>
      </c>
      <c r="AF144" s="110">
        <v>65</v>
      </c>
      <c r="AG144" s="110">
        <v>45</v>
      </c>
      <c r="AH144" s="110">
        <f>Tabla1[[#This Row],[VOLUMEN CONSUMO AGUA LIMPIA LAVANDERIA (m3)]]</f>
        <v>311</v>
      </c>
      <c r="AI144" s="109">
        <f>Tabla1[[#This Row],[VOLUMEN CONSUMO AGUA LIMPIA LAVANDERIA (m3)]]/Tabla1[[#This Row],[TOTAL CONSUMO AGUA PRODUCCIÓN (m3)]]</f>
        <v>0.83378016085790885</v>
      </c>
      <c r="AJ144" s="110">
        <f>'[1]Contadores Por Turno 2026'!D146-'[1]Contadores Por Turno 2026'!D145</f>
        <v>311</v>
      </c>
      <c r="AK144" s="110">
        <v>0</v>
      </c>
      <c r="AL144" s="110">
        <v>18239</v>
      </c>
      <c r="AM144" s="110">
        <v>19</v>
      </c>
      <c r="AN144" s="110">
        <v>0</v>
      </c>
      <c r="AO144" s="108" t="e">
        <f>#REF!-#REF!</f>
        <v>#REF!</v>
      </c>
      <c r="AP144" s="106"/>
      <c r="AQ144" s="108">
        <v>4380</v>
      </c>
      <c r="AR144" s="108">
        <v>8</v>
      </c>
      <c r="AS144" s="110">
        <f>'[1]Contadores Por Turno 2026'!L146-'[1]Contadores Por Turno 2026'!L145</f>
        <v>3</v>
      </c>
      <c r="AT144" s="108">
        <v>0</v>
      </c>
      <c r="AU144" s="107">
        <f>'[1]Contadores Por Turno 2026'!U146-'[1]Contadores Por Turno 2026'!U145</f>
        <v>412</v>
      </c>
      <c r="AV144" s="107">
        <f>'[1]Contadores Por Turno 2026'!V146-'[1]Contadores Por Turno 2026'!V145</f>
        <v>167</v>
      </c>
      <c r="AW144" s="107">
        <f>'[1]Contadores Por Turno 2026'!W146-'[1]Contadores Por Turno 2026'!W145</f>
        <v>151</v>
      </c>
      <c r="AX144" s="107">
        <v>0</v>
      </c>
      <c r="AY144" s="107">
        <v>5</v>
      </c>
      <c r="AZ144" s="107">
        <f>('[1]Contadores Por Turno 2026'!S146-'[1]Contadores Por Turno 2026'!S145)/1000</f>
        <v>36.646000000000001</v>
      </c>
      <c r="BA144" s="224" t="e">
        <v>#N/A</v>
      </c>
      <c r="BB144" s="4"/>
    </row>
    <row r="145" spans="1:54" ht="15.75" thickBot="1" x14ac:dyDescent="0.3">
      <c r="A145" s="27">
        <v>46070</v>
      </c>
      <c r="B145" s="28">
        <v>3</v>
      </c>
      <c r="C145" s="28">
        <f>WEEKNUM(Tabla1[[#This Row],[FECHA]],2)</f>
        <v>8</v>
      </c>
      <c r="D145" s="28">
        <f>DAY(Tabla1[[#This Row],[FECHA]])</f>
        <v>17</v>
      </c>
      <c r="E145" s="28">
        <f>'[1]Contadores Por Turno 2026'!X147-'[1]Contadores Por Turno 2026'!X146</f>
        <v>56</v>
      </c>
      <c r="F145" s="28">
        <f>'[1]Contadores Por Turno 2026'!Y147-'[1]Contadores Por Turno 2026'!Y146</f>
        <v>42</v>
      </c>
      <c r="G145" s="28"/>
      <c r="H1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45" s="28">
        <f>('[1]Contadores Por Turno 2026'!C147-'[1]Contadores Por Turno 2026'!C146)*10</f>
        <v>70</v>
      </c>
      <c r="J145" s="61">
        <f>Tabla1[[#This Row],[ENTRADA RO 1 (m3)]]</f>
        <v>373.39800000000002</v>
      </c>
      <c r="K145" s="61">
        <f>Tabla1[[#This Row],[RECHAZO ETAPA 1 (m3)]]</f>
        <v>83.398000000000025</v>
      </c>
      <c r="L145" s="61">
        <f>Tabla1[[#This Row],[PERMEADO ETAPA 1  (m3)]]</f>
        <v>290</v>
      </c>
      <c r="M145" s="60">
        <f>1-(Tabla1[[#This Row],[VOLUMEN ENVIADO A RO (m3)]]-Tabla1[[#This Row],[VOLUMEN ENVIADO PERMEADO RO (m3)]])/Tabla1[[#This Row],[VOLUMEN ENVIADO A RO (m3)]]</f>
        <v>0.77665118720507342</v>
      </c>
      <c r="N145" s="61">
        <f>('[1]Contadores Por Turno 2026'!N147-'[1]Contadores Por Turno 2026'!N146)/1000</f>
        <v>373.39800000000002</v>
      </c>
      <c r="O145" s="61">
        <f>('[1]Contadores Por Turno 2026'!O147-'[1]Contadores Por Turno 2026'!O146)</f>
        <v>290</v>
      </c>
      <c r="P145" s="61">
        <f>+Tabla1[[#This Row],[ENTRADA RO 1 (m3)]]-Tabla1[[#This Row],[PERMEADO ETAPA 1  (m3)]]</f>
        <v>83.398000000000025</v>
      </c>
      <c r="Q145" s="60">
        <f>1-(Tabla1[[#This Row],[VOLUMEN ENVIADO A RO (m3)]]-Tabla1[[#This Row],[VOLUMEN ENVIADO PERMEADO RO (m3)]])/Tabla1[[#This Row],[VOLUMEN ENVIADO A RO (m3)]]</f>
        <v>0.77665118720507342</v>
      </c>
      <c r="R145" s="61">
        <v>0</v>
      </c>
      <c r="S145" s="61">
        <v>0</v>
      </c>
      <c r="T145" s="61">
        <v>0</v>
      </c>
      <c r="U145" s="60" t="s">
        <v>18</v>
      </c>
      <c r="V145" s="61">
        <f>Tabla1[[#This Row],[VOLUMEN ENVIADO PERMEADO RO (m3)]]</f>
        <v>290</v>
      </c>
      <c r="W145" s="111">
        <f>Tabla1[[#This Row],[TOTAL CONSUMO AGUA LIMPIA PRODUCCIÓN (m3)]]+Tabla1[[#This Row],[TOTAL CONSUMO AGUA RECHAZO PRODUCCIÓN (m3)]]</f>
        <v>485</v>
      </c>
      <c r="X145" s="111">
        <f>+Tabla1[[#This Row],[PERMEADO ETAPA 1  (m3)]]+Tabla1[[#This Row],[VOLUMEN  PTAP POTABLE (m3)2]]+Tabla1[[#This Row],[VOLUMEN CONSUMO ACUEDUCTO (m3)]]+Tabla1[[#This Row],[VOLUMEN CONSUMO CARROTANQUES (m3)]]</f>
        <v>485</v>
      </c>
      <c r="Y145" s="111">
        <v>0</v>
      </c>
      <c r="Z145" s="111">
        <v>400</v>
      </c>
      <c r="AA145" s="115">
        <f>+Tabla1[[#This Row],[VOLUMEN CONSUMO AGUA LIMPIA TINTORERIA (m3)]]</f>
        <v>129</v>
      </c>
      <c r="AB145" s="114">
        <f>Tabla1[[#This Row],[VOLUMEN CONSUMO AGUA LIMPIA TINTORERIA (m3)]]/Tabla1[[#This Row],[TOTAL CONSUMO AGUA PRODUCCIÓN (m3)]]</f>
        <v>0.26597938144329897</v>
      </c>
      <c r="AC145" s="115">
        <f>Tabla1[[#This Row],[TOTAL CONSUMO AGUA LIMPIA PRODUCCIÓN (m3)]]-Tabla1[[#This Row],[VOLUMEN CONSUMO AGUA LIMPIA LAVANDERIA (m3)]]</f>
        <v>129</v>
      </c>
      <c r="AD145" s="115"/>
      <c r="AE145" s="115"/>
      <c r="AF145" s="115">
        <v>65</v>
      </c>
      <c r="AG145" s="115">
        <v>45</v>
      </c>
      <c r="AH145" s="115">
        <f>Tabla1[[#This Row],[VOLUMEN CONSUMO AGUA LIMPIA LAVANDERIA (m3)]]</f>
        <v>356</v>
      </c>
      <c r="AI145" s="114">
        <f>Tabla1[[#This Row],[VOLUMEN CONSUMO AGUA LIMPIA LAVANDERIA (m3)]]/Tabla1[[#This Row],[TOTAL CONSUMO AGUA PRODUCCIÓN (m3)]]</f>
        <v>0.73402061855670098</v>
      </c>
      <c r="AJ145" s="115">
        <f>'[1]Contadores Por Turno 2026'!D147-'[1]Contadores Por Turno 2026'!D146</f>
        <v>356</v>
      </c>
      <c r="AK145" s="115">
        <v>0</v>
      </c>
      <c r="AL145" s="115"/>
      <c r="AM145" s="115">
        <v>19</v>
      </c>
      <c r="AN145" s="115">
        <v>0</v>
      </c>
      <c r="AO145" s="113"/>
      <c r="AP145" s="111"/>
      <c r="AQ145" s="113"/>
      <c r="AR145" s="113">
        <v>8</v>
      </c>
      <c r="AS145" s="115">
        <f>'[1]Contadores Por Turno 2026'!L147-'[1]Contadores Por Turno 2026'!L146</f>
        <v>8</v>
      </c>
      <c r="AT145" s="113">
        <v>0</v>
      </c>
      <c r="AU145" s="112">
        <f>'[1]Contadores Por Turno 2026'!U147-'[1]Contadores Por Turno 2026'!U146</f>
        <v>499</v>
      </c>
      <c r="AV145" s="112">
        <f>'[1]Contadores Por Turno 2026'!V147-'[1]Contadores Por Turno 2026'!V146</f>
        <v>218</v>
      </c>
      <c r="AW145" s="112">
        <f>'[1]Contadores Por Turno 2026'!W147-'[1]Contadores Por Turno 2026'!W146</f>
        <v>102</v>
      </c>
      <c r="AX145" s="112">
        <v>0</v>
      </c>
      <c r="AY145" s="112">
        <v>8</v>
      </c>
      <c r="AZ145" s="112">
        <f>('[1]Contadores Por Turno 2026'!S147-'[1]Contadores Por Turno 2026'!S146)/1000</f>
        <v>50.603000000000002</v>
      </c>
      <c r="BA145" s="225" t="e">
        <v>#N/A</v>
      </c>
      <c r="BB145" s="4"/>
    </row>
    <row r="146" spans="1:54" x14ac:dyDescent="0.25">
      <c r="A146" s="25">
        <v>46071</v>
      </c>
      <c r="B146" s="26">
        <v>1</v>
      </c>
      <c r="C146" s="26">
        <f>WEEKNUM(Tabla1[[#This Row],[FECHA]],2)</f>
        <v>8</v>
      </c>
      <c r="D146" s="26">
        <f>DAY(Tabla1[[#This Row],[FECHA]])</f>
        <v>18</v>
      </c>
      <c r="E146" s="26">
        <f>'[1]Contadores Por Turno 2026'!X148-'[1]Contadores Por Turno 2026'!X147</f>
        <v>0</v>
      </c>
      <c r="F146" s="26">
        <f>'[1]Contadores Por Turno 2026'!Y148-'[1]Contadores Por Turno 2026'!Y147</f>
        <v>0</v>
      </c>
      <c r="G146" s="26"/>
      <c r="H1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</v>
      </c>
      <c r="I146" s="26">
        <f>('[1]Contadores Por Turno 2026'!C148-'[1]Contadores Por Turno 2026'!C147)*10</f>
        <v>40</v>
      </c>
      <c r="J146" s="57">
        <v>276</v>
      </c>
      <c r="K146" s="57">
        <f>Tabla1[[#This Row],[RECHAZO ETAPA 1 (m3)]]</f>
        <v>78</v>
      </c>
      <c r="L146" s="57">
        <f>Tabla1[[#This Row],[PERMEADO ETAPA 1  (m3)]]</f>
        <v>198</v>
      </c>
      <c r="M146" s="56">
        <f>1-(Tabla1[[#This Row],[VOLUMEN ENVIADO A RO (m3)]]-Tabla1[[#This Row],[VOLUMEN ENVIADO PERMEADO RO (m3)]])/Tabla1[[#This Row],[VOLUMEN ENVIADO A RO (m3)]]</f>
        <v>0.71739130434782616</v>
      </c>
      <c r="N146" s="57">
        <v>276</v>
      </c>
      <c r="O146" s="57">
        <f>('[1]Contadores Por Turno 2026'!O148-'[1]Contadores Por Turno 2026'!O147)</f>
        <v>198</v>
      </c>
      <c r="P146" s="57">
        <f>+Tabla1[[#This Row],[ENTRADA RO 1 (m3)]]-Tabla1[[#This Row],[PERMEADO ETAPA 1  (m3)]]</f>
        <v>78</v>
      </c>
      <c r="Q146" s="56">
        <f>1-(Tabla1[[#This Row],[VOLUMEN ENVIADO A RO (m3)]]-Tabla1[[#This Row],[VOLUMEN ENVIADO PERMEADO RO (m3)]])/Tabla1[[#This Row],[VOLUMEN ENVIADO A RO (m3)]]</f>
        <v>0.71739130434782616</v>
      </c>
      <c r="R146" s="57">
        <v>0</v>
      </c>
      <c r="S146" s="57">
        <v>0</v>
      </c>
      <c r="T146" s="57">
        <v>0</v>
      </c>
      <c r="U146" s="56" t="s">
        <v>18</v>
      </c>
      <c r="V146" s="57">
        <f>Tabla1[[#This Row],[VOLUMEN ENVIADO PERMEADO RO (m3)]]</f>
        <v>198</v>
      </c>
      <c r="W146" s="101">
        <f>Tabla1[[#This Row],[TOTAL CONSUMO AGUA LIMPIA PRODUCCIÓN (m3)]]+Tabla1[[#This Row],[TOTAL CONSUMO AGUA RECHAZO PRODUCCIÓN (m3)]]</f>
        <v>175</v>
      </c>
      <c r="X146" s="101">
        <f>+Tabla1[[#This Row],[PERMEADO ETAPA 1  (m3)]]+Tabla1[[#This Row],[VOLUMEN  PTAP POTABLE (m3)2]]+Tabla1[[#This Row],[VOLUMEN CONSUMO ACUEDUCTO (m3)]]+Tabla1[[#This Row],[VOLUMEN CONSUMO CARROTANQUES (m3)]]</f>
        <v>175</v>
      </c>
      <c r="Y146" s="101">
        <v>0</v>
      </c>
      <c r="Z146" s="101">
        <v>320</v>
      </c>
      <c r="AA146" s="105">
        <f>+Tabla1[[#This Row],[VOLUMEN CONSUMO AGUA LIMPIA TINTORERIA (m3)]]</f>
        <v>-60</v>
      </c>
      <c r="AB146" s="104">
        <f>Tabla1[[#This Row],[VOLUMEN CONSUMO AGUA LIMPIA TINTORERIA (m3)]]/Tabla1[[#This Row],[TOTAL CONSUMO AGUA PRODUCCIÓN (m3)]]</f>
        <v>-0.34285714285714286</v>
      </c>
      <c r="AC146" s="105">
        <f>Tabla1[[#This Row],[TOTAL CONSUMO AGUA LIMPIA PRODUCCIÓN (m3)]]-Tabla1[[#This Row],[VOLUMEN CONSUMO AGUA LIMPIA LAVANDERIA (m3)]]</f>
        <v>-60</v>
      </c>
      <c r="AD146" s="105"/>
      <c r="AE146" s="105"/>
      <c r="AF146" s="105">
        <v>65</v>
      </c>
      <c r="AG146" s="105">
        <v>45</v>
      </c>
      <c r="AH146" s="105">
        <f>Tabla1[[#This Row],[VOLUMEN CONSUMO AGUA LIMPIA LAVANDERIA (m3)]]</f>
        <v>235</v>
      </c>
      <c r="AI146" s="104">
        <f>Tabla1[[#This Row],[VOLUMEN CONSUMO AGUA LIMPIA LAVANDERIA (m3)]]/Tabla1[[#This Row],[TOTAL CONSUMO AGUA PRODUCCIÓN (m3)]]</f>
        <v>1.3428571428571427</v>
      </c>
      <c r="AJ146" s="105">
        <f>'[1]Contadores Por Turno 2026'!D148-'[1]Contadores Por Turno 2026'!D147</f>
        <v>235</v>
      </c>
      <c r="AK146" s="105">
        <v>0</v>
      </c>
      <c r="AL146" s="105"/>
      <c r="AM146" s="105">
        <v>19</v>
      </c>
      <c r="AN146" s="105">
        <v>0</v>
      </c>
      <c r="AO146" s="103"/>
      <c r="AP146" s="101"/>
      <c r="AQ146" s="103"/>
      <c r="AR146" s="103">
        <v>8</v>
      </c>
      <c r="AS146" s="105">
        <f>'[1]Contadores Por Turno 2026'!L148-'[1]Contadores Por Turno 2026'!L147</f>
        <v>7</v>
      </c>
      <c r="AT146" s="103">
        <v>0</v>
      </c>
      <c r="AU146" s="102">
        <f>'[1]Contadores Por Turno 2026'!U148-'[1]Contadores Por Turno 2026'!U147</f>
        <v>175</v>
      </c>
      <c r="AV146" s="102">
        <f>'[1]Contadores Por Turno 2026'!V148-'[1]Contadores Por Turno 2026'!V147</f>
        <v>224</v>
      </c>
      <c r="AW146" s="102">
        <f>'[1]Contadores Por Turno 2026'!W148-'[1]Contadores Por Turno 2026'!W147</f>
        <v>94</v>
      </c>
      <c r="AX146" s="102">
        <v>0</v>
      </c>
      <c r="AY146" s="102">
        <v>-9</v>
      </c>
      <c r="AZ146" s="102">
        <f>('[1]Contadores Por Turno 2026'!S148-'[1]Contadores Por Turno 2026'!S147)/1000</f>
        <v>0.60699999999999998</v>
      </c>
      <c r="BA146" s="223" t="e">
        <v>#N/A</v>
      </c>
      <c r="BB146" s="4"/>
    </row>
    <row r="147" spans="1:54" x14ac:dyDescent="0.25">
      <c r="A147" s="23">
        <v>46071</v>
      </c>
      <c r="B147" s="17">
        <v>2</v>
      </c>
      <c r="C147" s="17">
        <f>WEEKNUM(Tabla1[[#This Row],[FECHA]],2)</f>
        <v>8</v>
      </c>
      <c r="D147" s="17">
        <f>DAY(Tabla1[[#This Row],[FECHA]])</f>
        <v>18</v>
      </c>
      <c r="E147" s="17">
        <f>'[1]Contadores Por Turno 2026'!X149-'[1]Contadores Por Turno 2026'!X148</f>
        <v>0</v>
      </c>
      <c r="F147" s="17">
        <f>'[1]Contadores Por Turno 2026'!Y149-'[1]Contadores Por Turno 2026'!Y148</f>
        <v>0</v>
      </c>
      <c r="H1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163</v>
      </c>
      <c r="I147" s="17">
        <f>('[1]Contadores Por Turno 2026'!C149-'[1]Contadores Por Turno 2026'!C148)*10</f>
        <v>150</v>
      </c>
      <c r="J147" s="59">
        <f>Tabla1[[#This Row],[ENTRADA RO 1 (m3)]]</f>
        <v>264.34500000000003</v>
      </c>
      <c r="K147" s="59">
        <f>Tabla1[[#This Row],[RECHAZO ETAPA 1 (m3)]]</f>
        <v>30.345000000000027</v>
      </c>
      <c r="L147" s="59">
        <f>Tabla1[[#This Row],[PERMEADO ETAPA 1  (m3)]]</f>
        <v>234</v>
      </c>
      <c r="M147" s="58">
        <f>1-(Tabla1[[#This Row],[VOLUMEN ENVIADO A RO (m3)]]-Tabla1[[#This Row],[VOLUMEN ENVIADO PERMEADO RO (m3)]])/Tabla1[[#This Row],[VOLUMEN ENVIADO A RO (m3)]]</f>
        <v>0.88520683198093386</v>
      </c>
      <c r="N147" s="59">
        <f>('[1]Contadores Por Turno 2026'!N149-'[1]Contadores Por Turno 2026'!N148)/1000</f>
        <v>264.34500000000003</v>
      </c>
      <c r="O147" s="59">
        <f>('[1]Contadores Por Turno 2026'!O149-'[1]Contadores Por Turno 2026'!O148)</f>
        <v>234</v>
      </c>
      <c r="P147" s="59">
        <f>+Tabla1[[#This Row],[ENTRADA RO 1 (m3)]]-Tabla1[[#This Row],[PERMEADO ETAPA 1  (m3)]]</f>
        <v>30.345000000000027</v>
      </c>
      <c r="Q147" s="58">
        <f>1-(Tabla1[[#This Row],[VOLUMEN ENVIADO A RO (m3)]]-Tabla1[[#This Row],[VOLUMEN ENVIADO PERMEADO RO (m3)]])/Tabla1[[#This Row],[VOLUMEN ENVIADO A RO (m3)]]</f>
        <v>0.88520683198093386</v>
      </c>
      <c r="R147" s="59">
        <v>0</v>
      </c>
      <c r="S147" s="59">
        <v>0</v>
      </c>
      <c r="T147" s="59">
        <v>0</v>
      </c>
      <c r="U147" s="58" t="s">
        <v>18</v>
      </c>
      <c r="V147" s="59">
        <f>Tabla1[[#This Row],[VOLUMEN ENVIADO PERMEADO RO (m3)]]</f>
        <v>234</v>
      </c>
      <c r="W147" s="106">
        <f>Tabla1[[#This Row],[TOTAL CONSUMO AGUA LIMPIA PRODUCCIÓN (m3)]]+Tabla1[[#This Row],[TOTAL CONSUMO AGUA RECHAZO PRODUCCIÓN (m3)]]</f>
        <v>397</v>
      </c>
      <c r="X147" s="106">
        <f>+Tabla1[[#This Row],[PERMEADO ETAPA 1  (m3)]]+Tabla1[[#This Row],[VOLUMEN  PTAP POTABLE (m3)2]]+Tabla1[[#This Row],[VOLUMEN CONSUMO ACUEDUCTO (m3)]]+Tabla1[[#This Row],[VOLUMEN CONSUMO CARROTANQUES (m3)]]</f>
        <v>397</v>
      </c>
      <c r="Y147" s="106">
        <v>0</v>
      </c>
      <c r="Z147" s="106">
        <v>160</v>
      </c>
      <c r="AA147" s="110">
        <f>+Tabla1[[#This Row],[VOLUMEN CONSUMO AGUA LIMPIA TINTORERIA (m3)]]</f>
        <v>112</v>
      </c>
      <c r="AB147" s="109">
        <f>Tabla1[[#This Row],[VOLUMEN CONSUMO AGUA LIMPIA TINTORERIA (m3)]]/Tabla1[[#This Row],[TOTAL CONSUMO AGUA PRODUCCIÓN (m3)]]</f>
        <v>0.28211586901763225</v>
      </c>
      <c r="AC147" s="110">
        <f>Tabla1[[#This Row],[TOTAL CONSUMO AGUA LIMPIA PRODUCCIÓN (m3)]]-Tabla1[[#This Row],[VOLUMEN CONSUMO AGUA LIMPIA LAVANDERIA (m3)]]</f>
        <v>112</v>
      </c>
      <c r="AD147" s="110"/>
      <c r="AE147" s="110">
        <v>5209</v>
      </c>
      <c r="AF147" s="110">
        <v>65</v>
      </c>
      <c r="AG147" s="110">
        <v>45</v>
      </c>
      <c r="AH147" s="110">
        <f>Tabla1[[#This Row],[VOLUMEN CONSUMO AGUA LIMPIA LAVANDERIA (m3)]]</f>
        <v>285</v>
      </c>
      <c r="AI147" s="109">
        <f>Tabla1[[#This Row],[VOLUMEN CONSUMO AGUA LIMPIA LAVANDERIA (m3)]]/Tabla1[[#This Row],[TOTAL CONSUMO AGUA PRODUCCIÓN (m3)]]</f>
        <v>0.71788413098236781</v>
      </c>
      <c r="AJ147" s="110">
        <f>'[1]Contadores Por Turno 2026'!D149-'[1]Contadores Por Turno 2026'!D148</f>
        <v>285</v>
      </c>
      <c r="AK147" s="110">
        <v>0</v>
      </c>
      <c r="AL147" s="110">
        <v>19186</v>
      </c>
      <c r="AM147" s="110">
        <v>19</v>
      </c>
      <c r="AN147" s="110">
        <v>0</v>
      </c>
      <c r="AO147" s="108" t="e">
        <f>#REF!-#REF!</f>
        <v>#REF!</v>
      </c>
      <c r="AP147" s="106"/>
      <c r="AQ147" s="108">
        <v>4491</v>
      </c>
      <c r="AR147" s="108">
        <v>8</v>
      </c>
      <c r="AS147" s="110">
        <f>'[1]Contadores Por Turno 2026'!L149-'[1]Contadores Por Turno 2026'!L148</f>
        <v>6</v>
      </c>
      <c r="AT147" s="108">
        <v>0</v>
      </c>
      <c r="AU147" s="107">
        <f>'[1]Contadores Por Turno 2026'!U149-'[1]Contadores Por Turno 2026'!U148</f>
        <v>397</v>
      </c>
      <c r="AV147" s="107">
        <f>'[1]Contadores Por Turno 2026'!V149-'[1]Contadores Por Turno 2026'!V148</f>
        <v>197</v>
      </c>
      <c r="AW147" s="107">
        <f>'[1]Contadores Por Turno 2026'!W149-'[1]Contadores Por Turno 2026'!W148</f>
        <v>67</v>
      </c>
      <c r="AX147" s="107">
        <v>0</v>
      </c>
      <c r="AY147" s="107">
        <v>12</v>
      </c>
      <c r="AZ147" s="107">
        <f>('[1]Contadores Por Turno 2026'!S149-'[1]Contadores Por Turno 2026'!S148)/1000</f>
        <v>45.834000000000003</v>
      </c>
      <c r="BA147" s="224" t="e">
        <v>#N/A</v>
      </c>
      <c r="BB147" s="4"/>
    </row>
    <row r="148" spans="1:54" ht="15.75" thickBot="1" x14ac:dyDescent="0.3">
      <c r="A148" s="27">
        <v>46071</v>
      </c>
      <c r="B148" s="28">
        <v>3</v>
      </c>
      <c r="C148" s="28">
        <f>WEEKNUM(Tabla1[[#This Row],[FECHA]],2)</f>
        <v>8</v>
      </c>
      <c r="D148" s="28">
        <f>DAY(Tabla1[[#This Row],[FECHA]])</f>
        <v>18</v>
      </c>
      <c r="E148" s="28">
        <f>'[1]Contadores Por Turno 2026'!X150-'[1]Contadores Por Turno 2026'!X149</f>
        <v>0</v>
      </c>
      <c r="F148" s="28">
        <f>'[1]Contadores Por Turno 2026'!Y150-'[1]Contadores Por Turno 2026'!Y149</f>
        <v>0</v>
      </c>
      <c r="G148" s="28"/>
      <c r="H1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148" s="28">
        <f>('[1]Contadores Por Turno 2026'!C150-'[1]Contadores Por Turno 2026'!C149)*10</f>
        <v>260</v>
      </c>
      <c r="J148" s="61">
        <f>Tabla1[[#This Row],[ENTRADA RO 1 (m3)]]</f>
        <v>269.404</v>
      </c>
      <c r="K148" s="61">
        <f>Tabla1[[#This Row],[RECHAZO ETAPA 1 (m3)]]</f>
        <v>28.403999999999996</v>
      </c>
      <c r="L148" s="61">
        <f>Tabla1[[#This Row],[PERMEADO ETAPA 1  (m3)]]</f>
        <v>241</v>
      </c>
      <c r="M148" s="60">
        <f>1-(Tabla1[[#This Row],[VOLUMEN ENVIADO A RO (m3)]]-Tabla1[[#This Row],[VOLUMEN ENVIADO PERMEADO RO (m3)]])/Tabla1[[#This Row],[VOLUMEN ENVIADO A RO (m3)]]</f>
        <v>0.89456726700420186</v>
      </c>
      <c r="N148" s="61">
        <f>('[1]Contadores Por Turno 2026'!N150-'[1]Contadores Por Turno 2026'!N149)/1000</f>
        <v>269.404</v>
      </c>
      <c r="O148" s="61">
        <f>('[1]Contadores Por Turno 2026'!O150-'[1]Contadores Por Turno 2026'!O149)</f>
        <v>241</v>
      </c>
      <c r="P148" s="61">
        <f>+Tabla1[[#This Row],[ENTRADA RO 1 (m3)]]-Tabla1[[#This Row],[PERMEADO ETAPA 1  (m3)]]</f>
        <v>28.403999999999996</v>
      </c>
      <c r="Q148" s="60">
        <f>1-(Tabla1[[#This Row],[VOLUMEN ENVIADO A RO (m3)]]-Tabla1[[#This Row],[VOLUMEN ENVIADO PERMEADO RO (m3)]])/Tabla1[[#This Row],[VOLUMEN ENVIADO A RO (m3)]]</f>
        <v>0.89456726700420186</v>
      </c>
      <c r="R148" s="61">
        <v>0</v>
      </c>
      <c r="S148" s="61">
        <v>0</v>
      </c>
      <c r="T148" s="61">
        <v>0</v>
      </c>
      <c r="U148" s="60" t="s">
        <v>18</v>
      </c>
      <c r="V148" s="61">
        <f>Tabla1[[#This Row],[VOLUMEN ENVIADO PERMEADO RO (m3)]]</f>
        <v>241</v>
      </c>
      <c r="W148" s="111">
        <f>Tabla1[[#This Row],[TOTAL CONSUMO AGUA LIMPIA PRODUCCIÓN (m3)]]+Tabla1[[#This Row],[TOTAL CONSUMO AGUA RECHAZO PRODUCCIÓN (m3)]]</f>
        <v>478</v>
      </c>
      <c r="X148" s="111">
        <f>+Tabla1[[#This Row],[PERMEADO ETAPA 1  (m3)]]+Tabla1[[#This Row],[VOLUMEN  PTAP POTABLE (m3)2]]+Tabla1[[#This Row],[VOLUMEN CONSUMO ACUEDUCTO (m3)]]+Tabla1[[#This Row],[VOLUMEN CONSUMO CARROTANQUES (m3)]]</f>
        <v>478</v>
      </c>
      <c r="Y148" s="111">
        <v>0</v>
      </c>
      <c r="Z148" s="111">
        <v>480</v>
      </c>
      <c r="AA148" s="115">
        <f>+Tabla1[[#This Row],[VOLUMEN CONSUMO AGUA LIMPIA TINTORERIA (m3)]]</f>
        <v>145</v>
      </c>
      <c r="AB148" s="114">
        <f>Tabla1[[#This Row],[VOLUMEN CONSUMO AGUA LIMPIA TINTORERIA (m3)]]/Tabla1[[#This Row],[TOTAL CONSUMO AGUA PRODUCCIÓN (m3)]]</f>
        <v>0.30334728033472802</v>
      </c>
      <c r="AC148" s="115">
        <f>Tabla1[[#This Row],[TOTAL CONSUMO AGUA LIMPIA PRODUCCIÓN (m3)]]-Tabla1[[#This Row],[VOLUMEN CONSUMO AGUA LIMPIA LAVANDERIA (m3)]]</f>
        <v>145</v>
      </c>
      <c r="AD148" s="115"/>
      <c r="AE148" s="115"/>
      <c r="AF148" s="115">
        <v>65</v>
      </c>
      <c r="AG148" s="115">
        <v>45</v>
      </c>
      <c r="AH148" s="115">
        <f>Tabla1[[#This Row],[VOLUMEN CONSUMO AGUA LIMPIA LAVANDERIA (m3)]]</f>
        <v>333</v>
      </c>
      <c r="AI148" s="114">
        <f>Tabla1[[#This Row],[VOLUMEN CONSUMO AGUA LIMPIA LAVANDERIA (m3)]]/Tabla1[[#This Row],[TOTAL CONSUMO AGUA PRODUCCIÓN (m3)]]</f>
        <v>0.69665271966527198</v>
      </c>
      <c r="AJ148" s="115">
        <f>'[1]Contadores Por Turno 2026'!D150-'[1]Contadores Por Turno 2026'!D149</f>
        <v>333</v>
      </c>
      <c r="AK148" s="115">
        <v>0</v>
      </c>
      <c r="AL148" s="115"/>
      <c r="AM148" s="115">
        <v>19</v>
      </c>
      <c r="AN148" s="115">
        <v>0</v>
      </c>
      <c r="AO148" s="113"/>
      <c r="AP148" s="111"/>
      <c r="AQ148" s="113"/>
      <c r="AR148" s="113">
        <v>8</v>
      </c>
      <c r="AS148" s="115">
        <f>'[1]Contadores Por Turno 2026'!L150-'[1]Contadores Por Turno 2026'!L149</f>
        <v>7</v>
      </c>
      <c r="AT148" s="113">
        <v>0</v>
      </c>
      <c r="AU148" s="112">
        <f>'[1]Contadores Por Turno 2026'!U150-'[1]Contadores Por Turno 2026'!U149</f>
        <v>478</v>
      </c>
      <c r="AV148" s="112">
        <f>'[1]Contadores Por Turno 2026'!V150-'[1]Contadores Por Turno 2026'!V149</f>
        <v>272</v>
      </c>
      <c r="AW148" s="112">
        <f>'[1]Contadores Por Turno 2026'!W150-'[1]Contadores Por Turno 2026'!W149</f>
        <v>39</v>
      </c>
      <c r="AX148" s="112">
        <v>0</v>
      </c>
      <c r="AY148" s="112">
        <v>14</v>
      </c>
      <c r="AZ148" s="112">
        <f>('[1]Contadores Por Turno 2026'!S150-'[1]Contadores Por Turno 2026'!S149)/1000</f>
        <v>58.273000000000003</v>
      </c>
      <c r="BA148" s="225" t="e">
        <v>#N/A</v>
      </c>
      <c r="BB148" s="4"/>
    </row>
    <row r="149" spans="1:54" x14ac:dyDescent="0.25">
      <c r="A149" s="25">
        <v>46072</v>
      </c>
      <c r="B149" s="26">
        <v>1</v>
      </c>
      <c r="C149" s="26">
        <f>WEEKNUM(Tabla1[[#This Row],[FECHA]],2)</f>
        <v>8</v>
      </c>
      <c r="D149" s="26">
        <f>DAY(Tabla1[[#This Row],[FECHA]])</f>
        <v>19</v>
      </c>
      <c r="E149" s="26">
        <f>'[1]Contadores Por Turno 2026'!X151-'[1]Contadores Por Turno 2026'!X150</f>
        <v>0</v>
      </c>
      <c r="F149" s="26">
        <f>'[1]Contadores Por Turno 2026'!Y151-'[1]Contadores Por Turno 2026'!Y150</f>
        <v>0</v>
      </c>
      <c r="G149" s="26"/>
      <c r="H1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82</v>
      </c>
      <c r="I149" s="26">
        <f>('[1]Contadores Por Turno 2026'!C151-'[1]Contadores Por Turno 2026'!C150)*10</f>
        <v>150</v>
      </c>
      <c r="J149" s="57">
        <f>Tabla1[[#This Row],[ENTRADA RO 1 (m3)]]</f>
        <v>254.43100000000001</v>
      </c>
      <c r="K149" s="57">
        <f>Tabla1[[#This Row],[RECHAZO ETAPA 1 (m3)]]</f>
        <v>58.431000000000012</v>
      </c>
      <c r="L149" s="57">
        <f>Tabla1[[#This Row],[PERMEADO ETAPA 1  (m3)]]</f>
        <v>196</v>
      </c>
      <c r="M149" s="56">
        <f>1-(Tabla1[[#This Row],[VOLUMEN ENVIADO A RO (m3)]]-Tabla1[[#This Row],[VOLUMEN ENVIADO PERMEADO RO (m3)]])/Tabla1[[#This Row],[VOLUMEN ENVIADO A RO (m3)]]</f>
        <v>0.77034638074762896</v>
      </c>
      <c r="N149" s="57">
        <f>('[1]Contadores Por Turno 2026'!N151-'[1]Contadores Por Turno 2026'!N150)/1000</f>
        <v>254.43100000000001</v>
      </c>
      <c r="O149" s="57">
        <f>('[1]Contadores Por Turno 2026'!O151-'[1]Contadores Por Turno 2026'!O150)</f>
        <v>196</v>
      </c>
      <c r="P149" s="57">
        <f>+Tabla1[[#This Row],[ENTRADA RO 1 (m3)]]-Tabla1[[#This Row],[PERMEADO ETAPA 1  (m3)]]</f>
        <v>58.431000000000012</v>
      </c>
      <c r="Q149" s="56">
        <f>1-(Tabla1[[#This Row],[VOLUMEN ENVIADO A RO (m3)]]-Tabla1[[#This Row],[VOLUMEN ENVIADO PERMEADO RO (m3)]])/Tabla1[[#This Row],[VOLUMEN ENVIADO A RO (m3)]]</f>
        <v>0.77034638074762896</v>
      </c>
      <c r="R149" s="57">
        <v>0</v>
      </c>
      <c r="S149" s="57">
        <v>0</v>
      </c>
      <c r="T149" s="57">
        <v>0</v>
      </c>
      <c r="U149" s="56" t="s">
        <v>18</v>
      </c>
      <c r="V149" s="57">
        <f>Tabla1[[#This Row],[VOLUMEN ENVIADO PERMEADO RO (m3)]]</f>
        <v>196</v>
      </c>
      <c r="W149" s="101">
        <f>Tabla1[[#This Row],[TOTAL CONSUMO AGUA LIMPIA PRODUCCIÓN (m3)]]+Tabla1[[#This Row],[TOTAL CONSUMO AGUA RECHAZO PRODUCCIÓN (m3)]]</f>
        <v>278</v>
      </c>
      <c r="X149" s="101">
        <f>+Tabla1[[#This Row],[PERMEADO ETAPA 1  (m3)]]+Tabla1[[#This Row],[VOLUMEN  PTAP POTABLE (m3)2]]+Tabla1[[#This Row],[VOLUMEN CONSUMO ACUEDUCTO (m3)]]+Tabla1[[#This Row],[VOLUMEN CONSUMO CARROTANQUES (m3)]]</f>
        <v>278</v>
      </c>
      <c r="Y149" s="101">
        <v>0</v>
      </c>
      <c r="Z149" s="101">
        <v>320</v>
      </c>
      <c r="AA149" s="105">
        <f>+Tabla1[[#This Row],[VOLUMEN CONSUMO AGUA LIMPIA TINTORERIA (m3)]]</f>
        <v>-15</v>
      </c>
      <c r="AB149" s="104">
        <f>Tabla1[[#This Row],[VOLUMEN CONSUMO AGUA LIMPIA TINTORERIA (m3)]]/Tabla1[[#This Row],[TOTAL CONSUMO AGUA PRODUCCIÓN (m3)]]</f>
        <v>-5.3956834532374098E-2</v>
      </c>
      <c r="AC149" s="105">
        <f>Tabla1[[#This Row],[TOTAL CONSUMO AGUA LIMPIA PRODUCCIÓN (m3)]]-Tabla1[[#This Row],[VOLUMEN CONSUMO AGUA LIMPIA LAVANDERIA (m3)]]</f>
        <v>-15</v>
      </c>
      <c r="AD149" s="105"/>
      <c r="AE149" s="105"/>
      <c r="AF149" s="105">
        <v>65</v>
      </c>
      <c r="AG149" s="105">
        <v>45</v>
      </c>
      <c r="AH149" s="105">
        <f>Tabla1[[#This Row],[VOLUMEN CONSUMO AGUA LIMPIA LAVANDERIA (m3)]]</f>
        <v>293</v>
      </c>
      <c r="AI149" s="104">
        <f>Tabla1[[#This Row],[VOLUMEN CONSUMO AGUA LIMPIA LAVANDERIA (m3)]]/Tabla1[[#This Row],[TOTAL CONSUMO AGUA PRODUCCIÓN (m3)]]</f>
        <v>1.0539568345323742</v>
      </c>
      <c r="AJ149" s="105">
        <f>'[1]Contadores Por Turno 2026'!D151-'[1]Contadores Por Turno 2026'!D150</f>
        <v>293</v>
      </c>
      <c r="AK149" s="105">
        <v>0</v>
      </c>
      <c r="AL149" s="105"/>
      <c r="AM149" s="105">
        <v>19</v>
      </c>
      <c r="AN149" s="105">
        <v>0</v>
      </c>
      <c r="AO149" s="103"/>
      <c r="AP149" s="101"/>
      <c r="AQ149" s="103"/>
      <c r="AR149" s="103">
        <v>8</v>
      </c>
      <c r="AS149" s="105">
        <f>'[1]Contadores Por Turno 2026'!L151-'[1]Contadores Por Turno 2026'!L150</f>
        <v>7</v>
      </c>
      <c r="AT149" s="103">
        <v>0</v>
      </c>
      <c r="AU149" s="102">
        <f>'[1]Contadores Por Turno 2026'!U151-'[1]Contadores Por Turno 2026'!U150</f>
        <v>278</v>
      </c>
      <c r="AV149" s="102">
        <f>'[1]Contadores Por Turno 2026'!V151-'[1]Contadores Por Turno 2026'!V150</f>
        <v>141</v>
      </c>
      <c r="AW149" s="102">
        <f>'[1]Contadores Por Turno 2026'!W151-'[1]Contadores Por Turno 2026'!W150</f>
        <v>125</v>
      </c>
      <c r="AX149" s="102">
        <v>0</v>
      </c>
      <c r="AY149" s="102">
        <v>-1</v>
      </c>
      <c r="AZ149" s="102">
        <f>('[1]Contadores Por Turno 2026'!S151-'[1]Contadores Por Turno 2026'!S150)/1000</f>
        <v>0.41799999999999998</v>
      </c>
      <c r="BA149" s="223" t="e">
        <v>#N/A</v>
      </c>
      <c r="BB149" s="4"/>
    </row>
    <row r="150" spans="1:54" x14ac:dyDescent="0.25">
      <c r="A150" s="23">
        <v>46072</v>
      </c>
      <c r="B150" s="17">
        <v>2</v>
      </c>
      <c r="C150" s="17">
        <f>WEEKNUM(Tabla1[[#This Row],[FECHA]],2)</f>
        <v>8</v>
      </c>
      <c r="D150" s="17">
        <f>DAY(Tabla1[[#This Row],[FECHA]])</f>
        <v>19</v>
      </c>
      <c r="E150" s="17">
        <f>'[1]Contadores Por Turno 2026'!X152-'[1]Contadores Por Turno 2026'!X151</f>
        <v>0</v>
      </c>
      <c r="F150" s="17">
        <f>'[1]Contadores Por Turno 2026'!Y152-'[1]Contadores Por Turno 2026'!Y151</f>
        <v>0</v>
      </c>
      <c r="H1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150" s="17">
        <f>('[1]Contadores Por Turno 2026'!C152-'[1]Contadores Por Turno 2026'!C151)*10</f>
        <v>80</v>
      </c>
      <c r="J150" s="59">
        <f>Tabla1[[#This Row],[ENTRADA RO 1 (m3)]]</f>
        <v>194.172</v>
      </c>
      <c r="K150" s="59">
        <f>Tabla1[[#This Row],[RECHAZO ETAPA 1 (m3)]]</f>
        <v>44.171999999999997</v>
      </c>
      <c r="L150" s="59">
        <f>Tabla1[[#This Row],[PERMEADO ETAPA 1  (m3)]]</f>
        <v>150</v>
      </c>
      <c r="M150" s="58">
        <f>1-(Tabla1[[#This Row],[VOLUMEN ENVIADO A RO (m3)]]-Tabla1[[#This Row],[VOLUMEN ENVIADO PERMEADO RO (m3)]])/Tabla1[[#This Row],[VOLUMEN ENVIADO A RO (m3)]]</f>
        <v>0.77251096965576915</v>
      </c>
      <c r="N150" s="59">
        <f>('[1]Contadores Por Turno 2026'!N152-'[1]Contadores Por Turno 2026'!N151)/1000</f>
        <v>194.172</v>
      </c>
      <c r="O150" s="59">
        <f>('[1]Contadores Por Turno 2026'!O152-'[1]Contadores Por Turno 2026'!O151)</f>
        <v>150</v>
      </c>
      <c r="P150" s="59">
        <f>+Tabla1[[#This Row],[ENTRADA RO 1 (m3)]]-Tabla1[[#This Row],[PERMEADO ETAPA 1  (m3)]]</f>
        <v>44.171999999999997</v>
      </c>
      <c r="Q150" s="58">
        <f>1-(Tabla1[[#This Row],[VOLUMEN ENVIADO A RO (m3)]]-Tabla1[[#This Row],[VOLUMEN ENVIADO PERMEADO RO (m3)]])/Tabla1[[#This Row],[VOLUMEN ENVIADO A RO (m3)]]</f>
        <v>0.77251096965576915</v>
      </c>
      <c r="R150" s="59">
        <v>0</v>
      </c>
      <c r="S150" s="59">
        <v>0</v>
      </c>
      <c r="T150" s="59">
        <v>0</v>
      </c>
      <c r="U150" s="58" t="s">
        <v>18</v>
      </c>
      <c r="V150" s="59">
        <f>Tabla1[[#This Row],[VOLUMEN ENVIADO PERMEADO RO (m3)]]</f>
        <v>150</v>
      </c>
      <c r="W150" s="106">
        <f>Tabla1[[#This Row],[TOTAL CONSUMO AGUA LIMPIA PRODUCCIÓN (m3)]]+Tabla1[[#This Row],[TOTAL CONSUMO AGUA RECHAZO PRODUCCIÓN (m3)]]</f>
        <v>288</v>
      </c>
      <c r="X150" s="106">
        <f>+Tabla1[[#This Row],[PERMEADO ETAPA 1  (m3)]]+Tabla1[[#This Row],[VOLUMEN  PTAP POTABLE (m3)2]]+Tabla1[[#This Row],[VOLUMEN CONSUMO ACUEDUCTO (m3)]]+Tabla1[[#This Row],[VOLUMEN CONSUMO CARROTANQUES (m3)]]</f>
        <v>288</v>
      </c>
      <c r="Y150" s="106">
        <v>0</v>
      </c>
      <c r="Z150" s="106">
        <v>320</v>
      </c>
      <c r="AA150" s="110">
        <f>+Tabla1[[#This Row],[VOLUMEN CONSUMO AGUA LIMPIA TINTORERIA (m3)]]</f>
        <v>21</v>
      </c>
      <c r="AB150" s="109">
        <f>Tabla1[[#This Row],[VOLUMEN CONSUMO AGUA LIMPIA TINTORERIA (m3)]]/Tabla1[[#This Row],[TOTAL CONSUMO AGUA PRODUCCIÓN (m3)]]</f>
        <v>7.2916666666666671E-2</v>
      </c>
      <c r="AC150" s="110">
        <f>Tabla1[[#This Row],[TOTAL CONSUMO AGUA LIMPIA PRODUCCIÓN (m3)]]-Tabla1[[#This Row],[VOLUMEN CONSUMO AGUA LIMPIA LAVANDERIA (m3)]]</f>
        <v>21</v>
      </c>
      <c r="AD150" s="110"/>
      <c r="AE150" s="110">
        <v>3014</v>
      </c>
      <c r="AF150" s="110">
        <v>65</v>
      </c>
      <c r="AG150" s="110">
        <v>45</v>
      </c>
      <c r="AH150" s="110">
        <f>Tabla1[[#This Row],[VOLUMEN CONSUMO AGUA LIMPIA LAVANDERIA (m3)]]</f>
        <v>267</v>
      </c>
      <c r="AI150" s="109">
        <f>Tabla1[[#This Row],[VOLUMEN CONSUMO AGUA LIMPIA LAVANDERIA (m3)]]/Tabla1[[#This Row],[TOTAL CONSUMO AGUA PRODUCCIÓN (m3)]]</f>
        <v>0.92708333333333337</v>
      </c>
      <c r="AJ150" s="110">
        <f>'[1]Contadores Por Turno 2026'!D152-'[1]Contadores Por Turno 2026'!D151</f>
        <v>267</v>
      </c>
      <c r="AK150" s="110">
        <v>0</v>
      </c>
      <c r="AL150" s="110">
        <v>20239</v>
      </c>
      <c r="AM150" s="110">
        <v>19</v>
      </c>
      <c r="AN150" s="110">
        <v>0</v>
      </c>
      <c r="AO150" s="108"/>
      <c r="AP150" s="106"/>
      <c r="AQ150" s="108"/>
      <c r="AR150" s="108">
        <v>8</v>
      </c>
      <c r="AS150" s="110">
        <f>'[1]Contadores Por Turno 2026'!L152-'[1]Contadores Por Turno 2026'!L151</f>
        <v>6</v>
      </c>
      <c r="AT150" s="108">
        <v>0</v>
      </c>
      <c r="AU150" s="107">
        <f>'[1]Contadores Por Turno 2026'!U152-'[1]Contadores Por Turno 2026'!U151</f>
        <v>288</v>
      </c>
      <c r="AV150" s="107">
        <f>'[1]Contadores Por Turno 2026'!V152-'[1]Contadores Por Turno 2026'!V151</f>
        <v>149</v>
      </c>
      <c r="AW150" s="107">
        <f>'[1]Contadores Por Turno 2026'!W152-'[1]Contadores Por Turno 2026'!W151</f>
        <v>114</v>
      </c>
      <c r="AX150" s="107">
        <v>0</v>
      </c>
      <c r="AY150" s="107">
        <v>5</v>
      </c>
      <c r="AZ150" s="107">
        <f>('[1]Contadores Por Turno 2026'!S152-'[1]Contadores Por Turno 2026'!S151)/1000</f>
        <v>27.687999999999999</v>
      </c>
      <c r="BA150" s="224" t="e">
        <v>#N/A</v>
      </c>
      <c r="BB150" s="4"/>
    </row>
    <row r="151" spans="1:54" ht="15.75" thickBot="1" x14ac:dyDescent="0.3">
      <c r="A151" s="27">
        <v>46072</v>
      </c>
      <c r="B151" s="28">
        <v>3</v>
      </c>
      <c r="C151" s="28">
        <f>WEEKNUM(Tabla1[[#This Row],[FECHA]],2)</f>
        <v>8</v>
      </c>
      <c r="D151" s="28">
        <f>DAY(Tabla1[[#This Row],[FECHA]])</f>
        <v>19</v>
      </c>
      <c r="E151" s="28">
        <f>'[1]Contadores Por Turno 2026'!X153-'[1]Contadores Por Turno 2026'!X152</f>
        <v>46</v>
      </c>
      <c r="F151" s="28">
        <f>'[1]Contadores Por Turno 2026'!Y153-'[1]Contadores Por Turno 2026'!Y152</f>
        <v>38</v>
      </c>
      <c r="G151" s="28"/>
      <c r="H1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1" s="28">
        <f>('[1]Contadores Por Turno 2026'!C153-'[1]Contadores Por Turno 2026'!C152)*10</f>
        <v>360</v>
      </c>
      <c r="J151" s="61">
        <f>Tabla1[[#This Row],[ENTRADA RO 1 (m3)]]</f>
        <v>156.34</v>
      </c>
      <c r="K151" s="61">
        <f>Tabla1[[#This Row],[RECHAZO ETAPA 1 (m3)]]</f>
        <v>39.340000000000003</v>
      </c>
      <c r="L151" s="61">
        <f>Tabla1[[#This Row],[PERMEADO ETAPA 1  (m3)]]</f>
        <v>117</v>
      </c>
      <c r="M151" s="60">
        <f>1-(Tabla1[[#This Row],[VOLUMEN ENVIADO A RO (m3)]]-Tabla1[[#This Row],[VOLUMEN ENVIADO PERMEADO RO (m3)]])/Tabla1[[#This Row],[VOLUMEN ENVIADO A RO (m3)]]</f>
        <v>0.74836893949085326</v>
      </c>
      <c r="N151" s="61">
        <f>('[1]Contadores Por Turno 2026'!N153-'[1]Contadores Por Turno 2026'!N152)/1000</f>
        <v>156.34</v>
      </c>
      <c r="O151" s="61">
        <f>('[1]Contadores Por Turno 2026'!O153-'[1]Contadores Por Turno 2026'!O152)</f>
        <v>117</v>
      </c>
      <c r="P151" s="61">
        <f>+Tabla1[[#This Row],[ENTRADA RO 1 (m3)]]-Tabla1[[#This Row],[PERMEADO ETAPA 1  (m3)]]</f>
        <v>39.340000000000003</v>
      </c>
      <c r="Q151" s="60">
        <f>1-(Tabla1[[#This Row],[VOLUMEN ENVIADO A RO (m3)]]-Tabla1[[#This Row],[VOLUMEN ENVIADO PERMEADO RO (m3)]])/Tabla1[[#This Row],[VOLUMEN ENVIADO A RO (m3)]]</f>
        <v>0.74836893949085326</v>
      </c>
      <c r="R151" s="61">
        <v>0</v>
      </c>
      <c r="S151" s="61">
        <v>0</v>
      </c>
      <c r="T151" s="61">
        <v>0</v>
      </c>
      <c r="U151" s="60" t="s">
        <v>18</v>
      </c>
      <c r="V151" s="61">
        <f>Tabla1[[#This Row],[VOLUMEN ENVIADO PERMEADO RO (m3)]]</f>
        <v>117</v>
      </c>
      <c r="W151" s="111">
        <f>Tabla1[[#This Row],[TOTAL CONSUMO AGUA LIMPIA PRODUCCIÓN (m3)]]+Tabla1[[#This Row],[TOTAL CONSUMO AGUA RECHAZO PRODUCCIÓN (m3)]]</f>
        <v>421</v>
      </c>
      <c r="X151" s="111">
        <f>+Tabla1[[#This Row],[PERMEADO ETAPA 1  (m3)]]+Tabla1[[#This Row],[VOLUMEN  PTAP POTABLE (m3)2]]+Tabla1[[#This Row],[VOLUMEN CONSUMO ACUEDUCTO (m3)]]+Tabla1[[#This Row],[VOLUMEN CONSUMO CARROTANQUES (m3)]]</f>
        <v>421</v>
      </c>
      <c r="Y151" s="111">
        <v>0</v>
      </c>
      <c r="Z151" s="111">
        <v>560</v>
      </c>
      <c r="AA151" s="115">
        <f>+Tabla1[[#This Row],[VOLUMEN CONSUMO AGUA LIMPIA TINTORERIA (m3)]]</f>
        <v>84</v>
      </c>
      <c r="AB151" s="114">
        <f>Tabla1[[#This Row],[VOLUMEN CONSUMO AGUA LIMPIA TINTORERIA (m3)]]/Tabla1[[#This Row],[TOTAL CONSUMO AGUA PRODUCCIÓN (m3)]]</f>
        <v>0.1995249406175772</v>
      </c>
      <c r="AC151" s="115">
        <f>Tabla1[[#This Row],[TOTAL CONSUMO AGUA LIMPIA PRODUCCIÓN (m3)]]-Tabla1[[#This Row],[VOLUMEN CONSUMO AGUA LIMPIA LAVANDERIA (m3)]]</f>
        <v>84</v>
      </c>
      <c r="AD151" s="115"/>
      <c r="AE151" s="115"/>
      <c r="AF151" s="115">
        <v>65</v>
      </c>
      <c r="AG151" s="115">
        <v>45</v>
      </c>
      <c r="AH151" s="115">
        <f>Tabla1[[#This Row],[VOLUMEN CONSUMO AGUA LIMPIA LAVANDERIA (m3)]]</f>
        <v>337</v>
      </c>
      <c r="AI151" s="114">
        <f>Tabla1[[#This Row],[VOLUMEN CONSUMO AGUA LIMPIA LAVANDERIA (m3)]]/Tabla1[[#This Row],[TOTAL CONSUMO AGUA PRODUCCIÓN (m3)]]</f>
        <v>0.8004750593824228</v>
      </c>
      <c r="AJ151" s="115">
        <f>'[1]Contadores Por Turno 2026'!D153-'[1]Contadores Por Turno 2026'!D152</f>
        <v>337</v>
      </c>
      <c r="AK151" s="115">
        <v>0</v>
      </c>
      <c r="AL151" s="115"/>
      <c r="AM151" s="115">
        <v>19</v>
      </c>
      <c r="AN151" s="115">
        <v>0</v>
      </c>
      <c r="AO151" s="113"/>
      <c r="AP151" s="111"/>
      <c r="AQ151" s="113"/>
      <c r="AR151" s="113">
        <v>8</v>
      </c>
      <c r="AS151" s="115">
        <f>'[1]Contadores Por Turno 2026'!L153-'[1]Contadores Por Turno 2026'!L152</f>
        <v>8</v>
      </c>
      <c r="AT151" s="113">
        <v>0</v>
      </c>
      <c r="AU151" s="112">
        <f>'[1]Contadores Por Turno 2026'!U153-'[1]Contadores Por Turno 2026'!U152</f>
        <v>444</v>
      </c>
      <c r="AV151" s="112">
        <f>'[1]Contadores Por Turno 2026'!V153-'[1]Contadores Por Turno 2026'!V152</f>
        <v>114</v>
      </c>
      <c r="AW151" s="112">
        <f>'[1]Contadores Por Turno 2026'!W153-'[1]Contadores Por Turno 2026'!W152</f>
        <v>89</v>
      </c>
      <c r="AX151" s="112">
        <v>15</v>
      </c>
      <c r="AY151" s="112">
        <v>2</v>
      </c>
      <c r="AZ151" s="112">
        <f>('[1]Contadores Por Turno 2026'!S153-'[1]Contadores Por Turno 2026'!S152)/1000</f>
        <v>53.948999999999998</v>
      </c>
      <c r="BA151" s="225" t="e">
        <v>#N/A</v>
      </c>
      <c r="BB151" s="4"/>
    </row>
    <row r="152" spans="1:54" x14ac:dyDescent="0.25">
      <c r="A152" s="25">
        <v>46073</v>
      </c>
      <c r="B152" s="26">
        <v>1</v>
      </c>
      <c r="C152" s="26">
        <f>WEEKNUM(Tabla1[[#This Row],[FECHA]],2)</f>
        <v>8</v>
      </c>
      <c r="D152" s="26">
        <f>DAY(Tabla1[[#This Row],[FECHA]])</f>
        <v>20</v>
      </c>
      <c r="E152" s="26">
        <f>'[1]Contadores Por Turno 2026'!X154-'[1]Contadores Por Turno 2026'!X153</f>
        <v>132</v>
      </c>
      <c r="F152" s="26">
        <f>'[1]Contadores Por Turno 2026'!Y154-'[1]Contadores Por Turno 2026'!Y153</f>
        <v>101</v>
      </c>
      <c r="G152" s="26"/>
      <c r="H1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171</v>
      </c>
      <c r="I152" s="26">
        <f>('[1]Contadores Por Turno 2026'!C154-'[1]Contadores Por Turno 2026'!C153)*10</f>
        <v>110</v>
      </c>
      <c r="J152" s="57">
        <f>Tabla1[[#This Row],[ENTRADA RO 1 (m3)]]</f>
        <v>0</v>
      </c>
      <c r="K152" s="57">
        <f>Tabla1[[#This Row],[RECHAZO ETAPA 1 (m3)]]</f>
        <v>0</v>
      </c>
      <c r="L152" s="57">
        <f>Tabla1[[#This Row],[PERMEADO ETAPA 1  (m3)]]</f>
        <v>0</v>
      </c>
      <c r="M152" s="56" t="e">
        <f>1-(Tabla1[[#This Row],[VOLUMEN ENVIADO A RO (m3)]]-Tabla1[[#This Row],[VOLUMEN ENVIADO PERMEADO RO (m3)]])/Tabla1[[#This Row],[VOLUMEN ENVIADO A RO (m3)]]</f>
        <v>#DIV/0!</v>
      </c>
      <c r="N152" s="57">
        <f>('[1]Contadores Por Turno 2026'!N154-'[1]Contadores Por Turno 2026'!N153)/1000</f>
        <v>0</v>
      </c>
      <c r="O152" s="57">
        <f>('[1]Contadores Por Turno 2026'!O154-'[1]Contadores Por Turno 2026'!O153)</f>
        <v>0</v>
      </c>
      <c r="P152" s="57">
        <f>+Tabla1[[#This Row],[ENTRADA RO 1 (m3)]]-Tabla1[[#This Row],[PERMEADO ETAPA 1  (m3)]]</f>
        <v>0</v>
      </c>
      <c r="Q152" s="56" t="e">
        <f>1-(Tabla1[[#This Row],[VOLUMEN ENVIADO A RO (m3)]]-Tabla1[[#This Row],[VOLUMEN ENVIADO PERMEADO RO (m3)]])/Tabla1[[#This Row],[VOLUMEN ENVIADO A RO (m3)]]</f>
        <v>#DIV/0!</v>
      </c>
      <c r="R152" s="57">
        <v>0</v>
      </c>
      <c r="S152" s="57">
        <v>0</v>
      </c>
      <c r="T152" s="57">
        <v>0</v>
      </c>
      <c r="U152" s="56" t="s">
        <v>18</v>
      </c>
      <c r="V152" s="57">
        <f>Tabla1[[#This Row],[VOLUMEN ENVIADO PERMEADO RO (m3)]]</f>
        <v>0</v>
      </c>
      <c r="W152" s="101">
        <f>Tabla1[[#This Row],[TOTAL CONSUMO AGUA LIMPIA PRODUCCIÓN (m3)]]+Tabla1[[#This Row],[TOTAL CONSUMO AGUA RECHAZO PRODUCCIÓN (m3)]]</f>
        <v>272</v>
      </c>
      <c r="X152" s="101">
        <f>+Tabla1[[#This Row],[PERMEADO ETAPA 1  (m3)]]+Tabla1[[#This Row],[VOLUMEN  PTAP POTABLE (m3)2]]+Tabla1[[#This Row],[VOLUMEN CONSUMO ACUEDUCTO (m3)]]+Tabla1[[#This Row],[VOLUMEN CONSUMO CARROTANQUES (m3)]]</f>
        <v>272</v>
      </c>
      <c r="Y152" s="101">
        <v>0</v>
      </c>
      <c r="Z152" s="101">
        <v>480</v>
      </c>
      <c r="AA152" s="105">
        <f>+Tabla1[[#This Row],[VOLUMEN CONSUMO AGUA LIMPIA TINTORERIA (m3)]]</f>
        <v>2</v>
      </c>
      <c r="AB152" s="104">
        <f>Tabla1[[#This Row],[VOLUMEN CONSUMO AGUA LIMPIA TINTORERIA (m3)]]/Tabla1[[#This Row],[TOTAL CONSUMO AGUA PRODUCCIÓN (m3)]]</f>
        <v>7.3529411764705881E-3</v>
      </c>
      <c r="AC152" s="105">
        <f>Tabla1[[#This Row],[TOTAL CONSUMO AGUA LIMPIA PRODUCCIÓN (m3)]]-Tabla1[[#This Row],[VOLUMEN CONSUMO AGUA LIMPIA LAVANDERIA (m3)]]</f>
        <v>2</v>
      </c>
      <c r="AD152" s="105"/>
      <c r="AE152" s="105"/>
      <c r="AF152" s="105">
        <v>65</v>
      </c>
      <c r="AG152" s="105">
        <v>45</v>
      </c>
      <c r="AH152" s="105">
        <f>Tabla1[[#This Row],[VOLUMEN CONSUMO AGUA LIMPIA LAVANDERIA (m3)]]</f>
        <v>270</v>
      </c>
      <c r="AI152" s="104">
        <f>Tabla1[[#This Row],[VOLUMEN CONSUMO AGUA LIMPIA LAVANDERIA (m3)]]/Tabla1[[#This Row],[TOTAL CONSUMO AGUA PRODUCCIÓN (m3)]]</f>
        <v>0.99264705882352944</v>
      </c>
      <c r="AJ152" s="105">
        <f>'[1]Contadores Por Turno 2026'!D154-'[1]Contadores Por Turno 2026'!D153</f>
        <v>270</v>
      </c>
      <c r="AK152" s="105">
        <v>0</v>
      </c>
      <c r="AL152" s="105"/>
      <c r="AM152" s="105">
        <v>19</v>
      </c>
      <c r="AN152" s="105">
        <v>0</v>
      </c>
      <c r="AO152" s="103"/>
      <c r="AP152" s="101"/>
      <c r="AQ152" s="103"/>
      <c r="AR152" s="103">
        <v>8</v>
      </c>
      <c r="AS152" s="105">
        <f>'[1]Contadores Por Turno 2026'!L154-'[1]Contadores Por Turno 2026'!L153</f>
        <v>6</v>
      </c>
      <c r="AT152" s="103">
        <v>0</v>
      </c>
      <c r="AU152" s="102">
        <f>'[1]Contadores Por Turno 2026'!U154-'[1]Contadores Por Turno 2026'!U153</f>
        <v>303</v>
      </c>
      <c r="AV152" s="102">
        <f>'[1]Contadores Por Turno 2026'!V154-'[1]Contadores Por Turno 2026'!V153</f>
        <v>48</v>
      </c>
      <c r="AW152" s="102">
        <f>'[1]Contadores Por Turno 2026'!W154-'[1]Contadores Por Turno 2026'!W153</f>
        <v>39</v>
      </c>
      <c r="AX152" s="102">
        <v>0</v>
      </c>
      <c r="AY152" s="102">
        <v>0</v>
      </c>
      <c r="AZ152" s="102">
        <f>('[1]Contadores Por Turno 2026'!S154-'[1]Contadores Por Turno 2026'!S153)/1000</f>
        <v>6.8000000000000005E-2</v>
      </c>
      <c r="BA152" s="223" t="e">
        <v>#N/A</v>
      </c>
      <c r="BB152" s="4"/>
    </row>
    <row r="153" spans="1:54" x14ac:dyDescent="0.25">
      <c r="A153" s="23">
        <v>46073</v>
      </c>
      <c r="B153" s="17">
        <v>2</v>
      </c>
      <c r="C153" s="17">
        <f>WEEKNUM(Tabla1[[#This Row],[FECHA]],2)</f>
        <v>8</v>
      </c>
      <c r="D153" s="17">
        <f>DAY(Tabla1[[#This Row],[FECHA]])</f>
        <v>20</v>
      </c>
      <c r="E153" s="17">
        <f>'[1]Contadores Por Turno 2026'!X155-'[1]Contadores Por Turno 2026'!X154</f>
        <v>119</v>
      </c>
      <c r="F153" s="17">
        <f>'[1]Contadores Por Turno 2026'!Y155-'[1]Contadores Por Turno 2026'!Y154</f>
        <v>95</v>
      </c>
      <c r="H1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324</v>
      </c>
      <c r="I153" s="17">
        <f>('[1]Contadores Por Turno 2026'!C155-'[1]Contadores Por Turno 2026'!C154)*10</f>
        <v>240</v>
      </c>
      <c r="J153" s="59">
        <f>Tabla1[[#This Row],[ENTRADA RO 1 (m3)]]</f>
        <v>0</v>
      </c>
      <c r="K153" s="59">
        <f>Tabla1[[#This Row],[RECHAZO ETAPA 1 (m3)]]</f>
        <v>0</v>
      </c>
      <c r="L153" s="59">
        <f>Tabla1[[#This Row],[PERMEADO ETAPA 1  (m3)]]</f>
        <v>0</v>
      </c>
      <c r="M153" s="58" t="e">
        <f>1-(Tabla1[[#This Row],[VOLUMEN ENVIADO A RO (m3)]]-Tabla1[[#This Row],[VOLUMEN ENVIADO PERMEADO RO (m3)]])/Tabla1[[#This Row],[VOLUMEN ENVIADO A RO (m3)]]</f>
        <v>#DIV/0!</v>
      </c>
      <c r="N153" s="59">
        <f>('[1]Contadores Por Turno 2026'!N155-'[1]Contadores Por Turno 2026'!N154)/1000</f>
        <v>0</v>
      </c>
      <c r="O153" s="59">
        <f>('[1]Contadores Por Turno 2026'!O155-'[1]Contadores Por Turno 2026'!O154)</f>
        <v>0</v>
      </c>
      <c r="P153" s="59">
        <f>+Tabla1[[#This Row],[ENTRADA RO 1 (m3)]]-Tabla1[[#This Row],[PERMEADO ETAPA 1  (m3)]]</f>
        <v>0</v>
      </c>
      <c r="Q153" s="58" t="e">
        <f>1-(Tabla1[[#This Row],[VOLUMEN ENVIADO A RO (m3)]]-Tabla1[[#This Row],[VOLUMEN ENVIADO PERMEADO RO (m3)]])/Tabla1[[#This Row],[VOLUMEN ENVIADO A RO (m3)]]</f>
        <v>#DIV/0!</v>
      </c>
      <c r="R153" s="59">
        <v>0</v>
      </c>
      <c r="S153" s="59">
        <v>0</v>
      </c>
      <c r="T153" s="59">
        <v>0</v>
      </c>
      <c r="U153" s="58" t="s">
        <v>18</v>
      </c>
      <c r="V153" s="59">
        <f>Tabla1[[#This Row],[VOLUMEN ENVIADO PERMEADO RO (m3)]]</f>
        <v>0</v>
      </c>
      <c r="W153" s="106">
        <f>Tabla1[[#This Row],[TOTAL CONSUMO AGUA LIMPIA PRODUCCIÓN (m3)]]+Tabla1[[#This Row],[TOTAL CONSUMO AGUA RECHAZO PRODUCCIÓN (m3)]]</f>
        <v>419</v>
      </c>
      <c r="X153" s="106">
        <f>+Tabla1[[#This Row],[PERMEADO ETAPA 1  (m3)]]+Tabla1[[#This Row],[VOLUMEN  PTAP POTABLE (m3)2]]+Tabla1[[#This Row],[VOLUMEN CONSUMO ACUEDUCTO (m3)]]+Tabla1[[#This Row],[VOLUMEN CONSUMO CARROTANQUES (m3)]]</f>
        <v>419</v>
      </c>
      <c r="Y153" s="106">
        <v>0</v>
      </c>
      <c r="Z153" s="106">
        <v>400</v>
      </c>
      <c r="AA153" s="110">
        <f>+Tabla1[[#This Row],[VOLUMEN CONSUMO AGUA LIMPIA TINTORERIA (m3)]]</f>
        <v>59</v>
      </c>
      <c r="AB153" s="109">
        <f>Tabla1[[#This Row],[VOLUMEN CONSUMO AGUA LIMPIA TINTORERIA (m3)]]/Tabla1[[#This Row],[TOTAL CONSUMO AGUA PRODUCCIÓN (m3)]]</f>
        <v>0.14081145584725538</v>
      </c>
      <c r="AC153" s="110">
        <f>Tabla1[[#This Row],[TOTAL CONSUMO AGUA LIMPIA PRODUCCIÓN (m3)]]-Tabla1[[#This Row],[VOLUMEN CONSUMO AGUA LIMPIA LAVANDERIA (m3)]]</f>
        <v>59</v>
      </c>
      <c r="AD153" s="110"/>
      <c r="AE153" s="110">
        <v>3026</v>
      </c>
      <c r="AF153" s="110">
        <v>65</v>
      </c>
      <c r="AG153" s="110">
        <v>45</v>
      </c>
      <c r="AH153" s="110">
        <f>Tabla1[[#This Row],[VOLUMEN CONSUMO AGUA LIMPIA LAVANDERIA (m3)]]</f>
        <v>360</v>
      </c>
      <c r="AI153" s="109">
        <f>Tabla1[[#This Row],[VOLUMEN CONSUMO AGUA LIMPIA LAVANDERIA (m3)]]/Tabla1[[#This Row],[TOTAL CONSUMO AGUA PRODUCCIÓN (m3)]]</f>
        <v>0.85918854415274459</v>
      </c>
      <c r="AJ153" s="110">
        <f>'[1]Contadores Por Turno 2026'!D155-'[1]Contadores Por Turno 2026'!D154</f>
        <v>360</v>
      </c>
      <c r="AK153" s="110">
        <v>0</v>
      </c>
      <c r="AL153" s="110">
        <v>17237</v>
      </c>
      <c r="AM153" s="110">
        <v>19</v>
      </c>
      <c r="AN153" s="110">
        <v>0</v>
      </c>
      <c r="AO153" s="108"/>
      <c r="AP153" s="106"/>
      <c r="AQ153" s="108"/>
      <c r="AR153" s="108">
        <v>8</v>
      </c>
      <c r="AS153" s="110">
        <f>'[1]Contadores Por Turno 2026'!L155-'[1]Contadores Por Turno 2026'!L154</f>
        <v>7</v>
      </c>
      <c r="AT153" s="108">
        <v>0</v>
      </c>
      <c r="AU153" s="107">
        <f>'[1]Contadores Por Turno 2026'!U155-'[1]Contadores Por Turno 2026'!U154</f>
        <v>443</v>
      </c>
      <c r="AV153" s="107">
        <f>'[1]Contadores Por Turno 2026'!V155-'[1]Contadores Por Turno 2026'!V154</f>
        <v>125</v>
      </c>
      <c r="AW153" s="107">
        <f>'[1]Contadores Por Turno 2026'!W155-'[1]Contadores Por Turno 2026'!W154</f>
        <v>111</v>
      </c>
      <c r="AX153" s="107">
        <v>0</v>
      </c>
      <c r="AY153" s="107">
        <v>4</v>
      </c>
      <c r="AZ153" s="107">
        <f>('[1]Contadores Por Turno 2026'!S155-'[1]Contadores Por Turno 2026'!S154)/1000</f>
        <v>44.523000000000003</v>
      </c>
      <c r="BA153" s="224" t="e">
        <v>#N/A</v>
      </c>
      <c r="BB153" s="4"/>
    </row>
    <row r="154" spans="1:54" ht="15.75" thickBot="1" x14ac:dyDescent="0.3">
      <c r="A154" s="27">
        <v>46073</v>
      </c>
      <c r="B154" s="28">
        <v>3</v>
      </c>
      <c r="C154" s="28">
        <f>WEEKNUM(Tabla1[[#This Row],[FECHA]],2)</f>
        <v>8</v>
      </c>
      <c r="D154" s="28">
        <f>DAY(Tabla1[[#This Row],[FECHA]])</f>
        <v>20</v>
      </c>
      <c r="E154" s="28">
        <f>'[1]Contadores Por Turno 2026'!X156-'[1]Contadores Por Turno 2026'!X155</f>
        <v>105</v>
      </c>
      <c r="F154" s="28">
        <f>'[1]Contadores Por Turno 2026'!Y156-'[1]Contadores Por Turno 2026'!Y155</f>
        <v>82</v>
      </c>
      <c r="G154" s="28"/>
      <c r="H1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362</v>
      </c>
      <c r="I154" s="28">
        <f>('[1]Contadores Por Turno 2026'!C156-'[1]Contadores Por Turno 2026'!C155)*10</f>
        <v>330</v>
      </c>
      <c r="J154" s="61">
        <f>Tabla1[[#This Row],[ENTRADA RO 1 (m3)]]</f>
        <v>0</v>
      </c>
      <c r="K154" s="61">
        <f>Tabla1[[#This Row],[RECHAZO ETAPA 1 (m3)]]</f>
        <v>0</v>
      </c>
      <c r="L154" s="61">
        <f>Tabla1[[#This Row],[PERMEADO ETAPA 1  (m3)]]</f>
        <v>0</v>
      </c>
      <c r="M154" s="60" t="e">
        <f>1-(Tabla1[[#This Row],[VOLUMEN ENVIADO A RO (m3)]]-Tabla1[[#This Row],[VOLUMEN ENVIADO PERMEADO RO (m3)]])/Tabla1[[#This Row],[VOLUMEN ENVIADO A RO (m3)]]</f>
        <v>#DIV/0!</v>
      </c>
      <c r="N154" s="61">
        <f>('[1]Contadores Por Turno 2026'!N156-'[1]Contadores Por Turno 2026'!N155)/1000</f>
        <v>0</v>
      </c>
      <c r="O154" s="61">
        <f>('[1]Contadores Por Turno 2026'!O156-'[1]Contadores Por Turno 2026'!O155)</f>
        <v>0</v>
      </c>
      <c r="P154" s="61">
        <f>+Tabla1[[#This Row],[ENTRADA RO 1 (m3)]]-Tabla1[[#This Row],[PERMEADO ETAPA 1  (m3)]]</f>
        <v>0</v>
      </c>
      <c r="Q154" s="60" t="e">
        <f>1-(Tabla1[[#This Row],[VOLUMEN ENVIADO A RO (m3)]]-Tabla1[[#This Row],[VOLUMEN ENVIADO PERMEADO RO (m3)]])/Tabla1[[#This Row],[VOLUMEN ENVIADO A RO (m3)]]</f>
        <v>#DIV/0!</v>
      </c>
      <c r="R154" s="61">
        <v>0</v>
      </c>
      <c r="S154" s="61">
        <v>0</v>
      </c>
      <c r="T154" s="61">
        <v>0</v>
      </c>
      <c r="U154" s="60" t="s">
        <v>18</v>
      </c>
      <c r="V154" s="61">
        <f>Tabla1[[#This Row],[VOLUMEN ENVIADO PERMEADO RO (m3)]]</f>
        <v>0</v>
      </c>
      <c r="W154" s="111">
        <f>Tabla1[[#This Row],[TOTAL CONSUMO AGUA LIMPIA PRODUCCIÓN (m3)]]+Tabla1[[#This Row],[TOTAL CONSUMO AGUA RECHAZO PRODUCCIÓN (m3)]]</f>
        <v>444</v>
      </c>
      <c r="X154" s="111">
        <f>+Tabla1[[#This Row],[PERMEADO ETAPA 1  (m3)]]+Tabla1[[#This Row],[VOLUMEN  PTAP POTABLE (m3)2]]+Tabla1[[#This Row],[VOLUMEN CONSUMO ACUEDUCTO (m3)]]+Tabla1[[#This Row],[VOLUMEN CONSUMO CARROTANQUES (m3)]]</f>
        <v>444</v>
      </c>
      <c r="Y154" s="111">
        <v>0</v>
      </c>
      <c r="Z154" s="111">
        <v>480</v>
      </c>
      <c r="AA154" s="115">
        <f>+Tabla1[[#This Row],[VOLUMEN CONSUMO AGUA LIMPIA TINTORERIA (m3)]]</f>
        <v>124</v>
      </c>
      <c r="AB154" s="114">
        <f>Tabla1[[#This Row],[VOLUMEN CONSUMO AGUA LIMPIA TINTORERIA (m3)]]/Tabla1[[#This Row],[TOTAL CONSUMO AGUA PRODUCCIÓN (m3)]]</f>
        <v>0.27927927927927926</v>
      </c>
      <c r="AC154" s="115">
        <f>Tabla1[[#This Row],[TOTAL CONSUMO AGUA LIMPIA PRODUCCIÓN (m3)]]-Tabla1[[#This Row],[VOLUMEN CONSUMO AGUA LIMPIA LAVANDERIA (m3)]]</f>
        <v>124</v>
      </c>
      <c r="AD154" s="115"/>
      <c r="AE154" s="115"/>
      <c r="AF154" s="115">
        <v>65</v>
      </c>
      <c r="AG154" s="115">
        <v>45</v>
      </c>
      <c r="AH154" s="115">
        <f>Tabla1[[#This Row],[VOLUMEN CONSUMO AGUA LIMPIA LAVANDERIA (m3)]]</f>
        <v>320</v>
      </c>
      <c r="AI154" s="114">
        <f>Tabla1[[#This Row],[VOLUMEN CONSUMO AGUA LIMPIA LAVANDERIA (m3)]]/Tabla1[[#This Row],[TOTAL CONSUMO AGUA PRODUCCIÓN (m3)]]</f>
        <v>0.72072072072072069</v>
      </c>
      <c r="AJ154" s="115">
        <f>'[1]Contadores Por Turno 2026'!D156-'[1]Contadores Por Turno 2026'!D155</f>
        <v>320</v>
      </c>
      <c r="AK154" s="115">
        <v>0</v>
      </c>
      <c r="AL154" s="115"/>
      <c r="AM154" s="115">
        <v>19</v>
      </c>
      <c r="AN154" s="115">
        <v>0</v>
      </c>
      <c r="AO154" s="113"/>
      <c r="AP154" s="111"/>
      <c r="AQ154" s="113"/>
      <c r="AR154" s="113">
        <v>8</v>
      </c>
      <c r="AS154" s="115">
        <f>'[1]Contadores Por Turno 2026'!L156-'[1]Contadores Por Turno 2026'!L155</f>
        <v>7</v>
      </c>
      <c r="AT154" s="113">
        <v>0</v>
      </c>
      <c r="AU154" s="112">
        <f>'[1]Contadores Por Turno 2026'!U156-'[1]Contadores Por Turno 2026'!U155</f>
        <v>467</v>
      </c>
      <c r="AV154" s="112">
        <f>'[1]Contadores Por Turno 2026'!V156-'[1]Contadores Por Turno 2026'!V155</f>
        <v>103</v>
      </c>
      <c r="AW154" s="112">
        <f>'[1]Contadores Por Turno 2026'!W156-'[1]Contadores Por Turno 2026'!W155</f>
        <v>41</v>
      </c>
      <c r="AX154" s="112">
        <v>0</v>
      </c>
      <c r="AY154" s="112">
        <v>6</v>
      </c>
      <c r="AZ154" s="112">
        <f>('[1]Contadores Por Turno 2026'!S156-'[1]Contadores Por Turno 2026'!S155)/1000</f>
        <v>32.517000000000003</v>
      </c>
      <c r="BA154" s="225" t="e">
        <v>#N/A</v>
      </c>
      <c r="BB154" s="4"/>
    </row>
    <row r="155" spans="1:54" x14ac:dyDescent="0.25">
      <c r="A155" s="25">
        <v>46074</v>
      </c>
      <c r="B155" s="26">
        <v>1</v>
      </c>
      <c r="C155" s="26">
        <f>WEEKNUM(Tabla1[[#This Row],[FECHA]],2)</f>
        <v>8</v>
      </c>
      <c r="D155" s="26">
        <f>DAY(Tabla1[[#This Row],[FECHA]])</f>
        <v>21</v>
      </c>
      <c r="E155" s="26">
        <f>'[1]Contadores Por Turno 2026'!X157-'[1]Contadores Por Turno 2026'!X156</f>
        <v>75</v>
      </c>
      <c r="F155" s="26">
        <f>'[1]Contadores Por Turno 2026'!Y157-'[1]Contadores Por Turno 2026'!Y156</f>
        <v>55</v>
      </c>
      <c r="G155" s="26"/>
      <c r="H1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259</v>
      </c>
      <c r="I155" s="26">
        <f>('[1]Contadores Por Turno 2026'!C157-'[1]Contadores Por Turno 2026'!C156)*10</f>
        <v>240</v>
      </c>
      <c r="J155" s="57">
        <f>Tabla1[[#This Row],[ENTRADA RO 1 (m3)]]</f>
        <v>0</v>
      </c>
      <c r="K155" s="57">
        <f>Tabla1[[#This Row],[RECHAZO ETAPA 1 (m3)]]</f>
        <v>0</v>
      </c>
      <c r="L155" s="57">
        <f>Tabla1[[#This Row],[PERMEADO ETAPA 1  (m3)]]</f>
        <v>0</v>
      </c>
      <c r="M155" s="56" t="e">
        <f>1-(Tabla1[[#This Row],[VOLUMEN ENVIADO A RO (m3)]]-Tabla1[[#This Row],[VOLUMEN ENVIADO PERMEADO RO (m3)]])/Tabla1[[#This Row],[VOLUMEN ENVIADO A RO (m3)]]</f>
        <v>#DIV/0!</v>
      </c>
      <c r="N155" s="57">
        <f>('[1]Contadores Por Turno 2026'!N157-'[1]Contadores Por Turno 2026'!N156)/1000</f>
        <v>0</v>
      </c>
      <c r="O155" s="57">
        <f>('[1]Contadores Por Turno 2026'!O157-'[1]Contadores Por Turno 2026'!O156)</f>
        <v>0</v>
      </c>
      <c r="P155" s="57">
        <f>+Tabla1[[#This Row],[ENTRADA RO 1 (m3)]]-Tabla1[[#This Row],[PERMEADO ETAPA 1  (m3)]]</f>
        <v>0</v>
      </c>
      <c r="Q155" s="56" t="e">
        <f>1-(Tabla1[[#This Row],[VOLUMEN ENVIADO A RO (m3)]]-Tabla1[[#This Row],[VOLUMEN ENVIADO PERMEADO RO (m3)]])/Tabla1[[#This Row],[VOLUMEN ENVIADO A RO (m3)]]</f>
        <v>#DIV/0!</v>
      </c>
      <c r="R155" s="57">
        <v>0</v>
      </c>
      <c r="S155" s="57">
        <v>0</v>
      </c>
      <c r="T155" s="57">
        <v>0</v>
      </c>
      <c r="U155" s="56" t="s">
        <v>18</v>
      </c>
      <c r="V155" s="57">
        <f>Tabla1[[#This Row],[VOLUMEN ENVIADO PERMEADO RO (m3)]]</f>
        <v>0</v>
      </c>
      <c r="W155" s="101">
        <f>Tabla1[[#This Row],[TOTAL CONSUMO AGUA LIMPIA PRODUCCIÓN (m3)]]+Tabla1[[#This Row],[TOTAL CONSUMO AGUA RECHAZO PRODUCCIÓN (m3)]]</f>
        <v>314</v>
      </c>
      <c r="X155" s="101">
        <f>+Tabla1[[#This Row],[PERMEADO ETAPA 1  (m3)]]+Tabla1[[#This Row],[VOLUMEN  PTAP POTABLE (m3)2]]+Tabla1[[#This Row],[VOLUMEN CONSUMO ACUEDUCTO (m3)]]+Tabla1[[#This Row],[VOLUMEN CONSUMO CARROTANQUES (m3)]]</f>
        <v>314</v>
      </c>
      <c r="Y155" s="101">
        <v>0</v>
      </c>
      <c r="Z155" s="101">
        <v>400</v>
      </c>
      <c r="AA155" s="105">
        <f>+Tabla1[[#This Row],[VOLUMEN CONSUMO AGUA LIMPIA TINTORERIA (m3)]]</f>
        <v>6</v>
      </c>
      <c r="AB155" s="104">
        <f>Tabla1[[#This Row],[VOLUMEN CONSUMO AGUA LIMPIA TINTORERIA (m3)]]/Tabla1[[#This Row],[TOTAL CONSUMO AGUA PRODUCCIÓN (m3)]]</f>
        <v>1.9108280254777069E-2</v>
      </c>
      <c r="AC155" s="105">
        <f>Tabla1[[#This Row],[TOTAL CONSUMO AGUA LIMPIA PRODUCCIÓN (m3)]]-Tabla1[[#This Row],[VOLUMEN CONSUMO AGUA LIMPIA LAVANDERIA (m3)]]</f>
        <v>6</v>
      </c>
      <c r="AD155" s="105"/>
      <c r="AE155" s="105"/>
      <c r="AF155" s="105">
        <v>65</v>
      </c>
      <c r="AG155" s="105">
        <v>45</v>
      </c>
      <c r="AH155" s="105">
        <f>Tabla1[[#This Row],[VOLUMEN CONSUMO AGUA LIMPIA LAVANDERIA (m3)]]</f>
        <v>308</v>
      </c>
      <c r="AI155" s="104">
        <f>Tabla1[[#This Row],[VOLUMEN CONSUMO AGUA LIMPIA LAVANDERIA (m3)]]/Tabla1[[#This Row],[TOTAL CONSUMO AGUA PRODUCCIÓN (m3)]]</f>
        <v>0.98089171974522293</v>
      </c>
      <c r="AJ155" s="105">
        <f>'[1]Contadores Por Turno 2026'!D157-'[1]Contadores Por Turno 2026'!D156</f>
        <v>308</v>
      </c>
      <c r="AK155" s="105">
        <v>0</v>
      </c>
      <c r="AL155" s="105"/>
      <c r="AM155" s="105">
        <v>19</v>
      </c>
      <c r="AN155" s="105">
        <v>0</v>
      </c>
      <c r="AO155" s="103"/>
      <c r="AP155" s="101"/>
      <c r="AQ155" s="103"/>
      <c r="AR155" s="103">
        <v>8</v>
      </c>
      <c r="AS155" s="105">
        <f>'[1]Contadores Por Turno 2026'!L157-'[1]Contadores Por Turno 2026'!L156</f>
        <v>7</v>
      </c>
      <c r="AT155" s="103">
        <v>0</v>
      </c>
      <c r="AU155" s="102">
        <f>'[1]Contadores Por Turno 2026'!U157-'[1]Contadores Por Turno 2026'!U156</f>
        <v>334</v>
      </c>
      <c r="AV155" s="102">
        <f>'[1]Contadores Por Turno 2026'!V157-'[1]Contadores Por Turno 2026'!V156</f>
        <v>-37</v>
      </c>
      <c r="AW155" s="102">
        <f>'[1]Contadores Por Turno 2026'!W157-'[1]Contadores Por Turno 2026'!W156</f>
        <v>27</v>
      </c>
      <c r="AX155" s="102">
        <v>0</v>
      </c>
      <c r="AY155" s="102">
        <v>0</v>
      </c>
      <c r="AZ155" s="102">
        <f>('[1]Contadores Por Turno 2026'!S157-'[1]Contadores Por Turno 2026'!S156)/1000</f>
        <v>0.88</v>
      </c>
      <c r="BA155" s="223" t="e">
        <v>#N/A</v>
      </c>
      <c r="BB155" s="4"/>
    </row>
    <row r="156" spans="1:54" x14ac:dyDescent="0.25">
      <c r="A156" s="23">
        <v>46074</v>
      </c>
      <c r="B156" s="17">
        <v>2</v>
      </c>
      <c r="C156" s="17">
        <f>WEEKNUM(Tabla1[[#This Row],[FECHA]],2)</f>
        <v>8</v>
      </c>
      <c r="D156" s="17">
        <f>DAY(Tabla1[[#This Row],[FECHA]])</f>
        <v>21</v>
      </c>
      <c r="E156" s="17">
        <f>'[1]Contadores Por Turno 2026'!X158-'[1]Contadores Por Turno 2026'!X157</f>
        <v>55</v>
      </c>
      <c r="F156" s="17">
        <f>'[1]Contadores Por Turno 2026'!Y158-'[1]Contadores Por Turno 2026'!Y157</f>
        <v>38</v>
      </c>
      <c r="H15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156" s="17">
        <f>('[1]Contadores Por Turno 2026'!C158-'[1]Contadores Por Turno 2026'!C157)*10</f>
        <v>450</v>
      </c>
      <c r="J156" s="59">
        <f>Tabla1[[#This Row],[ENTRADA RO 1 (m3)]]</f>
        <v>0</v>
      </c>
      <c r="K156" s="59">
        <f>Tabla1[[#This Row],[RECHAZO ETAPA 1 (m3)]]</f>
        <v>0</v>
      </c>
      <c r="L156" s="59">
        <f>Tabla1[[#This Row],[PERMEADO ETAPA 1  (m3)]]</f>
        <v>0</v>
      </c>
      <c r="M156" s="58" t="e">
        <f>1-(Tabla1[[#This Row],[VOLUMEN ENVIADO A RO (m3)]]-Tabla1[[#This Row],[VOLUMEN ENVIADO PERMEADO RO (m3)]])/Tabla1[[#This Row],[VOLUMEN ENVIADO A RO (m3)]]</f>
        <v>#DIV/0!</v>
      </c>
      <c r="N156" s="59">
        <f>('[1]Contadores Por Turno 2026'!N158-'[1]Contadores Por Turno 2026'!N157)/1000</f>
        <v>0</v>
      </c>
      <c r="O156" s="59">
        <f>('[1]Contadores Por Turno 2026'!O158-'[1]Contadores Por Turno 2026'!O157)</f>
        <v>0</v>
      </c>
      <c r="P156" s="59">
        <f>+Tabla1[[#This Row],[ENTRADA RO 1 (m3)]]-Tabla1[[#This Row],[PERMEADO ETAPA 1  (m3)]]</f>
        <v>0</v>
      </c>
      <c r="Q156" s="58" t="e">
        <f>1-(Tabla1[[#This Row],[VOLUMEN ENVIADO A RO (m3)]]-Tabla1[[#This Row],[VOLUMEN ENVIADO PERMEADO RO (m3)]])/Tabla1[[#This Row],[VOLUMEN ENVIADO A RO (m3)]]</f>
        <v>#DIV/0!</v>
      </c>
      <c r="R156" s="59">
        <v>0</v>
      </c>
      <c r="S156" s="59">
        <v>0</v>
      </c>
      <c r="T156" s="59">
        <v>0</v>
      </c>
      <c r="U156" s="58" t="s">
        <v>18</v>
      </c>
      <c r="V156" s="59">
        <f>Tabla1[[#This Row],[VOLUMEN ENVIADO PERMEADO RO (m3)]]</f>
        <v>0</v>
      </c>
      <c r="W156" s="106">
        <f>Tabla1[[#This Row],[TOTAL CONSUMO AGUA LIMPIA PRODUCCIÓN (m3)]]+Tabla1[[#This Row],[TOTAL CONSUMO AGUA RECHAZO PRODUCCIÓN (m3)]]</f>
        <v>316</v>
      </c>
      <c r="X156" s="106">
        <f>+Tabla1[[#This Row],[PERMEADO ETAPA 1  (m3)]]+Tabla1[[#This Row],[VOLUMEN  PTAP POTABLE (m3)2]]+Tabla1[[#This Row],[VOLUMEN CONSUMO ACUEDUCTO (m3)]]+Tabla1[[#This Row],[VOLUMEN CONSUMO CARROTANQUES (m3)]]</f>
        <v>316</v>
      </c>
      <c r="Y156" s="106">
        <v>0</v>
      </c>
      <c r="Z156" s="106">
        <v>160</v>
      </c>
      <c r="AA156" s="110">
        <f>+Tabla1[[#This Row],[VOLUMEN CONSUMO AGUA LIMPIA TINTORERIA (m3)]]</f>
        <v>-84</v>
      </c>
      <c r="AB156" s="109">
        <f>Tabla1[[#This Row],[VOLUMEN CONSUMO AGUA LIMPIA TINTORERIA (m3)]]/Tabla1[[#This Row],[TOTAL CONSUMO AGUA PRODUCCIÓN (m3)]]</f>
        <v>-0.26582278481012656</v>
      </c>
      <c r="AC156" s="110">
        <f>Tabla1[[#This Row],[TOTAL CONSUMO AGUA LIMPIA PRODUCCIÓN (m3)]]-Tabla1[[#This Row],[VOLUMEN CONSUMO AGUA LIMPIA LAVANDERIA (m3)]]</f>
        <v>-84</v>
      </c>
      <c r="AD156" s="110"/>
      <c r="AE156" s="110">
        <v>3155</v>
      </c>
      <c r="AF156" s="110">
        <v>65</v>
      </c>
      <c r="AG156" s="110">
        <v>45</v>
      </c>
      <c r="AH156" s="110">
        <f>Tabla1[[#This Row],[VOLUMEN CONSUMO AGUA LIMPIA LAVANDERIA (m3)]]</f>
        <v>400</v>
      </c>
      <c r="AI156" s="109">
        <f>Tabla1[[#This Row],[VOLUMEN CONSUMO AGUA LIMPIA LAVANDERIA (m3)]]/Tabla1[[#This Row],[TOTAL CONSUMO AGUA PRODUCCIÓN (m3)]]</f>
        <v>1.2658227848101267</v>
      </c>
      <c r="AJ156" s="110">
        <f>'[1]Contadores Por Turno 2026'!D158-'[1]Contadores Por Turno 2026'!D157</f>
        <v>400</v>
      </c>
      <c r="AK156" s="110">
        <v>0</v>
      </c>
      <c r="AL156" s="110">
        <v>15034</v>
      </c>
      <c r="AM156" s="110">
        <v>19</v>
      </c>
      <c r="AN156" s="110">
        <v>0</v>
      </c>
      <c r="AO156" s="108"/>
      <c r="AP156" s="106"/>
      <c r="AQ156" s="108"/>
      <c r="AR156" s="108">
        <v>8</v>
      </c>
      <c r="AS156" s="110">
        <f>'[1]Contadores Por Turno 2026'!L158-'[1]Contadores Por Turno 2026'!L157</f>
        <v>17</v>
      </c>
      <c r="AT156" s="108">
        <v>0</v>
      </c>
      <c r="AU156" s="107">
        <f>'[1]Contadores Por Turno 2026'!U158-'[1]Contadores Por Turno 2026'!U157</f>
        <v>333</v>
      </c>
      <c r="AV156" s="107">
        <f>'[1]Contadores Por Turno 2026'!V158-'[1]Contadores Por Turno 2026'!V157</f>
        <v>109</v>
      </c>
      <c r="AW156" s="107">
        <f>'[1]Contadores Por Turno 2026'!W158-'[1]Contadores Por Turno 2026'!W157</f>
        <v>121</v>
      </c>
      <c r="AX156" s="107">
        <v>0</v>
      </c>
      <c r="AY156" s="107">
        <v>-10</v>
      </c>
      <c r="AZ156" s="107">
        <f>('[1]Contadores Por Turno 2026'!S158-'[1]Contadores Por Turno 2026'!S157)/1000</f>
        <v>52.765000000000001</v>
      </c>
      <c r="BA156" s="224" t="e">
        <v>#N/A</v>
      </c>
      <c r="BB156" s="4"/>
    </row>
    <row r="157" spans="1:54" ht="15.75" thickBot="1" x14ac:dyDescent="0.3">
      <c r="A157" s="27">
        <v>46074</v>
      </c>
      <c r="B157" s="28">
        <v>3</v>
      </c>
      <c r="C157" s="28">
        <f>WEEKNUM(Tabla1[[#This Row],[FECHA]],2)</f>
        <v>8</v>
      </c>
      <c r="D157" s="28">
        <f>DAY(Tabla1[[#This Row],[FECHA]])</f>
        <v>21</v>
      </c>
      <c r="E157" s="28">
        <f>'[1]Contadores Por Turno 2026'!X159-'[1]Contadores Por Turno 2026'!X158</f>
        <v>0</v>
      </c>
      <c r="F157" s="28">
        <f>'[1]Contadores Por Turno 2026'!Y159-'[1]Contadores Por Turno 2026'!Y158</f>
        <v>0</v>
      </c>
      <c r="G157" s="28"/>
      <c r="H15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333</v>
      </c>
      <c r="I157" s="28">
        <f>('[1]Contadores Por Turno 2026'!C159-'[1]Contadores Por Turno 2026'!C158)*10</f>
        <v>0</v>
      </c>
      <c r="J157" s="61">
        <f>Tabla1[[#This Row],[ENTRADA RO 1 (m3)]]</f>
        <v>0</v>
      </c>
      <c r="K157" s="61">
        <f>Tabla1[[#This Row],[RECHAZO ETAPA 1 (m3)]]</f>
        <v>0</v>
      </c>
      <c r="L157" s="61">
        <f>Tabla1[[#This Row],[PERMEADO ETAPA 1  (m3)]]</f>
        <v>0</v>
      </c>
      <c r="M157" s="60" t="e">
        <f>1-(Tabla1[[#This Row],[VOLUMEN ENVIADO A RO (m3)]]-Tabla1[[#This Row],[VOLUMEN ENVIADO PERMEADO RO (m3)]])/Tabla1[[#This Row],[VOLUMEN ENVIADO A RO (m3)]]</f>
        <v>#DIV/0!</v>
      </c>
      <c r="N157" s="61">
        <f>('[1]Contadores Por Turno 2026'!N159-'[1]Contadores Por Turno 2026'!N158)/1000</f>
        <v>0</v>
      </c>
      <c r="O157" s="61">
        <f>('[1]Contadores Por Turno 2026'!O159-'[1]Contadores Por Turno 2026'!O158)</f>
        <v>0</v>
      </c>
      <c r="P157" s="61">
        <f>+Tabla1[[#This Row],[ENTRADA RO 1 (m3)]]-Tabla1[[#This Row],[PERMEADO ETAPA 1  (m3)]]</f>
        <v>0</v>
      </c>
      <c r="Q157" s="60" t="e">
        <f>1-(Tabla1[[#This Row],[VOLUMEN ENVIADO A RO (m3)]]-Tabla1[[#This Row],[VOLUMEN ENVIADO PERMEADO RO (m3)]])/Tabla1[[#This Row],[VOLUMEN ENVIADO A RO (m3)]]</f>
        <v>#DIV/0!</v>
      </c>
      <c r="R157" s="61">
        <v>0</v>
      </c>
      <c r="S157" s="61">
        <v>0</v>
      </c>
      <c r="T157" s="61">
        <v>0</v>
      </c>
      <c r="U157" s="60" t="s">
        <v>18</v>
      </c>
      <c r="V157" s="61">
        <f>Tabla1[[#This Row],[VOLUMEN ENVIADO PERMEADO RO (m3)]]</f>
        <v>0</v>
      </c>
      <c r="W157" s="111">
        <f>Tabla1[[#This Row],[TOTAL CONSUMO AGUA LIMPIA PRODUCCIÓN (m3)]]+Tabla1[[#This Row],[TOTAL CONSUMO AGUA RECHAZO PRODUCCIÓN (m3)]]</f>
        <v>333</v>
      </c>
      <c r="X157" s="111">
        <f>+Tabla1[[#This Row],[PERMEADO ETAPA 1  (m3)]]+Tabla1[[#This Row],[VOLUMEN  PTAP POTABLE (m3)2]]+Tabla1[[#This Row],[VOLUMEN CONSUMO ACUEDUCTO (m3)]]+Tabla1[[#This Row],[VOLUMEN CONSUMO CARROTANQUES (m3)]]</f>
        <v>333</v>
      </c>
      <c r="Y157" s="111">
        <v>0</v>
      </c>
      <c r="Z157" s="111">
        <v>320</v>
      </c>
      <c r="AA157" s="115">
        <f>+Tabla1[[#This Row],[VOLUMEN CONSUMO AGUA LIMPIA TINTORERIA (m3)]]</f>
        <v>333</v>
      </c>
      <c r="AB157" s="114">
        <f>Tabla1[[#This Row],[VOLUMEN CONSUMO AGUA LIMPIA TINTORERIA (m3)]]/Tabla1[[#This Row],[TOTAL CONSUMO AGUA PRODUCCIÓN (m3)]]</f>
        <v>1</v>
      </c>
      <c r="AC157" s="115">
        <f>Tabla1[[#This Row],[TOTAL CONSUMO AGUA LIMPIA PRODUCCIÓN (m3)]]-Tabla1[[#This Row],[VOLUMEN CONSUMO AGUA LIMPIA LAVANDERIA (m3)]]</f>
        <v>333</v>
      </c>
      <c r="AD157" s="115"/>
      <c r="AE157" s="115"/>
      <c r="AF157" s="115">
        <v>65</v>
      </c>
      <c r="AG157" s="115">
        <v>45</v>
      </c>
      <c r="AH157" s="115">
        <f>Tabla1[[#This Row],[VOLUMEN CONSUMO AGUA LIMPIA LAVANDERIA (m3)]]</f>
        <v>0</v>
      </c>
      <c r="AI157" s="114">
        <f>Tabla1[[#This Row],[VOLUMEN CONSUMO AGUA LIMPIA LAVANDERIA (m3)]]/Tabla1[[#This Row],[TOTAL CONSUMO AGUA PRODUCCIÓN (m3)]]</f>
        <v>0</v>
      </c>
      <c r="AJ157" s="115">
        <f>'[1]Contadores Por Turno 2026'!D159-'[1]Contadores Por Turno 2026'!D158</f>
        <v>0</v>
      </c>
      <c r="AK157" s="115">
        <v>0</v>
      </c>
      <c r="AL157" s="115"/>
      <c r="AM157" s="115">
        <v>19</v>
      </c>
      <c r="AN157" s="115">
        <v>0</v>
      </c>
      <c r="AO157" s="113"/>
      <c r="AP157" s="111"/>
      <c r="AQ157" s="113"/>
      <c r="AR157" s="113">
        <v>8</v>
      </c>
      <c r="AS157" s="115">
        <f>'[1]Contadores Por Turno 2026'!L159-'[1]Contadores Por Turno 2026'!L158</f>
        <v>0</v>
      </c>
      <c r="AT157" s="113">
        <v>0</v>
      </c>
      <c r="AU157" s="112">
        <f>'[1]Contadores Por Turno 2026'!U159-'[1]Contadores Por Turno 2026'!U158</f>
        <v>333</v>
      </c>
      <c r="AV157" s="112">
        <f>'[1]Contadores Por Turno 2026'!V159-'[1]Contadores Por Turno 2026'!V158</f>
        <v>0</v>
      </c>
      <c r="AW157" s="112">
        <f>'[1]Contadores Por Turno 2026'!W159-'[1]Contadores Por Turno 2026'!W158</f>
        <v>0</v>
      </c>
      <c r="AX157" s="112">
        <v>0</v>
      </c>
      <c r="AY157" s="112">
        <v>37</v>
      </c>
      <c r="AZ157" s="112">
        <f>('[1]Contadores Por Turno 2026'!S159-'[1]Contadores Por Turno 2026'!S158)/1000</f>
        <v>0</v>
      </c>
      <c r="BA157" s="225" t="e">
        <v>#N/A</v>
      </c>
      <c r="BB157" s="4"/>
    </row>
    <row r="158" spans="1:54" x14ac:dyDescent="0.25">
      <c r="A158" s="25">
        <v>46075</v>
      </c>
      <c r="B158" s="26">
        <v>1</v>
      </c>
      <c r="C158" s="26">
        <f>WEEKNUM(Tabla1[[#This Row],[FECHA]],2)</f>
        <v>8</v>
      </c>
      <c r="D158" s="26">
        <f>DAY(Tabla1[[#This Row],[FECHA]])</f>
        <v>22</v>
      </c>
      <c r="E158" s="26">
        <f>'[1]Contadores Por Turno 2026'!X160-'[1]Contadores Por Turno 2026'!X159</f>
        <v>0</v>
      </c>
      <c r="F158" s="26">
        <f>'[1]Contadores Por Turno 2026'!Y160-'[1]Contadores Por Turno 2026'!Y159</f>
        <v>0</v>
      </c>
      <c r="G158" s="26"/>
      <c r="H1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8" s="26">
        <f>('[1]Contadores Por Turno 2026'!C160-'[1]Contadores Por Turno 2026'!C159)*10</f>
        <v>0</v>
      </c>
      <c r="J158" s="57">
        <f>Tabla1[[#This Row],[ENTRADA RO 1 (m3)]]</f>
        <v>0</v>
      </c>
      <c r="K158" s="57">
        <f>Tabla1[[#This Row],[RECHAZO ETAPA 1 (m3)]]</f>
        <v>0</v>
      </c>
      <c r="L158" s="57">
        <f>Tabla1[[#This Row],[PERMEADO ETAPA 1  (m3)]]</f>
        <v>0</v>
      </c>
      <c r="M158" s="56" t="e">
        <f>1-(Tabla1[[#This Row],[VOLUMEN ENVIADO A RO (m3)]]-Tabla1[[#This Row],[VOLUMEN ENVIADO PERMEADO RO (m3)]])/Tabla1[[#This Row],[VOLUMEN ENVIADO A RO (m3)]]</f>
        <v>#DIV/0!</v>
      </c>
      <c r="N158" s="57">
        <f>('[1]Contadores Por Turno 2026'!N160-'[1]Contadores Por Turno 2026'!N159)/1000</f>
        <v>0</v>
      </c>
      <c r="O158" s="57">
        <f>('[1]Contadores Por Turno 2026'!O160-'[1]Contadores Por Turno 2026'!O159)</f>
        <v>0</v>
      </c>
      <c r="P158" s="57">
        <f>+Tabla1[[#This Row],[ENTRADA RO 1 (m3)]]-Tabla1[[#This Row],[PERMEADO ETAPA 1  (m3)]]</f>
        <v>0</v>
      </c>
      <c r="Q158" s="56" t="e">
        <f>1-(Tabla1[[#This Row],[VOLUMEN ENVIADO A RO (m3)]]-Tabla1[[#This Row],[VOLUMEN ENVIADO PERMEADO RO (m3)]])/Tabla1[[#This Row],[VOLUMEN ENVIADO A RO (m3)]]</f>
        <v>#DIV/0!</v>
      </c>
      <c r="R158" s="57">
        <v>0</v>
      </c>
      <c r="S158" s="57">
        <v>0</v>
      </c>
      <c r="T158" s="57">
        <v>0</v>
      </c>
      <c r="U158" s="56" t="s">
        <v>18</v>
      </c>
      <c r="V158" s="57">
        <f>Tabla1[[#This Row],[VOLUMEN ENVIADO PERMEADO RO (m3)]]</f>
        <v>0</v>
      </c>
      <c r="W158" s="101">
        <f>Tabla1[[#This Row],[TOTAL CONSUMO AGUA LIMPIA PRODUCCIÓN (m3)]]+Tabla1[[#This Row],[TOTAL CONSUMO AGUA RECHAZO PRODUCCIÓN (m3)]]</f>
        <v>0</v>
      </c>
      <c r="X158" s="101">
        <f>+Tabla1[[#This Row],[PERMEADO ETAPA 1  (m3)]]+Tabla1[[#This Row],[VOLUMEN  PTAP POTABLE (m3)2]]+Tabla1[[#This Row],[VOLUMEN CONSUMO ACUEDUCTO (m3)]]+Tabla1[[#This Row],[VOLUMEN CONSUMO CARROTANQUES (m3)]]</f>
        <v>0</v>
      </c>
      <c r="Y158" s="101">
        <v>0</v>
      </c>
      <c r="Z158" s="101">
        <v>0</v>
      </c>
      <c r="AA158" s="105">
        <f>+Tabla1[[#This Row],[VOLUMEN CONSUMO AGUA LIMPIA TINTORERIA (m3)]]</f>
        <v>0</v>
      </c>
      <c r="AB158" s="104" t="e">
        <f>Tabla1[[#This Row],[VOLUMEN CONSUMO AGUA LIMPIA TINTORERIA (m3)]]/Tabla1[[#This Row],[TOTAL CONSUMO AGUA PRODUCCIÓN (m3)]]</f>
        <v>#DIV/0!</v>
      </c>
      <c r="AC158" s="105">
        <f>Tabla1[[#This Row],[TOTAL CONSUMO AGUA LIMPIA PRODUCCIÓN (m3)]]-Tabla1[[#This Row],[VOLUMEN CONSUMO AGUA LIMPIA LAVANDERIA (m3)]]</f>
        <v>0</v>
      </c>
      <c r="AD158" s="105"/>
      <c r="AE158" s="105"/>
      <c r="AF158" s="105">
        <v>65</v>
      </c>
      <c r="AG158" s="105">
        <v>45</v>
      </c>
      <c r="AH158" s="105">
        <f>Tabla1[[#This Row],[VOLUMEN CONSUMO AGUA LIMPIA LAVANDERIA (m3)]]</f>
        <v>0</v>
      </c>
      <c r="AI158" s="104" t="e">
        <f>Tabla1[[#This Row],[VOLUMEN CONSUMO AGUA LIMPIA LAVANDERIA (m3)]]/Tabla1[[#This Row],[TOTAL CONSUMO AGUA PRODUCCIÓN (m3)]]</f>
        <v>#DIV/0!</v>
      </c>
      <c r="AJ158" s="105">
        <f>'[1]Contadores Por Turno 2026'!D160-'[1]Contadores Por Turno 2026'!D159</f>
        <v>0</v>
      </c>
      <c r="AK158" s="105">
        <v>0</v>
      </c>
      <c r="AL158" s="105"/>
      <c r="AM158" s="105">
        <v>19</v>
      </c>
      <c r="AN158" s="105">
        <v>0</v>
      </c>
      <c r="AO158" s="103"/>
      <c r="AP158" s="101"/>
      <c r="AQ158" s="103"/>
      <c r="AR158" s="103">
        <v>8</v>
      </c>
      <c r="AS158" s="105">
        <f>'[1]Contadores Por Turno 2026'!L160-'[1]Contadores Por Turno 2026'!L159</f>
        <v>0</v>
      </c>
      <c r="AT158" s="103">
        <v>0</v>
      </c>
      <c r="AU158" s="102">
        <f>'[1]Contadores Por Turno 2026'!U160-'[1]Contadores Por Turno 2026'!U159</f>
        <v>0</v>
      </c>
      <c r="AV158" s="102">
        <f>'[1]Contadores Por Turno 2026'!V160-'[1]Contadores Por Turno 2026'!V159</f>
        <v>0</v>
      </c>
      <c r="AW158" s="102">
        <f>'[1]Contadores Por Turno 2026'!W160-'[1]Contadores Por Turno 2026'!W159</f>
        <v>0</v>
      </c>
      <c r="AX158" s="102">
        <v>0</v>
      </c>
      <c r="AY158" s="102">
        <v>0</v>
      </c>
      <c r="AZ158" s="102">
        <f>('[1]Contadores Por Turno 2026'!S160-'[1]Contadores Por Turno 2026'!S159)/1000</f>
        <v>0</v>
      </c>
      <c r="BA158" s="223" t="e">
        <v>#N/A</v>
      </c>
      <c r="BB158" s="4"/>
    </row>
    <row r="159" spans="1:54" x14ac:dyDescent="0.25">
      <c r="A159" s="23">
        <v>46075</v>
      </c>
      <c r="B159" s="17">
        <v>2</v>
      </c>
      <c r="C159" s="17">
        <f>WEEKNUM(Tabla1[[#This Row],[FECHA]],2)</f>
        <v>8</v>
      </c>
      <c r="D159" s="17">
        <f>DAY(Tabla1[[#This Row],[FECHA]])</f>
        <v>22</v>
      </c>
      <c r="E159" s="17">
        <f>'[1]Contadores Por Turno 2026'!X161-'[1]Contadores Por Turno 2026'!X160</f>
        <v>0</v>
      </c>
      <c r="F159" s="17">
        <f>'[1]Contadores Por Turno 2026'!Y161-'[1]Contadores Por Turno 2026'!Y160</f>
        <v>0</v>
      </c>
      <c r="H15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9" s="17">
        <f>('[1]Contadores Por Turno 2026'!C161-'[1]Contadores Por Turno 2026'!C160)*10</f>
        <v>0</v>
      </c>
      <c r="J159" s="59">
        <f>Tabla1[[#This Row],[ENTRADA RO 1 (m3)]]</f>
        <v>0</v>
      </c>
      <c r="K159" s="59">
        <f>Tabla1[[#This Row],[RECHAZO ETAPA 1 (m3)]]</f>
        <v>0</v>
      </c>
      <c r="L159" s="59">
        <f>Tabla1[[#This Row],[PERMEADO ETAPA 1  (m3)]]</f>
        <v>0</v>
      </c>
      <c r="M159" s="58" t="e">
        <f>1-(Tabla1[[#This Row],[VOLUMEN ENVIADO A RO (m3)]]-Tabla1[[#This Row],[VOLUMEN ENVIADO PERMEADO RO (m3)]])/Tabla1[[#This Row],[VOLUMEN ENVIADO A RO (m3)]]</f>
        <v>#DIV/0!</v>
      </c>
      <c r="N159" s="59">
        <f>('[1]Contadores Por Turno 2026'!N161-'[1]Contadores Por Turno 2026'!N160)/1000</f>
        <v>0</v>
      </c>
      <c r="O159" s="59">
        <f>('[1]Contadores Por Turno 2026'!O161-'[1]Contadores Por Turno 2026'!O160)</f>
        <v>0</v>
      </c>
      <c r="P159" s="59">
        <f>+Tabla1[[#This Row],[ENTRADA RO 1 (m3)]]-Tabla1[[#This Row],[PERMEADO ETAPA 1  (m3)]]</f>
        <v>0</v>
      </c>
      <c r="Q159" s="58" t="e">
        <f>1-(Tabla1[[#This Row],[VOLUMEN ENVIADO A RO (m3)]]-Tabla1[[#This Row],[VOLUMEN ENVIADO PERMEADO RO (m3)]])/Tabla1[[#This Row],[VOLUMEN ENVIADO A RO (m3)]]</f>
        <v>#DIV/0!</v>
      </c>
      <c r="R159" s="59">
        <v>0</v>
      </c>
      <c r="S159" s="59">
        <v>0</v>
      </c>
      <c r="T159" s="59">
        <v>0</v>
      </c>
      <c r="U159" s="58" t="s">
        <v>18</v>
      </c>
      <c r="V159" s="59">
        <f>Tabla1[[#This Row],[VOLUMEN ENVIADO PERMEADO RO (m3)]]</f>
        <v>0</v>
      </c>
      <c r="W159" s="106">
        <f>Tabla1[[#This Row],[TOTAL CONSUMO AGUA LIMPIA PRODUCCIÓN (m3)]]+Tabla1[[#This Row],[TOTAL CONSUMO AGUA RECHAZO PRODUCCIÓN (m3)]]</f>
        <v>0</v>
      </c>
      <c r="X159" s="106">
        <f>+Tabla1[[#This Row],[PERMEADO ETAPA 1  (m3)]]+Tabla1[[#This Row],[VOLUMEN  PTAP POTABLE (m3)2]]+Tabla1[[#This Row],[VOLUMEN CONSUMO ACUEDUCTO (m3)]]+Tabla1[[#This Row],[VOLUMEN CONSUMO CARROTANQUES (m3)]]</f>
        <v>0</v>
      </c>
      <c r="Y159" s="106">
        <v>0</v>
      </c>
      <c r="Z159" s="106">
        <v>0</v>
      </c>
      <c r="AA159" s="110">
        <f>+Tabla1[[#This Row],[VOLUMEN CONSUMO AGUA LIMPIA TINTORERIA (m3)]]</f>
        <v>0</v>
      </c>
      <c r="AB159" s="109" t="e">
        <f>Tabla1[[#This Row],[VOLUMEN CONSUMO AGUA LIMPIA TINTORERIA (m3)]]/Tabla1[[#This Row],[TOTAL CONSUMO AGUA PRODUCCIÓN (m3)]]</f>
        <v>#DIV/0!</v>
      </c>
      <c r="AC159" s="110">
        <f>Tabla1[[#This Row],[TOTAL CONSUMO AGUA LIMPIA PRODUCCIÓN (m3)]]-Tabla1[[#This Row],[VOLUMEN CONSUMO AGUA LIMPIA LAVANDERIA (m3)]]</f>
        <v>0</v>
      </c>
      <c r="AD159" s="110"/>
      <c r="AE159" s="110"/>
      <c r="AF159" s="110">
        <v>65</v>
      </c>
      <c r="AG159" s="110">
        <v>45</v>
      </c>
      <c r="AH159" s="110">
        <f>Tabla1[[#This Row],[VOLUMEN CONSUMO AGUA LIMPIA LAVANDERIA (m3)]]</f>
        <v>0</v>
      </c>
      <c r="AI159" s="109" t="e">
        <f>Tabla1[[#This Row],[VOLUMEN CONSUMO AGUA LIMPIA LAVANDERIA (m3)]]/Tabla1[[#This Row],[TOTAL CONSUMO AGUA PRODUCCIÓN (m3)]]</f>
        <v>#DIV/0!</v>
      </c>
      <c r="AJ159" s="110">
        <f>'[1]Contadores Por Turno 2026'!D161-'[1]Contadores Por Turno 2026'!D160</f>
        <v>0</v>
      </c>
      <c r="AK159" s="110">
        <v>0</v>
      </c>
      <c r="AL159" s="110"/>
      <c r="AM159" s="110">
        <v>19</v>
      </c>
      <c r="AN159" s="110">
        <v>0</v>
      </c>
      <c r="AO159" s="108"/>
      <c r="AP159" s="106"/>
      <c r="AQ159" s="108"/>
      <c r="AR159" s="108">
        <v>8</v>
      </c>
      <c r="AS159" s="110">
        <f>'[1]Contadores Por Turno 2026'!L161-'[1]Contadores Por Turno 2026'!L160</f>
        <v>0</v>
      </c>
      <c r="AT159" s="108">
        <v>0</v>
      </c>
      <c r="AU159" s="107">
        <f>'[1]Contadores Por Turno 2026'!U161-'[1]Contadores Por Turno 2026'!U160</f>
        <v>0</v>
      </c>
      <c r="AV159" s="107">
        <f>'[1]Contadores Por Turno 2026'!V161-'[1]Contadores Por Turno 2026'!V160</f>
        <v>0</v>
      </c>
      <c r="AW159" s="107">
        <f>'[1]Contadores Por Turno 2026'!W161-'[1]Contadores Por Turno 2026'!W160</f>
        <v>0</v>
      </c>
      <c r="AX159" s="107">
        <v>0</v>
      </c>
      <c r="AY159" s="107">
        <v>0</v>
      </c>
      <c r="AZ159" s="107">
        <f>('[1]Contadores Por Turno 2026'!S161-'[1]Contadores Por Turno 2026'!S160)/1000</f>
        <v>0</v>
      </c>
      <c r="BA159" s="224" t="e">
        <v>#N/A</v>
      </c>
      <c r="BB159" s="4"/>
    </row>
    <row r="160" spans="1:54" ht="15.75" thickBot="1" x14ac:dyDescent="0.3">
      <c r="A160" s="27">
        <v>46075</v>
      </c>
      <c r="B160" s="28">
        <v>3</v>
      </c>
      <c r="C160" s="28">
        <f>WEEKNUM(Tabla1[[#This Row],[FECHA]],2)</f>
        <v>8</v>
      </c>
      <c r="D160" s="28">
        <f>DAY(Tabla1[[#This Row],[FECHA]])</f>
        <v>22</v>
      </c>
      <c r="E160" s="28">
        <f>'[1]Contadores Por Turno 2026'!X162-'[1]Contadores Por Turno 2026'!X161</f>
        <v>0</v>
      </c>
      <c r="F160" s="28">
        <f>'[1]Contadores Por Turno 2026'!Y162-'[1]Contadores Por Turno 2026'!Y161</f>
        <v>0</v>
      </c>
      <c r="G160" s="28"/>
      <c r="H16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60" s="28">
        <f>('[1]Contadores Por Turno 2026'!C162-'[1]Contadores Por Turno 2026'!C161)*10</f>
        <v>0</v>
      </c>
      <c r="J160" s="61">
        <f>Tabla1[[#This Row],[ENTRADA RO 1 (m3)]]</f>
        <v>0</v>
      </c>
      <c r="K160" s="61">
        <f>Tabla1[[#This Row],[RECHAZO ETAPA 1 (m3)]]</f>
        <v>0</v>
      </c>
      <c r="L160" s="61">
        <f>Tabla1[[#This Row],[PERMEADO ETAPA 1  (m3)]]</f>
        <v>0</v>
      </c>
      <c r="M160" s="60" t="e">
        <f>1-(Tabla1[[#This Row],[VOLUMEN ENVIADO A RO (m3)]]-Tabla1[[#This Row],[VOLUMEN ENVIADO PERMEADO RO (m3)]])/Tabla1[[#This Row],[VOLUMEN ENVIADO A RO (m3)]]</f>
        <v>#DIV/0!</v>
      </c>
      <c r="N160" s="61">
        <f>('[1]Contadores Por Turno 2026'!N162-'[1]Contadores Por Turno 2026'!N161)/1000</f>
        <v>0</v>
      </c>
      <c r="O160" s="61">
        <f>('[1]Contadores Por Turno 2026'!O162-'[1]Contadores Por Turno 2026'!O161)</f>
        <v>0</v>
      </c>
      <c r="P160" s="61">
        <f>+Tabla1[[#This Row],[ENTRADA RO 1 (m3)]]-Tabla1[[#This Row],[PERMEADO ETAPA 1  (m3)]]</f>
        <v>0</v>
      </c>
      <c r="Q160" s="60" t="e">
        <f>1-(Tabla1[[#This Row],[VOLUMEN ENVIADO A RO (m3)]]-Tabla1[[#This Row],[VOLUMEN ENVIADO PERMEADO RO (m3)]])/Tabla1[[#This Row],[VOLUMEN ENVIADO A RO (m3)]]</f>
        <v>#DIV/0!</v>
      </c>
      <c r="R160" s="61">
        <v>0</v>
      </c>
      <c r="S160" s="61">
        <v>0</v>
      </c>
      <c r="T160" s="61">
        <v>0</v>
      </c>
      <c r="U160" s="60" t="s">
        <v>18</v>
      </c>
      <c r="V160" s="61">
        <f>Tabla1[[#This Row],[VOLUMEN ENVIADO PERMEADO RO (m3)]]</f>
        <v>0</v>
      </c>
      <c r="W160" s="111">
        <f>Tabla1[[#This Row],[TOTAL CONSUMO AGUA LIMPIA PRODUCCIÓN (m3)]]+Tabla1[[#This Row],[TOTAL CONSUMO AGUA RECHAZO PRODUCCIÓN (m3)]]</f>
        <v>0</v>
      </c>
      <c r="X160" s="111">
        <f>+Tabla1[[#This Row],[PERMEADO ETAPA 1  (m3)]]+Tabla1[[#This Row],[VOLUMEN  PTAP POTABLE (m3)2]]+Tabla1[[#This Row],[VOLUMEN CONSUMO ACUEDUCTO (m3)]]+Tabla1[[#This Row],[VOLUMEN CONSUMO CARROTANQUES (m3)]]</f>
        <v>0</v>
      </c>
      <c r="Y160" s="111">
        <v>0</v>
      </c>
      <c r="Z160" s="111">
        <v>0</v>
      </c>
      <c r="AA160" s="115">
        <f>+Tabla1[[#This Row],[VOLUMEN CONSUMO AGUA LIMPIA TINTORERIA (m3)]]</f>
        <v>0</v>
      </c>
      <c r="AB160" s="114" t="e">
        <f>Tabla1[[#This Row],[VOLUMEN CONSUMO AGUA LIMPIA TINTORERIA (m3)]]/Tabla1[[#This Row],[TOTAL CONSUMO AGUA PRODUCCIÓN (m3)]]</f>
        <v>#DIV/0!</v>
      </c>
      <c r="AC160" s="115">
        <f>Tabla1[[#This Row],[TOTAL CONSUMO AGUA LIMPIA PRODUCCIÓN (m3)]]-Tabla1[[#This Row],[VOLUMEN CONSUMO AGUA LIMPIA LAVANDERIA (m3)]]</f>
        <v>0</v>
      </c>
      <c r="AD160" s="115"/>
      <c r="AE160" s="115"/>
      <c r="AF160" s="115">
        <v>65</v>
      </c>
      <c r="AG160" s="115">
        <v>45</v>
      </c>
      <c r="AH160" s="115">
        <f>Tabla1[[#This Row],[VOLUMEN CONSUMO AGUA LIMPIA LAVANDERIA (m3)]]</f>
        <v>0</v>
      </c>
      <c r="AI160" s="114" t="e">
        <f>Tabla1[[#This Row],[VOLUMEN CONSUMO AGUA LIMPIA LAVANDERIA (m3)]]/Tabla1[[#This Row],[TOTAL CONSUMO AGUA PRODUCCIÓN (m3)]]</f>
        <v>#DIV/0!</v>
      </c>
      <c r="AJ160" s="115">
        <f>'[1]Contadores Por Turno 2026'!D162-'[1]Contadores Por Turno 2026'!D161</f>
        <v>0</v>
      </c>
      <c r="AK160" s="115">
        <v>0</v>
      </c>
      <c r="AL160" s="115"/>
      <c r="AM160" s="115">
        <v>19</v>
      </c>
      <c r="AN160" s="115">
        <v>0</v>
      </c>
      <c r="AO160" s="113"/>
      <c r="AP160" s="111"/>
      <c r="AQ160" s="113"/>
      <c r="AR160" s="113">
        <v>8</v>
      </c>
      <c r="AS160" s="115">
        <f>'[1]Contadores Por Turno 2026'!L162-'[1]Contadores Por Turno 2026'!L161</f>
        <v>0</v>
      </c>
      <c r="AT160" s="113">
        <v>0</v>
      </c>
      <c r="AU160" s="112">
        <f>'[1]Contadores Por Turno 2026'!U162-'[1]Contadores Por Turno 2026'!U161</f>
        <v>0</v>
      </c>
      <c r="AV160" s="112">
        <f>'[1]Contadores Por Turno 2026'!V162-'[1]Contadores Por Turno 2026'!V161</f>
        <v>0</v>
      </c>
      <c r="AW160" s="112">
        <f>'[1]Contadores Por Turno 2026'!W162-'[1]Contadores Por Turno 2026'!W161</f>
        <v>0</v>
      </c>
      <c r="AX160" s="112">
        <v>0</v>
      </c>
      <c r="AY160" s="112">
        <v>0</v>
      </c>
      <c r="AZ160" s="112">
        <f>('[1]Contadores Por Turno 2026'!S162-'[1]Contadores Por Turno 2026'!S161)/1000</f>
        <v>0</v>
      </c>
      <c r="BA160" s="225" t="e">
        <v>#N/A</v>
      </c>
      <c r="BB160" s="4"/>
    </row>
    <row r="161" spans="1:54" x14ac:dyDescent="0.25">
      <c r="A161" s="25">
        <v>46076</v>
      </c>
      <c r="B161" s="26">
        <v>1</v>
      </c>
      <c r="C161" s="26">
        <f>WEEKNUM(Tabla1[[#This Row],[FECHA]],2)</f>
        <v>9</v>
      </c>
      <c r="D161" s="26">
        <f>DAY(Tabla1[[#This Row],[FECHA]])</f>
        <v>23</v>
      </c>
      <c r="E161" s="26">
        <f>'[1]Contadores Por Turno 2026'!X163-'[1]Contadores Por Turno 2026'!X162</f>
        <v>47</v>
      </c>
      <c r="F161" s="26">
        <f>'[1]Contadores Por Turno 2026'!Y163-'[1]Contadores Por Turno 2026'!Y162</f>
        <v>27</v>
      </c>
      <c r="G161" s="26"/>
      <c r="H1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286</v>
      </c>
      <c r="I161" s="26">
        <f>('[1]Contadores Por Turno 2026'!C163-'[1]Contadores Por Turno 2026'!C162)*10</f>
        <v>280</v>
      </c>
      <c r="J161" s="57">
        <f>Tabla1[[#This Row],[ENTRADA RO 1 (m3)]]</f>
        <v>0</v>
      </c>
      <c r="K161" s="57">
        <f>Tabla1[[#This Row],[RECHAZO ETAPA 1 (m3)]]</f>
        <v>0</v>
      </c>
      <c r="L161" s="57">
        <f>Tabla1[[#This Row],[PERMEADO ETAPA 1  (m3)]]</f>
        <v>0</v>
      </c>
      <c r="M161" s="56" t="e">
        <f>1-(Tabla1[[#This Row],[VOLUMEN ENVIADO A RO (m3)]]-Tabla1[[#This Row],[VOLUMEN ENVIADO PERMEADO RO (m3)]])/Tabla1[[#This Row],[VOLUMEN ENVIADO A RO (m3)]]</f>
        <v>#DIV/0!</v>
      </c>
      <c r="N161" s="57">
        <f>('[1]Contadores Por Turno 2026'!N163-'[1]Contadores Por Turno 2026'!N162)/1000</f>
        <v>0</v>
      </c>
      <c r="O161" s="57">
        <f>('[1]Contadores Por Turno 2026'!O163-'[1]Contadores Por Turno 2026'!O162)</f>
        <v>0</v>
      </c>
      <c r="P161" s="57">
        <f>+Tabla1[[#This Row],[ENTRADA RO 1 (m3)]]-Tabla1[[#This Row],[PERMEADO ETAPA 1  (m3)]]</f>
        <v>0</v>
      </c>
      <c r="Q161" s="56" t="e">
        <f>1-(Tabla1[[#This Row],[VOLUMEN ENVIADO A RO (m3)]]-Tabla1[[#This Row],[VOLUMEN ENVIADO PERMEADO RO (m3)]])/Tabla1[[#This Row],[VOLUMEN ENVIADO A RO (m3)]]</f>
        <v>#DIV/0!</v>
      </c>
      <c r="R161" s="57">
        <v>0</v>
      </c>
      <c r="S161" s="57">
        <v>0</v>
      </c>
      <c r="T161" s="57">
        <v>0</v>
      </c>
      <c r="U161" s="56" t="s">
        <v>18</v>
      </c>
      <c r="V161" s="57">
        <f>Tabla1[[#This Row],[VOLUMEN ENVIADO PERMEADO RO (m3)]]</f>
        <v>0</v>
      </c>
      <c r="W161" s="101">
        <f>Tabla1[[#This Row],[TOTAL CONSUMO AGUA LIMPIA PRODUCCIÓN (m3)]]+Tabla1[[#This Row],[TOTAL CONSUMO AGUA RECHAZO PRODUCCIÓN (m3)]]</f>
        <v>313</v>
      </c>
      <c r="X161" s="101">
        <f>+Tabla1[[#This Row],[PERMEADO ETAPA 1  (m3)]]+Tabla1[[#This Row],[VOLUMEN  PTAP POTABLE (m3)2]]+Tabla1[[#This Row],[VOLUMEN CONSUMO ACUEDUCTO (m3)]]+Tabla1[[#This Row],[VOLUMEN CONSUMO CARROTANQUES (m3)]]</f>
        <v>313</v>
      </c>
      <c r="Y161" s="101">
        <v>0</v>
      </c>
      <c r="Z161" s="101">
        <v>240</v>
      </c>
      <c r="AA161" s="105">
        <f>+Tabla1[[#This Row],[VOLUMEN CONSUMO AGUA LIMPIA TINTORERIA (m3)]]</f>
        <v>-5</v>
      </c>
      <c r="AB161" s="104">
        <f>Tabla1[[#This Row],[VOLUMEN CONSUMO AGUA LIMPIA TINTORERIA (m3)]]/Tabla1[[#This Row],[TOTAL CONSUMO AGUA PRODUCCIÓN (m3)]]</f>
        <v>-1.5974440894568689E-2</v>
      </c>
      <c r="AC161" s="105">
        <f>Tabla1[[#This Row],[TOTAL CONSUMO AGUA LIMPIA PRODUCCIÓN (m3)]]-Tabla1[[#This Row],[VOLUMEN CONSUMO AGUA LIMPIA LAVANDERIA (m3)]]</f>
        <v>-5</v>
      </c>
      <c r="AD161" s="105"/>
      <c r="AE161" s="105"/>
      <c r="AF161" s="105">
        <v>65</v>
      </c>
      <c r="AG161" s="105">
        <v>45</v>
      </c>
      <c r="AH161" s="105">
        <f>Tabla1[[#This Row],[VOLUMEN CONSUMO AGUA LIMPIA LAVANDERIA (m3)]]</f>
        <v>318</v>
      </c>
      <c r="AI161" s="104">
        <f>Tabla1[[#This Row],[VOLUMEN CONSUMO AGUA LIMPIA LAVANDERIA (m3)]]/Tabla1[[#This Row],[TOTAL CONSUMO AGUA PRODUCCIÓN (m3)]]</f>
        <v>1.0159744408945688</v>
      </c>
      <c r="AJ161" s="105">
        <f>'[1]Contadores Por Turno 2026'!D163-'[1]Contadores Por Turno 2026'!D162</f>
        <v>318</v>
      </c>
      <c r="AK161" s="105">
        <v>0</v>
      </c>
      <c r="AL161" s="105"/>
      <c r="AM161" s="105">
        <v>19</v>
      </c>
      <c r="AN161" s="105">
        <v>0</v>
      </c>
      <c r="AO161" s="103"/>
      <c r="AP161" s="101"/>
      <c r="AQ161" s="103"/>
      <c r="AR161" s="103">
        <v>8</v>
      </c>
      <c r="AS161" s="105">
        <f>'[1]Contadores Por Turno 2026'!L163-'[1]Contadores Por Turno 2026'!L162</f>
        <v>7</v>
      </c>
      <c r="AT161" s="103"/>
      <c r="AU161" s="102">
        <f>'[1]Contadores Por Turno 2026'!U163-'[1]Contadores Por Turno 2026'!U162</f>
        <v>333</v>
      </c>
      <c r="AV161" s="102">
        <f>'[1]Contadores Por Turno 2026'!V163-'[1]Contadores Por Turno 2026'!V162</f>
        <v>0</v>
      </c>
      <c r="AW161" s="102">
        <f>'[1]Contadores Por Turno 2026'!W163-'[1]Contadores Por Turno 2026'!W162</f>
        <v>102</v>
      </c>
      <c r="AX161" s="102">
        <v>0</v>
      </c>
      <c r="AY161" s="102">
        <v>-1</v>
      </c>
      <c r="AZ161" s="102">
        <f>('[1]Contadores Por Turno 2026'!S163-'[1]Contadores Por Turno 2026'!S162)/1000</f>
        <v>0.32100000000000001</v>
      </c>
      <c r="BA161" s="223" t="e">
        <v>#N/A</v>
      </c>
      <c r="BB161" s="4"/>
    </row>
    <row r="162" spans="1:54" x14ac:dyDescent="0.25">
      <c r="A162" s="23">
        <v>46076</v>
      </c>
      <c r="B162" s="17">
        <v>2</v>
      </c>
      <c r="C162" s="17">
        <f>WEEKNUM(Tabla1[[#This Row],[FECHA]],2)</f>
        <v>9</v>
      </c>
      <c r="D162" s="17">
        <f>DAY(Tabla1[[#This Row],[FECHA]])</f>
        <v>23</v>
      </c>
      <c r="E162" s="17">
        <f>'[1]Contadores Por Turno 2026'!X164-'[1]Contadores Por Turno 2026'!X163</f>
        <v>36</v>
      </c>
      <c r="F162" s="17">
        <f>'[1]Contadores Por Turno 2026'!Y164-'[1]Contadores Por Turno 2026'!Y163</f>
        <v>21</v>
      </c>
      <c r="H16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486</v>
      </c>
      <c r="I162" s="17">
        <f>('[1]Contadores Por Turno 2026'!C164-'[1]Contadores Por Turno 2026'!C163)*10</f>
        <v>350</v>
      </c>
      <c r="J162" s="59">
        <f>Tabla1[[#This Row],[ENTRADA RO 1 (m3)]]</f>
        <v>0</v>
      </c>
      <c r="K162" s="59">
        <f>Tabla1[[#This Row],[RECHAZO ETAPA 1 (m3)]]</f>
        <v>0</v>
      </c>
      <c r="L162" s="59">
        <f>Tabla1[[#This Row],[PERMEADO ETAPA 1  (m3)]]</f>
        <v>0</v>
      </c>
      <c r="M162" s="58" t="e">
        <f>1-(Tabla1[[#This Row],[VOLUMEN ENVIADO A RO (m3)]]-Tabla1[[#This Row],[VOLUMEN ENVIADO PERMEADO RO (m3)]])/Tabla1[[#This Row],[VOLUMEN ENVIADO A RO (m3)]]</f>
        <v>#DIV/0!</v>
      </c>
      <c r="N162" s="59">
        <f>('[1]Contadores Por Turno 2026'!N164-'[1]Contadores Por Turno 2026'!N163)/1000</f>
        <v>0</v>
      </c>
      <c r="O162" s="59">
        <f>('[1]Contadores Por Turno 2026'!O164-'[1]Contadores Por Turno 2026'!O163)</f>
        <v>0</v>
      </c>
      <c r="P162" s="59">
        <f>+Tabla1[[#This Row],[ENTRADA RO 1 (m3)]]-Tabla1[[#This Row],[PERMEADO ETAPA 1  (m3)]]</f>
        <v>0</v>
      </c>
      <c r="Q162" s="58" t="e">
        <f>1-(Tabla1[[#This Row],[VOLUMEN ENVIADO A RO (m3)]]-Tabla1[[#This Row],[VOLUMEN ENVIADO PERMEADO RO (m3)]])/Tabla1[[#This Row],[VOLUMEN ENVIADO A RO (m3)]]</f>
        <v>#DIV/0!</v>
      </c>
      <c r="R162" s="59">
        <v>0</v>
      </c>
      <c r="S162" s="59">
        <v>0</v>
      </c>
      <c r="T162" s="59">
        <v>0</v>
      </c>
      <c r="U162" s="58" t="s">
        <v>18</v>
      </c>
      <c r="V162" s="59">
        <f>Tabla1[[#This Row],[VOLUMEN ENVIADO PERMEADO RO (m3)]]</f>
        <v>0</v>
      </c>
      <c r="W162" s="106">
        <f>Tabla1[[#This Row],[TOTAL CONSUMO AGUA LIMPIA PRODUCCIÓN (m3)]]+Tabla1[[#This Row],[TOTAL CONSUMO AGUA RECHAZO PRODUCCIÓN (m3)]]</f>
        <v>507</v>
      </c>
      <c r="X162" s="106">
        <f>+Tabla1[[#This Row],[PERMEADO ETAPA 1  (m3)]]+Tabla1[[#This Row],[VOLUMEN  PTAP POTABLE (m3)2]]+Tabla1[[#This Row],[VOLUMEN CONSUMO ACUEDUCTO (m3)]]+Tabla1[[#This Row],[VOLUMEN CONSUMO CARROTANQUES (m3)]]</f>
        <v>507</v>
      </c>
      <c r="Y162" s="106">
        <v>0</v>
      </c>
      <c r="Z162" s="106">
        <v>0</v>
      </c>
      <c r="AA162" s="110">
        <f>+Tabla1[[#This Row],[VOLUMEN CONSUMO AGUA LIMPIA TINTORERIA (m3)]]</f>
        <v>291</v>
      </c>
      <c r="AB162" s="109">
        <f>Tabla1[[#This Row],[VOLUMEN CONSUMO AGUA LIMPIA TINTORERIA (m3)]]/Tabla1[[#This Row],[TOTAL CONSUMO AGUA PRODUCCIÓN (m3)]]</f>
        <v>0.57396449704142016</v>
      </c>
      <c r="AC162" s="110">
        <f>Tabla1[[#This Row],[TOTAL CONSUMO AGUA LIMPIA PRODUCCIÓN (m3)]]-Tabla1[[#This Row],[VOLUMEN CONSUMO AGUA LIMPIA LAVANDERIA (m3)]]</f>
        <v>291</v>
      </c>
      <c r="AD162" s="110"/>
      <c r="AE162" s="110">
        <v>6166</v>
      </c>
      <c r="AF162" s="110">
        <v>65</v>
      </c>
      <c r="AG162" s="110">
        <v>45</v>
      </c>
      <c r="AH162" s="110">
        <f>Tabla1[[#This Row],[VOLUMEN CONSUMO AGUA LIMPIA LAVANDERIA (m3)]]</f>
        <v>216</v>
      </c>
      <c r="AI162" s="109">
        <f>Tabla1[[#This Row],[VOLUMEN CONSUMO AGUA LIMPIA LAVANDERIA (m3)]]/Tabla1[[#This Row],[TOTAL CONSUMO AGUA PRODUCCIÓN (m3)]]</f>
        <v>0.42603550295857989</v>
      </c>
      <c r="AJ162" s="110">
        <f>'[1]Contadores Por Turno 2026'!D164-'[1]Contadores Por Turno 2026'!D163</f>
        <v>216</v>
      </c>
      <c r="AK162" s="110">
        <v>0</v>
      </c>
      <c r="AL162" s="110">
        <v>12649</v>
      </c>
      <c r="AM162" s="110">
        <v>19</v>
      </c>
      <c r="AN162" s="110">
        <v>0</v>
      </c>
      <c r="AO162" s="108"/>
      <c r="AP162" s="106"/>
      <c r="AQ162" s="108">
        <v>3890</v>
      </c>
      <c r="AR162" s="108">
        <v>8</v>
      </c>
      <c r="AS162" s="110">
        <f>'[1]Contadores Por Turno 2026'!L164-'[1]Contadores Por Turno 2026'!L163</f>
        <v>9</v>
      </c>
      <c r="AT162" s="108"/>
      <c r="AU162" s="107">
        <f>'[1]Contadores Por Turno 2026'!U164-'[1]Contadores Por Turno 2026'!U163</f>
        <v>522</v>
      </c>
      <c r="AV162" s="107">
        <f>'[1]Contadores Por Turno 2026'!V164-'[1]Contadores Por Turno 2026'!V163</f>
        <v>80</v>
      </c>
      <c r="AW162" s="107">
        <f>'[1]Contadores Por Turno 2026'!W164-'[1]Contadores Por Turno 2026'!W163</f>
        <v>51</v>
      </c>
      <c r="AX162" s="107">
        <v>0</v>
      </c>
      <c r="AY162" s="107">
        <v>29</v>
      </c>
      <c r="AZ162" s="107">
        <f>('[1]Contadores Por Turno 2026'!S164-'[1]Contadores Por Turno 2026'!S163)/1000</f>
        <v>36.250999999999998</v>
      </c>
      <c r="BA162" s="224" t="e">
        <v>#N/A</v>
      </c>
      <c r="BB162" s="4"/>
    </row>
    <row r="163" spans="1:54" ht="15.75" thickBot="1" x14ac:dyDescent="0.3">
      <c r="A163" s="27">
        <v>46076</v>
      </c>
      <c r="B163" s="28">
        <v>3</v>
      </c>
      <c r="C163" s="28">
        <f>WEEKNUM(Tabla1[[#This Row],[FECHA]],2)</f>
        <v>9</v>
      </c>
      <c r="D163" s="28">
        <f>DAY(Tabla1[[#This Row],[FECHA]])</f>
        <v>23</v>
      </c>
      <c r="E163" s="28">
        <f>'[1]Contadores Por Turno 2026'!X165-'[1]Contadores Por Turno 2026'!X164</f>
        <v>40</v>
      </c>
      <c r="F163" s="28">
        <f>'[1]Contadores Por Turno 2026'!Y165-'[1]Contadores Por Turno 2026'!Y164</f>
        <v>30</v>
      </c>
      <c r="G163" s="28"/>
      <c r="H16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169</v>
      </c>
      <c r="I163" s="28">
        <f>('[1]Contadores Por Turno 2026'!C165-'[1]Contadores Por Turno 2026'!C164)*10</f>
        <v>410</v>
      </c>
      <c r="J163" s="61">
        <f>Tabla1[[#This Row],[ENTRADA RO 1 (m3)]]</f>
        <v>79.930999999999997</v>
      </c>
      <c r="K163" s="61">
        <f>Tabla1[[#This Row],[RECHAZO ETAPA 1 (m3)]]</f>
        <v>25.930999999999997</v>
      </c>
      <c r="L163" s="61">
        <f>Tabla1[[#This Row],[PERMEADO ETAPA 1  (m3)]]</f>
        <v>54</v>
      </c>
      <c r="M163" s="60">
        <f>1-(Tabla1[[#This Row],[VOLUMEN ENVIADO A RO (m3)]]-Tabla1[[#This Row],[VOLUMEN ENVIADO PERMEADO RO (m3)]])/Tabla1[[#This Row],[VOLUMEN ENVIADO A RO (m3)]]</f>
        <v>0.67558269007018557</v>
      </c>
      <c r="N163" s="61">
        <f>('[1]Contadores Por Turno 2026'!N165-'[1]Contadores Por Turno 2026'!N164)/1000</f>
        <v>79.930999999999997</v>
      </c>
      <c r="O163" s="61">
        <f>('[1]Contadores Por Turno 2026'!O165-'[1]Contadores Por Turno 2026'!O164)</f>
        <v>54</v>
      </c>
      <c r="P163" s="61">
        <f>+Tabla1[[#This Row],[ENTRADA RO 1 (m3)]]-Tabla1[[#This Row],[PERMEADO ETAPA 1  (m3)]]</f>
        <v>25.930999999999997</v>
      </c>
      <c r="Q163" s="60">
        <f>1-(Tabla1[[#This Row],[VOLUMEN ENVIADO A RO (m3)]]-Tabla1[[#This Row],[VOLUMEN ENVIADO PERMEADO RO (m3)]])/Tabla1[[#This Row],[VOLUMEN ENVIADO A RO (m3)]]</f>
        <v>0.67558269007018557</v>
      </c>
      <c r="R163" s="61">
        <v>0</v>
      </c>
      <c r="S163" s="61">
        <v>0</v>
      </c>
      <c r="T163" s="61">
        <v>0</v>
      </c>
      <c r="U163" s="60" t="s">
        <v>18</v>
      </c>
      <c r="V163" s="61">
        <f>Tabla1[[#This Row],[VOLUMEN ENVIADO PERMEADO RO (m3)]]</f>
        <v>54</v>
      </c>
      <c r="W163" s="111">
        <f>Tabla1[[#This Row],[TOTAL CONSUMO AGUA LIMPIA PRODUCCIÓN (m3)]]+Tabla1[[#This Row],[TOTAL CONSUMO AGUA RECHAZO PRODUCCIÓN (m3)]]</f>
        <v>253</v>
      </c>
      <c r="X163" s="111">
        <f>+Tabla1[[#This Row],[PERMEADO ETAPA 1  (m3)]]+Tabla1[[#This Row],[VOLUMEN  PTAP POTABLE (m3)2]]+Tabla1[[#This Row],[VOLUMEN CONSUMO ACUEDUCTO (m3)]]+Tabla1[[#This Row],[VOLUMEN CONSUMO CARROTANQUES (m3)]]</f>
        <v>253</v>
      </c>
      <c r="Y163" s="111">
        <v>0</v>
      </c>
      <c r="Z163" s="111">
        <v>480</v>
      </c>
      <c r="AA163" s="115">
        <f>+Tabla1[[#This Row],[VOLUMEN CONSUMO AGUA LIMPIA TINTORERIA (m3)]]</f>
        <v>-54</v>
      </c>
      <c r="AB163" s="114">
        <f>Tabla1[[#This Row],[VOLUMEN CONSUMO AGUA LIMPIA TINTORERIA (m3)]]/Tabla1[[#This Row],[TOTAL CONSUMO AGUA PRODUCCIÓN (m3)]]</f>
        <v>-0.2134387351778656</v>
      </c>
      <c r="AC163" s="115">
        <f>Tabla1[[#This Row],[TOTAL CONSUMO AGUA LIMPIA PRODUCCIÓN (m3)]]-Tabla1[[#This Row],[VOLUMEN CONSUMO AGUA LIMPIA LAVANDERIA (m3)]]</f>
        <v>-54</v>
      </c>
      <c r="AD163" s="115"/>
      <c r="AE163" s="115"/>
      <c r="AF163" s="115">
        <v>65</v>
      </c>
      <c r="AG163" s="115">
        <v>45</v>
      </c>
      <c r="AH163" s="115">
        <f>Tabla1[[#This Row],[VOLUMEN CONSUMO AGUA LIMPIA LAVANDERIA (m3)]]</f>
        <v>307</v>
      </c>
      <c r="AI163" s="114">
        <f>Tabla1[[#This Row],[VOLUMEN CONSUMO AGUA LIMPIA LAVANDERIA (m3)]]/Tabla1[[#This Row],[TOTAL CONSUMO AGUA PRODUCCIÓN (m3)]]</f>
        <v>1.2134387351778657</v>
      </c>
      <c r="AJ163" s="115">
        <f>'[1]Contadores Por Turno 2026'!D165-'[1]Contadores Por Turno 2026'!D164</f>
        <v>307</v>
      </c>
      <c r="AK163" s="115">
        <v>0</v>
      </c>
      <c r="AL163" s="115"/>
      <c r="AM163" s="115">
        <v>19</v>
      </c>
      <c r="AN163" s="115">
        <v>0</v>
      </c>
      <c r="AO163" s="113" t="e">
        <f>#REF!-#REF!</f>
        <v>#REF!</v>
      </c>
      <c r="AP163" s="111"/>
      <c r="AQ163" s="113"/>
      <c r="AR163" s="113">
        <v>8</v>
      </c>
      <c r="AS163" s="115">
        <f>'[1]Contadores Por Turno 2026'!L165-'[1]Contadores Por Turno 2026'!L164</f>
        <v>4</v>
      </c>
      <c r="AT163" s="113"/>
      <c r="AU163" s="112">
        <f>'[1]Contadores Por Turno 2026'!U165-'[1]Contadores Por Turno 2026'!U164</f>
        <v>263</v>
      </c>
      <c r="AV163" s="112">
        <f>'[1]Contadores Por Turno 2026'!V165-'[1]Contadores Por Turno 2026'!V164</f>
        <v>115</v>
      </c>
      <c r="AW163" s="112">
        <f>'[1]Contadores Por Turno 2026'!W165-'[1]Contadores Por Turno 2026'!W164</f>
        <v>55</v>
      </c>
      <c r="AX163" s="112">
        <v>0</v>
      </c>
      <c r="AY163" s="112">
        <v>-6</v>
      </c>
      <c r="AZ163" s="112">
        <f>('[1]Contadores Por Turno 2026'!S165-'[1]Contadores Por Turno 2026'!S164)/1000</f>
        <v>27.992999999999999</v>
      </c>
      <c r="BA163" s="225" t="e">
        <v>#N/A</v>
      </c>
      <c r="BB163" s="4"/>
    </row>
    <row r="164" spans="1:54" x14ac:dyDescent="0.25">
      <c r="A164" s="25">
        <v>46077</v>
      </c>
      <c r="B164" s="26">
        <v>1</v>
      </c>
      <c r="C164" s="26">
        <f>WEEKNUM(Tabla1[[#This Row],[FECHA]],2)</f>
        <v>9</v>
      </c>
      <c r="D164" s="26">
        <f>DAY(Tabla1[[#This Row],[FECHA]])</f>
        <v>24</v>
      </c>
      <c r="E164" s="26">
        <f>'[1]Contadores Por Turno 2026'!X166-'[1]Contadores Por Turno 2026'!X165</f>
        <v>76</v>
      </c>
      <c r="F164" s="26">
        <f>'[1]Contadores Por Turno 2026'!Y166-'[1]Contadores Por Turno 2026'!Y165</f>
        <v>53</v>
      </c>
      <c r="G164" s="26"/>
      <c r="H1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164" s="26">
        <f>('[1]Contadores Por Turno 2026'!C166-'[1]Contadores Por Turno 2026'!C165)*10</f>
        <v>160</v>
      </c>
      <c r="J164" s="57">
        <f>Tabla1[[#This Row],[ENTRADA RO 1 (m3)]]</f>
        <v>229.70099999999999</v>
      </c>
      <c r="K164" s="57">
        <f>Tabla1[[#This Row],[RECHAZO ETAPA 1 (m3)]]</f>
        <v>36.700999999999993</v>
      </c>
      <c r="L164" s="57">
        <f>Tabla1[[#This Row],[PERMEADO ETAPA 1  (m3)]]</f>
        <v>193</v>
      </c>
      <c r="M164" s="56">
        <f>1-(Tabla1[[#This Row],[VOLUMEN ENVIADO A RO (m3)]]-Tabla1[[#This Row],[VOLUMEN ENVIADO PERMEADO RO (m3)]])/Tabla1[[#This Row],[VOLUMEN ENVIADO A RO (m3)]]</f>
        <v>0.84022272432423017</v>
      </c>
      <c r="N164" s="57">
        <f>('[1]Contadores Por Turno 2026'!N166-'[1]Contadores Por Turno 2026'!N165)/1000</f>
        <v>229.70099999999999</v>
      </c>
      <c r="O164" s="57">
        <f>('[1]Contadores Por Turno 2026'!O166-'[1]Contadores Por Turno 2026'!O165)</f>
        <v>193</v>
      </c>
      <c r="P164" s="57">
        <f>+Tabla1[[#This Row],[ENTRADA RO 1 (m3)]]-Tabla1[[#This Row],[PERMEADO ETAPA 1  (m3)]]</f>
        <v>36.700999999999993</v>
      </c>
      <c r="Q164" s="56">
        <f>1-(Tabla1[[#This Row],[VOLUMEN ENVIADO A RO (m3)]]-Tabla1[[#This Row],[VOLUMEN ENVIADO PERMEADO RO (m3)]])/Tabla1[[#This Row],[VOLUMEN ENVIADO A RO (m3)]]</f>
        <v>0.84022272432423017</v>
      </c>
      <c r="R164" s="57">
        <v>0</v>
      </c>
      <c r="S164" s="57">
        <v>0</v>
      </c>
      <c r="T164" s="57">
        <v>0</v>
      </c>
      <c r="U164" s="56" t="s">
        <v>18</v>
      </c>
      <c r="V164" s="57">
        <f>Tabla1[[#This Row],[VOLUMEN ENVIADO PERMEADO RO (m3)]]</f>
        <v>193</v>
      </c>
      <c r="W164" s="101">
        <f>Tabla1[[#This Row],[TOTAL CONSUMO AGUA LIMPIA PRODUCCIÓN (m3)]]+Tabla1[[#This Row],[TOTAL CONSUMO AGUA RECHAZO PRODUCCIÓN (m3)]]</f>
        <v>324</v>
      </c>
      <c r="X164" s="101">
        <f>+Tabla1[[#This Row],[PERMEADO ETAPA 1  (m3)]]+Tabla1[[#This Row],[VOLUMEN  PTAP POTABLE (m3)2]]+Tabla1[[#This Row],[VOLUMEN CONSUMO ACUEDUCTO (m3)]]+Tabla1[[#This Row],[VOLUMEN CONSUMO CARROTANQUES (m3)]]</f>
        <v>324</v>
      </c>
      <c r="Y164" s="101">
        <v>0</v>
      </c>
      <c r="Z164" s="101">
        <v>400</v>
      </c>
      <c r="AA164" s="105">
        <f>+Tabla1[[#This Row],[VOLUMEN CONSUMO AGUA LIMPIA TINTORERIA (m3)]]</f>
        <v>-44</v>
      </c>
      <c r="AB164" s="104">
        <f>Tabla1[[#This Row],[VOLUMEN CONSUMO AGUA LIMPIA TINTORERIA (m3)]]/Tabla1[[#This Row],[TOTAL CONSUMO AGUA PRODUCCIÓN (m3)]]</f>
        <v>-0.13580246913580246</v>
      </c>
      <c r="AC164" s="105">
        <f>Tabla1[[#This Row],[TOTAL CONSUMO AGUA LIMPIA PRODUCCIÓN (m3)]]-Tabla1[[#This Row],[VOLUMEN CONSUMO AGUA LIMPIA LAVANDERIA (m3)]]</f>
        <v>-44</v>
      </c>
      <c r="AD164" s="105"/>
      <c r="AE164" s="105"/>
      <c r="AF164" s="105">
        <v>65</v>
      </c>
      <c r="AG164" s="105">
        <v>45</v>
      </c>
      <c r="AH164" s="105">
        <f>Tabla1[[#This Row],[VOLUMEN CONSUMO AGUA LIMPIA LAVANDERIA (m3)]]</f>
        <v>368</v>
      </c>
      <c r="AI164" s="104">
        <f>Tabla1[[#This Row],[VOLUMEN CONSUMO AGUA LIMPIA LAVANDERIA (m3)]]/Tabla1[[#This Row],[TOTAL CONSUMO AGUA PRODUCCIÓN (m3)]]</f>
        <v>1.1358024691358024</v>
      </c>
      <c r="AJ164" s="105">
        <f>'[1]Contadores Por Turno 2026'!D166-'[1]Contadores Por Turno 2026'!D165</f>
        <v>368</v>
      </c>
      <c r="AK164" s="105">
        <v>0</v>
      </c>
      <c r="AL164" s="105"/>
      <c r="AM164" s="105">
        <v>19</v>
      </c>
      <c r="AN164" s="105">
        <v>0</v>
      </c>
      <c r="AO164" s="103">
        <v>0</v>
      </c>
      <c r="AP164" s="101"/>
      <c r="AQ164" s="103"/>
      <c r="AR164" s="103">
        <v>8</v>
      </c>
      <c r="AS164" s="105">
        <f>'[1]Contadores Por Turno 2026'!L166-'[1]Contadores Por Turno 2026'!L165</f>
        <v>7</v>
      </c>
      <c r="AT164" s="103"/>
      <c r="AU164" s="102">
        <f>'[1]Contadores Por Turno 2026'!U166-'[1]Contadores Por Turno 2026'!U165</f>
        <v>347</v>
      </c>
      <c r="AV164" s="102">
        <f>'[1]Contadores Por Turno 2026'!V166-'[1]Contadores Por Turno 2026'!V165</f>
        <v>218</v>
      </c>
      <c r="AW164" s="102">
        <f>'[1]Contadores Por Turno 2026'!W166-'[1]Contadores Por Turno 2026'!W165</f>
        <v>152</v>
      </c>
      <c r="AX164" s="102">
        <v>0</v>
      </c>
      <c r="AY164" s="102">
        <v>-12</v>
      </c>
      <c r="AZ164" s="102">
        <f>('[1]Contadores Por Turno 2026'!S166-'[1]Contadores Por Turno 2026'!S165)/1000</f>
        <v>0.51500000000000001</v>
      </c>
      <c r="BA164" s="223" t="e">
        <v>#N/A</v>
      </c>
      <c r="BB164" s="4"/>
    </row>
    <row r="165" spans="1:54" x14ac:dyDescent="0.25">
      <c r="A165" s="23">
        <v>46077</v>
      </c>
      <c r="B165" s="17">
        <v>2</v>
      </c>
      <c r="C165" s="17">
        <f>WEEKNUM(Tabla1[[#This Row],[FECHA]],2)</f>
        <v>9</v>
      </c>
      <c r="D165" s="17">
        <f>DAY(Tabla1[[#This Row],[FECHA]])</f>
        <v>24</v>
      </c>
      <c r="E165" s="17">
        <f>'[1]Contadores Por Turno 2026'!X167-'[1]Contadores Por Turno 2026'!X166</f>
        <v>49</v>
      </c>
      <c r="F165" s="17">
        <f>'[1]Contadores Por Turno 2026'!Y167-'[1]Contadores Por Turno 2026'!Y166</f>
        <v>25</v>
      </c>
      <c r="H16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406</v>
      </c>
      <c r="I165" s="17">
        <f>('[1]Contadores Por Turno 2026'!C167-'[1]Contadores Por Turno 2026'!C166)*10</f>
        <v>320</v>
      </c>
      <c r="J165" s="59">
        <f>Tabla1[[#This Row],[ENTRADA RO 1 (m3)]]</f>
        <v>164.00700000000001</v>
      </c>
      <c r="K165" s="59">
        <f>Tabla1[[#This Row],[RECHAZO ETAPA 1 (m3)]]</f>
        <v>43.007000000000005</v>
      </c>
      <c r="L165" s="59">
        <f>Tabla1[[#This Row],[PERMEADO ETAPA 1  (m3)]]</f>
        <v>121</v>
      </c>
      <c r="M165" s="58">
        <f>1-(Tabla1[[#This Row],[VOLUMEN ENVIADO A RO (m3)]]-Tabla1[[#This Row],[VOLUMEN ENVIADO PERMEADO RO (m3)]])/Tabla1[[#This Row],[VOLUMEN ENVIADO A RO (m3)]]</f>
        <v>0.73777338772125578</v>
      </c>
      <c r="N165" s="59">
        <f>('[1]Contadores Por Turno 2026'!N167-'[1]Contadores Por Turno 2026'!N166)/1000</f>
        <v>164.00700000000001</v>
      </c>
      <c r="O165" s="59">
        <f>('[1]Contadores Por Turno 2026'!O167-'[1]Contadores Por Turno 2026'!O166)</f>
        <v>121</v>
      </c>
      <c r="P165" s="59">
        <f>+Tabla1[[#This Row],[ENTRADA RO 1 (m3)]]-Tabla1[[#This Row],[PERMEADO ETAPA 1  (m3)]]</f>
        <v>43.007000000000005</v>
      </c>
      <c r="Q165" s="58">
        <f>1-(Tabla1[[#This Row],[VOLUMEN ENVIADO A RO (m3)]]-Tabla1[[#This Row],[VOLUMEN ENVIADO PERMEADO RO (m3)]])/Tabla1[[#This Row],[VOLUMEN ENVIADO A RO (m3)]]</f>
        <v>0.73777338772125578</v>
      </c>
      <c r="R165" s="59">
        <v>0</v>
      </c>
      <c r="S165" s="59">
        <v>0</v>
      </c>
      <c r="T165" s="59">
        <v>0</v>
      </c>
      <c r="U165" s="58" t="s">
        <v>18</v>
      </c>
      <c r="V165" s="59">
        <f>Tabla1[[#This Row],[VOLUMEN ENVIADO PERMEADO RO (m3)]]</f>
        <v>121</v>
      </c>
      <c r="W165" s="106">
        <f>Tabla1[[#This Row],[TOTAL CONSUMO AGUA LIMPIA PRODUCCIÓN (m3)]]+Tabla1[[#This Row],[TOTAL CONSUMO AGUA RECHAZO PRODUCCIÓN (m3)]]</f>
        <v>552</v>
      </c>
      <c r="X165" s="106">
        <f>+Tabla1[[#This Row],[PERMEADO ETAPA 1  (m3)]]+Tabla1[[#This Row],[VOLUMEN  PTAP POTABLE (m3)2]]+Tabla1[[#This Row],[VOLUMEN CONSUMO ACUEDUCTO (m3)]]+Tabla1[[#This Row],[VOLUMEN CONSUMO CARROTANQUES (m3)]]</f>
        <v>552</v>
      </c>
      <c r="Y165" s="106">
        <v>0</v>
      </c>
      <c r="Z165" s="106">
        <v>320</v>
      </c>
      <c r="AA165" s="110">
        <f>+Tabla1[[#This Row],[VOLUMEN CONSUMO AGUA LIMPIA TINTORERIA (m3)]]</f>
        <v>212</v>
      </c>
      <c r="AB165" s="109">
        <f>Tabla1[[#This Row],[VOLUMEN CONSUMO AGUA LIMPIA TINTORERIA (m3)]]/Tabla1[[#This Row],[TOTAL CONSUMO AGUA PRODUCCIÓN (m3)]]</f>
        <v>0.38405797101449274</v>
      </c>
      <c r="AC165" s="110">
        <f>Tabla1[[#This Row],[TOTAL CONSUMO AGUA LIMPIA PRODUCCIÓN (m3)]]-Tabla1[[#This Row],[VOLUMEN CONSUMO AGUA LIMPIA LAVANDERIA (m3)]]</f>
        <v>212</v>
      </c>
      <c r="AD165" s="110"/>
      <c r="AE165" s="110">
        <v>7229</v>
      </c>
      <c r="AF165" s="110">
        <v>65</v>
      </c>
      <c r="AG165" s="110">
        <v>45</v>
      </c>
      <c r="AH165" s="110">
        <f>Tabla1[[#This Row],[VOLUMEN CONSUMO AGUA LIMPIA LAVANDERIA (m3)]]</f>
        <v>340</v>
      </c>
      <c r="AI165" s="109">
        <f>Tabla1[[#This Row],[VOLUMEN CONSUMO AGUA LIMPIA LAVANDERIA (m3)]]/Tabla1[[#This Row],[TOTAL CONSUMO AGUA PRODUCCIÓN (m3)]]</f>
        <v>0.61594202898550721</v>
      </c>
      <c r="AJ165" s="110">
        <f>'[1]Contadores Por Turno 2026'!D167-'[1]Contadores Por Turno 2026'!D166</f>
        <v>340</v>
      </c>
      <c r="AK165" s="110">
        <v>0</v>
      </c>
      <c r="AL165" s="110">
        <v>16229</v>
      </c>
      <c r="AM165" s="110">
        <v>19</v>
      </c>
      <c r="AN165" s="110">
        <v>0</v>
      </c>
      <c r="AO165" s="108">
        <v>0</v>
      </c>
      <c r="AP165" s="106"/>
      <c r="AQ165" s="108"/>
      <c r="AR165" s="108">
        <v>8</v>
      </c>
      <c r="AS165" s="110">
        <f>'[1]Contadores Por Turno 2026'!L167-'[1]Contadores Por Turno 2026'!L166</f>
        <v>7</v>
      </c>
      <c r="AT165" s="108"/>
      <c r="AU165" s="107">
        <f>'[1]Contadores Por Turno 2026'!U167-'[1]Contadores Por Turno 2026'!U166</f>
        <v>576</v>
      </c>
      <c r="AV165" s="107">
        <f>'[1]Contadores Por Turno 2026'!V167-'[1]Contadores Por Turno 2026'!V166</f>
        <v>210</v>
      </c>
      <c r="AW165" s="107">
        <f>'[1]Contadores Por Turno 2026'!W167-'[1]Contadores Por Turno 2026'!W166</f>
        <v>115</v>
      </c>
      <c r="AX165" s="107">
        <v>0</v>
      </c>
      <c r="AY165" s="107">
        <v>5</v>
      </c>
      <c r="AZ165" s="107">
        <f>('[1]Contadores Por Turno 2026'!S167-'[1]Contadores Por Turno 2026'!S166)/1000</f>
        <v>68.77</v>
      </c>
      <c r="BA165" s="224" t="e">
        <v>#N/A</v>
      </c>
      <c r="BB165" s="4"/>
    </row>
    <row r="166" spans="1:54" ht="15.75" thickBot="1" x14ac:dyDescent="0.3">
      <c r="A166" s="27">
        <v>46077</v>
      </c>
      <c r="B166" s="28">
        <v>3</v>
      </c>
      <c r="C166" s="28">
        <f>WEEKNUM(Tabla1[[#This Row],[FECHA]],2)</f>
        <v>9</v>
      </c>
      <c r="D166" s="28">
        <f>DAY(Tabla1[[#This Row],[FECHA]])</f>
        <v>24</v>
      </c>
      <c r="E166" s="28">
        <f>'[1]Contadores Por Turno 2026'!X168-'[1]Contadores Por Turno 2026'!X167</f>
        <v>75</v>
      </c>
      <c r="F166" s="28">
        <f>'[1]Contadores Por Turno 2026'!Y168-'[1]Contadores Por Turno 2026'!Y167</f>
        <v>48</v>
      </c>
      <c r="G166" s="28"/>
      <c r="H16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118</v>
      </c>
      <c r="I166" s="28">
        <f>('[1]Contadores Por Turno 2026'!C168-'[1]Contadores Por Turno 2026'!C167)*10</f>
        <v>250</v>
      </c>
      <c r="J166" s="61">
        <f>Tabla1[[#This Row],[ENTRADA RO 1 (m3)]]</f>
        <v>177.012</v>
      </c>
      <c r="K166" s="61">
        <f>Tabla1[[#This Row],[RECHAZO ETAPA 1 (m3)]]</f>
        <v>55.012</v>
      </c>
      <c r="L166" s="61">
        <f>Tabla1[[#This Row],[PERMEADO ETAPA 1  (m3)]]</f>
        <v>122</v>
      </c>
      <c r="M166" s="60">
        <f>1-(Tabla1[[#This Row],[VOLUMEN ENVIADO A RO (m3)]]-Tabla1[[#This Row],[VOLUMEN ENVIADO PERMEADO RO (m3)]])/Tabla1[[#This Row],[VOLUMEN ENVIADO A RO (m3)]]</f>
        <v>0.68921881002417917</v>
      </c>
      <c r="N166" s="61">
        <f>('[1]Contadores Por Turno 2026'!N168-'[1]Contadores Por Turno 2026'!N167)/1000</f>
        <v>177.012</v>
      </c>
      <c r="O166" s="61">
        <f>('[1]Contadores Por Turno 2026'!O168-'[1]Contadores Por Turno 2026'!O167)</f>
        <v>122</v>
      </c>
      <c r="P166" s="61">
        <f>+Tabla1[[#This Row],[ENTRADA RO 1 (m3)]]-Tabla1[[#This Row],[PERMEADO ETAPA 1  (m3)]]</f>
        <v>55.012</v>
      </c>
      <c r="Q166" s="60">
        <f>1-(Tabla1[[#This Row],[VOLUMEN ENVIADO A RO (m3)]]-Tabla1[[#This Row],[VOLUMEN ENVIADO PERMEADO RO (m3)]])/Tabla1[[#This Row],[VOLUMEN ENVIADO A RO (m3)]]</f>
        <v>0.68921881002417917</v>
      </c>
      <c r="R166" s="61">
        <v>0</v>
      </c>
      <c r="S166" s="61">
        <v>0</v>
      </c>
      <c r="T166" s="61">
        <v>0</v>
      </c>
      <c r="U166" s="60" t="s">
        <v>18</v>
      </c>
      <c r="V166" s="61">
        <f>Tabla1[[#This Row],[VOLUMEN ENVIADO PERMEADO RO (m3)]]</f>
        <v>122</v>
      </c>
      <c r="W166" s="111">
        <f>Tabla1[[#This Row],[TOTAL CONSUMO AGUA LIMPIA PRODUCCIÓN (m3)]]+Tabla1[[#This Row],[TOTAL CONSUMO AGUA RECHAZO PRODUCCIÓN (m3)]]</f>
        <v>288</v>
      </c>
      <c r="X166" s="111">
        <f>+Tabla1[[#This Row],[PERMEADO ETAPA 1  (m3)]]+Tabla1[[#This Row],[VOLUMEN  PTAP POTABLE (m3)2]]+Tabla1[[#This Row],[VOLUMEN CONSUMO ACUEDUCTO (m3)]]+Tabla1[[#This Row],[VOLUMEN CONSUMO CARROTANQUES (m3)]]</f>
        <v>288</v>
      </c>
      <c r="Y166" s="111">
        <v>0</v>
      </c>
      <c r="Z166" s="111">
        <v>400</v>
      </c>
      <c r="AA166" s="115">
        <f>+Tabla1[[#This Row],[VOLUMEN CONSUMO AGUA LIMPIA TINTORERIA (m3)]]</f>
        <v>87</v>
      </c>
      <c r="AB166" s="114">
        <f>Tabla1[[#This Row],[VOLUMEN CONSUMO AGUA LIMPIA TINTORERIA (m3)]]/Tabla1[[#This Row],[TOTAL CONSUMO AGUA PRODUCCIÓN (m3)]]</f>
        <v>0.30208333333333331</v>
      </c>
      <c r="AC166" s="115">
        <f>Tabla1[[#This Row],[TOTAL CONSUMO AGUA LIMPIA PRODUCCIÓN (m3)]]-Tabla1[[#This Row],[VOLUMEN CONSUMO AGUA LIMPIA LAVANDERIA (m3)]]</f>
        <v>87</v>
      </c>
      <c r="AD166" s="115"/>
      <c r="AE166" s="115"/>
      <c r="AF166" s="115">
        <v>65</v>
      </c>
      <c r="AG166" s="115">
        <v>45</v>
      </c>
      <c r="AH166" s="115">
        <f>Tabla1[[#This Row],[VOLUMEN CONSUMO AGUA LIMPIA LAVANDERIA (m3)]]</f>
        <v>201</v>
      </c>
      <c r="AI166" s="114">
        <f>Tabla1[[#This Row],[VOLUMEN CONSUMO AGUA LIMPIA LAVANDERIA (m3)]]/Tabla1[[#This Row],[TOTAL CONSUMO AGUA PRODUCCIÓN (m3)]]</f>
        <v>0.69791666666666663</v>
      </c>
      <c r="AJ166" s="115">
        <f>'[1]Contadores Por Turno 2026'!D168-'[1]Contadores Por Turno 2026'!D167</f>
        <v>201</v>
      </c>
      <c r="AK166" s="115">
        <v>0</v>
      </c>
      <c r="AL166" s="115"/>
      <c r="AM166" s="115">
        <v>19</v>
      </c>
      <c r="AN166" s="115">
        <v>0</v>
      </c>
      <c r="AO166" s="113">
        <v>0</v>
      </c>
      <c r="AP166" s="111"/>
      <c r="AQ166" s="113"/>
      <c r="AR166" s="113">
        <v>8</v>
      </c>
      <c r="AS166" s="115">
        <f>'[1]Contadores Por Turno 2026'!L168-'[1]Contadores Por Turno 2026'!L167</f>
        <v>5</v>
      </c>
      <c r="AT166" s="113"/>
      <c r="AU166" s="112">
        <f>'[1]Contadores Por Turno 2026'!U168-'[1]Contadores Por Turno 2026'!U167</f>
        <v>330</v>
      </c>
      <c r="AV166" s="112">
        <f>'[1]Contadores Por Turno 2026'!V168-'[1]Contadores Por Turno 2026'!V167</f>
        <v>307</v>
      </c>
      <c r="AW166" s="112">
        <f>'[1]Contadores Por Turno 2026'!W168-'[1]Contadores Por Turno 2026'!W167</f>
        <v>152</v>
      </c>
      <c r="AX166" s="112">
        <v>15</v>
      </c>
      <c r="AY166" s="112">
        <v>6</v>
      </c>
      <c r="AZ166" s="112">
        <f>('[1]Contadores Por Turno 2026'!S168-'[1]Contadores Por Turno 2026'!S167)/1000</f>
        <v>20.567</v>
      </c>
      <c r="BA166" s="225" t="e">
        <v>#N/A</v>
      </c>
      <c r="BB166" s="4"/>
    </row>
    <row r="167" spans="1:54" ht="15.75" thickBot="1" x14ac:dyDescent="0.3">
      <c r="A167" s="25">
        <v>46078</v>
      </c>
      <c r="B167" s="26">
        <v>1</v>
      </c>
      <c r="C167" s="26">
        <f>WEEKNUM(Tabla1[[#This Row],[FECHA]],2)</f>
        <v>9</v>
      </c>
      <c r="D167" s="26">
        <f>DAY(Tabla1[[#This Row],[FECHA]])</f>
        <v>25</v>
      </c>
      <c r="E167" s="26">
        <f>'[1]Contadores Por Turno 2026'!X169-'[1]Contadores Por Turno 2026'!X168</f>
        <v>50</v>
      </c>
      <c r="F167" s="26">
        <f>'[1]Contadores Por Turno 2026'!Y169-'[1]Contadores Por Turno 2026'!Y168</f>
        <v>32</v>
      </c>
      <c r="G167" s="26"/>
      <c r="H1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232</v>
      </c>
      <c r="I167" s="26">
        <f>('[1]Contadores Por Turno 2026'!C169-'[1]Contadores Por Turno 2026'!C168)*10</f>
        <v>90</v>
      </c>
      <c r="J167" s="57">
        <f>Tabla1[[#This Row],[ENTRADA RO 1 (m3)]]</f>
        <v>208.976</v>
      </c>
      <c r="K167" s="57">
        <f>Tabla1[[#This Row],[RECHAZO ETAPA 1 (m3)]]</f>
        <v>32.975999999999999</v>
      </c>
      <c r="L167" s="57">
        <f>Tabla1[[#This Row],[PERMEADO ETAPA 1  (m3)]]</f>
        <v>176</v>
      </c>
      <c r="M167" s="56">
        <f>1-(Tabla1[[#This Row],[VOLUMEN ENVIADO A RO (m3)]]-Tabla1[[#This Row],[VOLUMEN ENVIADO PERMEADO RO (m3)]])/Tabla1[[#This Row],[VOLUMEN ENVIADO A RO (m3)]]</f>
        <v>0.84220197534645125</v>
      </c>
      <c r="N167" s="57">
        <f>('[1]Contadores Por Turno 2026'!N169-'[1]Contadores Por Turno 2026'!N168)/1000</f>
        <v>208.976</v>
      </c>
      <c r="O167" s="57">
        <f>('[1]Contadores Por Turno 2026'!O169-'[1]Contadores Por Turno 2026'!O168)</f>
        <v>176</v>
      </c>
      <c r="P167" s="57">
        <f>+Tabla1[[#This Row],[ENTRADA RO 1 (m3)]]-Tabla1[[#This Row],[PERMEADO ETAPA 1  (m3)]]</f>
        <v>32.975999999999999</v>
      </c>
      <c r="Q167" s="56">
        <f>1-(Tabla1[[#This Row],[VOLUMEN ENVIADO A RO (m3)]]-Tabla1[[#This Row],[VOLUMEN ENVIADO PERMEADO RO (m3)]])/Tabla1[[#This Row],[VOLUMEN ENVIADO A RO (m3)]]</f>
        <v>0.84220197534645125</v>
      </c>
      <c r="R167" s="57">
        <v>0</v>
      </c>
      <c r="S167" s="57">
        <v>0</v>
      </c>
      <c r="T167" s="57">
        <v>0</v>
      </c>
      <c r="U167" s="56" t="s">
        <v>18</v>
      </c>
      <c r="V167" s="57">
        <f>Tabla1[[#This Row],[VOLUMEN ENVIADO PERMEADO RO (m3)]]</f>
        <v>176</v>
      </c>
      <c r="W167" s="101">
        <f>Tabla1[[#This Row],[TOTAL CONSUMO AGUA LIMPIA PRODUCCIÓN (m3)]]+Tabla1[[#This Row],[TOTAL CONSUMO AGUA RECHAZO PRODUCCIÓN (m3)]]</f>
        <v>440</v>
      </c>
      <c r="X167" s="101">
        <f>+Tabla1[[#This Row],[PERMEADO ETAPA 1  (m3)]]+Tabla1[[#This Row],[VOLUMEN  PTAP POTABLE (m3)2]]+Tabla1[[#This Row],[VOLUMEN CONSUMO ACUEDUCTO (m3)]]+Tabla1[[#This Row],[VOLUMEN CONSUMO CARROTANQUES (m3)]]</f>
        <v>440</v>
      </c>
      <c r="Y167" s="101">
        <v>0</v>
      </c>
      <c r="Z167" s="101">
        <v>480</v>
      </c>
      <c r="AA167" s="105">
        <f>+Tabla1[[#This Row],[VOLUMEN CONSUMO AGUA LIMPIA TINTORERIA (m3)]]</f>
        <v>-13</v>
      </c>
      <c r="AB167" s="104">
        <f>Tabla1[[#This Row],[VOLUMEN CONSUMO AGUA LIMPIA TINTORERIA (m3)]]/Tabla1[[#This Row],[TOTAL CONSUMO AGUA PRODUCCIÓN (m3)]]</f>
        <v>-2.9545454545454545E-2</v>
      </c>
      <c r="AC167" s="105">
        <f>Tabla1[[#This Row],[TOTAL CONSUMO AGUA LIMPIA PRODUCCIÓN (m3)]]-Tabla1[[#This Row],[VOLUMEN CONSUMO AGUA LIMPIA LAVANDERIA (m3)]]</f>
        <v>-13</v>
      </c>
      <c r="AD167" s="105"/>
      <c r="AE167" s="105"/>
      <c r="AF167" s="105">
        <v>65</v>
      </c>
      <c r="AG167" s="105">
        <v>45</v>
      </c>
      <c r="AH167" s="105">
        <f>Tabla1[[#This Row],[VOLUMEN CONSUMO AGUA LIMPIA LAVANDERIA (m3)]]</f>
        <v>453</v>
      </c>
      <c r="AI167" s="104">
        <f>Tabla1[[#This Row],[VOLUMEN CONSUMO AGUA LIMPIA LAVANDERIA (m3)]]/Tabla1[[#This Row],[TOTAL CONSUMO AGUA PRODUCCIÓN (m3)]]</f>
        <v>1.0295454545454545</v>
      </c>
      <c r="AJ167" s="105">
        <f>'[1]Contadores Por Turno 2026'!D169-'[1]Contadores Por Turno 2026'!D168</f>
        <v>453</v>
      </c>
      <c r="AK167" s="105">
        <v>0</v>
      </c>
      <c r="AL167" s="105"/>
      <c r="AM167" s="105">
        <v>19</v>
      </c>
      <c r="AN167" s="105">
        <v>0</v>
      </c>
      <c r="AO167" s="103" t="e">
        <f>#REF!-#REF!</f>
        <v>#REF!</v>
      </c>
      <c r="AP167" s="101"/>
      <c r="AQ167" s="103"/>
      <c r="AR167" s="103">
        <v>8</v>
      </c>
      <c r="AS167" s="105">
        <f>'[1]Contadores Por Turno 2026'!L169-'[1]Contadores Por Turno 2026'!L168</f>
        <v>8</v>
      </c>
      <c r="AT167" s="103"/>
      <c r="AU167" s="102">
        <f>'[1]Contadores Por Turno 2026'!U169-'[1]Contadores Por Turno 2026'!U168</f>
        <v>458</v>
      </c>
      <c r="AV167" s="102">
        <f>'[1]Contadores Por Turno 2026'!V169-'[1]Contadores Por Turno 2026'!V168</f>
        <v>203</v>
      </c>
      <c r="AW167" s="102">
        <f>'[1]Contadores Por Turno 2026'!W169-'[1]Contadores Por Turno 2026'!W168</f>
        <v>113</v>
      </c>
      <c r="AX167" s="102">
        <v>0</v>
      </c>
      <c r="AY167" s="102">
        <v>-2</v>
      </c>
      <c r="AZ167" s="102">
        <f>('[1]Contadores Por Turno 2026'!S169-'[1]Contadores Por Turno 2026'!S168)/1000</f>
        <v>23.364000000000001</v>
      </c>
      <c r="BA167" s="223" t="e">
        <v>#N/A</v>
      </c>
      <c r="BB167" s="4"/>
    </row>
    <row r="168" spans="1:54" ht="15.75" thickBot="1" x14ac:dyDescent="0.3">
      <c r="A168" s="23">
        <v>46078</v>
      </c>
      <c r="B168" s="17">
        <v>2</v>
      </c>
      <c r="C168" s="17">
        <f>WEEKNUM(Tabla1[[#This Row],[FECHA]],2)</f>
        <v>9</v>
      </c>
      <c r="D168" s="17">
        <f>DAY(Tabla1[[#This Row],[FECHA]])</f>
        <v>25</v>
      </c>
      <c r="E168" s="17">
        <f>'[1]Contadores Por Turno 2026'!X170-'[1]Contadores Por Turno 2026'!X169</f>
        <v>90</v>
      </c>
      <c r="F168" s="17">
        <f>'[1]Contadores Por Turno 2026'!Y170-'[1]Contadores Por Turno 2026'!Y169</f>
        <v>52</v>
      </c>
      <c r="G168" s="17">
        <v>44</v>
      </c>
      <c r="H16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227</v>
      </c>
      <c r="I168" s="17">
        <f>('[1]Contadores Por Turno 2026'!C170-'[1]Contadores Por Turno 2026'!C169)*10</f>
        <v>340</v>
      </c>
      <c r="J168" s="59">
        <f>Tabla1[[#This Row],[ENTRADA RO 1 (m3)]]</f>
        <v>154.434</v>
      </c>
      <c r="K168" s="59">
        <f>Tabla1[[#This Row],[RECHAZO ETAPA 1 (m3)]]</f>
        <v>31.433999999999997</v>
      </c>
      <c r="L168" s="59">
        <f>Tabla1[[#This Row],[PERMEADO ETAPA 1  (m3)]]</f>
        <v>123</v>
      </c>
      <c r="M168" s="58">
        <f>1-(Tabla1[[#This Row],[VOLUMEN ENVIADO A RO (m3)]]-Tabla1[[#This Row],[VOLUMEN ENVIADO PERMEADO RO (m3)]])/Tabla1[[#This Row],[VOLUMEN ENVIADO A RO (m3)]]</f>
        <v>0.79645673880104129</v>
      </c>
      <c r="N168" s="59">
        <f>('[1]Contadores Por Turno 2026'!N170-'[1]Contadores Por Turno 2026'!N169)/1000</f>
        <v>154.434</v>
      </c>
      <c r="O168" s="59">
        <f>('[1]Contadores Por Turno 2026'!O170-'[1]Contadores Por Turno 2026'!O169)</f>
        <v>123</v>
      </c>
      <c r="P168" s="59">
        <f>+Tabla1[[#This Row],[ENTRADA RO 1 (m3)]]-Tabla1[[#This Row],[PERMEADO ETAPA 1  (m3)]]</f>
        <v>31.433999999999997</v>
      </c>
      <c r="Q168" s="58">
        <f>1-(Tabla1[[#This Row],[VOLUMEN ENVIADO A RO (m3)]]-Tabla1[[#This Row],[VOLUMEN ENVIADO PERMEADO RO (m3)]])/Tabla1[[#This Row],[VOLUMEN ENVIADO A RO (m3)]]</f>
        <v>0.79645673880104129</v>
      </c>
      <c r="R168" s="59">
        <v>0</v>
      </c>
      <c r="S168" s="59">
        <v>0</v>
      </c>
      <c r="T168" s="59">
        <v>0</v>
      </c>
      <c r="U168" s="58" t="s">
        <v>18</v>
      </c>
      <c r="V168" s="59">
        <f>Tabla1[[#This Row],[VOLUMEN ENVIADO PERMEADO RO (m3)]]</f>
        <v>123</v>
      </c>
      <c r="W168" s="106">
        <f>Tabla1[[#This Row],[TOTAL CONSUMO AGUA LIMPIA PRODUCCIÓN (m3)]]+Tabla1[[#This Row],[TOTAL CONSUMO AGUA RECHAZO PRODUCCIÓN (m3)]]</f>
        <v>446</v>
      </c>
      <c r="X168" s="106">
        <f>+Tabla1[[#This Row],[PERMEADO ETAPA 1  (m3)]]+Tabla1[[#This Row],[VOLUMEN  PTAP POTABLE (m3)2]]+Tabla1[[#This Row],[VOLUMEN CONSUMO ACUEDUCTO (m3)]]+Tabla1[[#This Row],[VOLUMEN CONSUMO CARROTANQUES (m3)]]</f>
        <v>446</v>
      </c>
      <c r="Y168" s="106">
        <v>0</v>
      </c>
      <c r="Z168" s="106">
        <v>480</v>
      </c>
      <c r="AA168" s="110">
        <f>+Tabla1[[#This Row],[VOLUMEN CONSUMO AGUA LIMPIA TINTORERIA (m3)]]</f>
        <v>105</v>
      </c>
      <c r="AB168" s="109">
        <f>Tabla1[[#This Row],[VOLUMEN CONSUMO AGUA LIMPIA TINTORERIA (m3)]]/Tabla1[[#This Row],[TOTAL CONSUMO AGUA PRODUCCIÓN (m3)]]</f>
        <v>0.23542600896860988</v>
      </c>
      <c r="AC168" s="110">
        <f>Tabla1[[#This Row],[TOTAL CONSUMO AGUA LIMPIA PRODUCCIÓN (m3)]]-Tabla1[[#This Row],[VOLUMEN CONSUMO AGUA LIMPIA LAVANDERIA (m3)]]</f>
        <v>105</v>
      </c>
      <c r="AD168" s="110"/>
      <c r="AE168" s="110">
        <v>7019</v>
      </c>
      <c r="AF168" s="110">
        <v>65</v>
      </c>
      <c r="AG168" s="110">
        <v>45</v>
      </c>
      <c r="AH168" s="110">
        <f>Tabla1[[#This Row],[VOLUMEN CONSUMO AGUA LIMPIA LAVANDERIA (m3)]]</f>
        <v>341</v>
      </c>
      <c r="AI168" s="109">
        <f>Tabla1[[#This Row],[VOLUMEN CONSUMO AGUA LIMPIA LAVANDERIA (m3)]]/Tabla1[[#This Row],[TOTAL CONSUMO AGUA PRODUCCIÓN (m3)]]</f>
        <v>0.76457399103139012</v>
      </c>
      <c r="AJ168" s="110">
        <f>'[1]Contadores Por Turno 2026'!D170-'[1]Contadores Por Turno 2026'!D169</f>
        <v>341</v>
      </c>
      <c r="AK168" s="110">
        <v>0</v>
      </c>
      <c r="AL168" s="110">
        <v>20579</v>
      </c>
      <c r="AM168" s="110">
        <v>19</v>
      </c>
      <c r="AN168" s="110">
        <v>0</v>
      </c>
      <c r="AO168" s="108"/>
      <c r="AP168" s="106"/>
      <c r="AQ168" s="108">
        <v>4920</v>
      </c>
      <c r="AR168" s="108">
        <v>8</v>
      </c>
      <c r="AS168" s="110">
        <f>'[1]Contadores Por Turno 2026'!L170-'[1]Contadores Por Turno 2026'!L169</f>
        <v>7</v>
      </c>
      <c r="AT168" s="108"/>
      <c r="AU168" s="107">
        <f>'[1]Contadores Por Turno 2026'!U170-'[1]Contadores Por Turno 2026'!U169</f>
        <v>484</v>
      </c>
      <c r="AV168" s="107">
        <f>'[1]Contadores Por Turno 2026'!V170-'[1]Contadores Por Turno 2026'!V169</f>
        <v>186</v>
      </c>
      <c r="AW168" s="107">
        <f>'[1]Contadores Por Turno 2026'!W170-'[1]Contadores Por Turno 2026'!W169</f>
        <v>88</v>
      </c>
      <c r="AX168" s="107">
        <v>0</v>
      </c>
      <c r="AY168" s="102">
        <v>5</v>
      </c>
      <c r="AZ168" s="102">
        <f>('[1]Contadores Por Turno 2026'!S170-'[1]Contadores Por Turno 2026'!S169)/1000</f>
        <v>50.018999999999998</v>
      </c>
      <c r="BA168" s="224" t="e">
        <v>#N/A</v>
      </c>
      <c r="BB168" s="4"/>
    </row>
    <row r="169" spans="1:54" ht="15.75" thickBot="1" x14ac:dyDescent="0.3">
      <c r="A169" s="27">
        <v>46078</v>
      </c>
      <c r="B169" s="28">
        <v>3</v>
      </c>
      <c r="C169" s="28">
        <f>WEEKNUM(Tabla1[[#This Row],[FECHA]],2)</f>
        <v>9</v>
      </c>
      <c r="D169" s="28">
        <f>DAY(Tabla1[[#This Row],[FECHA]])</f>
        <v>25</v>
      </c>
      <c r="E169" s="28">
        <f>'[1]Contadores Por Turno 2026'!X171-'[1]Contadores Por Turno 2026'!X170</f>
        <v>30</v>
      </c>
      <c r="F169" s="28">
        <f>'[1]Contadores Por Turno 2026'!Y171-'[1]Contadores Por Turno 2026'!Y170</f>
        <v>21</v>
      </c>
      <c r="G169" s="28"/>
      <c r="H16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580</v>
      </c>
      <c r="I169" s="28">
        <f>('[1]Contadores Por Turno 2026'!C171-'[1]Contadores Por Turno 2026'!C170)*10</f>
        <v>320</v>
      </c>
      <c r="J169" s="61">
        <f>Tabla1[[#This Row],[ENTRADA RO 1 (m3)]]</f>
        <v>153.71799999999999</v>
      </c>
      <c r="K169" s="61">
        <f>Tabla1[[#This Row],[RECHAZO ETAPA 1 (m3)]]</f>
        <v>44.717999999999989</v>
      </c>
      <c r="L169" s="61">
        <f>Tabla1[[#This Row],[PERMEADO ETAPA 1  (m3)]]</f>
        <v>109</v>
      </c>
      <c r="M169" s="60">
        <f>1-(Tabla1[[#This Row],[VOLUMEN ENVIADO A RO (m3)]]-Tabla1[[#This Row],[VOLUMEN ENVIADO PERMEADO RO (m3)]])/Tabla1[[#This Row],[VOLUMEN ENVIADO A RO (m3)]]</f>
        <v>0.70909067253021774</v>
      </c>
      <c r="N169" s="61">
        <f>('[1]Contadores Por Turno 2026'!N171-'[1]Contadores Por Turno 2026'!N170)/1000</f>
        <v>153.71799999999999</v>
      </c>
      <c r="O169" s="61">
        <f>('[1]Contadores Por Turno 2026'!O171-'[1]Contadores Por Turno 2026'!O170)</f>
        <v>109</v>
      </c>
      <c r="P169" s="61">
        <f>+Tabla1[[#This Row],[ENTRADA RO 1 (m3)]]-Tabla1[[#This Row],[PERMEADO ETAPA 1  (m3)]]</f>
        <v>44.717999999999989</v>
      </c>
      <c r="Q169" s="60">
        <f>1-(Tabla1[[#This Row],[VOLUMEN ENVIADO A RO (m3)]]-Tabla1[[#This Row],[VOLUMEN ENVIADO PERMEADO RO (m3)]])/Tabla1[[#This Row],[VOLUMEN ENVIADO A RO (m3)]]</f>
        <v>0.70909067253021774</v>
      </c>
      <c r="R169" s="61">
        <v>0</v>
      </c>
      <c r="S169" s="61">
        <v>0</v>
      </c>
      <c r="T169" s="61">
        <v>0</v>
      </c>
      <c r="U169" s="60" t="s">
        <v>18</v>
      </c>
      <c r="V169" s="61">
        <f>Tabla1[[#This Row],[VOLUMEN ENVIADO PERMEADO RO (m3)]]</f>
        <v>109</v>
      </c>
      <c r="W169" s="111">
        <f>Tabla1[[#This Row],[TOTAL CONSUMO AGUA LIMPIA PRODUCCIÓN (m3)]]+Tabla1[[#This Row],[TOTAL CONSUMO AGUA RECHAZO PRODUCCIÓN (m3)]]</f>
        <v>710</v>
      </c>
      <c r="X169" s="111">
        <f>+Tabla1[[#This Row],[PERMEADO ETAPA 1  (m3)]]+Tabla1[[#This Row],[VOLUMEN  PTAP POTABLE (m3)2]]+Tabla1[[#This Row],[VOLUMEN CONSUMO ACUEDUCTO (m3)]]+Tabla1[[#This Row],[VOLUMEN CONSUMO CARROTANQUES (m3)]]</f>
        <v>710</v>
      </c>
      <c r="Y169" s="111">
        <v>0</v>
      </c>
      <c r="Z169" s="111">
        <v>480</v>
      </c>
      <c r="AA169" s="115">
        <f>+Tabla1[[#This Row],[VOLUMEN CONSUMO AGUA LIMPIA TINTORERIA (m3)]]</f>
        <v>359</v>
      </c>
      <c r="AB169" s="114">
        <f>Tabla1[[#This Row],[VOLUMEN CONSUMO AGUA LIMPIA TINTORERIA (m3)]]/Tabla1[[#This Row],[TOTAL CONSUMO AGUA PRODUCCIÓN (m3)]]</f>
        <v>0.5056338028169014</v>
      </c>
      <c r="AC169" s="115">
        <f>Tabla1[[#This Row],[TOTAL CONSUMO AGUA LIMPIA PRODUCCIÓN (m3)]]-Tabla1[[#This Row],[VOLUMEN CONSUMO AGUA LIMPIA LAVANDERIA (m3)]]</f>
        <v>359</v>
      </c>
      <c r="AD169" s="115"/>
      <c r="AE169" s="115"/>
      <c r="AF169" s="115">
        <v>65</v>
      </c>
      <c r="AG169" s="115">
        <v>45</v>
      </c>
      <c r="AH169" s="115">
        <f>Tabla1[[#This Row],[VOLUMEN CONSUMO AGUA LIMPIA LAVANDERIA (m3)]]</f>
        <v>351</v>
      </c>
      <c r="AI169" s="114">
        <f>Tabla1[[#This Row],[VOLUMEN CONSUMO AGUA LIMPIA LAVANDERIA (m3)]]/Tabla1[[#This Row],[TOTAL CONSUMO AGUA PRODUCCIÓN (m3)]]</f>
        <v>0.4943661971830986</v>
      </c>
      <c r="AJ169" s="115">
        <f>'[1]Contadores Por Turno 2026'!D171-'[1]Contadores Por Turno 2026'!D170</f>
        <v>351</v>
      </c>
      <c r="AK169" s="115">
        <v>0</v>
      </c>
      <c r="AL169" s="115"/>
      <c r="AM169" s="115">
        <v>19</v>
      </c>
      <c r="AN169" s="115">
        <v>0</v>
      </c>
      <c r="AO169" s="113" t="e">
        <f>#REF!-#REF!</f>
        <v>#REF!</v>
      </c>
      <c r="AP169" s="111"/>
      <c r="AQ169" s="113"/>
      <c r="AR169" s="113">
        <v>8</v>
      </c>
      <c r="AS169" s="115">
        <f>'[1]Contadores Por Turno 2026'!L171-'[1]Contadores Por Turno 2026'!L170</f>
        <v>6</v>
      </c>
      <c r="AT169" s="113"/>
      <c r="AU169" s="112">
        <f>'[1]Contadores Por Turno 2026'!U171-'[1]Contadores Por Turno 2026'!U170</f>
        <v>719</v>
      </c>
      <c r="AV169" s="112">
        <f>'[1]Contadores Por Turno 2026'!V171-'[1]Contadores Por Turno 2026'!V170</f>
        <v>237</v>
      </c>
      <c r="AW169" s="112">
        <f>'[1]Contadores Por Turno 2026'!W171-'[1]Contadores Por Turno 2026'!W170</f>
        <v>76</v>
      </c>
      <c r="AX169" s="112">
        <v>0</v>
      </c>
      <c r="AY169" s="102">
        <v>7</v>
      </c>
      <c r="AZ169" s="102">
        <f>('[1]Contadores Por Turno 2026'!S171-'[1]Contadores Por Turno 2026'!S170)/1000</f>
        <v>60.732999999999997</v>
      </c>
      <c r="BA169" s="225" t="e">
        <v>#N/A</v>
      </c>
      <c r="BB169" s="4"/>
    </row>
    <row r="170" spans="1:54" ht="15.75" thickBot="1" x14ac:dyDescent="0.3">
      <c r="A170" s="25">
        <v>46079</v>
      </c>
      <c r="B170" s="26">
        <v>1</v>
      </c>
      <c r="C170" s="26">
        <f>WEEKNUM(Tabla1[[#This Row],[FECHA]],2)</f>
        <v>9</v>
      </c>
      <c r="D170" s="26">
        <f>DAY(Tabla1[[#This Row],[FECHA]])</f>
        <v>26</v>
      </c>
      <c r="E170" s="26">
        <f>'[1]Contadores Por Turno 2026'!X172-'[1]Contadores Por Turno 2026'!X171</f>
        <v>0</v>
      </c>
      <c r="F170" s="26">
        <f>'[1]Contadores Por Turno 2026'!Y172-'[1]Contadores Por Turno 2026'!Y171</f>
        <v>0</v>
      </c>
      <c r="G170" s="26"/>
      <c r="H1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-183</v>
      </c>
      <c r="I170" s="26">
        <f>('[1]Contadores Por Turno 2026'!C172-'[1]Contadores Por Turno 2026'!C171)*10</f>
        <v>480</v>
      </c>
      <c r="J170" s="57">
        <f>Tabla1[[#This Row],[ENTRADA RO 1 (m3)]]</f>
        <v>523.89099999999996</v>
      </c>
      <c r="K170" s="57">
        <f>Tabla1[[#This Row],[RECHAZO ETAPA 1 (m3)]]</f>
        <v>121.89099999999996</v>
      </c>
      <c r="L170" s="57">
        <f>Tabla1[[#This Row],[PERMEADO ETAPA 1  (m3)]]</f>
        <v>402</v>
      </c>
      <c r="M170" s="56">
        <f>1-(Tabla1[[#This Row],[VOLUMEN ENVIADO A RO (m3)]]-Tabla1[[#This Row],[VOLUMEN ENVIADO PERMEADO RO (m3)]])/Tabla1[[#This Row],[VOLUMEN ENVIADO A RO (m3)]]</f>
        <v>0.76733518995363548</v>
      </c>
      <c r="N170" s="57">
        <f>('[1]Contadores Por Turno 2026'!N172-'[1]Contadores Por Turno 2026'!N171)/1000</f>
        <v>523.89099999999996</v>
      </c>
      <c r="O170" s="57">
        <f>('[1]Contadores Por Turno 2026'!O172-'[1]Contadores Por Turno 2026'!O171)</f>
        <v>402</v>
      </c>
      <c r="P170" s="57">
        <f>+Tabla1[[#This Row],[ENTRADA RO 1 (m3)]]-Tabla1[[#This Row],[PERMEADO ETAPA 1  (m3)]]</f>
        <v>121.89099999999996</v>
      </c>
      <c r="Q170" s="56">
        <f>1-(Tabla1[[#This Row],[VOLUMEN ENVIADO A RO (m3)]]-Tabla1[[#This Row],[VOLUMEN ENVIADO PERMEADO RO (m3)]])/Tabla1[[#This Row],[VOLUMEN ENVIADO A RO (m3)]]</f>
        <v>0.76733518995363548</v>
      </c>
      <c r="R170" s="57">
        <v>0</v>
      </c>
      <c r="S170" s="57">
        <v>0</v>
      </c>
      <c r="T170" s="57">
        <v>0</v>
      </c>
      <c r="U170" s="56" t="s">
        <v>18</v>
      </c>
      <c r="V170" s="57">
        <f>Tabla1[[#This Row],[VOLUMEN ENVIADO PERMEADO RO (m3)]]</f>
        <v>402</v>
      </c>
      <c r="W170" s="101">
        <f>Tabla1[[#This Row],[TOTAL CONSUMO AGUA LIMPIA PRODUCCIÓN (m3)]]+Tabla1[[#This Row],[TOTAL CONSUMO AGUA RECHAZO PRODUCCIÓN (m3)]]</f>
        <v>219</v>
      </c>
      <c r="X170" s="101">
        <f>+Tabla1[[#This Row],[PERMEADO ETAPA 1  (m3)]]+Tabla1[[#This Row],[VOLUMEN  PTAP POTABLE (m3)2]]+Tabla1[[#This Row],[VOLUMEN CONSUMO ACUEDUCTO (m3)]]+Tabla1[[#This Row],[VOLUMEN CONSUMO CARROTANQUES (m3)]]</f>
        <v>219</v>
      </c>
      <c r="Y170" s="101">
        <v>0</v>
      </c>
      <c r="Z170" s="101">
        <v>560</v>
      </c>
      <c r="AA170" s="105">
        <f>+Tabla1[[#This Row],[VOLUMEN CONSUMO AGUA LIMPIA TINTORERIA (m3)]]</f>
        <v>-135</v>
      </c>
      <c r="AB170" s="104">
        <f>Tabla1[[#This Row],[VOLUMEN CONSUMO AGUA LIMPIA TINTORERIA (m3)]]/Tabla1[[#This Row],[TOTAL CONSUMO AGUA PRODUCCIÓN (m3)]]</f>
        <v>-0.61643835616438358</v>
      </c>
      <c r="AC170" s="105">
        <f>Tabla1[[#This Row],[TOTAL CONSUMO AGUA LIMPIA PRODUCCIÓN (m3)]]-Tabla1[[#This Row],[VOLUMEN CONSUMO AGUA LIMPIA LAVANDERIA (m3)]]</f>
        <v>-135</v>
      </c>
      <c r="AD170" s="105"/>
      <c r="AE170" s="105"/>
      <c r="AF170" s="105">
        <v>65</v>
      </c>
      <c r="AG170" s="105">
        <v>45</v>
      </c>
      <c r="AH170" s="105">
        <f>Tabla1[[#This Row],[VOLUMEN CONSUMO AGUA LIMPIA LAVANDERIA (m3)]]</f>
        <v>354</v>
      </c>
      <c r="AI170" s="104">
        <f>Tabla1[[#This Row],[VOLUMEN CONSUMO AGUA LIMPIA LAVANDERIA (m3)]]/Tabla1[[#This Row],[TOTAL CONSUMO AGUA PRODUCCIÓN (m3)]]</f>
        <v>1.6164383561643836</v>
      </c>
      <c r="AJ170" s="105">
        <f>'[1]Contadores Por Turno 2026'!D172-'[1]Contadores Por Turno 2026'!D171</f>
        <v>354</v>
      </c>
      <c r="AK170" s="105">
        <v>0</v>
      </c>
      <c r="AL170" s="105"/>
      <c r="AM170" s="105">
        <v>19</v>
      </c>
      <c r="AN170" s="105">
        <v>0</v>
      </c>
      <c r="AO170" s="103">
        <v>0</v>
      </c>
      <c r="AP170" s="101"/>
      <c r="AQ170" s="103"/>
      <c r="AR170" s="103">
        <v>8</v>
      </c>
      <c r="AS170" s="105">
        <f>'[1]Contadores Por Turno 2026'!L172-'[1]Contadores Por Turno 2026'!L171</f>
        <v>7</v>
      </c>
      <c r="AT170" s="103"/>
      <c r="AU170" s="102">
        <f>'[1]Contadores Por Turno 2026'!U172-'[1]Contadores Por Turno 2026'!U171</f>
        <v>219</v>
      </c>
      <c r="AV170" s="102">
        <f>'[1]Contadores Por Turno 2026'!V172-'[1]Contadores Por Turno 2026'!V171</f>
        <v>273</v>
      </c>
      <c r="AW170" s="102">
        <f>'[1]Contadores Por Turno 2026'!W172-'[1]Contadores Por Turno 2026'!W171</f>
        <v>156</v>
      </c>
      <c r="AX170" s="102">
        <v>0</v>
      </c>
      <c r="AY170" s="102">
        <v>-16</v>
      </c>
      <c r="AZ170" s="102">
        <f>('[1]Contadores Por Turno 2026'!S172-'[1]Contadores Por Turno 2026'!S171)/1000</f>
        <v>21.388000000000002</v>
      </c>
      <c r="BA170" s="223" t="e">
        <v>#N/A</v>
      </c>
      <c r="BB170" s="4"/>
    </row>
    <row r="171" spans="1:54" ht="15.75" thickBot="1" x14ac:dyDescent="0.3">
      <c r="A171" s="23">
        <v>46079</v>
      </c>
      <c r="B171" s="17">
        <v>2</v>
      </c>
      <c r="C171" s="17">
        <f>WEEKNUM(Tabla1[[#This Row],[FECHA]],2)</f>
        <v>9</v>
      </c>
      <c r="D171" s="17">
        <f>DAY(Tabla1[[#This Row],[FECHA]])</f>
        <v>26</v>
      </c>
      <c r="E171" s="17">
        <f>'[1]Contadores Por Turno 2026'!X173-'[1]Contadores Por Turno 2026'!X172</f>
        <v>125</v>
      </c>
      <c r="F171" s="17">
        <f>'[1]Contadores Por Turno 2026'!Y173-'[1]Contadores Por Turno 2026'!Y172</f>
        <v>72</v>
      </c>
      <c r="G171" s="17">
        <v>176</v>
      </c>
      <c r="H17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171" s="17">
        <f>('[1]Contadores Por Turno 2026'!C173-'[1]Contadores Por Turno 2026'!C172)*10</f>
        <v>330</v>
      </c>
      <c r="J171" s="59">
        <f>Tabla1[[#This Row],[ENTRADA RO 1 (m3)]]</f>
        <v>-155.64699999999999</v>
      </c>
      <c r="K171" s="59">
        <f>Tabla1[[#This Row],[RECHAZO ETAPA 1 (m3)]]</f>
        <v>-48.646999999999991</v>
      </c>
      <c r="L171" s="59">
        <f>Tabla1[[#This Row],[PERMEADO ETAPA 1  (m3)]]</f>
        <v>-107</v>
      </c>
      <c r="M171" s="58">
        <f>1-(Tabla1[[#This Row],[VOLUMEN ENVIADO A RO (m3)]]-Tabla1[[#This Row],[VOLUMEN ENVIADO PERMEADO RO (m3)]])/Tabla1[[#This Row],[VOLUMEN ENVIADO A RO (m3)]]</f>
        <v>0.68745301868972741</v>
      </c>
      <c r="N171" s="59">
        <f>('[1]Contadores Por Turno 2026'!N173-'[1]Contadores Por Turno 2026'!N172)/1000</f>
        <v>-155.64699999999999</v>
      </c>
      <c r="O171" s="59">
        <f>('[1]Contadores Por Turno 2026'!O173-'[1]Contadores Por Turno 2026'!O172)</f>
        <v>-107</v>
      </c>
      <c r="P171" s="59">
        <f>+Tabla1[[#This Row],[ENTRADA RO 1 (m3)]]-Tabla1[[#This Row],[PERMEADO ETAPA 1  (m3)]]</f>
        <v>-48.646999999999991</v>
      </c>
      <c r="Q171" s="58">
        <f>1-(Tabla1[[#This Row],[VOLUMEN ENVIADO A RO (m3)]]-Tabla1[[#This Row],[VOLUMEN ENVIADO PERMEADO RO (m3)]])/Tabla1[[#This Row],[VOLUMEN ENVIADO A RO (m3)]]</f>
        <v>0.68745301868972741</v>
      </c>
      <c r="R171" s="59">
        <v>0</v>
      </c>
      <c r="S171" s="59">
        <v>0</v>
      </c>
      <c r="T171" s="59">
        <v>0</v>
      </c>
      <c r="U171" s="58" t="s">
        <v>18</v>
      </c>
      <c r="V171" s="59">
        <f>Tabla1[[#This Row],[VOLUMEN ENVIADO PERMEADO RO (m3)]]</f>
        <v>-107</v>
      </c>
      <c r="W171" s="106">
        <f>Tabla1[[#This Row],[TOTAL CONSUMO AGUA LIMPIA PRODUCCIÓN (m3)]]+Tabla1[[#This Row],[TOTAL CONSUMO AGUA RECHAZO PRODUCCIÓN (m3)]]</f>
        <v>459</v>
      </c>
      <c r="X171" s="106">
        <f>+Tabla1[[#This Row],[PERMEADO ETAPA 1  (m3)]]+Tabla1[[#This Row],[VOLUMEN  PTAP POTABLE (m3)2]]+Tabla1[[#This Row],[VOLUMEN CONSUMO ACUEDUCTO (m3)]]+Tabla1[[#This Row],[VOLUMEN CONSUMO CARROTANQUES (m3)]]</f>
        <v>459</v>
      </c>
      <c r="Y171" s="106">
        <v>0</v>
      </c>
      <c r="Z171" s="106">
        <v>560</v>
      </c>
      <c r="AA171" s="110">
        <f>+Tabla1[[#This Row],[VOLUMEN CONSUMO AGUA LIMPIA TINTORERIA (m3)]]</f>
        <v>115</v>
      </c>
      <c r="AB171" s="109">
        <f>Tabla1[[#This Row],[VOLUMEN CONSUMO AGUA LIMPIA TINTORERIA (m3)]]/Tabla1[[#This Row],[TOTAL CONSUMO AGUA PRODUCCIÓN (m3)]]</f>
        <v>0.25054466230936817</v>
      </c>
      <c r="AC171" s="110">
        <f>Tabla1[[#This Row],[TOTAL CONSUMO AGUA LIMPIA PRODUCCIÓN (m3)]]-Tabla1[[#This Row],[VOLUMEN CONSUMO AGUA LIMPIA LAVANDERIA (m3)]]</f>
        <v>115</v>
      </c>
      <c r="AD171" s="110"/>
      <c r="AE171" s="110">
        <v>5461</v>
      </c>
      <c r="AF171" s="110">
        <v>65</v>
      </c>
      <c r="AG171" s="110">
        <v>45</v>
      </c>
      <c r="AH171" s="110">
        <f>Tabla1[[#This Row],[VOLUMEN CONSUMO AGUA LIMPIA LAVANDERIA (m3)]]</f>
        <v>344</v>
      </c>
      <c r="AI171" s="109">
        <f>Tabla1[[#This Row],[VOLUMEN CONSUMO AGUA LIMPIA LAVANDERIA (m3)]]/Tabla1[[#This Row],[TOTAL CONSUMO AGUA PRODUCCIÓN (m3)]]</f>
        <v>0.74945533769063177</v>
      </c>
      <c r="AJ171" s="110">
        <f>'[1]Contadores Por Turno 2026'!D173-'[1]Contadores Por Turno 2026'!D172</f>
        <v>344</v>
      </c>
      <c r="AK171" s="110">
        <v>0</v>
      </c>
      <c r="AL171" s="110">
        <v>20930</v>
      </c>
      <c r="AM171" s="110">
        <v>19</v>
      </c>
      <c r="AN171" s="110">
        <v>0</v>
      </c>
      <c r="AO171" s="108">
        <v>0</v>
      </c>
      <c r="AP171" s="106"/>
      <c r="AQ171" s="108"/>
      <c r="AR171" s="108">
        <v>8</v>
      </c>
      <c r="AS171" s="110">
        <f>'[1]Contadores Por Turno 2026'!L173-'[1]Contadores Por Turno 2026'!L172</f>
        <v>7</v>
      </c>
      <c r="AT171" s="108"/>
      <c r="AU171" s="107">
        <f>'[1]Contadores Por Turno 2026'!U173-'[1]Contadores Por Turno 2026'!U172</f>
        <v>512</v>
      </c>
      <c r="AV171" s="107">
        <f>'[1]Contadores Por Turno 2026'!V173-'[1]Contadores Por Turno 2026'!V172</f>
        <v>212</v>
      </c>
      <c r="AW171" s="107">
        <f>'[1]Contadores Por Turno 2026'!W173-'[1]Contadores Por Turno 2026'!W172</f>
        <v>84</v>
      </c>
      <c r="AX171" s="107">
        <v>0</v>
      </c>
      <c r="AY171" s="102">
        <v>12</v>
      </c>
      <c r="AZ171" s="102">
        <f>('[1]Contadores Por Turno 2026'!S173-'[1]Contadores Por Turno 2026'!S172)/1000</f>
        <v>60.395000000000003</v>
      </c>
      <c r="BA171" s="224" t="e">
        <v>#N/A</v>
      </c>
      <c r="BB171" s="4"/>
    </row>
    <row r="172" spans="1:54" ht="15.75" thickBot="1" x14ac:dyDescent="0.3">
      <c r="A172" s="27">
        <v>46079</v>
      </c>
      <c r="B172" s="28">
        <v>3</v>
      </c>
      <c r="C172" s="28">
        <f>WEEKNUM(Tabla1[[#This Row],[FECHA]],2)</f>
        <v>9</v>
      </c>
      <c r="D172" s="28">
        <f>DAY(Tabla1[[#This Row],[FECHA]])</f>
        <v>26</v>
      </c>
      <c r="E172" s="28">
        <f>'[1]Contadores Por Turno 2026'!X174-'[1]Contadores Por Turno 2026'!X173</f>
        <v>71</v>
      </c>
      <c r="F172" s="28">
        <f>'[1]Contadores Por Turno 2026'!Y174-'[1]Contadores Por Turno 2026'!Y173</f>
        <v>40</v>
      </c>
      <c r="G172" s="28"/>
      <c r="H17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531</v>
      </c>
      <c r="I172" s="28">
        <f>('[1]Contadores Por Turno 2026'!C174-'[1]Contadores Por Turno 2026'!C173)*10</f>
        <v>390</v>
      </c>
      <c r="J172" s="61">
        <f>Tabla1[[#This Row],[ENTRADA RO 1 (m3)]]</f>
        <v>155.64699999999999</v>
      </c>
      <c r="K172" s="61">
        <f>Tabla1[[#This Row],[RECHAZO ETAPA 1 (m3)]]</f>
        <v>48.646999999999991</v>
      </c>
      <c r="L172" s="61">
        <f>Tabla1[[#This Row],[PERMEADO ETAPA 1  (m3)]]</f>
        <v>107</v>
      </c>
      <c r="M172" s="60">
        <f>1-(Tabla1[[#This Row],[VOLUMEN ENVIADO A RO (m3)]]-Tabla1[[#This Row],[VOLUMEN ENVIADO PERMEADO RO (m3)]])/Tabla1[[#This Row],[VOLUMEN ENVIADO A RO (m3)]]</f>
        <v>0.68745301868972741</v>
      </c>
      <c r="N172" s="61">
        <f>('[1]Contadores Por Turno 2026'!N174-'[1]Contadores Por Turno 2026'!N173)/1000</f>
        <v>155.64699999999999</v>
      </c>
      <c r="O172" s="61">
        <f>('[1]Contadores Por Turno 2026'!O174-'[1]Contadores Por Turno 2026'!O173)</f>
        <v>107</v>
      </c>
      <c r="P172" s="61">
        <f>+Tabla1[[#This Row],[ENTRADA RO 1 (m3)]]-Tabla1[[#This Row],[PERMEADO ETAPA 1  (m3)]]</f>
        <v>48.646999999999991</v>
      </c>
      <c r="Q172" s="60">
        <f>1-(Tabla1[[#This Row],[VOLUMEN ENVIADO A RO (m3)]]-Tabla1[[#This Row],[VOLUMEN ENVIADO PERMEADO RO (m3)]])/Tabla1[[#This Row],[VOLUMEN ENVIADO A RO (m3)]]</f>
        <v>0.68745301868972741</v>
      </c>
      <c r="R172" s="61">
        <v>0</v>
      </c>
      <c r="S172" s="61">
        <v>0</v>
      </c>
      <c r="T172" s="61">
        <v>0</v>
      </c>
      <c r="U172" s="60" t="s">
        <v>18</v>
      </c>
      <c r="V172" s="61">
        <f>Tabla1[[#This Row],[VOLUMEN ENVIADO PERMEADO RO (m3)]]</f>
        <v>107</v>
      </c>
      <c r="W172" s="111">
        <f>Tabla1[[#This Row],[TOTAL CONSUMO AGUA LIMPIA PRODUCCIÓN (m3)]]+Tabla1[[#This Row],[TOTAL CONSUMO AGUA RECHAZO PRODUCCIÓN (m3)]]</f>
        <v>678</v>
      </c>
      <c r="X172" s="111">
        <f>+Tabla1[[#This Row],[PERMEADO ETAPA 1  (m3)]]+Tabla1[[#This Row],[VOLUMEN  PTAP POTABLE (m3)2]]+Tabla1[[#This Row],[VOLUMEN CONSUMO ACUEDUCTO (m3)]]+Tabla1[[#This Row],[VOLUMEN CONSUMO CARROTANQUES (m3)]]</f>
        <v>678</v>
      </c>
      <c r="Y172" s="111">
        <v>0</v>
      </c>
      <c r="Z172" s="111">
        <v>640</v>
      </c>
      <c r="AA172" s="115">
        <f>+Tabla1[[#This Row],[VOLUMEN CONSUMO AGUA LIMPIA TINTORERIA (m3)]]</f>
        <v>348</v>
      </c>
      <c r="AB172" s="114">
        <f>Tabla1[[#This Row],[VOLUMEN CONSUMO AGUA LIMPIA TINTORERIA (m3)]]/Tabla1[[#This Row],[TOTAL CONSUMO AGUA PRODUCCIÓN (m3)]]</f>
        <v>0.51327433628318586</v>
      </c>
      <c r="AC172" s="115">
        <f>Tabla1[[#This Row],[TOTAL CONSUMO AGUA LIMPIA PRODUCCIÓN (m3)]]-Tabla1[[#This Row],[VOLUMEN CONSUMO AGUA LIMPIA LAVANDERIA (m3)]]</f>
        <v>348</v>
      </c>
      <c r="AD172" s="115"/>
      <c r="AE172" s="115"/>
      <c r="AF172" s="115">
        <v>65</v>
      </c>
      <c r="AG172" s="115">
        <v>45</v>
      </c>
      <c r="AH172" s="115">
        <f>Tabla1[[#This Row],[VOLUMEN CONSUMO AGUA LIMPIA LAVANDERIA (m3)]]</f>
        <v>330</v>
      </c>
      <c r="AI172" s="114">
        <f>Tabla1[[#This Row],[VOLUMEN CONSUMO AGUA LIMPIA LAVANDERIA (m3)]]/Tabla1[[#This Row],[TOTAL CONSUMO AGUA PRODUCCIÓN (m3)]]</f>
        <v>0.48672566371681414</v>
      </c>
      <c r="AJ172" s="115">
        <f>'[1]Contadores Por Turno 2026'!D174-'[1]Contadores Por Turno 2026'!D173</f>
        <v>330</v>
      </c>
      <c r="AK172" s="115">
        <v>0</v>
      </c>
      <c r="AL172" s="115"/>
      <c r="AM172" s="115">
        <v>19</v>
      </c>
      <c r="AN172" s="115">
        <v>0</v>
      </c>
      <c r="AO172" s="113">
        <v>0</v>
      </c>
      <c r="AP172" s="111"/>
      <c r="AQ172" s="113"/>
      <c r="AR172" s="113">
        <v>8</v>
      </c>
      <c r="AS172" s="115">
        <f>'[1]Contadores Por Turno 2026'!L174-'[1]Contadores Por Turno 2026'!L173</f>
        <v>6</v>
      </c>
      <c r="AT172" s="113"/>
      <c r="AU172" s="112">
        <f>'[1]Contadores Por Turno 2026'!U174-'[1]Contadores Por Turno 2026'!U173</f>
        <v>724</v>
      </c>
      <c r="AV172" s="112">
        <f>'[1]Contadores Por Turno 2026'!V174-'[1]Contadores Por Turno 2026'!V173</f>
        <v>303</v>
      </c>
      <c r="AW172" s="112">
        <f>'[1]Contadores Por Turno 2026'!W174-'[1]Contadores Por Turno 2026'!W173</f>
        <v>168</v>
      </c>
      <c r="AX172" s="112">
        <v>15</v>
      </c>
      <c r="AY172" s="102">
        <v>55</v>
      </c>
      <c r="AZ172" s="102">
        <f>('[1]Contadores Por Turno 2026'!S174-'[1]Contadores Por Turno 2026'!S173)/1000</f>
        <v>54.555</v>
      </c>
      <c r="BA172" s="225" t="e">
        <v>#N/A</v>
      </c>
      <c r="BB172" s="4"/>
    </row>
    <row r="173" spans="1:54" x14ac:dyDescent="0.25">
      <c r="A173" s="25">
        <v>46080</v>
      </c>
      <c r="B173" s="26">
        <v>1</v>
      </c>
      <c r="C173" s="26">
        <f>WEEKNUM(Tabla1[[#This Row],[FECHA]],2)</f>
        <v>9</v>
      </c>
      <c r="D173" s="26">
        <f>DAY(Tabla1[[#This Row],[FECHA]])</f>
        <v>27</v>
      </c>
      <c r="E173" s="26">
        <f>'[1]Contadores Por Turno 2026'!X175-'[1]Contadores Por Turno 2026'!X174</f>
        <v>71</v>
      </c>
      <c r="F173" s="26">
        <f>'[1]Contadores Por Turno 2026'!Y175-'[1]Contadores Por Turno 2026'!Y174</f>
        <v>41</v>
      </c>
      <c r="G173" s="26"/>
      <c r="H1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95</v>
      </c>
      <c r="I173" s="26">
        <f>('[1]Contadores Por Turno 2026'!C175-'[1]Contadores Por Turno 2026'!C174)*10</f>
        <v>470</v>
      </c>
      <c r="J173" s="57">
        <f>Tabla1[[#This Row],[ENTRADA RO 1 (m3)]]</f>
        <v>225.96</v>
      </c>
      <c r="K173" s="57">
        <f>Tabla1[[#This Row],[RECHAZO ETAPA 1 (m3)]]</f>
        <v>62.960000000000008</v>
      </c>
      <c r="L173" s="57">
        <f>Tabla1[[#This Row],[PERMEADO ETAPA 1  (m3)]]</f>
        <v>163</v>
      </c>
      <c r="M173" s="56">
        <f>1-(Tabla1[[#This Row],[VOLUMEN ENVIADO A RO (m3)]]-Tabla1[[#This Row],[VOLUMEN ENVIADO PERMEADO RO (m3)]])/Tabla1[[#This Row],[VOLUMEN ENVIADO A RO (m3)]]</f>
        <v>0.72136661355992215</v>
      </c>
      <c r="N173" s="57">
        <f>('[1]Contadores Por Turno 2026'!N175-'[1]Contadores Por Turno 2026'!N174)/1000</f>
        <v>225.96</v>
      </c>
      <c r="O173" s="57">
        <f>('[1]Contadores Por Turno 2026'!O175-'[1]Contadores Por Turno 2026'!O174)</f>
        <v>163</v>
      </c>
      <c r="P173" s="57">
        <f>+Tabla1[[#This Row],[ENTRADA RO 1 (m3)]]-Tabla1[[#This Row],[PERMEADO ETAPA 1  (m3)]]</f>
        <v>62.960000000000008</v>
      </c>
      <c r="Q173" s="56">
        <f>1-(Tabla1[[#This Row],[VOLUMEN ENVIADO A RO (m3)]]-Tabla1[[#This Row],[VOLUMEN ENVIADO PERMEADO RO (m3)]])/Tabla1[[#This Row],[VOLUMEN ENVIADO A RO (m3)]]</f>
        <v>0.72136661355992215</v>
      </c>
      <c r="R173" s="57">
        <v>0</v>
      </c>
      <c r="S173" s="57">
        <v>0</v>
      </c>
      <c r="T173" s="57">
        <v>0</v>
      </c>
      <c r="U173" s="56" t="s">
        <v>18</v>
      </c>
      <c r="V173" s="57">
        <f>Tabla1[[#This Row],[VOLUMEN ENVIADO PERMEADO RO (m3)]]</f>
        <v>163</v>
      </c>
      <c r="W173" s="101">
        <f>Tabla1[[#This Row],[TOTAL CONSUMO AGUA LIMPIA PRODUCCIÓN (m3)]]+Tabla1[[#This Row],[TOTAL CONSUMO AGUA RECHAZO PRODUCCIÓN (m3)]]</f>
        <v>299</v>
      </c>
      <c r="X173" s="101">
        <f>+Tabla1[[#This Row],[PERMEADO ETAPA 1  (m3)]]+Tabla1[[#This Row],[VOLUMEN  PTAP POTABLE (m3)2]]+Tabla1[[#This Row],[VOLUMEN CONSUMO ACUEDUCTO (m3)]]+Tabla1[[#This Row],[VOLUMEN CONSUMO CARROTANQUES (m3)]]</f>
        <v>299</v>
      </c>
      <c r="Y173" s="101">
        <v>0</v>
      </c>
      <c r="Z173" s="101">
        <v>560</v>
      </c>
      <c r="AA173" s="105">
        <f>+Tabla1[[#This Row],[VOLUMEN CONSUMO AGUA LIMPIA TINTORERIA (m3)]]</f>
        <v>-31</v>
      </c>
      <c r="AB173" s="104">
        <f>Tabla1[[#This Row],[VOLUMEN CONSUMO AGUA LIMPIA TINTORERIA (m3)]]/Tabla1[[#This Row],[TOTAL CONSUMO AGUA PRODUCCIÓN (m3)]]</f>
        <v>-0.10367892976588629</v>
      </c>
      <c r="AC173" s="105">
        <f>Tabla1[[#This Row],[TOTAL CONSUMO AGUA LIMPIA PRODUCCIÓN (m3)]]-Tabla1[[#This Row],[VOLUMEN CONSUMO AGUA LIMPIA LAVANDERIA (m3)]]</f>
        <v>-31</v>
      </c>
      <c r="AD173" s="105"/>
      <c r="AE173" s="105"/>
      <c r="AF173" s="105">
        <v>65</v>
      </c>
      <c r="AG173" s="105">
        <v>45</v>
      </c>
      <c r="AH173" s="105">
        <f>Tabla1[[#This Row],[VOLUMEN CONSUMO AGUA LIMPIA LAVANDERIA (m3)]]</f>
        <v>330</v>
      </c>
      <c r="AI173" s="104">
        <f>Tabla1[[#This Row],[VOLUMEN CONSUMO AGUA LIMPIA LAVANDERIA (m3)]]/Tabla1[[#This Row],[TOTAL CONSUMO AGUA PRODUCCIÓN (m3)]]</f>
        <v>1.1036789297658862</v>
      </c>
      <c r="AJ173" s="105">
        <f>'[1]Contadores Por Turno 2026'!D175-'[1]Contadores Por Turno 2026'!D174</f>
        <v>330</v>
      </c>
      <c r="AK173" s="105">
        <v>0</v>
      </c>
      <c r="AL173" s="105"/>
      <c r="AM173" s="105">
        <v>19</v>
      </c>
      <c r="AN173" s="105">
        <v>0</v>
      </c>
      <c r="AO173" s="103">
        <v>0</v>
      </c>
      <c r="AP173" s="101"/>
      <c r="AQ173" s="103"/>
      <c r="AR173" s="103">
        <v>8</v>
      </c>
      <c r="AS173" s="105">
        <f>'[1]Contadores Por Turno 2026'!L175-'[1]Contadores Por Turno 2026'!L174</f>
        <v>7</v>
      </c>
      <c r="AT173" s="103"/>
      <c r="AU173" s="102">
        <f>'[1]Contadores Por Turno 2026'!U175-'[1]Contadores Por Turno 2026'!U174</f>
        <v>329</v>
      </c>
      <c r="AV173" s="102">
        <f>'[1]Contadores Por Turno 2026'!V175-'[1]Contadores Por Turno 2026'!V174</f>
        <v>170</v>
      </c>
      <c r="AW173" s="102">
        <f>'[1]Contadores Por Turno 2026'!W175-'[1]Contadores Por Turno 2026'!W174</f>
        <v>98</v>
      </c>
      <c r="AX173" s="102">
        <v>0</v>
      </c>
      <c r="AY173" s="102">
        <v>-2</v>
      </c>
      <c r="AZ173" s="102">
        <f>('[1]Contadores Por Turno 2026'!S175-'[1]Contadores Por Turno 2026'!S174)/1000</f>
        <v>2.4350000000000001</v>
      </c>
      <c r="BA173" s="223" t="e">
        <v>#N/A</v>
      </c>
      <c r="BB173" s="4"/>
    </row>
    <row r="174" spans="1:54" x14ac:dyDescent="0.25">
      <c r="A174" s="23">
        <v>46080</v>
      </c>
      <c r="B174" s="17">
        <v>2</v>
      </c>
      <c r="C174" s="17">
        <f>WEEKNUM(Tabla1[[#This Row],[FECHA]],2)</f>
        <v>9</v>
      </c>
      <c r="D174" s="17">
        <f>DAY(Tabla1[[#This Row],[FECHA]])</f>
        <v>27</v>
      </c>
      <c r="E174" s="17">
        <f>'[1]Contadores Por Turno 2026'!X176-'[1]Contadores Por Turno 2026'!X175</f>
        <v>87</v>
      </c>
      <c r="F174" s="17">
        <f>'[1]Contadores Por Turno 2026'!Y176-'[1]Contadores Por Turno 2026'!Y175</f>
        <v>54</v>
      </c>
      <c r="G174" s="17">
        <v>88</v>
      </c>
      <c r="H17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74" s="17">
        <f>('[1]Contadores Por Turno 2026'!C176-'[1]Contadores Por Turno 2026'!C175)*10</f>
        <v>310</v>
      </c>
      <c r="J174" s="59">
        <f>Tabla1[[#This Row],[ENTRADA RO 1 (m3)]]</f>
        <v>170.602</v>
      </c>
      <c r="K174" s="59">
        <f>Tabla1[[#This Row],[RECHAZO ETAPA 1 (m3)]]</f>
        <v>42.602000000000004</v>
      </c>
      <c r="L174" s="59">
        <f>Tabla1[[#This Row],[PERMEADO ETAPA 1  (m3)]]</f>
        <v>128</v>
      </c>
      <c r="M174" s="58">
        <f>1-(Tabla1[[#This Row],[VOLUMEN ENVIADO A RO (m3)]]-Tabla1[[#This Row],[VOLUMEN ENVIADO PERMEADO RO (m3)]])/Tabla1[[#This Row],[VOLUMEN ENVIADO A RO (m3)]]</f>
        <v>0.7502842874057748</v>
      </c>
      <c r="N174" s="59">
        <f>('[1]Contadores Por Turno 2026'!N176-'[1]Contadores Por Turno 2026'!N175)/1000</f>
        <v>170.602</v>
      </c>
      <c r="O174" s="59">
        <f>('[1]Contadores Por Turno 2026'!O176-'[1]Contadores Por Turno 2026'!O175)</f>
        <v>128</v>
      </c>
      <c r="P174" s="59">
        <f>+Tabla1[[#This Row],[ENTRADA RO 1 (m3)]]-Tabla1[[#This Row],[PERMEADO ETAPA 1  (m3)]]</f>
        <v>42.602000000000004</v>
      </c>
      <c r="Q174" s="58">
        <f>1-(Tabla1[[#This Row],[VOLUMEN ENVIADO A RO (m3)]]-Tabla1[[#This Row],[VOLUMEN ENVIADO PERMEADO RO (m3)]])/Tabla1[[#This Row],[VOLUMEN ENVIADO A RO (m3)]]</f>
        <v>0.7502842874057748</v>
      </c>
      <c r="R174" s="59">
        <v>0</v>
      </c>
      <c r="S174" s="59">
        <v>0</v>
      </c>
      <c r="T174" s="59">
        <v>0</v>
      </c>
      <c r="U174" s="58" t="s">
        <v>18</v>
      </c>
      <c r="V174" s="59">
        <f>Tabla1[[#This Row],[VOLUMEN ENVIADO PERMEADO RO (m3)]]</f>
        <v>128</v>
      </c>
      <c r="W174" s="106">
        <f>Tabla1[[#This Row],[TOTAL CONSUMO AGUA LIMPIA PRODUCCIÓN (m3)]]+Tabla1[[#This Row],[TOTAL CONSUMO AGUA RECHAZO PRODUCCIÓN (m3)]]</f>
        <v>423</v>
      </c>
      <c r="X174" s="106">
        <f>+Tabla1[[#This Row],[PERMEADO ETAPA 1  (m3)]]+Tabla1[[#This Row],[VOLUMEN  PTAP POTABLE (m3)2]]+Tabla1[[#This Row],[VOLUMEN CONSUMO ACUEDUCTO (m3)]]+Tabla1[[#This Row],[VOLUMEN CONSUMO CARROTANQUES (m3)]]</f>
        <v>423</v>
      </c>
      <c r="Y174" s="106">
        <v>0</v>
      </c>
      <c r="Z174" s="106">
        <v>400</v>
      </c>
      <c r="AA174" s="110">
        <f>+Tabla1[[#This Row],[VOLUMEN CONSUMO AGUA LIMPIA TINTORERIA (m3)]]</f>
        <v>117</v>
      </c>
      <c r="AB174" s="109">
        <f>Tabla1[[#This Row],[VOLUMEN CONSUMO AGUA LIMPIA TINTORERIA (m3)]]/Tabla1[[#This Row],[TOTAL CONSUMO AGUA PRODUCCIÓN (m3)]]</f>
        <v>0.27659574468085107</v>
      </c>
      <c r="AC174" s="110">
        <f>Tabla1[[#This Row],[TOTAL CONSUMO AGUA LIMPIA PRODUCCIÓN (m3)]]-Tabla1[[#This Row],[VOLUMEN CONSUMO AGUA LIMPIA LAVANDERIA (m3)]]</f>
        <v>117</v>
      </c>
      <c r="AD174" s="110"/>
      <c r="AE174" s="110">
        <v>7546</v>
      </c>
      <c r="AF174" s="110">
        <v>65</v>
      </c>
      <c r="AG174" s="110">
        <v>45</v>
      </c>
      <c r="AH174" s="110">
        <f>Tabla1[[#This Row],[VOLUMEN CONSUMO AGUA LIMPIA LAVANDERIA (m3)]]</f>
        <v>306</v>
      </c>
      <c r="AI174" s="109">
        <f>Tabla1[[#This Row],[VOLUMEN CONSUMO AGUA LIMPIA LAVANDERIA (m3)]]/Tabla1[[#This Row],[TOTAL CONSUMO AGUA PRODUCCIÓN (m3)]]</f>
        <v>0.72340425531914898</v>
      </c>
      <c r="AJ174" s="110">
        <f>'[1]Contadores Por Turno 2026'!D176-'[1]Contadores Por Turno 2026'!D175</f>
        <v>306</v>
      </c>
      <c r="AK174" s="110">
        <v>0</v>
      </c>
      <c r="AL174" s="110">
        <v>21544</v>
      </c>
      <c r="AM174" s="110">
        <v>19</v>
      </c>
      <c r="AN174" s="110">
        <v>0</v>
      </c>
      <c r="AO174" s="108">
        <v>0</v>
      </c>
      <c r="AP174" s="106"/>
      <c r="AQ174" s="108"/>
      <c r="AR174" s="108">
        <v>8</v>
      </c>
      <c r="AS174" s="110">
        <f>'[1]Contadores Por Turno 2026'!L176-'[1]Contadores Por Turno 2026'!L175</f>
        <v>7</v>
      </c>
      <c r="AT174" s="108"/>
      <c r="AU174" s="107">
        <f>'[1]Contadores Por Turno 2026'!U176-'[1]Contadores Por Turno 2026'!U175</f>
        <v>456</v>
      </c>
      <c r="AV174" s="107">
        <f>'[1]Contadores Por Turno 2026'!V176-'[1]Contadores Por Turno 2026'!V175</f>
        <v>237</v>
      </c>
      <c r="AW174" s="107">
        <f>'[1]Contadores Por Turno 2026'!W176-'[1]Contadores Por Turno 2026'!W175</f>
        <v>91</v>
      </c>
      <c r="AX174" s="107">
        <v>0</v>
      </c>
      <c r="AY174" s="107">
        <v>17</v>
      </c>
      <c r="AZ174" s="107">
        <f>('[1]Contadores Por Turno 2026'!S176-'[1]Contadores Por Turno 2026'!S175)/1000</f>
        <v>47.332999999999998</v>
      </c>
      <c r="BA174" s="224" t="e">
        <v>#N/A</v>
      </c>
      <c r="BB174" s="4"/>
    </row>
    <row r="175" spans="1:54" ht="15.75" thickBot="1" x14ac:dyDescent="0.3">
      <c r="A175" s="27">
        <v>46080</v>
      </c>
      <c r="B175" s="28">
        <v>3</v>
      </c>
      <c r="C175" s="28">
        <f>WEEKNUM(Tabla1[[#This Row],[FECHA]],2)</f>
        <v>9</v>
      </c>
      <c r="D175" s="28">
        <f>DAY(Tabla1[[#This Row],[FECHA]])</f>
        <v>27</v>
      </c>
      <c r="E175" s="28">
        <f>'[1]Contadores Por Turno 2026'!X177-'[1]Contadores Por Turno 2026'!X176</f>
        <v>65</v>
      </c>
      <c r="F175" s="28">
        <f>'[1]Contadores Por Turno 2026'!Y177-'[1]Contadores Por Turno 2026'!Y176</f>
        <v>37</v>
      </c>
      <c r="G175" s="28"/>
      <c r="H17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175" s="28">
        <f>('[1]Contadores Por Turno 2026'!C177-'[1]Contadores Por Turno 2026'!C176)*10</f>
        <v>280</v>
      </c>
      <c r="J175" s="61">
        <f>Tabla1[[#This Row],[ENTRADA RO 1 (m3)]]</f>
        <v>293.30700000000002</v>
      </c>
      <c r="K175" s="61">
        <f>Tabla1[[#This Row],[RECHAZO ETAPA 1 (m3)]]</f>
        <v>66.307000000000016</v>
      </c>
      <c r="L175" s="61">
        <f>Tabla1[[#This Row],[PERMEADO ETAPA 1  (m3)]]</f>
        <v>227</v>
      </c>
      <c r="M175" s="60">
        <f>1-(Tabla1[[#This Row],[VOLUMEN ENVIADO A RO (m3)]]-Tabla1[[#This Row],[VOLUMEN ENVIADO PERMEADO RO (m3)]])/Tabla1[[#This Row],[VOLUMEN ENVIADO A RO (m3)]]</f>
        <v>0.7739331144500472</v>
      </c>
      <c r="N175" s="61">
        <f>('[1]Contadores Por Turno 2026'!N177-'[1]Contadores Por Turno 2026'!N176)/1000</f>
        <v>293.30700000000002</v>
      </c>
      <c r="O175" s="61">
        <f>('[1]Contadores Por Turno 2026'!O177-'[1]Contadores Por Turno 2026'!O176)</f>
        <v>227</v>
      </c>
      <c r="P175" s="61">
        <f>+Tabla1[[#This Row],[ENTRADA RO 1 (m3)]]-Tabla1[[#This Row],[PERMEADO ETAPA 1  (m3)]]</f>
        <v>66.307000000000016</v>
      </c>
      <c r="Q175" s="60">
        <f>1-(Tabla1[[#This Row],[VOLUMEN ENVIADO A RO (m3)]]-Tabla1[[#This Row],[VOLUMEN ENVIADO PERMEADO RO (m3)]])/Tabla1[[#This Row],[VOLUMEN ENVIADO A RO (m3)]]</f>
        <v>0.7739331144500472</v>
      </c>
      <c r="R175" s="61">
        <v>0</v>
      </c>
      <c r="S175" s="61">
        <v>0</v>
      </c>
      <c r="T175" s="61">
        <v>0</v>
      </c>
      <c r="U175" s="60" t="s">
        <v>18</v>
      </c>
      <c r="V175" s="61">
        <f>Tabla1[[#This Row],[VOLUMEN ENVIADO PERMEADO RO (m3)]]</f>
        <v>227</v>
      </c>
      <c r="W175" s="111">
        <f>Tabla1[[#This Row],[TOTAL CONSUMO AGUA LIMPIA PRODUCCIÓN (m3)]]+Tabla1[[#This Row],[TOTAL CONSUMO AGUA RECHAZO PRODUCCIÓN (m3)]]</f>
        <v>442</v>
      </c>
      <c r="X175" s="111">
        <f>+Tabla1[[#This Row],[PERMEADO ETAPA 1  (m3)]]+Tabla1[[#This Row],[VOLUMEN  PTAP POTABLE (m3)2]]+Tabla1[[#This Row],[VOLUMEN CONSUMO ACUEDUCTO (m3)]]+Tabla1[[#This Row],[VOLUMEN CONSUMO CARROTANQUES (m3)]]</f>
        <v>442</v>
      </c>
      <c r="Y175" s="111">
        <v>0</v>
      </c>
      <c r="Z175" s="111">
        <v>480</v>
      </c>
      <c r="AA175" s="115">
        <f>+Tabla1[[#This Row],[VOLUMEN CONSUMO AGUA LIMPIA TINTORERIA (m3)]]</f>
        <v>197</v>
      </c>
      <c r="AB175" s="114">
        <f>Tabla1[[#This Row],[VOLUMEN CONSUMO AGUA LIMPIA TINTORERIA (m3)]]/Tabla1[[#This Row],[TOTAL CONSUMO AGUA PRODUCCIÓN (m3)]]</f>
        <v>0.44570135746606337</v>
      </c>
      <c r="AC175" s="115">
        <f>Tabla1[[#This Row],[TOTAL CONSUMO AGUA LIMPIA PRODUCCIÓN (m3)]]-Tabla1[[#This Row],[VOLUMEN CONSUMO AGUA LIMPIA LAVANDERIA (m3)]]</f>
        <v>197</v>
      </c>
      <c r="AD175" s="115"/>
      <c r="AE175" s="115"/>
      <c r="AF175" s="115">
        <v>65</v>
      </c>
      <c r="AG175" s="115">
        <v>45</v>
      </c>
      <c r="AH175" s="115">
        <f>Tabla1[[#This Row],[VOLUMEN CONSUMO AGUA LIMPIA LAVANDERIA (m3)]]</f>
        <v>245</v>
      </c>
      <c r="AI175" s="114">
        <f>Tabla1[[#This Row],[VOLUMEN CONSUMO AGUA LIMPIA LAVANDERIA (m3)]]/Tabla1[[#This Row],[TOTAL CONSUMO AGUA PRODUCCIÓN (m3)]]</f>
        <v>0.55429864253393668</v>
      </c>
      <c r="AJ175" s="115">
        <f>'[1]Contadores Por Turno 2026'!D177-'[1]Contadores Por Turno 2026'!D176</f>
        <v>245</v>
      </c>
      <c r="AK175" s="115">
        <v>0</v>
      </c>
      <c r="AL175" s="115"/>
      <c r="AM175" s="115">
        <v>19</v>
      </c>
      <c r="AN175" s="115">
        <v>0</v>
      </c>
      <c r="AO175" s="113">
        <v>0</v>
      </c>
      <c r="AP175" s="111"/>
      <c r="AQ175" s="113"/>
      <c r="AR175" s="113">
        <v>8</v>
      </c>
      <c r="AS175" s="115">
        <f>'[1]Contadores Por Turno 2026'!L177-'[1]Contadores Por Turno 2026'!L176</f>
        <v>6</v>
      </c>
      <c r="AT175" s="113"/>
      <c r="AU175" s="112">
        <f>'[1]Contadores Por Turno 2026'!U177-'[1]Contadores Por Turno 2026'!U176</f>
        <v>470</v>
      </c>
      <c r="AV175" s="112">
        <f>'[1]Contadores Por Turno 2026'!V177-'[1]Contadores Por Turno 2026'!V176</f>
        <v>230</v>
      </c>
      <c r="AW175" s="112">
        <f>'[1]Contadores Por Turno 2026'!W177-'[1]Contadores Por Turno 2026'!W176</f>
        <v>90</v>
      </c>
      <c r="AX175" s="112">
        <v>0</v>
      </c>
      <c r="AY175" s="112">
        <v>28</v>
      </c>
      <c r="AZ175" s="112">
        <f>('[1]Contadores Por Turno 2026'!S177-'[1]Contadores Por Turno 2026'!S176)/1000</f>
        <v>38.488999999999997</v>
      </c>
      <c r="BA175" s="225" t="e">
        <v>#N/A</v>
      </c>
      <c r="BB175" s="4"/>
    </row>
    <row r="176" spans="1:54" x14ac:dyDescent="0.25">
      <c r="A176" s="25">
        <v>46081</v>
      </c>
      <c r="B176" s="26">
        <v>1</v>
      </c>
      <c r="C176" s="26">
        <f>WEEKNUM(Tabla1[[#This Row],[FECHA]],2)</f>
        <v>9</v>
      </c>
      <c r="D176" s="26">
        <f>DAY(Tabla1[[#This Row],[FECHA]])</f>
        <v>28</v>
      </c>
      <c r="E176" s="26">
        <f>'[1]Contadores Por Turno 2026'!X178-'[1]Contadores Por Turno 2026'!X177</f>
        <v>157</v>
      </c>
      <c r="F176" s="26">
        <f>'[1]Contadores Por Turno 2026'!Y178-'[1]Contadores Por Turno 2026'!Y177</f>
        <v>97</v>
      </c>
      <c r="G176" s="26"/>
      <c r="H1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</v>
      </c>
      <c r="I176" s="26">
        <f>('[1]Contadores Por Turno 2026'!C178-'[1]Contadores Por Turno 2026'!C177)*10</f>
        <v>260</v>
      </c>
      <c r="J176" s="57">
        <f>Tabla1[[#This Row],[ENTRADA RO 1 (m3)]]</f>
        <v>268.673</v>
      </c>
      <c r="K176" s="57">
        <f>Tabla1[[#This Row],[RECHAZO ETAPA 1 (m3)]]</f>
        <v>61.673000000000002</v>
      </c>
      <c r="L176" s="57">
        <f>Tabla1[[#This Row],[PERMEADO ETAPA 1  (m3)]]</f>
        <v>207</v>
      </c>
      <c r="M176" s="56">
        <f>1-(Tabla1[[#This Row],[VOLUMEN ENVIADO A RO (m3)]]-Tabla1[[#This Row],[VOLUMEN ENVIADO PERMEADO RO (m3)]])/Tabla1[[#This Row],[VOLUMEN ENVIADO A RO (m3)]]</f>
        <v>0.77045330196930839</v>
      </c>
      <c r="N176" s="57">
        <f>('[1]Contadores Por Turno 2026'!N178-'[1]Contadores Por Turno 2026'!N177)/1000</f>
        <v>268.673</v>
      </c>
      <c r="O176" s="57">
        <f>('[1]Contadores Por Turno 2026'!O178-'[1]Contadores Por Turno 2026'!O177)</f>
        <v>207</v>
      </c>
      <c r="P176" s="57">
        <f>+Tabla1[[#This Row],[ENTRADA RO 1 (m3)]]-Tabla1[[#This Row],[PERMEADO ETAPA 1  (m3)]]</f>
        <v>61.673000000000002</v>
      </c>
      <c r="Q176" s="56">
        <f>1-(Tabla1[[#This Row],[VOLUMEN ENVIADO A RO (m3)]]-Tabla1[[#This Row],[VOLUMEN ENVIADO PERMEADO RO (m3)]])/Tabla1[[#This Row],[VOLUMEN ENVIADO A RO (m3)]]</f>
        <v>0.77045330196930839</v>
      </c>
      <c r="R176" s="57">
        <v>0</v>
      </c>
      <c r="S176" s="57">
        <v>0</v>
      </c>
      <c r="T176" s="57">
        <v>0</v>
      </c>
      <c r="U176" s="56" t="s">
        <v>18</v>
      </c>
      <c r="V176" s="57">
        <f>Tabla1[[#This Row],[VOLUMEN ENVIADO PERMEADO RO (m3)]]</f>
        <v>207</v>
      </c>
      <c r="W176" s="101">
        <f>Tabla1[[#This Row],[TOTAL CONSUMO AGUA LIMPIA PRODUCCIÓN (m3)]]+Tabla1[[#This Row],[TOTAL CONSUMO AGUA RECHAZO PRODUCCIÓN (m3)]]</f>
        <v>277</v>
      </c>
      <c r="X176" s="101">
        <f>+Tabla1[[#This Row],[PERMEADO ETAPA 1  (m3)]]+Tabla1[[#This Row],[VOLUMEN  PTAP POTABLE (m3)2]]+Tabla1[[#This Row],[VOLUMEN CONSUMO ACUEDUCTO (m3)]]+Tabla1[[#This Row],[VOLUMEN CONSUMO CARROTANQUES (m3)]]</f>
        <v>277</v>
      </c>
      <c r="Y176" s="101">
        <v>0</v>
      </c>
      <c r="Z176" s="101">
        <v>400</v>
      </c>
      <c r="AA176" s="105">
        <f>+Tabla1[[#This Row],[VOLUMEN CONSUMO AGUA LIMPIA TINTORERIA (m3)]]</f>
        <v>-44</v>
      </c>
      <c r="AB176" s="104">
        <f>Tabla1[[#This Row],[VOLUMEN CONSUMO AGUA LIMPIA TINTORERIA (m3)]]/Tabla1[[#This Row],[TOTAL CONSUMO AGUA PRODUCCIÓN (m3)]]</f>
        <v>-0.1588447653429603</v>
      </c>
      <c r="AC176" s="105">
        <f>Tabla1[[#This Row],[TOTAL CONSUMO AGUA LIMPIA PRODUCCIÓN (m3)]]-Tabla1[[#This Row],[VOLUMEN CONSUMO AGUA LIMPIA LAVANDERIA (m3)]]</f>
        <v>-44</v>
      </c>
      <c r="AD176" s="105"/>
      <c r="AE176" s="105"/>
      <c r="AF176" s="105">
        <v>65</v>
      </c>
      <c r="AG176" s="105">
        <v>45</v>
      </c>
      <c r="AH176" s="105">
        <f>Tabla1[[#This Row],[VOLUMEN CONSUMO AGUA LIMPIA LAVANDERIA (m3)]]</f>
        <v>321</v>
      </c>
      <c r="AI176" s="104">
        <f>Tabla1[[#This Row],[VOLUMEN CONSUMO AGUA LIMPIA LAVANDERIA (m3)]]/Tabla1[[#This Row],[TOTAL CONSUMO AGUA PRODUCCIÓN (m3)]]</f>
        <v>1.1588447653429603</v>
      </c>
      <c r="AJ176" s="105">
        <f>'[1]Contadores Por Turno 2026'!D178-'[1]Contadores Por Turno 2026'!D177</f>
        <v>321</v>
      </c>
      <c r="AK176" s="105">
        <v>0</v>
      </c>
      <c r="AL176" s="105"/>
      <c r="AM176" s="105">
        <v>19</v>
      </c>
      <c r="AN176" s="105">
        <v>0</v>
      </c>
      <c r="AO176" s="103">
        <v>0</v>
      </c>
      <c r="AP176" s="101"/>
      <c r="AQ176" s="103"/>
      <c r="AR176" s="103">
        <v>8</v>
      </c>
      <c r="AS176" s="105">
        <f>'[1]Contadores Por Turno 2026'!L178-'[1]Contadores Por Turno 2026'!L177</f>
        <v>2</v>
      </c>
      <c r="AT176" s="103"/>
      <c r="AU176" s="102">
        <f>'[1]Contadores Por Turno 2026'!U178-'[1]Contadores Por Turno 2026'!U177</f>
        <v>337</v>
      </c>
      <c r="AV176" s="102">
        <f>'[1]Contadores Por Turno 2026'!V178-'[1]Contadores Por Turno 2026'!V177</f>
        <v>230</v>
      </c>
      <c r="AW176" s="102">
        <f>'[1]Contadores Por Turno 2026'!W178-'[1]Contadores Por Turno 2026'!W177</f>
        <v>97</v>
      </c>
      <c r="AX176" s="102">
        <v>0</v>
      </c>
      <c r="AY176" s="102">
        <v>-5</v>
      </c>
      <c r="AZ176" s="102">
        <f>('[1]Contadores Por Turno 2026'!S178-'[1]Contadores Por Turno 2026'!S177)/1000</f>
        <v>0.06</v>
      </c>
      <c r="BA176" s="223" t="e">
        <v>#N/A</v>
      </c>
      <c r="BB176" s="4"/>
    </row>
    <row r="177" spans="1:60" x14ac:dyDescent="0.25">
      <c r="A177" s="23">
        <v>46081</v>
      </c>
      <c r="B177" s="17">
        <v>2</v>
      </c>
      <c r="C177" s="17">
        <f>WEEKNUM(Tabla1[[#This Row],[FECHA]],2)</f>
        <v>9</v>
      </c>
      <c r="D177" s="17">
        <f>DAY(Tabla1[[#This Row],[FECHA]])</f>
        <v>28</v>
      </c>
      <c r="E177" s="17">
        <f>'[1]Contadores Por Turno 2026'!X179-'[1]Contadores Por Turno 2026'!X178</f>
        <v>0</v>
      </c>
      <c r="F177" s="17">
        <f>'[1]Contadores Por Turno 2026'!Y179-'[1]Contadores Por Turno 2026'!Y178</f>
        <v>0</v>
      </c>
      <c r="H17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243</v>
      </c>
      <c r="I177" s="17">
        <f>('[1]Contadores Por Turno 2026'!C179-'[1]Contadores Por Turno 2026'!C178)*10</f>
        <v>0</v>
      </c>
      <c r="J177" s="59">
        <f>Tabla1[[#This Row],[ENTRADA RO 1 (m3)]]</f>
        <v>322.63900000000001</v>
      </c>
      <c r="K177" s="59">
        <f>Tabla1[[#This Row],[RECHAZO ETAPA 1 (m3)]]</f>
        <v>73.63900000000001</v>
      </c>
      <c r="L177" s="59">
        <f>Tabla1[[#This Row],[PERMEADO ETAPA 1  (m3)]]</f>
        <v>249</v>
      </c>
      <c r="M177" s="58">
        <f>1-(Tabla1[[#This Row],[VOLUMEN ENVIADO A RO (m3)]]-Tabla1[[#This Row],[VOLUMEN ENVIADO PERMEADO RO (m3)]])/Tabla1[[#This Row],[VOLUMEN ENVIADO A RO (m3)]]</f>
        <v>0.77176038854571205</v>
      </c>
      <c r="N177" s="59">
        <f>('[1]Contadores Por Turno 2026'!N179-'[1]Contadores Por Turno 2026'!N178)/1000</f>
        <v>322.63900000000001</v>
      </c>
      <c r="O177" s="59">
        <f>('[1]Contadores Por Turno 2026'!O179-'[1]Contadores Por Turno 2026'!O178)</f>
        <v>249</v>
      </c>
      <c r="P177" s="59">
        <f>+Tabla1[[#This Row],[ENTRADA RO 1 (m3)]]-Tabla1[[#This Row],[PERMEADO ETAPA 1  (m3)]]</f>
        <v>73.63900000000001</v>
      </c>
      <c r="Q177" s="58">
        <f>1-(Tabla1[[#This Row],[VOLUMEN ENVIADO A RO (m3)]]-Tabla1[[#This Row],[VOLUMEN ENVIADO PERMEADO RO (m3)]])/Tabla1[[#This Row],[VOLUMEN ENVIADO A RO (m3)]]</f>
        <v>0.77176038854571205</v>
      </c>
      <c r="R177" s="59">
        <v>0</v>
      </c>
      <c r="S177" s="59">
        <v>0</v>
      </c>
      <c r="T177" s="59">
        <v>0</v>
      </c>
      <c r="U177" s="58" t="s">
        <v>18</v>
      </c>
      <c r="V177" s="59">
        <f>Tabla1[[#This Row],[VOLUMEN ENVIADO PERMEADO RO (m3)]]</f>
        <v>249</v>
      </c>
      <c r="W177" s="106">
        <f>Tabla1[[#This Row],[TOTAL CONSUMO AGUA LIMPIA PRODUCCIÓN (m3)]]+Tabla1[[#This Row],[TOTAL CONSUMO AGUA RECHAZO PRODUCCIÓN (m3)]]</f>
        <v>492</v>
      </c>
      <c r="X177" s="106">
        <f>+Tabla1[[#This Row],[PERMEADO ETAPA 1  (m3)]]+Tabla1[[#This Row],[VOLUMEN  PTAP POTABLE (m3)2]]+Tabla1[[#This Row],[VOLUMEN CONSUMO ACUEDUCTO (m3)]]+Tabla1[[#This Row],[VOLUMEN CONSUMO CARROTANQUES (m3)]]</f>
        <v>492</v>
      </c>
      <c r="Y177" s="106">
        <v>0</v>
      </c>
      <c r="Z177" s="106">
        <v>320</v>
      </c>
      <c r="AA177" s="110">
        <f>+Tabla1[[#This Row],[VOLUMEN CONSUMO AGUA LIMPIA TINTORERIA (m3)]]</f>
        <v>185</v>
      </c>
      <c r="AB177" s="109">
        <f>Tabla1[[#This Row],[VOLUMEN CONSUMO AGUA LIMPIA TINTORERIA (m3)]]/Tabla1[[#This Row],[TOTAL CONSUMO AGUA PRODUCCIÓN (m3)]]</f>
        <v>0.37601626016260165</v>
      </c>
      <c r="AC177" s="110">
        <f>Tabla1[[#This Row],[TOTAL CONSUMO AGUA LIMPIA PRODUCCIÓN (m3)]]-Tabla1[[#This Row],[VOLUMEN CONSUMO AGUA LIMPIA LAVANDERIA (m3)]]</f>
        <v>185</v>
      </c>
      <c r="AD177" s="110"/>
      <c r="AE177" s="110">
        <v>7397</v>
      </c>
      <c r="AF177" s="110">
        <v>65</v>
      </c>
      <c r="AG177" s="110">
        <v>45</v>
      </c>
      <c r="AH177" s="110">
        <f>Tabla1[[#This Row],[VOLUMEN CONSUMO AGUA LIMPIA LAVANDERIA (m3)]]</f>
        <v>307</v>
      </c>
      <c r="AI177" s="109">
        <f>Tabla1[[#This Row],[VOLUMEN CONSUMO AGUA LIMPIA LAVANDERIA (m3)]]/Tabla1[[#This Row],[TOTAL CONSUMO AGUA PRODUCCIÓN (m3)]]</f>
        <v>0.62398373983739841</v>
      </c>
      <c r="AJ177" s="110">
        <f>'[1]Contadores Por Turno 2026'!D179-'[1]Contadores Por Turno 2026'!D178</f>
        <v>307</v>
      </c>
      <c r="AK177" s="110">
        <v>0</v>
      </c>
      <c r="AL177" s="110">
        <v>14366</v>
      </c>
      <c r="AM177" s="110">
        <v>19</v>
      </c>
      <c r="AN177" s="110">
        <v>0</v>
      </c>
      <c r="AO177" s="108">
        <v>0</v>
      </c>
      <c r="AP177" s="106"/>
      <c r="AQ177" s="108"/>
      <c r="AR177" s="108">
        <v>8</v>
      </c>
      <c r="AS177" s="110">
        <f>'[1]Contadores Por Turno 2026'!L179-'[1]Contadores Por Turno 2026'!L178</f>
        <v>8</v>
      </c>
      <c r="AT177" s="108"/>
      <c r="AU177" s="107">
        <f>'[1]Contadores Por Turno 2026'!U179-'[1]Contadores Por Turno 2026'!U178</f>
        <v>492</v>
      </c>
      <c r="AV177" s="107">
        <f>'[1]Contadores Por Turno 2026'!V179-'[1]Contadores Por Turno 2026'!V178</f>
        <v>255</v>
      </c>
      <c r="AW177" s="107">
        <f>'[1]Contadores Por Turno 2026'!W179-'[1]Contadores Por Turno 2026'!W178</f>
        <v>108</v>
      </c>
      <c r="AX177" s="107">
        <v>0</v>
      </c>
      <c r="AY177" s="107">
        <v>12</v>
      </c>
      <c r="AZ177" s="107">
        <f>('[1]Contadores Por Turno 2026'!S179-'[1]Contadores Por Turno 2026'!S178)/1000</f>
        <v>49.747999999999998</v>
      </c>
      <c r="BA177" s="224" t="e">
        <v>#N/A</v>
      </c>
      <c r="BB177" s="4"/>
    </row>
    <row r="178" spans="1:60" ht="15.75" thickBot="1" x14ac:dyDescent="0.3">
      <c r="A178" s="27">
        <v>46081</v>
      </c>
      <c r="B178" s="28">
        <v>3</v>
      </c>
      <c r="C178" s="28">
        <f>WEEKNUM(Tabla1[[#This Row],[FECHA]],2)</f>
        <v>9</v>
      </c>
      <c r="D178" s="28">
        <f>DAY(Tabla1[[#This Row],[FECHA]])</f>
        <v>28</v>
      </c>
      <c r="E178" s="28">
        <f>'[1]Contadores Por Turno 2026'!X180-'[1]Contadores Por Turno 2026'!X179</f>
        <v>39</v>
      </c>
      <c r="F178" s="28">
        <f>'[1]Contadores Por Turno 2026'!Y180-'[1]Contadores Por Turno 2026'!Y179</f>
        <v>25</v>
      </c>
      <c r="G178" s="28"/>
      <c r="H17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76</v>
      </c>
      <c r="I178" s="28">
        <f>('[1]Contadores Por Turno 2026'!C180-'[1]Contadores Por Turno 2026'!C179)*10</f>
        <v>20</v>
      </c>
      <c r="J178" s="61">
        <f>Tabla1[[#This Row],[ENTRADA RO 1 (m3)]]</f>
        <v>157.059</v>
      </c>
      <c r="K178" s="61">
        <f>Tabla1[[#This Row],[RECHAZO ETAPA 1 (m3)]]</f>
        <v>37.058999999999997</v>
      </c>
      <c r="L178" s="61">
        <f>Tabla1[[#This Row],[PERMEADO ETAPA 1  (m3)]]</f>
        <v>120</v>
      </c>
      <c r="M178" s="60">
        <f>1-(Tabla1[[#This Row],[VOLUMEN ENVIADO A RO (m3)]]-Tabla1[[#This Row],[VOLUMEN ENVIADO PERMEADO RO (m3)]])/Tabla1[[#This Row],[VOLUMEN ENVIADO A RO (m3)]]</f>
        <v>0.76404408534372437</v>
      </c>
      <c r="N178" s="61">
        <f>('[1]Contadores Por Turno 2026'!N180-'[1]Contadores Por Turno 2026'!N179)/1000</f>
        <v>157.059</v>
      </c>
      <c r="O178" s="61">
        <f>('[1]Contadores Por Turno 2026'!O180-'[1]Contadores Por Turno 2026'!O179)</f>
        <v>120</v>
      </c>
      <c r="P178" s="61">
        <f>+Tabla1[[#This Row],[ENTRADA RO 1 (m3)]]-Tabla1[[#This Row],[PERMEADO ETAPA 1  (m3)]]</f>
        <v>37.058999999999997</v>
      </c>
      <c r="Q178" s="60">
        <f>1-(Tabla1[[#This Row],[VOLUMEN ENVIADO A RO (m3)]]-Tabla1[[#This Row],[VOLUMEN ENVIADO PERMEADO RO (m3)]])/Tabla1[[#This Row],[VOLUMEN ENVIADO A RO (m3)]]</f>
        <v>0.76404408534372437</v>
      </c>
      <c r="R178" s="61">
        <v>0</v>
      </c>
      <c r="S178" s="61">
        <v>0</v>
      </c>
      <c r="T178" s="61">
        <v>0</v>
      </c>
      <c r="U178" s="60" t="s">
        <v>18</v>
      </c>
      <c r="V178" s="61">
        <f>Tabla1[[#This Row],[VOLUMEN ENVIADO PERMEADO RO (m3)]]</f>
        <v>120</v>
      </c>
      <c r="W178" s="111">
        <f>Tabla1[[#This Row],[TOTAL CONSUMO AGUA LIMPIA PRODUCCIÓN (m3)]]+Tabla1[[#This Row],[TOTAL CONSUMO AGUA RECHAZO PRODUCCIÓN (m3)]]</f>
        <v>221</v>
      </c>
      <c r="X178" s="111">
        <f>+Tabla1[[#This Row],[PERMEADO ETAPA 1  (m3)]]+Tabla1[[#This Row],[VOLUMEN  PTAP POTABLE (m3)2]]+Tabla1[[#This Row],[VOLUMEN CONSUMO ACUEDUCTO (m3)]]+Tabla1[[#This Row],[VOLUMEN CONSUMO CARROTANQUES (m3)]]</f>
        <v>221</v>
      </c>
      <c r="Y178" s="111">
        <v>0</v>
      </c>
      <c r="Z178" s="111">
        <v>240</v>
      </c>
      <c r="AA178" s="115">
        <f>+Tabla1[[#This Row],[VOLUMEN CONSUMO AGUA LIMPIA TINTORERIA (m3)]]</f>
        <v>108</v>
      </c>
      <c r="AB178" s="114">
        <f>Tabla1[[#This Row],[VOLUMEN CONSUMO AGUA LIMPIA TINTORERIA (m3)]]/Tabla1[[#This Row],[TOTAL CONSUMO AGUA PRODUCCIÓN (m3)]]</f>
        <v>0.48868778280542985</v>
      </c>
      <c r="AC178" s="115">
        <f>Tabla1[[#This Row],[TOTAL CONSUMO AGUA LIMPIA PRODUCCIÓN (m3)]]-Tabla1[[#This Row],[VOLUMEN CONSUMO AGUA LIMPIA LAVANDERIA (m3)]]</f>
        <v>108</v>
      </c>
      <c r="AD178" s="115"/>
      <c r="AE178" s="115"/>
      <c r="AF178" s="115">
        <v>65</v>
      </c>
      <c r="AG178" s="115">
        <v>45</v>
      </c>
      <c r="AH178" s="115">
        <f>Tabla1[[#This Row],[VOLUMEN CONSUMO AGUA LIMPIA LAVANDERIA (m3)]]</f>
        <v>113</v>
      </c>
      <c r="AI178" s="114">
        <f>Tabla1[[#This Row],[VOLUMEN CONSUMO AGUA LIMPIA LAVANDERIA (m3)]]/Tabla1[[#This Row],[TOTAL CONSUMO AGUA PRODUCCIÓN (m3)]]</f>
        <v>0.5113122171945701</v>
      </c>
      <c r="AJ178" s="115">
        <f>'[1]Contadores Por Turno 2026'!D180-'[1]Contadores Por Turno 2026'!D179</f>
        <v>113</v>
      </c>
      <c r="AK178" s="115">
        <v>0</v>
      </c>
      <c r="AL178" s="115"/>
      <c r="AM178" s="115">
        <v>19</v>
      </c>
      <c r="AN178" s="115">
        <v>0</v>
      </c>
      <c r="AO178" s="113">
        <v>0</v>
      </c>
      <c r="AP178" s="111"/>
      <c r="AQ178" s="113"/>
      <c r="AR178" s="113">
        <v>8</v>
      </c>
      <c r="AS178" s="115">
        <f>'[1]Contadores Por Turno 2026'!L180-'[1]Contadores Por Turno 2026'!L179</f>
        <v>5</v>
      </c>
      <c r="AT178" s="113"/>
      <c r="AU178" s="112">
        <f>'[1]Contadores Por Turno 2026'!U180-'[1]Contadores Por Turno 2026'!U179</f>
        <v>235</v>
      </c>
      <c r="AV178" s="112">
        <f>'[1]Contadores Por Turno 2026'!V180-'[1]Contadores Por Turno 2026'!V179</f>
        <v>80</v>
      </c>
      <c r="AW178" s="112">
        <f>'[1]Contadores Por Turno 2026'!W180-'[1]Contadores Por Turno 2026'!W179</f>
        <v>167</v>
      </c>
      <c r="AX178" s="112">
        <v>0</v>
      </c>
      <c r="AY178" s="112">
        <v>29</v>
      </c>
      <c r="AZ178" s="112">
        <f>('[1]Contadores Por Turno 2026'!S180-'[1]Contadores Por Turno 2026'!S179)/1000</f>
        <v>27.457000000000001</v>
      </c>
      <c r="BA178" s="225" t="e">
        <v>#N/A</v>
      </c>
      <c r="BB178" s="4"/>
    </row>
    <row r="179" spans="1:60" s="242" customFormat="1" ht="15.75" thickBot="1" x14ac:dyDescent="0.3">
      <c r="A179" s="453">
        <v>46082</v>
      </c>
      <c r="B179" s="26">
        <v>1</v>
      </c>
      <c r="C179" s="311">
        <f>WEEKNUM(Tabla1[[#This Row],[FECHA]],2)</f>
        <v>9</v>
      </c>
      <c r="D179" s="311">
        <f>DAY(Tabla1[[#This Row],[FECHA]])</f>
        <v>1</v>
      </c>
      <c r="E179" s="311">
        <f>'[1]Contadores Por Turno 2026'!X181-'[1]Contadores Por Turno 2026'!X180</f>
        <v>0</v>
      </c>
      <c r="F179" s="311">
        <f>'[1]Contadores Por Turno 2026'!Y181-'[1]Contadores Por Turno 2026'!Y180</f>
        <v>0</v>
      </c>
      <c r="G179" s="311"/>
      <c r="H179" s="311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79" s="311">
        <f>('[1]Contadores Por Turno 2026'!C181-'[1]Contadores Por Turno 2026'!C180)*10</f>
        <v>0</v>
      </c>
      <c r="J179" s="312">
        <f>Tabla1[[#This Row],[ENTRADA RO 1 (m3)]]</f>
        <v>0</v>
      </c>
      <c r="K179" s="312">
        <f>Tabla1[[#This Row],[RECHAZO ETAPA 1 (m3)]]</f>
        <v>0</v>
      </c>
      <c r="L179" s="312">
        <f>Tabla1[[#This Row],[PERMEADO ETAPA 1  (m3)]]</f>
        <v>0</v>
      </c>
      <c r="M179" s="317" t="e">
        <f>1-(Tabla1[[#This Row],[VOLUMEN ENVIADO A RO (m3)]]-Tabla1[[#This Row],[VOLUMEN ENVIADO PERMEADO RO (m3)]])/Tabla1[[#This Row],[VOLUMEN ENVIADO A RO (m3)]]</f>
        <v>#DIV/0!</v>
      </c>
      <c r="N179" s="312">
        <f>('[1]Contadores Por Turno 2026'!N181-'[1]Contadores Por Turno 2026'!N180)/1000</f>
        <v>0</v>
      </c>
      <c r="O179" s="312">
        <f>('[1]Contadores Por Turno 2026'!O181-'[1]Contadores Por Turno 2026'!O180)</f>
        <v>0</v>
      </c>
      <c r="P179" s="312">
        <f>+Tabla1[[#This Row],[ENTRADA RO 1 (m3)]]-Tabla1[[#This Row],[PERMEADO ETAPA 1  (m3)]]</f>
        <v>0</v>
      </c>
      <c r="Q179" s="317" t="e">
        <f>1-(Tabla1[[#This Row],[VOLUMEN ENVIADO A RO (m3)]]-Tabla1[[#This Row],[VOLUMEN ENVIADO PERMEADO RO (m3)]])/Tabla1[[#This Row],[VOLUMEN ENVIADO A RO (m3)]]</f>
        <v>#DIV/0!</v>
      </c>
      <c r="R179" s="312">
        <v>0</v>
      </c>
      <c r="S179" s="312">
        <v>0</v>
      </c>
      <c r="T179" s="312">
        <v>0</v>
      </c>
      <c r="U179" s="317" t="s">
        <v>18</v>
      </c>
      <c r="V179" s="312">
        <f>Tabla1[[#This Row],[VOLUMEN ENVIADO PERMEADO RO (m3)]]</f>
        <v>0</v>
      </c>
      <c r="W179" s="318">
        <f>Tabla1[[#This Row],[TOTAL CONSUMO AGUA LIMPIA PRODUCCIÓN (m3)]]+Tabla1[[#This Row],[TOTAL CONSUMO AGUA RECHAZO PRODUCCIÓN (m3)]]</f>
        <v>0</v>
      </c>
      <c r="X179" s="318">
        <f>+Tabla1[[#This Row],[PERMEADO ETAPA 1  (m3)]]+Tabla1[[#This Row],[VOLUMEN  PTAP POTABLE (m3)2]]+Tabla1[[#This Row],[VOLUMEN CONSUMO ACUEDUCTO (m3)]]+Tabla1[[#This Row],[VOLUMEN CONSUMO CARROTANQUES (m3)]]</f>
        <v>0</v>
      </c>
      <c r="Y179" s="318">
        <v>0</v>
      </c>
      <c r="Z179" s="318">
        <v>0</v>
      </c>
      <c r="AA179" s="319">
        <f>+Tabla1[[#This Row],[VOLUMEN CONSUMO AGUA LIMPIA TINTORERIA (m3)]]</f>
        <v>0</v>
      </c>
      <c r="AB179" s="104" t="e">
        <f>Tabla1[[#This Row],[VOLUMEN CONSUMO AGUA LIMPIA TINTORERIA (m3)]]/Tabla1[[#This Row],[TOTAL CONSUMO AGUA PRODUCCIÓN (m3)]]</f>
        <v>#DIV/0!</v>
      </c>
      <c r="AC179" s="319">
        <f>Tabla1[[#This Row],[TOTAL CONSUMO AGUA LIMPIA PRODUCCIÓN (m3)]]-Tabla1[[#This Row],[VOLUMEN CONSUMO AGUA LIMPIA LAVANDERIA (m3)]]</f>
        <v>0</v>
      </c>
      <c r="AD179" s="319"/>
      <c r="AE179" s="319"/>
      <c r="AF179" s="319">
        <v>65</v>
      </c>
      <c r="AG179" s="319">
        <v>45</v>
      </c>
      <c r="AH179" s="319">
        <f>Tabla1[[#This Row],[VOLUMEN CONSUMO AGUA LIMPIA LAVANDERIA (m3)]]</f>
        <v>0</v>
      </c>
      <c r="AI179" s="104" t="e">
        <f>Tabla1[[#This Row],[VOLUMEN CONSUMO AGUA LIMPIA LAVANDERIA (m3)]]/Tabla1[[#This Row],[TOTAL CONSUMO AGUA PRODUCCIÓN (m3)]]</f>
        <v>#DIV/0!</v>
      </c>
      <c r="AJ179" s="319">
        <f>'[1]Contadores Por Turno 2026'!D181-'[1]Contadores Por Turno 2026'!D180</f>
        <v>0</v>
      </c>
      <c r="AK179" s="319">
        <v>0</v>
      </c>
      <c r="AL179" s="319"/>
      <c r="AM179" s="319">
        <v>19</v>
      </c>
      <c r="AN179" s="319">
        <v>0</v>
      </c>
      <c r="AO179" s="320">
        <f>'[1]Contadores Por Turno 2026'!R181-'[1]Contadores Por Turno 2026'!R180</f>
        <v>0</v>
      </c>
      <c r="AP179" s="318"/>
      <c r="AQ179" s="320"/>
      <c r="AR179" s="113">
        <v>8</v>
      </c>
      <c r="AS179" s="319">
        <f>'[1]Contadores Por Turno 2026'!L181-'[1]Contadores Por Turno 2026'!L180</f>
        <v>0</v>
      </c>
      <c r="AT179" s="320"/>
      <c r="AU179" s="321">
        <f>'[1]Contadores Por Turno 2026'!U181-'[1]Contadores Por Turno 2026'!U180</f>
        <v>0</v>
      </c>
      <c r="AV179" s="321">
        <f>'[1]Contadores Por Turno 2026'!V181-'[1]Contadores Por Turno 2026'!V180</f>
        <v>0</v>
      </c>
      <c r="AW179" s="321">
        <f>'[1]Contadores Por Turno 2026'!W181-'[1]Contadores Por Turno 2026'!W180</f>
        <v>0</v>
      </c>
      <c r="AX179" s="321"/>
      <c r="AY179" s="321">
        <f>('[1]Contadores Por Turno 2026'!AD181-'[1]Contadores Por Turno 2026'!AD180)</f>
        <v>0</v>
      </c>
      <c r="AZ179" s="321">
        <f>('[1]Contadores Por Turno 2026'!S181-'[1]Contadores Por Turno 2026'!S180)/1000</f>
        <v>0</v>
      </c>
      <c r="BA179" s="322" t="e">
        <v>#N/A</v>
      </c>
      <c r="BB179" s="4"/>
      <c r="BC179" s="240"/>
      <c r="BD179" s="240"/>
      <c r="BE179" s="240"/>
      <c r="BF179" s="240"/>
      <c r="BG179" s="240"/>
      <c r="BH179" s="241"/>
    </row>
    <row r="180" spans="1:60" ht="15.75" thickBot="1" x14ac:dyDescent="0.3">
      <c r="A180" s="454">
        <f>+A179</f>
        <v>46082</v>
      </c>
      <c r="B180" s="17">
        <v>2</v>
      </c>
      <c r="C180" s="17">
        <f>WEEKNUM(Tabla1[[#This Row],[FECHA]],2)</f>
        <v>9</v>
      </c>
      <c r="D180" s="17">
        <f>DAY(Tabla1[[#This Row],[FECHA]])</f>
        <v>1</v>
      </c>
      <c r="E180" s="17">
        <f>'[1]Contadores Por Turno 2026'!X182-'[1]Contadores Por Turno 2026'!X181</f>
        <v>0</v>
      </c>
      <c r="F180" s="17">
        <f>'[1]Contadores Por Turno 2026'!Y182-'[1]Contadores Por Turno 2026'!Y181</f>
        <v>0</v>
      </c>
      <c r="H18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0" s="17">
        <f>('[1]Contadores Por Turno 2026'!C182-'[1]Contadores Por Turno 2026'!C181)*10</f>
        <v>0</v>
      </c>
      <c r="J180" s="59">
        <f>Tabla1[[#This Row],[ENTRADA RO 1 (m3)]]</f>
        <v>0</v>
      </c>
      <c r="K180" s="59">
        <f>Tabla1[[#This Row],[RECHAZO ETAPA 1 (m3)]]</f>
        <v>0</v>
      </c>
      <c r="L180" s="59">
        <f>Tabla1[[#This Row],[PERMEADO ETAPA 1  (m3)]]</f>
        <v>0</v>
      </c>
      <c r="M180" s="58" t="e">
        <f>1-(Tabla1[[#This Row],[VOLUMEN ENVIADO A RO (m3)]]-Tabla1[[#This Row],[VOLUMEN ENVIADO PERMEADO RO (m3)]])/Tabla1[[#This Row],[VOLUMEN ENVIADO A RO (m3)]]</f>
        <v>#DIV/0!</v>
      </c>
      <c r="N180" s="59">
        <f>('[1]Contadores Por Turno 2026'!N182-'[1]Contadores Por Turno 2026'!N181)/1000</f>
        <v>0</v>
      </c>
      <c r="O180" s="59">
        <f>('[1]Contadores Por Turno 2026'!O182-'[1]Contadores Por Turno 2026'!O181)</f>
        <v>0</v>
      </c>
      <c r="P180" s="59">
        <f>+Tabla1[[#This Row],[ENTRADA RO 1 (m3)]]-Tabla1[[#This Row],[PERMEADO ETAPA 1  (m3)]]</f>
        <v>0</v>
      </c>
      <c r="Q180" s="58" t="e">
        <f>1-(Tabla1[[#This Row],[VOLUMEN ENVIADO A RO (m3)]]-Tabla1[[#This Row],[VOLUMEN ENVIADO PERMEADO RO (m3)]])/Tabla1[[#This Row],[VOLUMEN ENVIADO A RO (m3)]]</f>
        <v>#DIV/0!</v>
      </c>
      <c r="R180" s="59">
        <v>0</v>
      </c>
      <c r="S180" s="59">
        <v>0</v>
      </c>
      <c r="T180" s="59">
        <v>0</v>
      </c>
      <c r="U180" s="58" t="s">
        <v>18</v>
      </c>
      <c r="V180" s="59">
        <f>Tabla1[[#This Row],[VOLUMEN ENVIADO PERMEADO RO (m3)]]</f>
        <v>0</v>
      </c>
      <c r="W180" s="106">
        <f>Tabla1[[#This Row],[TOTAL CONSUMO AGUA LIMPIA PRODUCCIÓN (m3)]]+Tabla1[[#This Row],[TOTAL CONSUMO AGUA RECHAZO PRODUCCIÓN (m3)]]</f>
        <v>0</v>
      </c>
      <c r="X180" s="106">
        <f>+Tabla1[[#This Row],[PERMEADO ETAPA 1  (m3)]]+Tabla1[[#This Row],[VOLUMEN  PTAP POTABLE (m3)2]]+Tabla1[[#This Row],[VOLUMEN CONSUMO ACUEDUCTO (m3)]]+Tabla1[[#This Row],[VOLUMEN CONSUMO CARROTANQUES (m3)]]</f>
        <v>0</v>
      </c>
      <c r="Y180" s="106">
        <v>0</v>
      </c>
      <c r="Z180" s="106">
        <v>0</v>
      </c>
      <c r="AA180" s="110">
        <f>+Tabla1[[#This Row],[VOLUMEN CONSUMO AGUA LIMPIA TINTORERIA (m3)]]</f>
        <v>0</v>
      </c>
      <c r="AB180" s="104" t="e">
        <f>Tabla1[[#This Row],[VOLUMEN CONSUMO AGUA LIMPIA TINTORERIA (m3)]]/Tabla1[[#This Row],[TOTAL CONSUMO AGUA PRODUCCIÓN (m3)]]</f>
        <v>#DIV/0!</v>
      </c>
      <c r="AC180" s="110">
        <f>Tabla1[[#This Row],[TOTAL CONSUMO AGUA LIMPIA PRODUCCIÓN (m3)]]-Tabla1[[#This Row],[VOLUMEN CONSUMO AGUA LIMPIA LAVANDERIA (m3)]]</f>
        <v>0</v>
      </c>
      <c r="AD180" s="110"/>
      <c r="AE180" s="110"/>
      <c r="AF180" s="110">
        <v>65</v>
      </c>
      <c r="AG180" s="110">
        <v>45</v>
      </c>
      <c r="AH180" s="110">
        <f>Tabla1[[#This Row],[VOLUMEN CONSUMO AGUA LIMPIA LAVANDERIA (m3)]]</f>
        <v>0</v>
      </c>
      <c r="AI180" s="104" t="e">
        <f>Tabla1[[#This Row],[VOLUMEN CONSUMO AGUA LIMPIA LAVANDERIA (m3)]]/Tabla1[[#This Row],[TOTAL CONSUMO AGUA PRODUCCIÓN (m3)]]</f>
        <v>#DIV/0!</v>
      </c>
      <c r="AJ180" s="110">
        <f>'[1]Contadores Por Turno 2026'!D182-'[1]Contadores Por Turno 2026'!D181</f>
        <v>0</v>
      </c>
      <c r="AK180" s="110">
        <v>0</v>
      </c>
      <c r="AL180" s="110"/>
      <c r="AM180" s="110">
        <v>19</v>
      </c>
      <c r="AN180" s="110">
        <v>0</v>
      </c>
      <c r="AO180" s="108">
        <f>'[1]Contadores Por Turno 2026'!R182-'[1]Contadores Por Turno 2026'!R181</f>
        <v>0</v>
      </c>
      <c r="AP180" s="106"/>
      <c r="AQ180" s="108"/>
      <c r="AR180" s="113">
        <v>8</v>
      </c>
      <c r="AS180" s="110">
        <f>'[1]Contadores Por Turno 2026'!L182-'[1]Contadores Por Turno 2026'!L181</f>
        <v>0</v>
      </c>
      <c r="AT180" s="108"/>
      <c r="AU180" s="107">
        <f>'[1]Contadores Por Turno 2026'!U182-'[1]Contadores Por Turno 2026'!U181</f>
        <v>0</v>
      </c>
      <c r="AV180" s="107">
        <f>'[1]Contadores Por Turno 2026'!V182-'[1]Contadores Por Turno 2026'!V181</f>
        <v>0</v>
      </c>
      <c r="AW180" s="107">
        <f>'[1]Contadores Por Turno 2026'!W182-'[1]Contadores Por Turno 2026'!W181</f>
        <v>0</v>
      </c>
      <c r="AX180" s="107"/>
      <c r="AY180" s="107">
        <f>('[1]Contadores Por Turno 2026'!AD182-'[1]Contadores Por Turno 2026'!AD181)</f>
        <v>0</v>
      </c>
      <c r="AZ180" s="107">
        <f>('[1]Contadores Por Turno 2026'!S182-'[1]Contadores Por Turno 2026'!S181)/1000</f>
        <v>0</v>
      </c>
      <c r="BA180" s="224" t="e">
        <v>#N/A</v>
      </c>
      <c r="BB180" s="4"/>
    </row>
    <row r="181" spans="1:60" ht="15.75" thickBot="1" x14ac:dyDescent="0.3">
      <c r="A181" s="455">
        <f>+A180</f>
        <v>46082</v>
      </c>
      <c r="B181" s="28">
        <v>3</v>
      </c>
      <c r="C181" s="28">
        <f>WEEKNUM(Tabla1[[#This Row],[FECHA]],2)</f>
        <v>9</v>
      </c>
      <c r="D181" s="28">
        <f>DAY(Tabla1[[#This Row],[FECHA]])</f>
        <v>1</v>
      </c>
      <c r="E181" s="28">
        <f>'[1]Contadores Por Turno 2026'!X183-'[1]Contadores Por Turno 2026'!X182</f>
        <v>0</v>
      </c>
      <c r="F181" s="28">
        <f>'[1]Contadores Por Turno 2026'!Y183-'[1]Contadores Por Turno 2026'!Y182</f>
        <v>0</v>
      </c>
      <c r="G181" s="28"/>
      <c r="H18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1" s="28">
        <f>('[1]Contadores Por Turno 2026'!C183-'[1]Contadores Por Turno 2026'!C182)*10</f>
        <v>0</v>
      </c>
      <c r="J181" s="61">
        <f>Tabla1[[#This Row],[ENTRADA RO 1 (m3)]]</f>
        <v>0</v>
      </c>
      <c r="K181" s="61">
        <f>Tabla1[[#This Row],[RECHAZO ETAPA 1 (m3)]]</f>
        <v>0</v>
      </c>
      <c r="L181" s="61">
        <f>Tabla1[[#This Row],[PERMEADO ETAPA 1  (m3)]]</f>
        <v>0</v>
      </c>
      <c r="M181" s="60" t="e">
        <f>1-(Tabla1[[#This Row],[VOLUMEN ENVIADO A RO (m3)]]-Tabla1[[#This Row],[VOLUMEN ENVIADO PERMEADO RO (m3)]])/Tabla1[[#This Row],[VOLUMEN ENVIADO A RO (m3)]]</f>
        <v>#DIV/0!</v>
      </c>
      <c r="N181" s="61">
        <f>('[1]Contadores Por Turno 2026'!N183-'[1]Contadores Por Turno 2026'!N182)/1000</f>
        <v>0</v>
      </c>
      <c r="O181" s="61">
        <f>('[1]Contadores Por Turno 2026'!O183-'[1]Contadores Por Turno 2026'!O182)</f>
        <v>0</v>
      </c>
      <c r="P181" s="61">
        <f>+Tabla1[[#This Row],[ENTRADA RO 1 (m3)]]-Tabla1[[#This Row],[PERMEADO ETAPA 1  (m3)]]</f>
        <v>0</v>
      </c>
      <c r="Q181" s="60" t="e">
        <f>1-(Tabla1[[#This Row],[VOLUMEN ENVIADO A RO (m3)]]-Tabla1[[#This Row],[VOLUMEN ENVIADO PERMEADO RO (m3)]])/Tabla1[[#This Row],[VOLUMEN ENVIADO A RO (m3)]]</f>
        <v>#DIV/0!</v>
      </c>
      <c r="R181" s="61">
        <v>0</v>
      </c>
      <c r="S181" s="61">
        <v>0</v>
      </c>
      <c r="T181" s="61">
        <v>0</v>
      </c>
      <c r="U181" s="60" t="s">
        <v>18</v>
      </c>
      <c r="V181" s="61">
        <f>Tabla1[[#This Row],[VOLUMEN ENVIADO PERMEADO RO (m3)]]</f>
        <v>0</v>
      </c>
      <c r="W181" s="111">
        <f>Tabla1[[#This Row],[TOTAL CONSUMO AGUA LIMPIA PRODUCCIÓN (m3)]]+Tabla1[[#This Row],[TOTAL CONSUMO AGUA RECHAZO PRODUCCIÓN (m3)]]</f>
        <v>0</v>
      </c>
      <c r="X181" s="111">
        <f>+Tabla1[[#This Row],[PERMEADO ETAPA 1  (m3)]]+Tabla1[[#This Row],[VOLUMEN  PTAP POTABLE (m3)2]]+Tabla1[[#This Row],[VOLUMEN CONSUMO ACUEDUCTO (m3)]]+Tabla1[[#This Row],[VOLUMEN CONSUMO CARROTANQUES (m3)]]</f>
        <v>0</v>
      </c>
      <c r="Y181" s="111">
        <v>0</v>
      </c>
      <c r="Z181" s="111">
        <v>240</v>
      </c>
      <c r="AA181" s="115">
        <f>+Tabla1[[#This Row],[VOLUMEN CONSUMO AGUA LIMPIA TINTORERIA (m3)]]</f>
        <v>0</v>
      </c>
      <c r="AB181" s="104" t="e">
        <f>Tabla1[[#This Row],[VOLUMEN CONSUMO AGUA LIMPIA TINTORERIA (m3)]]/Tabla1[[#This Row],[TOTAL CONSUMO AGUA PRODUCCIÓN (m3)]]</f>
        <v>#DIV/0!</v>
      </c>
      <c r="AC181" s="115">
        <f>Tabla1[[#This Row],[TOTAL CONSUMO AGUA LIMPIA PRODUCCIÓN (m3)]]-Tabla1[[#This Row],[VOLUMEN CONSUMO AGUA LIMPIA LAVANDERIA (m3)]]</f>
        <v>0</v>
      </c>
      <c r="AD181" s="115"/>
      <c r="AE181" s="115"/>
      <c r="AF181" s="115">
        <v>65</v>
      </c>
      <c r="AG181" s="115">
        <v>45</v>
      </c>
      <c r="AH181" s="115">
        <f>Tabla1[[#This Row],[VOLUMEN CONSUMO AGUA LIMPIA LAVANDERIA (m3)]]</f>
        <v>0</v>
      </c>
      <c r="AI181" s="104" t="e">
        <f>Tabla1[[#This Row],[VOLUMEN CONSUMO AGUA LIMPIA LAVANDERIA (m3)]]/Tabla1[[#This Row],[TOTAL CONSUMO AGUA PRODUCCIÓN (m3)]]</f>
        <v>#DIV/0!</v>
      </c>
      <c r="AJ181" s="115">
        <f>'[1]Contadores Por Turno 2026'!D183-'[1]Contadores Por Turno 2026'!D182</f>
        <v>0</v>
      </c>
      <c r="AK181" s="115">
        <v>0</v>
      </c>
      <c r="AL181" s="115"/>
      <c r="AM181" s="115">
        <v>19</v>
      </c>
      <c r="AN181" s="115">
        <v>0</v>
      </c>
      <c r="AO181" s="113">
        <f>'[1]Contadores Por Turno 2026'!R183-'[1]Contadores Por Turno 2026'!R182</f>
        <v>0</v>
      </c>
      <c r="AP181" s="111"/>
      <c r="AQ181" s="113"/>
      <c r="AR181" s="113">
        <v>8</v>
      </c>
      <c r="AS181" s="115">
        <f>'[1]Contadores Por Turno 2026'!L183-'[1]Contadores Por Turno 2026'!L182</f>
        <v>0</v>
      </c>
      <c r="AT181" s="113"/>
      <c r="AU181" s="112">
        <f>'[1]Contadores Por Turno 2026'!U183-'[1]Contadores Por Turno 2026'!U182</f>
        <v>0</v>
      </c>
      <c r="AV181" s="112">
        <f>'[1]Contadores Por Turno 2026'!V183-'[1]Contadores Por Turno 2026'!V182</f>
        <v>0</v>
      </c>
      <c r="AW181" s="112">
        <f>'[1]Contadores Por Turno 2026'!W183-'[1]Contadores Por Turno 2026'!W182</f>
        <v>0</v>
      </c>
      <c r="AX181" s="112"/>
      <c r="AY181" s="112">
        <f>('[1]Contadores Por Turno 2026'!AD183-'[1]Contadores Por Turno 2026'!AD182)</f>
        <v>0</v>
      </c>
      <c r="AZ181" s="112">
        <f>('[1]Contadores Por Turno 2026'!S183-'[1]Contadores Por Turno 2026'!S182)/1000</f>
        <v>0</v>
      </c>
      <c r="BA181" s="225" t="e">
        <v>#N/A</v>
      </c>
      <c r="BB181" s="4"/>
    </row>
    <row r="182" spans="1:60" ht="15.75" thickBot="1" x14ac:dyDescent="0.3">
      <c r="A182" s="456">
        <f>+A181+1</f>
        <v>46083</v>
      </c>
      <c r="B182" s="26">
        <v>1</v>
      </c>
      <c r="C182" s="26">
        <f>WEEKNUM(Tabla1[[#This Row],[FECHA]],2)</f>
        <v>10</v>
      </c>
      <c r="D182" s="26">
        <f>DAY(Tabla1[[#This Row],[FECHA]])</f>
        <v>2</v>
      </c>
      <c r="E182" s="26">
        <f>'[1]Contadores Por Turno 2026'!X184-'[1]Contadores Por Turno 2026'!X183</f>
        <v>297</v>
      </c>
      <c r="F182" s="26">
        <f>'[1]Contadores Por Turno 2026'!Y184-'[1]Contadores Por Turno 2026'!Y183</f>
        <v>198</v>
      </c>
      <c r="G182" s="26"/>
      <c r="H1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</v>
      </c>
      <c r="I182" s="26">
        <f>('[1]Contadores Por Turno 2026'!C184-'[1]Contadores Por Turno 2026'!C183)*10</f>
        <v>270</v>
      </c>
      <c r="J182" s="57">
        <f>Tabla1[[#This Row],[ENTRADA RO 1 (m3)]]</f>
        <v>15.268000000000001</v>
      </c>
      <c r="K182" s="57">
        <f>Tabla1[[#This Row],[RECHAZO ETAPA 1 (m3)]]</f>
        <v>5.2680000000000007</v>
      </c>
      <c r="L182" s="57">
        <f>Tabla1[[#This Row],[PERMEADO ETAPA 1  (m3)]]</f>
        <v>10</v>
      </c>
      <c r="M182" s="56">
        <f>1-(Tabla1[[#This Row],[VOLUMEN ENVIADO A RO (m3)]]-Tabla1[[#This Row],[VOLUMEN ENVIADO PERMEADO RO (m3)]])/Tabla1[[#This Row],[VOLUMEN ENVIADO A RO (m3)]]</f>
        <v>0.65496463190987686</v>
      </c>
      <c r="N182" s="57">
        <f>('[1]Contadores Por Turno 2026'!N184-'[1]Contadores Por Turno 2026'!N183)/1000</f>
        <v>15.268000000000001</v>
      </c>
      <c r="O182" s="57">
        <f>('[1]Contadores Por Turno 2026'!O184-'[1]Contadores Por Turno 2026'!O183)</f>
        <v>10</v>
      </c>
      <c r="P182" s="57">
        <f>+Tabla1[[#This Row],[ENTRADA RO 1 (m3)]]-Tabla1[[#This Row],[PERMEADO ETAPA 1  (m3)]]</f>
        <v>5.2680000000000007</v>
      </c>
      <c r="Q182" s="56">
        <f>1-(Tabla1[[#This Row],[VOLUMEN ENVIADO A RO (m3)]]-Tabla1[[#This Row],[VOLUMEN ENVIADO PERMEADO RO (m3)]])/Tabla1[[#This Row],[VOLUMEN ENVIADO A RO (m3)]]</f>
        <v>0.65496463190987686</v>
      </c>
      <c r="R182" s="57">
        <v>0</v>
      </c>
      <c r="S182" s="57">
        <v>0</v>
      </c>
      <c r="T182" s="57">
        <v>0</v>
      </c>
      <c r="U182" s="56" t="s">
        <v>18</v>
      </c>
      <c r="V182" s="57">
        <f>Tabla1[[#This Row],[VOLUMEN ENVIADO PERMEADO RO (m3)]]</f>
        <v>10</v>
      </c>
      <c r="W182" s="101">
        <f>Tabla1[[#This Row],[TOTAL CONSUMO AGUA LIMPIA PRODUCCIÓN (m3)]]+Tabla1[[#This Row],[TOTAL CONSUMO AGUA RECHAZO PRODUCCIÓN (m3)]]</f>
        <v>224</v>
      </c>
      <c r="X182" s="101">
        <f>+Tabla1[[#This Row],[PERMEADO ETAPA 1  (m3)]]+Tabla1[[#This Row],[VOLUMEN  PTAP POTABLE (m3)2]]+Tabla1[[#This Row],[VOLUMEN CONSUMO ACUEDUCTO (m3)]]+Tabla1[[#This Row],[VOLUMEN CONSUMO CARROTANQUES (m3)]]</f>
        <v>224</v>
      </c>
      <c r="Y182" s="101">
        <v>0</v>
      </c>
      <c r="Z182" s="101">
        <v>480</v>
      </c>
      <c r="AA182" s="105">
        <f>+Tabla1[[#This Row],[VOLUMEN CONSUMO AGUA LIMPIA TINTORERIA (m3)]]</f>
        <v>-29</v>
      </c>
      <c r="AB182" s="104">
        <f>Tabla1[[#This Row],[VOLUMEN CONSUMO AGUA LIMPIA TINTORERIA (m3)]]/Tabla1[[#This Row],[TOTAL CONSUMO AGUA PRODUCCIÓN (m3)]]</f>
        <v>-0.12946428571428573</v>
      </c>
      <c r="AC182" s="105">
        <f>Tabla1[[#This Row],[TOTAL CONSUMO AGUA LIMPIA PRODUCCIÓN (m3)]]-Tabla1[[#This Row],[VOLUMEN CONSUMO AGUA LIMPIA LAVANDERIA (m3)]]</f>
        <v>-29</v>
      </c>
      <c r="AD182" s="105"/>
      <c r="AE182" s="105"/>
      <c r="AF182" s="105">
        <v>65</v>
      </c>
      <c r="AG182" s="105">
        <v>45</v>
      </c>
      <c r="AH182" s="105">
        <f>Tabla1[[#This Row],[VOLUMEN CONSUMO AGUA LIMPIA LAVANDERIA (m3)]]</f>
        <v>253</v>
      </c>
      <c r="AI182" s="104">
        <f>Tabla1[[#This Row],[VOLUMEN CONSUMO AGUA LIMPIA LAVANDERIA (m3)]]/Tabla1[[#This Row],[TOTAL CONSUMO AGUA PRODUCCIÓN (m3)]]</f>
        <v>1.1294642857142858</v>
      </c>
      <c r="AJ182" s="105">
        <f>'[1]Contadores Por Turno 2026'!D184-'[1]Contadores Por Turno 2026'!D183</f>
        <v>253</v>
      </c>
      <c r="AK182" s="105">
        <v>0</v>
      </c>
      <c r="AL182" s="105"/>
      <c r="AM182" s="105">
        <v>19</v>
      </c>
      <c r="AN182" s="105">
        <v>0</v>
      </c>
      <c r="AO182" s="103">
        <f>'[1]Contadores Por Turno 2026'!R184-'[1]Contadores Por Turno 2026'!R183</f>
        <v>17</v>
      </c>
      <c r="AP182" s="101"/>
      <c r="AQ182" s="103"/>
      <c r="AR182" s="113">
        <v>8</v>
      </c>
      <c r="AS182" s="105">
        <f>'[1]Contadores Por Turno 2026'!L184-'[1]Contadores Por Turno 2026'!L183</f>
        <v>7</v>
      </c>
      <c r="AT182" s="103"/>
      <c r="AU182" s="102">
        <f>'[1]Contadores Por Turno 2026'!U184-'[1]Contadores Por Turno 2026'!U183</f>
        <v>323</v>
      </c>
      <c r="AV182" s="102">
        <f>'[1]Contadores Por Turno 2026'!V184-'[1]Contadores Por Turno 2026'!V183</f>
        <v>166</v>
      </c>
      <c r="AW182" s="102">
        <f>'[1]Contadores Por Turno 2026'!W184-'[1]Contadores Por Turno 2026'!W183</f>
        <v>190</v>
      </c>
      <c r="AX182" s="102"/>
      <c r="AY182" s="102">
        <f>('[1]Contadores Por Turno 2026'!AD184-'[1]Contadores Por Turno 2026'!AD183)</f>
        <v>11.700000000000003</v>
      </c>
      <c r="AZ182" s="102">
        <f>('[1]Contadores Por Turno 2026'!S184-'[1]Contadores Por Turno 2026'!S183)/1000</f>
        <v>55.677999999999997</v>
      </c>
      <c r="BA182" s="223" t="e">
        <v>#N/A</v>
      </c>
      <c r="BB182" s="4"/>
    </row>
    <row r="183" spans="1:60" ht="15.75" thickBot="1" x14ac:dyDescent="0.3">
      <c r="A183" s="454">
        <f>+A182</f>
        <v>46083</v>
      </c>
      <c r="B183" s="17">
        <v>2</v>
      </c>
      <c r="C183" s="17">
        <f>WEEKNUM(Tabla1[[#This Row],[FECHA]],2)</f>
        <v>10</v>
      </c>
      <c r="D183" s="17">
        <f>DAY(Tabla1[[#This Row],[FECHA]])</f>
        <v>2</v>
      </c>
      <c r="E183" s="17">
        <f>'[1]Contadores Por Turno 2026'!X185-'[1]Contadores Por Turno 2026'!X184</f>
        <v>261</v>
      </c>
      <c r="F183" s="17">
        <f>'[1]Contadores Por Turno 2026'!Y185-'[1]Contadores Por Turno 2026'!Y184</f>
        <v>203</v>
      </c>
      <c r="H18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</v>
      </c>
      <c r="I183" s="17">
        <f>('[1]Contadores Por Turno 2026'!C185-'[1]Contadores Por Turno 2026'!C184)*10</f>
        <v>130</v>
      </c>
      <c r="J183" s="59">
        <f>Tabla1[[#This Row],[ENTRADA RO 1 (m3)]]</f>
        <v>282.31799999999998</v>
      </c>
      <c r="K183" s="59">
        <f>Tabla1[[#This Row],[RECHAZO ETAPA 1 (m3)]]</f>
        <v>50.317999999999984</v>
      </c>
      <c r="L183" s="59">
        <f>Tabla1[[#This Row],[PERMEADO ETAPA 1  (m3)]]</f>
        <v>232</v>
      </c>
      <c r="M183" s="58">
        <f>1-(Tabla1[[#This Row],[VOLUMEN ENVIADO A RO (m3)]]-Tabla1[[#This Row],[VOLUMEN ENVIADO PERMEADO RO (m3)]])/Tabla1[[#This Row],[VOLUMEN ENVIADO A RO (m3)]]</f>
        <v>0.82176836050127877</v>
      </c>
      <c r="N183" s="59">
        <f>('[1]Contadores Por Turno 2026'!N185-'[1]Contadores Por Turno 2026'!N184)/1000</f>
        <v>282.31799999999998</v>
      </c>
      <c r="O183" s="59">
        <f>('[1]Contadores Por Turno 2026'!O185-'[1]Contadores Por Turno 2026'!O184)</f>
        <v>232</v>
      </c>
      <c r="P183" s="59">
        <f>+Tabla1[[#This Row],[ENTRADA RO 1 (m3)]]-Tabla1[[#This Row],[PERMEADO ETAPA 1  (m3)]]</f>
        <v>50.317999999999984</v>
      </c>
      <c r="Q183" s="58">
        <f>1-(Tabla1[[#This Row],[VOLUMEN ENVIADO A RO (m3)]]-Tabla1[[#This Row],[VOLUMEN ENVIADO PERMEADO RO (m3)]])/Tabla1[[#This Row],[VOLUMEN ENVIADO A RO (m3)]]</f>
        <v>0.82176836050127877</v>
      </c>
      <c r="R183" s="59">
        <v>0</v>
      </c>
      <c r="S183" s="59">
        <v>0</v>
      </c>
      <c r="T183" s="59">
        <v>0</v>
      </c>
      <c r="U183" s="58" t="s">
        <v>18</v>
      </c>
      <c r="V183" s="59">
        <f>Tabla1[[#This Row],[VOLUMEN ENVIADO PERMEADO RO (m3)]]</f>
        <v>232</v>
      </c>
      <c r="W183" s="106">
        <f>Tabla1[[#This Row],[TOTAL CONSUMO AGUA LIMPIA PRODUCCIÓN (m3)]]+Tabla1[[#This Row],[TOTAL CONSUMO AGUA RECHAZO PRODUCCIÓN (m3)]]</f>
        <v>432</v>
      </c>
      <c r="X183" s="106">
        <f>+Tabla1[[#This Row],[PERMEADO ETAPA 1  (m3)]]+Tabla1[[#This Row],[VOLUMEN  PTAP POTABLE (m3)2]]+Tabla1[[#This Row],[VOLUMEN CONSUMO ACUEDUCTO (m3)]]+Tabla1[[#This Row],[VOLUMEN CONSUMO CARROTANQUES (m3)]]</f>
        <v>432</v>
      </c>
      <c r="Y183" s="106">
        <v>0</v>
      </c>
      <c r="Z183" s="106">
        <v>560</v>
      </c>
      <c r="AA183" s="110">
        <f>+Tabla1[[#This Row],[VOLUMEN CONSUMO AGUA LIMPIA TINTORERIA (m3)]]</f>
        <v>119</v>
      </c>
      <c r="AB183" s="104">
        <f>Tabla1[[#This Row],[VOLUMEN CONSUMO AGUA LIMPIA TINTORERIA (m3)]]/Tabla1[[#This Row],[TOTAL CONSUMO AGUA PRODUCCIÓN (m3)]]</f>
        <v>0.27546296296296297</v>
      </c>
      <c r="AC183" s="110">
        <f>Tabla1[[#This Row],[TOTAL CONSUMO AGUA LIMPIA PRODUCCIÓN (m3)]]-Tabla1[[#This Row],[VOLUMEN CONSUMO AGUA LIMPIA LAVANDERIA (m3)]]</f>
        <v>119</v>
      </c>
      <c r="AD183" s="110"/>
      <c r="AE183" s="110">
        <f>560+7300</f>
        <v>7860</v>
      </c>
      <c r="AF183" s="110">
        <v>65</v>
      </c>
      <c r="AG183" s="110">
        <v>45</v>
      </c>
      <c r="AH183" s="110">
        <f>Tabla1[[#This Row],[VOLUMEN CONSUMO AGUA LIMPIA LAVANDERIA (m3)]]</f>
        <v>313</v>
      </c>
      <c r="AI183" s="104">
        <f>Tabla1[[#This Row],[VOLUMEN CONSUMO AGUA LIMPIA LAVANDERIA (m3)]]/Tabla1[[#This Row],[TOTAL CONSUMO AGUA PRODUCCIÓN (m3)]]</f>
        <v>0.72453703703703709</v>
      </c>
      <c r="AJ183" s="110">
        <f>'[1]Contadores Por Turno 2026'!D185-'[1]Contadores Por Turno 2026'!D184</f>
        <v>313</v>
      </c>
      <c r="AK183" s="110">
        <v>0</v>
      </c>
      <c r="AL183" s="110">
        <v>19634</v>
      </c>
      <c r="AM183" s="110">
        <v>19</v>
      </c>
      <c r="AN183" s="110">
        <v>0</v>
      </c>
      <c r="AO183" s="108">
        <f>'[1]Contadores Por Turno 2026'!R185-'[1]Contadores Por Turno 2026'!R184</f>
        <v>32</v>
      </c>
      <c r="AP183" s="106"/>
      <c r="AQ183" s="108">
        <v>0</v>
      </c>
      <c r="AR183" s="113">
        <v>8</v>
      </c>
      <c r="AS183" s="110">
        <f>'[1]Contadores Por Turno 2026'!L185-'[1]Contadores Por Turno 2026'!L184</f>
        <v>6</v>
      </c>
      <c r="AT183" s="108"/>
      <c r="AU183" s="107">
        <f>'[1]Contadores Por Turno 2026'!U185-'[1]Contadores Por Turno 2026'!U184</f>
        <v>490</v>
      </c>
      <c r="AV183" s="107">
        <f>'[1]Contadores Por Turno 2026'!V185-'[1]Contadores Por Turno 2026'!V184</f>
        <v>184</v>
      </c>
      <c r="AW183" s="107">
        <f>'[1]Contadores Por Turno 2026'!W185-'[1]Contadores Por Turno 2026'!W184</f>
        <v>237</v>
      </c>
      <c r="AX183" s="107"/>
      <c r="AY183" s="107">
        <f>('[1]Contadores Por Turno 2026'!AD185-'[1]Contadores Por Turno 2026'!AD184)</f>
        <v>8.3999999999999915</v>
      </c>
      <c r="AZ183" s="107">
        <f>('[1]Contadores Por Turno 2026'!S185-'[1]Contadores Por Turno 2026'!S184)/1000</f>
        <v>34.844000000000001</v>
      </c>
      <c r="BA183" s="224" t="e">
        <v>#N/A</v>
      </c>
      <c r="BB183" s="4"/>
    </row>
    <row r="184" spans="1:60" ht="15.75" thickBot="1" x14ac:dyDescent="0.3">
      <c r="A184" s="455">
        <f>+A183</f>
        <v>46083</v>
      </c>
      <c r="B184" s="28">
        <v>3</v>
      </c>
      <c r="C184" s="28">
        <f>WEEKNUM(Tabla1[[#This Row],[FECHA]],2)</f>
        <v>10</v>
      </c>
      <c r="D184" s="28">
        <f>DAY(Tabla1[[#This Row],[FECHA]])</f>
        <v>2</v>
      </c>
      <c r="E184" s="28">
        <f>'[1]Contadores Por Turno 2026'!X186-'[1]Contadores Por Turno 2026'!X185</f>
        <v>-137</v>
      </c>
      <c r="F184" s="28">
        <f>'[1]Contadores Por Turno 2026'!Y186-'[1]Contadores Por Turno 2026'!Y185</f>
        <v>-106</v>
      </c>
      <c r="G184" s="28"/>
      <c r="H18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492</v>
      </c>
      <c r="I184" s="28">
        <f>('[1]Contadores Por Turno 2026'!C186-'[1]Contadores Por Turno 2026'!C185)*10</f>
        <v>160</v>
      </c>
      <c r="J184" s="61">
        <f>Tabla1[[#This Row],[ENTRADA RO 1 (m3)]]</f>
        <v>166.16399999999999</v>
      </c>
      <c r="K184" s="61">
        <f>Tabla1[[#This Row],[RECHAZO ETAPA 1 (m3)]]</f>
        <v>29.163999999999987</v>
      </c>
      <c r="L184" s="61">
        <f>Tabla1[[#This Row],[PERMEADO ETAPA 1  (m3)]]</f>
        <v>137</v>
      </c>
      <c r="M184" s="60">
        <f>1-(Tabla1[[#This Row],[VOLUMEN ENVIADO A RO (m3)]]-Tabla1[[#This Row],[VOLUMEN ENVIADO PERMEADO RO (m3)]])/Tabla1[[#This Row],[VOLUMEN ENVIADO A RO (m3)]]</f>
        <v>0.82448665174165292</v>
      </c>
      <c r="N184" s="61">
        <f>('[1]Contadores Por Turno 2026'!N186-'[1]Contadores Por Turno 2026'!N185)/1000</f>
        <v>166.16399999999999</v>
      </c>
      <c r="O184" s="61">
        <f>('[1]Contadores Por Turno 2026'!O186-'[1]Contadores Por Turno 2026'!O185)</f>
        <v>137</v>
      </c>
      <c r="P184" s="61">
        <f>+Tabla1[[#This Row],[ENTRADA RO 1 (m3)]]-Tabla1[[#This Row],[PERMEADO ETAPA 1  (m3)]]</f>
        <v>29.163999999999987</v>
      </c>
      <c r="Q184" s="60">
        <f>1-(Tabla1[[#This Row],[VOLUMEN ENVIADO A RO (m3)]]-Tabla1[[#This Row],[VOLUMEN ENVIADO PERMEADO RO (m3)]])/Tabla1[[#This Row],[VOLUMEN ENVIADO A RO (m3)]]</f>
        <v>0.82448665174165292</v>
      </c>
      <c r="R184" s="61">
        <v>0</v>
      </c>
      <c r="S184" s="61">
        <v>0</v>
      </c>
      <c r="T184" s="61">
        <v>0</v>
      </c>
      <c r="U184" s="60" t="s">
        <v>18</v>
      </c>
      <c r="V184" s="61">
        <f>Tabla1[[#This Row],[VOLUMEN ENVIADO PERMEADO RO (m3)]]</f>
        <v>137</v>
      </c>
      <c r="W184" s="111">
        <f>Tabla1[[#This Row],[TOTAL CONSUMO AGUA LIMPIA PRODUCCIÓN (m3)]]+Tabla1[[#This Row],[TOTAL CONSUMO AGUA RECHAZO PRODUCCIÓN (m3)]]</f>
        <v>523</v>
      </c>
      <c r="X184" s="111">
        <f>+Tabla1[[#This Row],[PERMEADO ETAPA 1  (m3)]]+Tabla1[[#This Row],[VOLUMEN  PTAP POTABLE (m3)2]]+Tabla1[[#This Row],[VOLUMEN CONSUMO ACUEDUCTO (m3)]]+Tabla1[[#This Row],[VOLUMEN CONSUMO CARROTANQUES (m3)]]</f>
        <v>523</v>
      </c>
      <c r="Y184" s="111">
        <v>0</v>
      </c>
      <c r="Z184" s="111">
        <v>560</v>
      </c>
      <c r="AA184" s="115">
        <f>+Tabla1[[#This Row],[VOLUMEN CONSUMO AGUA LIMPIA TINTORERIA (m3)]]</f>
        <v>201</v>
      </c>
      <c r="AB184" s="104">
        <f>Tabla1[[#This Row],[VOLUMEN CONSUMO AGUA LIMPIA TINTORERIA (m3)]]/Tabla1[[#This Row],[TOTAL CONSUMO AGUA PRODUCCIÓN (m3)]]</f>
        <v>0.384321223709369</v>
      </c>
      <c r="AC184" s="115">
        <f>Tabla1[[#This Row],[TOTAL CONSUMO AGUA LIMPIA PRODUCCIÓN (m3)]]-Tabla1[[#This Row],[VOLUMEN CONSUMO AGUA LIMPIA LAVANDERIA (m3)]]</f>
        <v>201</v>
      </c>
      <c r="AD184" s="115"/>
      <c r="AE184" s="115"/>
      <c r="AF184" s="115">
        <v>65</v>
      </c>
      <c r="AG184" s="115">
        <v>45</v>
      </c>
      <c r="AH184" s="115">
        <f>Tabla1[[#This Row],[VOLUMEN CONSUMO AGUA LIMPIA LAVANDERIA (m3)]]</f>
        <v>322</v>
      </c>
      <c r="AI184" s="104">
        <f>Tabla1[[#This Row],[VOLUMEN CONSUMO AGUA LIMPIA LAVANDERIA (m3)]]/Tabla1[[#This Row],[TOTAL CONSUMO AGUA PRODUCCIÓN (m3)]]</f>
        <v>0.61567877629063095</v>
      </c>
      <c r="AJ184" s="115">
        <f>'[1]Contadores Por Turno 2026'!D186-'[1]Contadores Por Turno 2026'!D185</f>
        <v>322</v>
      </c>
      <c r="AK184" s="115">
        <v>0</v>
      </c>
      <c r="AL184" s="115"/>
      <c r="AM184" s="115">
        <v>19</v>
      </c>
      <c r="AN184" s="115">
        <v>0</v>
      </c>
      <c r="AO184" s="113">
        <f>'[1]Contadores Por Turno 2026'!R186-'[1]Contadores Por Turno 2026'!R185</f>
        <v>22</v>
      </c>
      <c r="AP184" s="111"/>
      <c r="AQ184" s="113"/>
      <c r="AR184" s="113">
        <v>8</v>
      </c>
      <c r="AS184" s="115">
        <f>'[1]Contadores Por Turno 2026'!L186-'[1]Contadores Por Turno 2026'!L185</f>
        <v>8</v>
      </c>
      <c r="AT184" s="113"/>
      <c r="AU184" s="112">
        <f>'[1]Contadores Por Turno 2026'!U186-'[1]Contadores Por Turno 2026'!U185</f>
        <v>492</v>
      </c>
      <c r="AV184" s="112">
        <f>'[1]Contadores Por Turno 2026'!V186-'[1]Contadores Por Turno 2026'!V185</f>
        <v>136</v>
      </c>
      <c r="AW184" s="112">
        <f>'[1]Contadores Por Turno 2026'!W186-'[1]Contadores Por Turno 2026'!W185</f>
        <v>209</v>
      </c>
      <c r="AX184" s="112"/>
      <c r="AY184" s="112">
        <f>('[1]Contadores Por Turno 2026'!AD186-'[1]Contadores Por Turno 2026'!AD185)</f>
        <v>8.5</v>
      </c>
      <c r="AZ184" s="112">
        <f>('[1]Contadores Por Turno 2026'!S186-'[1]Contadores Por Turno 2026'!S185)/1000</f>
        <v>38.966000000000001</v>
      </c>
      <c r="BA184" s="225" t="e">
        <v>#N/A</v>
      </c>
      <c r="BB184" s="4"/>
    </row>
    <row r="185" spans="1:60" ht="15.75" thickBot="1" x14ac:dyDescent="0.3">
      <c r="A185" s="456">
        <f>+A184+1</f>
        <v>46084</v>
      </c>
      <c r="B185" s="26">
        <v>1</v>
      </c>
      <c r="C185" s="26">
        <f>WEEKNUM(Tabla1[[#This Row],[FECHA]],2)</f>
        <v>10</v>
      </c>
      <c r="D185" s="26">
        <f>DAY(Tabla1[[#This Row],[FECHA]])</f>
        <v>3</v>
      </c>
      <c r="E185" s="26">
        <f>'[1]Contadores Por Turno 2026'!X187-'[1]Contadores Por Turno 2026'!X186</f>
        <v>137</v>
      </c>
      <c r="F185" s="26">
        <f>'[1]Contadores Por Turno 2026'!Y187-'[1]Contadores Por Turno 2026'!Y186</f>
        <v>106</v>
      </c>
      <c r="G185" s="26"/>
      <c r="H1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</v>
      </c>
      <c r="I185" s="26">
        <f>('[1]Contadores Por Turno 2026'!C187-'[1]Contadores Por Turno 2026'!C186)*10</f>
        <v>70</v>
      </c>
      <c r="J185" s="57">
        <f>Tabla1[[#This Row],[ENTRADA RO 1 (m3)]]</f>
        <v>371.77600000000001</v>
      </c>
      <c r="K185" s="57">
        <f>Tabla1[[#This Row],[RECHAZO ETAPA 1 (m3)]]</f>
        <v>46.77600000000001</v>
      </c>
      <c r="L185" s="57">
        <f>Tabla1[[#This Row],[PERMEADO ETAPA 1  (m3)]]</f>
        <v>325</v>
      </c>
      <c r="M185" s="56">
        <f>1-(Tabla1[[#This Row],[VOLUMEN ENVIADO A RO (m3)]]-Tabla1[[#This Row],[VOLUMEN ENVIADO PERMEADO RO (m3)]])/Tabla1[[#This Row],[VOLUMEN ENVIADO A RO (m3)]]</f>
        <v>0.87418230332243074</v>
      </c>
      <c r="N185" s="57">
        <f>('[1]Contadores Por Turno 2026'!N187-'[1]Contadores Por Turno 2026'!N186)/1000</f>
        <v>371.77600000000001</v>
      </c>
      <c r="O185" s="57">
        <f>('[1]Contadores Por Turno 2026'!O187-'[1]Contadores Por Turno 2026'!O186)</f>
        <v>325</v>
      </c>
      <c r="P185" s="57">
        <f>+Tabla1[[#This Row],[ENTRADA RO 1 (m3)]]-Tabla1[[#This Row],[PERMEADO ETAPA 1  (m3)]]</f>
        <v>46.77600000000001</v>
      </c>
      <c r="Q185" s="56">
        <f>1-(Tabla1[[#This Row],[VOLUMEN ENVIADO A RO (m3)]]-Tabla1[[#This Row],[VOLUMEN ENVIADO PERMEADO RO (m3)]])/Tabla1[[#This Row],[VOLUMEN ENVIADO A RO (m3)]]</f>
        <v>0.87418230332243074</v>
      </c>
      <c r="R185" s="57">
        <v>0</v>
      </c>
      <c r="S185" s="57">
        <v>0</v>
      </c>
      <c r="T185" s="57">
        <v>0</v>
      </c>
      <c r="U185" s="56" t="s">
        <v>18</v>
      </c>
      <c r="V185" s="57">
        <f>Tabla1[[#This Row],[VOLUMEN ENVIADO PERMEADO RO (m3)]]</f>
        <v>325</v>
      </c>
      <c r="W185" s="101">
        <f>Tabla1[[#This Row],[TOTAL CONSUMO AGUA LIMPIA PRODUCCIÓN (m3)]]+Tabla1[[#This Row],[TOTAL CONSUMO AGUA RECHAZO PRODUCCIÓN (m3)]]</f>
        <v>446</v>
      </c>
      <c r="X185" s="101">
        <f>+Tabla1[[#This Row],[PERMEADO ETAPA 1  (m3)]]+Tabla1[[#This Row],[VOLUMEN  PTAP POTABLE (m3)2]]+Tabla1[[#This Row],[VOLUMEN CONSUMO ACUEDUCTO (m3)]]+Tabla1[[#This Row],[VOLUMEN CONSUMO CARROTANQUES (m3)]]</f>
        <v>446</v>
      </c>
      <c r="Y185" s="101">
        <v>0</v>
      </c>
      <c r="Z185" s="101">
        <v>400</v>
      </c>
      <c r="AA185" s="105">
        <f>+Tabla1[[#This Row],[VOLUMEN CONSUMO AGUA LIMPIA TINTORERIA (m3)]]</f>
        <v>227</v>
      </c>
      <c r="AB185" s="104">
        <f>Tabla1[[#This Row],[VOLUMEN CONSUMO AGUA LIMPIA TINTORERIA (m3)]]/Tabla1[[#This Row],[TOTAL CONSUMO AGUA PRODUCCIÓN (m3)]]</f>
        <v>0.50896860986547088</v>
      </c>
      <c r="AC185" s="105">
        <f>Tabla1[[#This Row],[TOTAL CONSUMO AGUA LIMPIA PRODUCCIÓN (m3)]]-Tabla1[[#This Row],[VOLUMEN CONSUMO AGUA LIMPIA LAVANDERIA (m3)]]</f>
        <v>227</v>
      </c>
      <c r="AD185" s="105"/>
      <c r="AE185" s="105"/>
      <c r="AF185" s="105">
        <v>65</v>
      </c>
      <c r="AG185" s="105">
        <v>45</v>
      </c>
      <c r="AH185" s="105">
        <f>Tabla1[[#This Row],[VOLUMEN CONSUMO AGUA LIMPIA LAVANDERIA (m3)]]</f>
        <v>219</v>
      </c>
      <c r="AI185" s="104">
        <f>Tabla1[[#This Row],[VOLUMEN CONSUMO AGUA LIMPIA LAVANDERIA (m3)]]/Tabla1[[#This Row],[TOTAL CONSUMO AGUA PRODUCCIÓN (m3)]]</f>
        <v>0.49103139013452912</v>
      </c>
      <c r="AJ185" s="105">
        <f>'[1]Contadores Por Turno 2026'!D187-'[1]Contadores Por Turno 2026'!D186</f>
        <v>219</v>
      </c>
      <c r="AK185" s="105">
        <v>0</v>
      </c>
      <c r="AL185" s="105"/>
      <c r="AM185" s="105">
        <v>19</v>
      </c>
      <c r="AN185" s="105">
        <v>0</v>
      </c>
      <c r="AO185" s="103"/>
      <c r="AP185" s="101"/>
      <c r="AQ185" s="103"/>
      <c r="AR185" s="113">
        <v>8</v>
      </c>
      <c r="AS185" s="105">
        <f>'[1]Contadores Por Turno 2026'!L187-'[1]Contadores Por Turno 2026'!L186</f>
        <v>7</v>
      </c>
      <c r="AT185" s="103"/>
      <c r="AU185" s="102">
        <f>'[1]Contadores Por Turno 2026'!U187-'[1]Contadores Por Turno 2026'!U186</f>
        <v>477</v>
      </c>
      <c r="AV185" s="102">
        <f>'[1]Contadores Por Turno 2026'!V187-'[1]Contadores Por Turno 2026'!V186</f>
        <v>156</v>
      </c>
      <c r="AW185" s="102">
        <f>'[1]Contadores Por Turno 2026'!W187-'[1]Contadores Por Turno 2026'!W186</f>
        <v>250</v>
      </c>
      <c r="AX185" s="102"/>
      <c r="AY185" s="102">
        <f>('[1]Contadores Por Turno 2026'!AD187-'[1]Contadores Por Turno 2026'!AD186)</f>
        <v>0.67000000000000171</v>
      </c>
      <c r="AZ185" s="102">
        <f>('[1]Contadores Por Turno 2026'!S187-'[1]Contadores Por Turno 2026'!S186)/1000</f>
        <v>79.658000000000001</v>
      </c>
      <c r="BA185" s="223" t="e">
        <v>#N/A</v>
      </c>
      <c r="BB185" s="4"/>
    </row>
    <row r="186" spans="1:60" ht="15.75" thickBot="1" x14ac:dyDescent="0.3">
      <c r="A186" s="454">
        <f>+A185</f>
        <v>46084</v>
      </c>
      <c r="B186" s="17">
        <v>2</v>
      </c>
      <c r="C186" s="17">
        <f>WEEKNUM(Tabla1[[#This Row],[FECHA]],2)</f>
        <v>10</v>
      </c>
      <c r="D186" s="17">
        <f>DAY(Tabla1[[#This Row],[FECHA]])</f>
        <v>3</v>
      </c>
      <c r="E186" s="17">
        <f>'[1]Contadores Por Turno 2026'!X188-'[1]Contadores Por Turno 2026'!X187</f>
        <v>138</v>
      </c>
      <c r="F186" s="17">
        <f>'[1]Contadores Por Turno 2026'!Y188-'[1]Contadores Por Turno 2026'!Y187</f>
        <v>109</v>
      </c>
      <c r="H18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</v>
      </c>
      <c r="I186" s="17">
        <f>('[1]Contadores Por Turno 2026'!C188-'[1]Contadores Por Turno 2026'!C187)*10</f>
        <v>70</v>
      </c>
      <c r="J186" s="59">
        <f>Tabla1[[#This Row],[ENTRADA RO 1 (m3)]]</f>
        <v>388.70800000000003</v>
      </c>
      <c r="K186" s="59">
        <f>Tabla1[[#This Row],[RECHAZO ETAPA 1 (m3)]]</f>
        <v>49.708000000000027</v>
      </c>
      <c r="L186" s="59">
        <f>Tabla1[[#This Row],[PERMEADO ETAPA 1  (m3)]]</f>
        <v>339</v>
      </c>
      <c r="M186" s="58">
        <f>1-(Tabla1[[#This Row],[VOLUMEN ENVIADO A RO (m3)]]-Tabla1[[#This Row],[VOLUMEN ENVIADO PERMEADO RO (m3)]])/Tabla1[[#This Row],[VOLUMEN ENVIADO A RO (m3)]]</f>
        <v>0.87211994607777554</v>
      </c>
      <c r="N186" s="59">
        <f>('[1]Contadores Por Turno 2026'!N188-'[1]Contadores Por Turno 2026'!N187)/1000</f>
        <v>388.70800000000003</v>
      </c>
      <c r="O186" s="59">
        <f>('[1]Contadores Por Turno 2026'!O188-'[1]Contadores Por Turno 2026'!O187)</f>
        <v>339</v>
      </c>
      <c r="P186" s="59">
        <f>+Tabla1[[#This Row],[ENTRADA RO 1 (m3)]]-Tabla1[[#This Row],[PERMEADO ETAPA 1  (m3)]]</f>
        <v>49.708000000000027</v>
      </c>
      <c r="Q186" s="58">
        <f>1-(Tabla1[[#This Row],[VOLUMEN ENVIADO A RO (m3)]]-Tabla1[[#This Row],[VOLUMEN ENVIADO PERMEADO RO (m3)]])/Tabla1[[#This Row],[VOLUMEN ENVIADO A RO (m3)]]</f>
        <v>0.87211994607777554</v>
      </c>
      <c r="R186" s="59">
        <v>0</v>
      </c>
      <c r="S186" s="59">
        <v>0</v>
      </c>
      <c r="T186" s="59">
        <v>0</v>
      </c>
      <c r="U186" s="58" t="s">
        <v>18</v>
      </c>
      <c r="V186" s="59">
        <f>Tabla1[[#This Row],[VOLUMEN ENVIADO PERMEADO RO (m3)]]</f>
        <v>339</v>
      </c>
      <c r="W186" s="106">
        <f>Tabla1[[#This Row],[TOTAL CONSUMO AGUA LIMPIA PRODUCCIÓN (m3)]]+Tabla1[[#This Row],[TOTAL CONSUMO AGUA RECHAZO PRODUCCIÓN (m3)]]</f>
        <v>461</v>
      </c>
      <c r="X186" s="106">
        <f>+Tabla1[[#This Row],[PERMEADO ETAPA 1  (m3)]]+Tabla1[[#This Row],[VOLUMEN  PTAP POTABLE (m3)2]]+Tabla1[[#This Row],[VOLUMEN CONSUMO ACUEDUCTO (m3)]]+Tabla1[[#This Row],[VOLUMEN CONSUMO CARROTANQUES (m3)]]</f>
        <v>461</v>
      </c>
      <c r="Y186" s="106">
        <v>0</v>
      </c>
      <c r="Z186" s="106">
        <v>400</v>
      </c>
      <c r="AA186" s="110">
        <f>+Tabla1[[#This Row],[VOLUMEN CONSUMO AGUA LIMPIA TINTORERIA (m3)]]</f>
        <v>142</v>
      </c>
      <c r="AB186" s="104">
        <f>Tabla1[[#This Row],[VOLUMEN CONSUMO AGUA LIMPIA TINTORERIA (m3)]]/Tabla1[[#This Row],[TOTAL CONSUMO AGUA PRODUCCIÓN (m3)]]</f>
        <v>0.30802603036876358</v>
      </c>
      <c r="AC186" s="110">
        <f>Tabla1[[#This Row],[TOTAL CONSUMO AGUA LIMPIA PRODUCCIÓN (m3)]]-Tabla1[[#This Row],[VOLUMEN CONSUMO AGUA LIMPIA LAVANDERIA (m3)]]</f>
        <v>142</v>
      </c>
      <c r="AD186" s="110"/>
      <c r="AE186" s="110">
        <f>9905+260</f>
        <v>10165</v>
      </c>
      <c r="AF186" s="110">
        <v>65</v>
      </c>
      <c r="AG186" s="110">
        <v>45</v>
      </c>
      <c r="AH186" s="110">
        <f>Tabla1[[#This Row],[VOLUMEN CONSUMO AGUA LIMPIA LAVANDERIA (m3)]]</f>
        <v>319</v>
      </c>
      <c r="AI186" s="104">
        <f>Tabla1[[#This Row],[VOLUMEN CONSUMO AGUA LIMPIA LAVANDERIA (m3)]]/Tabla1[[#This Row],[TOTAL CONSUMO AGUA PRODUCCIÓN (m3)]]</f>
        <v>0.69197396963123647</v>
      </c>
      <c r="AJ186" s="110">
        <f>'[1]Contadores Por Turno 2026'!D188-'[1]Contadores Por Turno 2026'!D187</f>
        <v>319</v>
      </c>
      <c r="AK186" s="110">
        <v>0</v>
      </c>
      <c r="AL186" s="110">
        <v>12757</v>
      </c>
      <c r="AM186" s="110">
        <v>19</v>
      </c>
      <c r="AN186" s="110">
        <v>0</v>
      </c>
      <c r="AO186" s="108"/>
      <c r="AP186" s="106"/>
      <c r="AQ186" s="108"/>
      <c r="AR186" s="113">
        <v>8</v>
      </c>
      <c r="AS186" s="110">
        <f>'[1]Contadores Por Turno 2026'!L188-'[1]Contadores Por Turno 2026'!L187</f>
        <v>7</v>
      </c>
      <c r="AT186" s="108"/>
      <c r="AU186" s="107">
        <f>'[1]Contadores Por Turno 2026'!U188-'[1]Contadores Por Turno 2026'!U187</f>
        <v>490</v>
      </c>
      <c r="AV186" s="107">
        <f>'[1]Contadores Por Turno 2026'!V188-'[1]Contadores Por Turno 2026'!V187</f>
        <v>175</v>
      </c>
      <c r="AW186" s="107">
        <f>'[1]Contadores Por Turno 2026'!W188-'[1]Contadores Por Turno 2026'!W187</f>
        <v>205</v>
      </c>
      <c r="AX186" s="107"/>
      <c r="AY186" s="107">
        <f>('[1]Contadores Por Turno 2026'!AD188-'[1]Contadores Por Turno 2026'!AD187)</f>
        <v>3.5300000000000011</v>
      </c>
      <c r="AZ186" s="107">
        <f>('[1]Contadores Por Turno 2026'!S188-'[1]Contadores Por Turno 2026'!S187)/1000</f>
        <v>47.356999999999999</v>
      </c>
      <c r="BA186" s="224" t="e">
        <v>#N/A</v>
      </c>
      <c r="BB186" s="4"/>
    </row>
    <row r="187" spans="1:60" ht="15.75" thickBot="1" x14ac:dyDescent="0.3">
      <c r="A187" s="455">
        <f>+A186</f>
        <v>46084</v>
      </c>
      <c r="B187" s="28">
        <v>3</v>
      </c>
      <c r="C187" s="28">
        <f>WEEKNUM(Tabla1[[#This Row],[FECHA]],2)</f>
        <v>10</v>
      </c>
      <c r="D187" s="28">
        <f>DAY(Tabla1[[#This Row],[FECHA]])</f>
        <v>3</v>
      </c>
      <c r="E187" s="28">
        <f>'[1]Contadores Por Turno 2026'!X189-'[1]Contadores Por Turno 2026'!X188</f>
        <v>141</v>
      </c>
      <c r="F187" s="28">
        <f>'[1]Contadores Por Turno 2026'!Y189-'[1]Contadores Por Turno 2026'!Y188</f>
        <v>112</v>
      </c>
      <c r="G187" s="28"/>
      <c r="H18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187" s="28">
        <f>('[1]Contadores Por Turno 2026'!C189-'[1]Contadores Por Turno 2026'!C188)*10</f>
        <v>110</v>
      </c>
      <c r="J187" s="61">
        <f>Tabla1[[#This Row],[ENTRADA RO 1 (m3)]]</f>
        <v>330.21</v>
      </c>
      <c r="K187" s="61">
        <f>Tabla1[[#This Row],[RECHAZO ETAPA 1 (m3)]]</f>
        <v>42.20999999999998</v>
      </c>
      <c r="L187" s="61">
        <f>Tabla1[[#This Row],[PERMEADO ETAPA 1  (m3)]]</f>
        <v>288</v>
      </c>
      <c r="M187" s="60">
        <f>1-(Tabla1[[#This Row],[VOLUMEN ENVIADO A RO (m3)]]-Tabla1[[#This Row],[VOLUMEN ENVIADO PERMEADO RO (m3)]])/Tabla1[[#This Row],[VOLUMEN ENVIADO A RO (m3)]]</f>
        <v>0.87217225402016907</v>
      </c>
      <c r="N187" s="61">
        <f>('[1]Contadores Por Turno 2026'!N189-'[1]Contadores Por Turno 2026'!N188)/1000</f>
        <v>330.21</v>
      </c>
      <c r="O187" s="61">
        <f>('[1]Contadores Por Turno 2026'!O189-'[1]Contadores Por Turno 2026'!O188)</f>
        <v>288</v>
      </c>
      <c r="P187" s="61">
        <f>+Tabla1[[#This Row],[ENTRADA RO 1 (m3)]]-Tabla1[[#This Row],[PERMEADO ETAPA 1  (m3)]]</f>
        <v>42.20999999999998</v>
      </c>
      <c r="Q187" s="60">
        <f>1-(Tabla1[[#This Row],[VOLUMEN ENVIADO A RO (m3)]]-Tabla1[[#This Row],[VOLUMEN ENVIADO PERMEADO RO (m3)]])/Tabla1[[#This Row],[VOLUMEN ENVIADO A RO (m3)]]</f>
        <v>0.87217225402016907</v>
      </c>
      <c r="R187" s="61">
        <v>0</v>
      </c>
      <c r="S187" s="61">
        <v>0</v>
      </c>
      <c r="T187" s="61">
        <v>0</v>
      </c>
      <c r="U187" s="60" t="s">
        <v>18</v>
      </c>
      <c r="V187" s="61">
        <f>Tabla1[[#This Row],[VOLUMEN ENVIADO PERMEADO RO (m3)]]</f>
        <v>288</v>
      </c>
      <c r="W187" s="111">
        <f>Tabla1[[#This Row],[TOTAL CONSUMO AGUA LIMPIA PRODUCCIÓN (m3)]]+Tabla1[[#This Row],[TOTAL CONSUMO AGUA RECHAZO PRODUCCIÓN (m3)]]</f>
        <v>466</v>
      </c>
      <c r="X187" s="111">
        <f>+Tabla1[[#This Row],[PERMEADO ETAPA 1  (m3)]]+Tabla1[[#This Row],[VOLUMEN  PTAP POTABLE (m3)2]]+Tabla1[[#This Row],[VOLUMEN CONSUMO ACUEDUCTO (m3)]]+Tabla1[[#This Row],[VOLUMEN CONSUMO CARROTANQUES (m3)]]</f>
        <v>466</v>
      </c>
      <c r="Y187" s="111">
        <v>0</v>
      </c>
      <c r="Z187" s="111">
        <v>640</v>
      </c>
      <c r="AA187" s="115">
        <f>+Tabla1[[#This Row],[VOLUMEN CONSUMO AGUA LIMPIA TINTORERIA (m3)]]</f>
        <v>179</v>
      </c>
      <c r="AB187" s="104">
        <f>Tabla1[[#This Row],[VOLUMEN CONSUMO AGUA LIMPIA TINTORERIA (m3)]]/Tabla1[[#This Row],[TOTAL CONSUMO AGUA PRODUCCIÓN (m3)]]</f>
        <v>0.38412017167381973</v>
      </c>
      <c r="AC187" s="115">
        <f>Tabla1[[#This Row],[TOTAL CONSUMO AGUA LIMPIA PRODUCCIÓN (m3)]]-Tabla1[[#This Row],[VOLUMEN CONSUMO AGUA LIMPIA LAVANDERIA (m3)]]</f>
        <v>179</v>
      </c>
      <c r="AD187" s="115"/>
      <c r="AE187" s="115"/>
      <c r="AF187" s="115">
        <v>65</v>
      </c>
      <c r="AG187" s="115">
        <v>45</v>
      </c>
      <c r="AH187" s="115">
        <f>Tabla1[[#This Row],[VOLUMEN CONSUMO AGUA LIMPIA LAVANDERIA (m3)]]</f>
        <v>287</v>
      </c>
      <c r="AI187" s="104">
        <f>Tabla1[[#This Row],[VOLUMEN CONSUMO AGUA LIMPIA LAVANDERIA (m3)]]/Tabla1[[#This Row],[TOTAL CONSUMO AGUA PRODUCCIÓN (m3)]]</f>
        <v>0.61587982832618027</v>
      </c>
      <c r="AJ187" s="115">
        <f>'[1]Contadores Por Turno 2026'!D189-'[1]Contadores Por Turno 2026'!D188</f>
        <v>287</v>
      </c>
      <c r="AK187" s="115">
        <v>0</v>
      </c>
      <c r="AL187" s="115"/>
      <c r="AM187" s="115">
        <v>19</v>
      </c>
      <c r="AN187" s="115">
        <v>0</v>
      </c>
      <c r="AO187" s="113"/>
      <c r="AP187" s="111"/>
      <c r="AQ187" s="113"/>
      <c r="AR187" s="113">
        <v>8</v>
      </c>
      <c r="AS187" s="115">
        <f>'[1]Contadores Por Turno 2026'!L189-'[1]Contadores Por Turno 2026'!L188</f>
        <v>3</v>
      </c>
      <c r="AT187" s="113"/>
      <c r="AU187" s="112">
        <f>'[1]Contadores Por Turno 2026'!U189-'[1]Contadores Por Turno 2026'!U188</f>
        <v>495</v>
      </c>
      <c r="AV187" s="112">
        <f>'[1]Contadores Por Turno 2026'!V189-'[1]Contadores Por Turno 2026'!V188</f>
        <v>147</v>
      </c>
      <c r="AW187" s="112">
        <f>'[1]Contadores Por Turno 2026'!W189-'[1]Contadores Por Turno 2026'!W188</f>
        <v>181</v>
      </c>
      <c r="AX187" s="112"/>
      <c r="AY187" s="112">
        <f>('[1]Contadores Por Turno 2026'!AD189-'[1]Contadores Por Turno 2026'!AD188)</f>
        <v>13.024999999999991</v>
      </c>
      <c r="AZ187" s="112">
        <f>('[1]Contadores Por Turno 2026'!S189-'[1]Contadores Por Turno 2026'!S188)/1000</f>
        <v>54.927</v>
      </c>
      <c r="BA187" s="225" t="e">
        <v>#N/A</v>
      </c>
      <c r="BB187" s="4"/>
    </row>
    <row r="188" spans="1:60" ht="15.75" thickBot="1" x14ac:dyDescent="0.3">
      <c r="A188" s="456">
        <f>+A187+1</f>
        <v>46085</v>
      </c>
      <c r="B188" s="26">
        <v>1</v>
      </c>
      <c r="C188" s="26">
        <f>WEEKNUM(Tabla1[[#This Row],[FECHA]],2)</f>
        <v>10</v>
      </c>
      <c r="D188" s="26">
        <f>DAY(Tabla1[[#This Row],[FECHA]])</f>
        <v>4</v>
      </c>
      <c r="E188" s="26">
        <f>'[1]Contadores Por Turno 2026'!X190-'[1]Contadores Por Turno 2026'!X189</f>
        <v>138</v>
      </c>
      <c r="F188" s="26">
        <f>'[1]Contadores Por Turno 2026'!Y190-'[1]Contadores Por Turno 2026'!Y189</f>
        <v>109</v>
      </c>
      <c r="G188" s="26"/>
      <c r="H1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</v>
      </c>
      <c r="I188" s="26">
        <f>('[1]Contadores Por Turno 2026'!C190-'[1]Contadores Por Turno 2026'!C189)*10</f>
        <v>150</v>
      </c>
      <c r="J188" s="57">
        <f>Tabla1[[#This Row],[ENTRADA RO 1 (m3)]]</f>
        <v>279.327</v>
      </c>
      <c r="K188" s="57">
        <f>Tabla1[[#This Row],[RECHAZO ETAPA 1 (m3)]]</f>
        <v>37.326999999999998</v>
      </c>
      <c r="L188" s="57">
        <f>Tabla1[[#This Row],[PERMEADO ETAPA 1  (m3)]]</f>
        <v>242</v>
      </c>
      <c r="M188" s="56">
        <f>1-(Tabla1[[#This Row],[VOLUMEN ENVIADO A RO (m3)]]-Tabla1[[#This Row],[VOLUMEN ENVIADO PERMEADO RO (m3)]])/Tabla1[[#This Row],[VOLUMEN ENVIADO A RO (m3)]]</f>
        <v>0.86636809187797814</v>
      </c>
      <c r="N188" s="57">
        <f>('[1]Contadores Por Turno 2026'!N190-'[1]Contadores Por Turno 2026'!N189)/1000</f>
        <v>279.327</v>
      </c>
      <c r="O188" s="57">
        <f>('[1]Contadores Por Turno 2026'!O190-'[1]Contadores Por Turno 2026'!O189)</f>
        <v>242</v>
      </c>
      <c r="P188" s="57">
        <f>+Tabla1[[#This Row],[ENTRADA RO 1 (m3)]]-Tabla1[[#This Row],[PERMEADO ETAPA 1  (m3)]]</f>
        <v>37.326999999999998</v>
      </c>
      <c r="Q188" s="56">
        <f>1-(Tabla1[[#This Row],[VOLUMEN ENVIADO A RO (m3)]]-Tabla1[[#This Row],[VOLUMEN ENVIADO PERMEADO RO (m3)]])/Tabla1[[#This Row],[VOLUMEN ENVIADO A RO (m3)]]</f>
        <v>0.86636809187797814</v>
      </c>
      <c r="R188" s="57">
        <v>0</v>
      </c>
      <c r="S188" s="57">
        <v>0</v>
      </c>
      <c r="T188" s="57">
        <v>0</v>
      </c>
      <c r="U188" s="56" t="s">
        <v>18</v>
      </c>
      <c r="V188" s="57">
        <f>Tabla1[[#This Row],[VOLUMEN ENVIADO PERMEADO RO (m3)]]</f>
        <v>242</v>
      </c>
      <c r="W188" s="101">
        <f>Tabla1[[#This Row],[TOTAL CONSUMO AGUA LIMPIA PRODUCCIÓN (m3)]]+Tabla1[[#This Row],[TOTAL CONSUMO AGUA RECHAZO PRODUCCIÓN (m3)]]</f>
        <v>394</v>
      </c>
      <c r="X188" s="101">
        <f>+Tabla1[[#This Row],[PERMEADO ETAPA 1  (m3)]]+Tabla1[[#This Row],[VOLUMEN  PTAP POTABLE (m3)2]]+Tabla1[[#This Row],[VOLUMEN CONSUMO ACUEDUCTO (m3)]]+Tabla1[[#This Row],[VOLUMEN CONSUMO CARROTANQUES (m3)]]</f>
        <v>394</v>
      </c>
      <c r="Y188" s="101">
        <v>0</v>
      </c>
      <c r="Z188" s="101">
        <v>400</v>
      </c>
      <c r="AA188" s="105">
        <f>+Tabla1[[#This Row],[VOLUMEN CONSUMO AGUA LIMPIA TINTORERIA (m3)]]</f>
        <v>172</v>
      </c>
      <c r="AB188" s="104">
        <f>Tabla1[[#This Row],[VOLUMEN CONSUMO AGUA LIMPIA TINTORERIA (m3)]]/Tabla1[[#This Row],[TOTAL CONSUMO AGUA PRODUCCIÓN (m3)]]</f>
        <v>0.43654822335025378</v>
      </c>
      <c r="AC188" s="105">
        <f>Tabla1[[#This Row],[TOTAL CONSUMO AGUA LIMPIA PRODUCCIÓN (m3)]]-Tabla1[[#This Row],[VOLUMEN CONSUMO AGUA LIMPIA LAVANDERIA (m3)]]</f>
        <v>172</v>
      </c>
      <c r="AD188" s="105"/>
      <c r="AE188" s="105"/>
      <c r="AF188" s="105">
        <v>65</v>
      </c>
      <c r="AG188" s="105">
        <v>45</v>
      </c>
      <c r="AH188" s="105">
        <f>Tabla1[[#This Row],[VOLUMEN CONSUMO AGUA LIMPIA LAVANDERIA (m3)]]</f>
        <v>222</v>
      </c>
      <c r="AI188" s="104">
        <f>Tabla1[[#This Row],[VOLUMEN CONSUMO AGUA LIMPIA LAVANDERIA (m3)]]/Tabla1[[#This Row],[TOTAL CONSUMO AGUA PRODUCCIÓN (m3)]]</f>
        <v>0.56345177664974622</v>
      </c>
      <c r="AJ188" s="105">
        <f>'[1]Contadores Por Turno 2026'!D190-'[1]Contadores Por Turno 2026'!D189</f>
        <v>222</v>
      </c>
      <c r="AK188" s="105">
        <v>0</v>
      </c>
      <c r="AL188" s="105"/>
      <c r="AM188" s="105">
        <v>19</v>
      </c>
      <c r="AN188" s="105">
        <v>0</v>
      </c>
      <c r="AO188" s="103">
        <f>'[1]Contadores Por Turno 2026'!R190-'[1]Contadores Por Turno 2026'!R189</f>
        <v>12</v>
      </c>
      <c r="AP188" s="101"/>
      <c r="AQ188" s="103"/>
      <c r="AR188" s="113">
        <v>8</v>
      </c>
      <c r="AS188" s="105">
        <f>'[1]Contadores Por Turno 2026'!L190-'[1]Contadores Por Turno 2026'!L189</f>
        <v>7</v>
      </c>
      <c r="AT188" s="103"/>
      <c r="AU188" s="102">
        <f>'[1]Contadores Por Turno 2026'!U190-'[1]Contadores Por Turno 2026'!U189</f>
        <v>423</v>
      </c>
      <c r="AV188" s="102">
        <f>'[1]Contadores Por Turno 2026'!V190-'[1]Contadores Por Turno 2026'!V189</f>
        <v>148</v>
      </c>
      <c r="AW188" s="102">
        <f>'[1]Contadores Por Turno 2026'!W190-'[1]Contadores Por Turno 2026'!W189</f>
        <v>216</v>
      </c>
      <c r="AX188" s="102"/>
      <c r="AY188" s="102">
        <f>('[1]Contadores Por Turno 2026'!AD190-'[1]Contadores Por Turno 2026'!AD189)</f>
        <v>13.025000000000006</v>
      </c>
      <c r="AZ188" s="102">
        <f>('[1]Contadores Por Turno 2026'!S190-'[1]Contadores Por Turno 2026'!S189)/1000</f>
        <v>68.629000000000005</v>
      </c>
      <c r="BA188" s="223" t="e">
        <v>#N/A</v>
      </c>
      <c r="BB188" s="4"/>
    </row>
    <row r="189" spans="1:60" ht="15.75" thickBot="1" x14ac:dyDescent="0.3">
      <c r="A189" s="454">
        <f>+A188</f>
        <v>46085</v>
      </c>
      <c r="B189" s="17">
        <v>2</v>
      </c>
      <c r="C189" s="17">
        <f>WEEKNUM(Tabla1[[#This Row],[FECHA]],2)</f>
        <v>10</v>
      </c>
      <c r="D189" s="17">
        <f>DAY(Tabla1[[#This Row],[FECHA]])</f>
        <v>4</v>
      </c>
      <c r="E189" s="17">
        <f>'[1]Contadores Por Turno 2026'!X191-'[1]Contadores Por Turno 2026'!X190</f>
        <v>154</v>
      </c>
      <c r="F189" s="17">
        <f>'[1]Contadores Por Turno 2026'!Y191-'[1]Contadores Por Turno 2026'!Y190</f>
        <v>119</v>
      </c>
      <c r="H18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-72</v>
      </c>
      <c r="I189" s="17">
        <f>('[1]Contadores Por Turno 2026'!C191-'[1]Contadores Por Turno 2026'!C190)*10</f>
        <v>80</v>
      </c>
      <c r="J189" s="57">
        <f>Tabla1[[#This Row],[ENTRADA RO 1 (m3)]]</f>
        <v>396.09100000000001</v>
      </c>
      <c r="K189" s="59">
        <f>Tabla1[[#This Row],[RECHAZO ETAPA 1 (m3)]]</f>
        <v>55.091000000000008</v>
      </c>
      <c r="L189" s="59">
        <f>Tabla1[[#This Row],[PERMEADO ETAPA 1  (m3)]]</f>
        <v>341</v>
      </c>
      <c r="M189" s="58">
        <f>1-(Tabla1[[#This Row],[VOLUMEN ENVIADO A RO (m3)]]-Tabla1[[#This Row],[VOLUMEN ENVIADO PERMEADO RO (m3)]])/Tabla1[[#This Row],[VOLUMEN ENVIADO A RO (m3)]]</f>
        <v>0.86091327497973946</v>
      </c>
      <c r="N189" s="57">
        <f>('[1]Contadores Por Turno 2026'!N191-'[1]Contadores Por Turno 2026'!N190)/1000</f>
        <v>396.09100000000001</v>
      </c>
      <c r="O189" s="59">
        <f>('[1]Contadores Por Turno 2026'!O191-'[1]Contadores Por Turno 2026'!O190)</f>
        <v>341</v>
      </c>
      <c r="P189" s="59">
        <f>+Tabla1[[#This Row],[ENTRADA RO 1 (m3)]]-Tabla1[[#This Row],[PERMEADO ETAPA 1  (m3)]]</f>
        <v>55.091000000000008</v>
      </c>
      <c r="Q189" s="58">
        <f>1-(Tabla1[[#This Row],[VOLUMEN ENVIADO A RO (m3)]]-Tabla1[[#This Row],[VOLUMEN ENVIADO PERMEADO RO (m3)]])/Tabla1[[#This Row],[VOLUMEN ENVIADO A RO (m3)]]</f>
        <v>0.86091327497973946</v>
      </c>
      <c r="R189" s="59">
        <v>0</v>
      </c>
      <c r="S189" s="59">
        <v>0</v>
      </c>
      <c r="T189" s="59">
        <v>0</v>
      </c>
      <c r="U189" s="58" t="s">
        <v>18</v>
      </c>
      <c r="V189" s="59">
        <f>Tabla1[[#This Row],[VOLUMEN ENVIADO PERMEADO RO (m3)]]</f>
        <v>341</v>
      </c>
      <c r="W189" s="106">
        <f>Tabla1[[#This Row],[TOTAL CONSUMO AGUA LIMPIA PRODUCCIÓN (m3)]]+Tabla1[[#This Row],[TOTAL CONSUMO AGUA RECHAZO PRODUCCIÓN (m3)]]</f>
        <v>388</v>
      </c>
      <c r="X189" s="106">
        <f>+Tabla1[[#This Row],[PERMEADO ETAPA 1  (m3)]]+Tabla1[[#This Row],[VOLUMEN  PTAP POTABLE (m3)2]]+Tabla1[[#This Row],[VOLUMEN CONSUMO ACUEDUCTO (m3)]]+Tabla1[[#This Row],[VOLUMEN CONSUMO CARROTANQUES (m3)]]</f>
        <v>388</v>
      </c>
      <c r="Y189" s="106">
        <v>0</v>
      </c>
      <c r="Z189" s="106">
        <v>560</v>
      </c>
      <c r="AA189" s="110">
        <f>+Tabla1[[#This Row],[VOLUMEN CONSUMO AGUA LIMPIA TINTORERIA (m3)]]</f>
        <v>159</v>
      </c>
      <c r="AB189" s="104">
        <f>Tabla1[[#This Row],[VOLUMEN CONSUMO AGUA LIMPIA TINTORERIA (m3)]]/Tabla1[[#This Row],[TOTAL CONSUMO AGUA PRODUCCIÓN (m3)]]</f>
        <v>0.40979381443298968</v>
      </c>
      <c r="AC189" s="110">
        <f>Tabla1[[#This Row],[TOTAL CONSUMO AGUA LIMPIA PRODUCCIÓN (m3)]]-Tabla1[[#This Row],[VOLUMEN CONSUMO AGUA LIMPIA LAVANDERIA (m3)]]</f>
        <v>159</v>
      </c>
      <c r="AD189" s="110"/>
      <c r="AE189" s="110">
        <v>11567</v>
      </c>
      <c r="AF189" s="110">
        <v>65</v>
      </c>
      <c r="AG189" s="110">
        <v>45</v>
      </c>
      <c r="AH189" s="110">
        <f>Tabla1[[#This Row],[VOLUMEN CONSUMO AGUA LIMPIA LAVANDERIA (m3)]]</f>
        <v>229</v>
      </c>
      <c r="AI189" s="104">
        <f>Tabla1[[#This Row],[VOLUMEN CONSUMO AGUA LIMPIA LAVANDERIA (m3)]]/Tabla1[[#This Row],[TOTAL CONSUMO AGUA PRODUCCIÓN (m3)]]</f>
        <v>0.59020618556701032</v>
      </c>
      <c r="AJ189" s="110">
        <f>'[1]Contadores Por Turno 2026'!D191-'[1]Contadores Por Turno 2026'!D190</f>
        <v>229</v>
      </c>
      <c r="AK189" s="110">
        <v>0</v>
      </c>
      <c r="AL189" s="110">
        <v>13777</v>
      </c>
      <c r="AM189" s="110">
        <v>19</v>
      </c>
      <c r="AN189" s="110">
        <v>0</v>
      </c>
      <c r="AO189" s="108">
        <f>'[1]Contadores Por Turno 2026'!R191-'[1]Contadores Por Turno 2026'!R190</f>
        <v>31</v>
      </c>
      <c r="AP189" s="106"/>
      <c r="AQ189" s="108">
        <v>1033</v>
      </c>
      <c r="AR189" s="113">
        <v>8</v>
      </c>
      <c r="AS189" s="110">
        <f>'[1]Contadores Por Turno 2026'!L191-'[1]Contadores Por Turno 2026'!L190</f>
        <v>6</v>
      </c>
      <c r="AT189" s="108"/>
      <c r="AU189" s="107">
        <f>'[1]Contadores Por Turno 2026'!U191-'[1]Contadores Por Turno 2026'!U190</f>
        <v>423</v>
      </c>
      <c r="AV189" s="107">
        <f>'[1]Contadores Por Turno 2026'!V191-'[1]Contadores Por Turno 2026'!V190</f>
        <v>163</v>
      </c>
      <c r="AW189" s="107">
        <f>'[1]Contadores Por Turno 2026'!W191-'[1]Contadores Por Turno 2026'!W190</f>
        <v>201</v>
      </c>
      <c r="AX189" s="107"/>
      <c r="AY189" s="107">
        <f>('[1]Contadores Por Turno 2026'!AD191-'[1]Contadores Por Turno 2026'!AD190)</f>
        <v>6.25</v>
      </c>
      <c r="AZ189" s="107">
        <f>('[1]Contadores Por Turno 2026'!S191-'[1]Contadores Por Turno 2026'!S190)/1000</f>
        <v>70.480999999999995</v>
      </c>
      <c r="BA189" s="224" t="e">
        <v>#N/A</v>
      </c>
      <c r="BB189" s="4"/>
    </row>
    <row r="190" spans="1:60" ht="15.75" thickBot="1" x14ac:dyDescent="0.3">
      <c r="A190" s="455">
        <f>+A189</f>
        <v>46085</v>
      </c>
      <c r="B190" s="28">
        <v>3</v>
      </c>
      <c r="C190" s="28">
        <f>WEEKNUM(Tabla1[[#This Row],[FECHA]],2)</f>
        <v>10</v>
      </c>
      <c r="D190" s="28">
        <f>DAY(Tabla1[[#This Row],[FECHA]])</f>
        <v>4</v>
      </c>
      <c r="E190" s="28">
        <f>'[1]Contadores Por Turno 2026'!X192-'[1]Contadores Por Turno 2026'!X191</f>
        <v>136</v>
      </c>
      <c r="F190" s="28">
        <f>'[1]Contadores Por Turno 2026'!Y192-'[1]Contadores Por Turno 2026'!Y191</f>
        <v>110</v>
      </c>
      <c r="G190" s="28"/>
      <c r="H19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</v>
      </c>
      <c r="I190" s="28">
        <f>('[1]Contadores Por Turno 2026'!C192-'[1]Contadores Por Turno 2026'!C191)*10</f>
        <v>230</v>
      </c>
      <c r="J190" s="57">
        <f>Tabla1[[#This Row],[ENTRADA RO 1 (m3)]]</f>
        <v>296.93200000000002</v>
      </c>
      <c r="K190" s="61">
        <f>Tabla1[[#This Row],[RECHAZO ETAPA 1 (m3)]]</f>
        <v>45.932000000000016</v>
      </c>
      <c r="L190" s="61">
        <f>Tabla1[[#This Row],[PERMEADO ETAPA 1  (m3)]]</f>
        <v>251</v>
      </c>
      <c r="M190" s="60">
        <f>1-(Tabla1[[#This Row],[VOLUMEN ENVIADO A RO (m3)]]-Tabla1[[#This Row],[VOLUMEN ENVIADO PERMEADO RO (m3)]])/Tabla1[[#This Row],[VOLUMEN ENVIADO A RO (m3)]]</f>
        <v>0.84531138442471676</v>
      </c>
      <c r="N190" s="57">
        <f>('[1]Contadores Por Turno 2026'!N192-'[1]Contadores Por Turno 2026'!N191)/1000</f>
        <v>296.93200000000002</v>
      </c>
      <c r="O190" s="61">
        <f>('[1]Contadores Por Turno 2026'!O192-'[1]Contadores Por Turno 2026'!O191)</f>
        <v>251</v>
      </c>
      <c r="P190" s="61">
        <f>+Tabla1[[#This Row],[ENTRADA RO 1 (m3)]]-Tabla1[[#This Row],[PERMEADO ETAPA 1  (m3)]]</f>
        <v>45.932000000000016</v>
      </c>
      <c r="Q190" s="60">
        <f>1-(Tabla1[[#This Row],[VOLUMEN ENVIADO A RO (m3)]]-Tabla1[[#This Row],[VOLUMEN ENVIADO PERMEADO RO (m3)]])/Tabla1[[#This Row],[VOLUMEN ENVIADO A RO (m3)]]</f>
        <v>0.84531138442471676</v>
      </c>
      <c r="R190" s="61">
        <v>0</v>
      </c>
      <c r="S190" s="61">
        <v>0</v>
      </c>
      <c r="T190" s="61">
        <v>0</v>
      </c>
      <c r="U190" s="60" t="s">
        <v>18</v>
      </c>
      <c r="V190" s="61">
        <f>Tabla1[[#This Row],[VOLUMEN ENVIADO PERMEADO RO (m3)]]</f>
        <v>251</v>
      </c>
      <c r="W190" s="111">
        <f>Tabla1[[#This Row],[TOTAL CONSUMO AGUA LIMPIA PRODUCCIÓN (m3)]]+Tabla1[[#This Row],[TOTAL CONSUMO AGUA RECHAZO PRODUCCIÓN (m3)]]</f>
        <v>548</v>
      </c>
      <c r="X190" s="111">
        <f>+Tabla1[[#This Row],[PERMEADO ETAPA 1  (m3)]]+Tabla1[[#This Row],[VOLUMEN  PTAP POTABLE (m3)2]]+Tabla1[[#This Row],[VOLUMEN CONSUMO ACUEDUCTO (m3)]]+Tabla1[[#This Row],[VOLUMEN CONSUMO CARROTANQUES (m3)]]</f>
        <v>548</v>
      </c>
      <c r="Y190" s="111">
        <v>0</v>
      </c>
      <c r="Z190" s="111">
        <v>640</v>
      </c>
      <c r="AA190" s="115">
        <f>+Tabla1[[#This Row],[VOLUMEN CONSUMO AGUA LIMPIA TINTORERIA (m3)]]</f>
        <v>226</v>
      </c>
      <c r="AB190" s="104">
        <f>Tabla1[[#This Row],[VOLUMEN CONSUMO AGUA LIMPIA TINTORERIA (m3)]]/Tabla1[[#This Row],[TOTAL CONSUMO AGUA PRODUCCIÓN (m3)]]</f>
        <v>0.41240875912408759</v>
      </c>
      <c r="AC190" s="115">
        <f>Tabla1[[#This Row],[TOTAL CONSUMO AGUA LIMPIA PRODUCCIÓN (m3)]]-Tabla1[[#This Row],[VOLUMEN CONSUMO AGUA LIMPIA LAVANDERIA (m3)]]</f>
        <v>226</v>
      </c>
      <c r="AD190" s="115"/>
      <c r="AE190" s="115"/>
      <c r="AF190" s="115">
        <v>65</v>
      </c>
      <c r="AG190" s="115">
        <v>45</v>
      </c>
      <c r="AH190" s="115">
        <f>Tabla1[[#This Row],[VOLUMEN CONSUMO AGUA LIMPIA LAVANDERIA (m3)]]</f>
        <v>322</v>
      </c>
      <c r="AI190" s="104">
        <f>Tabla1[[#This Row],[VOLUMEN CONSUMO AGUA LIMPIA LAVANDERIA (m3)]]/Tabla1[[#This Row],[TOTAL CONSUMO AGUA PRODUCCIÓN (m3)]]</f>
        <v>0.58759124087591241</v>
      </c>
      <c r="AJ190" s="115">
        <f>'[1]Contadores Por Turno 2026'!D192-'[1]Contadores Por Turno 2026'!D191</f>
        <v>322</v>
      </c>
      <c r="AK190" s="115">
        <v>0</v>
      </c>
      <c r="AL190" s="115"/>
      <c r="AM190" s="115">
        <v>19</v>
      </c>
      <c r="AN190" s="115">
        <v>0</v>
      </c>
      <c r="AO190" s="113">
        <f>'[1]Contadores Por Turno 2026'!R192-'[1]Contadores Por Turno 2026'!R191</f>
        <v>13</v>
      </c>
      <c r="AP190" s="111"/>
      <c r="AQ190" s="113"/>
      <c r="AR190" s="113">
        <v>8</v>
      </c>
      <c r="AS190" s="115">
        <f>'[1]Contadores Por Turno 2026'!L192-'[1]Contadores Por Turno 2026'!L191</f>
        <v>7</v>
      </c>
      <c r="AT190" s="113"/>
      <c r="AU190" s="112">
        <f>'[1]Contadores Por Turno 2026'!U192-'[1]Contadores Por Turno 2026'!U191</f>
        <v>574</v>
      </c>
      <c r="AV190" s="112">
        <f>'[1]Contadores Por Turno 2026'!V192-'[1]Contadores Por Turno 2026'!V191</f>
        <v>200</v>
      </c>
      <c r="AW190" s="112">
        <f>'[1]Contadores Por Turno 2026'!W192-'[1]Contadores Por Turno 2026'!W191</f>
        <v>211</v>
      </c>
      <c r="AX190" s="112"/>
      <c r="AY190" s="112">
        <f>('[1]Contadores Por Turno 2026'!AD192-'[1]Contadores Por Turno 2026'!AD191)</f>
        <v>4.4000000000000057</v>
      </c>
      <c r="AZ190" s="112">
        <f>('[1]Contadores Por Turno 2026'!S192-'[1]Contadores Por Turno 2026'!S191)/1000</f>
        <v>108.154</v>
      </c>
      <c r="BA190" s="225" t="e">
        <v>#N/A</v>
      </c>
      <c r="BB190" s="4"/>
    </row>
    <row r="191" spans="1:60" ht="15.75" thickBot="1" x14ac:dyDescent="0.3">
      <c r="A191" s="456">
        <f>+A190+1</f>
        <v>46086</v>
      </c>
      <c r="B191" s="26">
        <v>1</v>
      </c>
      <c r="C191" s="26">
        <f>WEEKNUM(Tabla1[[#This Row],[FECHA]],2)</f>
        <v>10</v>
      </c>
      <c r="D191" s="26">
        <f>DAY(Tabla1[[#This Row],[FECHA]])</f>
        <v>5</v>
      </c>
      <c r="E191" s="26">
        <f>'[1]Contadores Por Turno 2026'!X193-'[1]Contadores Por Turno 2026'!X192</f>
        <v>161</v>
      </c>
      <c r="F191" s="26">
        <f>'[1]Contadores Por Turno 2026'!Y193-'[1]Contadores Por Turno 2026'!Y192</f>
        <v>130</v>
      </c>
      <c r="G191" s="26"/>
      <c r="H1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-60</v>
      </c>
      <c r="I191" s="26">
        <f>('[1]Contadores Por Turno 2026'!C193-'[1]Contadores Por Turno 2026'!C192)*10</f>
        <v>160</v>
      </c>
      <c r="J191" s="57">
        <f>Tabla1[[#This Row],[ENTRADA RO 1 (m3)]]</f>
        <v>382.88600000000002</v>
      </c>
      <c r="K191" s="57">
        <f>Tabla1[[#This Row],[RECHAZO ETAPA 1 (m3)]]</f>
        <v>59.886000000000024</v>
      </c>
      <c r="L191" s="57">
        <f>Tabla1[[#This Row],[PERMEADO ETAPA 1  (m3)]]</f>
        <v>323</v>
      </c>
      <c r="M191" s="56">
        <f>1-(Tabla1[[#This Row],[VOLUMEN ENVIADO A RO (m3)]]-Tabla1[[#This Row],[VOLUMEN ENVIADO PERMEADO RO (m3)]])/Tabla1[[#This Row],[VOLUMEN ENVIADO A RO (m3)]]</f>
        <v>0.84359313215944165</v>
      </c>
      <c r="N191" s="57">
        <f>('[1]Contadores Por Turno 2026'!N193-'[1]Contadores Por Turno 2026'!N192)/1000</f>
        <v>382.88600000000002</v>
      </c>
      <c r="O191" s="57">
        <f>('[1]Contadores Por Turno 2026'!O193-'[1]Contadores Por Turno 2026'!O192)</f>
        <v>323</v>
      </c>
      <c r="P191" s="57">
        <f>+Tabla1[[#This Row],[ENTRADA RO 1 (m3)]]-Tabla1[[#This Row],[PERMEADO ETAPA 1  (m3)]]</f>
        <v>59.886000000000024</v>
      </c>
      <c r="Q191" s="56">
        <f>1-(Tabla1[[#This Row],[VOLUMEN ENVIADO A RO (m3)]]-Tabla1[[#This Row],[VOLUMEN ENVIADO PERMEADO RO (m3)]])/Tabla1[[#This Row],[VOLUMEN ENVIADO A RO (m3)]]</f>
        <v>0.84359313215944165</v>
      </c>
      <c r="R191" s="57">
        <v>0</v>
      </c>
      <c r="S191" s="57">
        <v>0</v>
      </c>
      <c r="T191" s="57">
        <v>0</v>
      </c>
      <c r="U191" s="56" t="s">
        <v>18</v>
      </c>
      <c r="V191" s="57">
        <f>Tabla1[[#This Row],[VOLUMEN ENVIADO PERMEADO RO (m3)]]</f>
        <v>323</v>
      </c>
      <c r="W191" s="101">
        <f>Tabla1[[#This Row],[TOTAL CONSUMO AGUA LIMPIA PRODUCCIÓN (m3)]]+Tabla1[[#This Row],[TOTAL CONSUMO AGUA RECHAZO PRODUCCIÓN (m3)]]</f>
        <v>393</v>
      </c>
      <c r="X191" s="101">
        <f>+Tabla1[[#This Row],[PERMEADO ETAPA 1  (m3)]]+Tabla1[[#This Row],[VOLUMEN  PTAP POTABLE (m3)2]]+Tabla1[[#This Row],[VOLUMEN CONSUMO ACUEDUCTO (m3)]]+Tabla1[[#This Row],[VOLUMEN CONSUMO CARROTANQUES (m3)]]</f>
        <v>393</v>
      </c>
      <c r="Y191" s="101">
        <v>0</v>
      </c>
      <c r="Z191" s="101">
        <v>560</v>
      </c>
      <c r="AA191" s="105">
        <f>+Tabla1[[#This Row],[VOLUMEN CONSUMO AGUA LIMPIA TINTORERIA (m3)]]</f>
        <v>146</v>
      </c>
      <c r="AB191" s="104">
        <f>Tabla1[[#This Row],[VOLUMEN CONSUMO AGUA LIMPIA TINTORERIA (m3)]]/Tabla1[[#This Row],[TOTAL CONSUMO AGUA PRODUCCIÓN (m3)]]</f>
        <v>0.37150127226463103</v>
      </c>
      <c r="AC191" s="105">
        <f>Tabla1[[#This Row],[TOTAL CONSUMO AGUA LIMPIA PRODUCCIÓN (m3)]]-Tabla1[[#This Row],[VOLUMEN CONSUMO AGUA LIMPIA LAVANDERIA (m3)]]</f>
        <v>146</v>
      </c>
      <c r="AD191" s="105"/>
      <c r="AE191" s="105"/>
      <c r="AF191" s="105">
        <v>65</v>
      </c>
      <c r="AG191" s="105">
        <v>45</v>
      </c>
      <c r="AH191" s="105">
        <f>Tabla1[[#This Row],[VOLUMEN CONSUMO AGUA LIMPIA LAVANDERIA (m3)]]</f>
        <v>247</v>
      </c>
      <c r="AI191" s="104">
        <f>Tabla1[[#This Row],[VOLUMEN CONSUMO AGUA LIMPIA LAVANDERIA (m3)]]/Tabla1[[#This Row],[TOTAL CONSUMO AGUA PRODUCCIÓN (m3)]]</f>
        <v>0.62849872773536897</v>
      </c>
      <c r="AJ191" s="105">
        <f>'[1]Contadores Por Turno 2026'!D193-'[1]Contadores Por Turno 2026'!D192</f>
        <v>247</v>
      </c>
      <c r="AK191" s="105">
        <v>0</v>
      </c>
      <c r="AL191" s="105"/>
      <c r="AM191" s="105">
        <v>19</v>
      </c>
      <c r="AN191" s="105">
        <v>0</v>
      </c>
      <c r="AO191" s="103">
        <f>'[1]Contadores Por Turno 2026'!R193-'[1]Contadores Por Turno 2026'!R192</f>
        <v>14</v>
      </c>
      <c r="AP191" s="101"/>
      <c r="AQ191" s="103"/>
      <c r="AR191" s="103">
        <v>8</v>
      </c>
      <c r="AS191" s="105">
        <f>'[1]Contadores Por Turno 2026'!L193-'[1]Contadores Por Turno 2026'!L192</f>
        <v>7</v>
      </c>
      <c r="AT191" s="103"/>
      <c r="AU191" s="102">
        <f>'[1]Contadores Por Turno 2026'!U193-'[1]Contadores Por Turno 2026'!U192</f>
        <v>424</v>
      </c>
      <c r="AV191" s="102">
        <f>'[1]Contadores Por Turno 2026'!V193-'[1]Contadores Por Turno 2026'!V192</f>
        <v>181</v>
      </c>
      <c r="AW191" s="102">
        <f>'[1]Contadores Por Turno 2026'!W193-'[1]Contadores Por Turno 2026'!W192</f>
        <v>191</v>
      </c>
      <c r="AX191" s="102"/>
      <c r="AY191" s="102">
        <f>('[1]Contadores Por Turno 2026'!AD193-'[1]Contadores Por Turno 2026'!AD192)</f>
        <v>15</v>
      </c>
      <c r="AZ191" s="102">
        <f>('[1]Contadores Por Turno 2026'!S193-'[1]Contadores Por Turno 2026'!S192)/1000</f>
        <v>55.987000000000002</v>
      </c>
      <c r="BA191" s="223" t="e">
        <v>#N/A</v>
      </c>
      <c r="BB191" s="4"/>
    </row>
    <row r="192" spans="1:60" ht="15.75" thickBot="1" x14ac:dyDescent="0.3">
      <c r="A192" s="454">
        <f>+A191</f>
        <v>46086</v>
      </c>
      <c r="B192" s="17">
        <v>2</v>
      </c>
      <c r="C192" s="17">
        <f>WEEKNUM(Tabla1[[#This Row],[FECHA]],2)</f>
        <v>10</v>
      </c>
      <c r="D192" s="17">
        <f>DAY(Tabla1[[#This Row],[FECHA]])</f>
        <v>5</v>
      </c>
      <c r="E192" s="17">
        <f>'[1]Contadores Por Turno 2026'!X194-'[1]Contadores Por Turno 2026'!X193</f>
        <v>155</v>
      </c>
      <c r="F192" s="17">
        <f>'[1]Contadores Por Turno 2026'!Y194-'[1]Contadores Por Turno 2026'!Y193</f>
        <v>125</v>
      </c>
      <c r="H19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</v>
      </c>
      <c r="I192" s="17">
        <f>('[1]Contadores Por Turno 2026'!C194-'[1]Contadores Por Turno 2026'!C193)*10</f>
        <v>90</v>
      </c>
      <c r="J192" s="59">
        <f>Tabla1[[#This Row],[ENTRADA RO 1 (m3)]]</f>
        <v>274.822</v>
      </c>
      <c r="K192" s="59">
        <f>Tabla1[[#This Row],[RECHAZO ETAPA 1 (m3)]]</f>
        <v>31.822000000000003</v>
      </c>
      <c r="L192" s="59">
        <f>Tabla1[[#This Row],[PERMEADO ETAPA 1  (m3)]]</f>
        <v>243</v>
      </c>
      <c r="M192" s="58">
        <f>1-(Tabla1[[#This Row],[VOLUMEN ENVIADO A RO (m3)]]-Tabla1[[#This Row],[VOLUMEN ENVIADO PERMEADO RO (m3)]])/Tabla1[[#This Row],[VOLUMEN ENVIADO A RO (m3)]]</f>
        <v>0.88420868780519757</v>
      </c>
      <c r="N192" s="59">
        <f>('[1]Contadores Por Turno 2026'!N194-'[1]Contadores Por Turno 2026'!N193)/1000</f>
        <v>274.822</v>
      </c>
      <c r="O192" s="59">
        <f>('[1]Contadores Por Turno 2026'!O194-'[1]Contadores Por Turno 2026'!O193)</f>
        <v>243</v>
      </c>
      <c r="P192" s="59">
        <f>+Tabla1[[#This Row],[ENTRADA RO 1 (m3)]]-Tabla1[[#This Row],[PERMEADO ETAPA 1  (m3)]]</f>
        <v>31.822000000000003</v>
      </c>
      <c r="Q192" s="58">
        <f>1-(Tabla1[[#This Row],[VOLUMEN ENVIADO A RO (m3)]]-Tabla1[[#This Row],[VOLUMEN ENVIADO PERMEADO RO (m3)]])/Tabla1[[#This Row],[VOLUMEN ENVIADO A RO (m3)]]</f>
        <v>0.88420868780519757</v>
      </c>
      <c r="R192" s="59">
        <v>0</v>
      </c>
      <c r="S192" s="59">
        <v>0</v>
      </c>
      <c r="T192" s="59">
        <v>0</v>
      </c>
      <c r="U192" s="58" t="s">
        <v>18</v>
      </c>
      <c r="V192" s="59">
        <f>Tabla1[[#This Row],[VOLUMEN ENVIADO PERMEADO RO (m3)]]</f>
        <v>243</v>
      </c>
      <c r="W192" s="106">
        <f>Tabla1[[#This Row],[TOTAL CONSUMO AGUA LIMPIA PRODUCCIÓN (m3)]]+Tabla1[[#This Row],[TOTAL CONSUMO AGUA RECHAZO PRODUCCIÓN (m3)]]</f>
        <v>407</v>
      </c>
      <c r="X192" s="106">
        <f>+Tabla1[[#This Row],[PERMEADO ETAPA 1  (m3)]]+Tabla1[[#This Row],[VOLUMEN  PTAP POTABLE (m3)2]]+Tabla1[[#This Row],[VOLUMEN CONSUMO ACUEDUCTO (m3)]]+Tabla1[[#This Row],[VOLUMEN CONSUMO CARROTANQUES (m3)]]</f>
        <v>407</v>
      </c>
      <c r="Y192" s="106">
        <v>0</v>
      </c>
      <c r="Z192" s="106">
        <v>640</v>
      </c>
      <c r="AA192" s="110">
        <f>+Tabla1[[#This Row],[VOLUMEN CONSUMO AGUA LIMPIA TINTORERIA (m3)]]</f>
        <v>112</v>
      </c>
      <c r="AB192" s="104">
        <f>Tabla1[[#This Row],[VOLUMEN CONSUMO AGUA LIMPIA TINTORERIA (m3)]]/Tabla1[[#This Row],[TOTAL CONSUMO AGUA PRODUCCIÓN (m3)]]</f>
        <v>0.27518427518427518</v>
      </c>
      <c r="AC192" s="110">
        <f>Tabla1[[#This Row],[TOTAL CONSUMO AGUA LIMPIA PRODUCCIÓN (m3)]]-Tabla1[[#This Row],[VOLUMEN CONSUMO AGUA LIMPIA LAVANDERIA (m3)]]</f>
        <v>112</v>
      </c>
      <c r="AD192" s="110"/>
      <c r="AE192" s="110">
        <v>9210</v>
      </c>
      <c r="AF192" s="110">
        <v>65</v>
      </c>
      <c r="AG192" s="110">
        <v>45</v>
      </c>
      <c r="AH192" s="110">
        <f>Tabla1[[#This Row],[VOLUMEN CONSUMO AGUA LIMPIA LAVANDERIA (m3)]]</f>
        <v>295</v>
      </c>
      <c r="AI192" s="104">
        <f>Tabla1[[#This Row],[VOLUMEN CONSUMO AGUA LIMPIA LAVANDERIA (m3)]]/Tabla1[[#This Row],[TOTAL CONSUMO AGUA PRODUCCIÓN (m3)]]</f>
        <v>0.72481572481572487</v>
      </c>
      <c r="AJ192" s="110">
        <f>'[1]Contadores Por Turno 2026'!D194-'[1]Contadores Por Turno 2026'!D193</f>
        <v>295</v>
      </c>
      <c r="AK192" s="110">
        <v>0</v>
      </c>
      <c r="AL192" s="110">
        <v>15578</v>
      </c>
      <c r="AM192" s="110">
        <v>19</v>
      </c>
      <c r="AN192" s="110">
        <v>0</v>
      </c>
      <c r="AO192" s="108">
        <f>'[1]Contadores Por Turno 2026'!R194-'[1]Contadores Por Turno 2026'!R193</f>
        <v>32</v>
      </c>
      <c r="AP192" s="106"/>
      <c r="AQ192" s="108">
        <v>5470</v>
      </c>
      <c r="AR192" s="108">
        <v>8</v>
      </c>
      <c r="AS192" s="110">
        <f>'[1]Contadores Por Turno 2026'!L194-'[1]Contadores Por Turno 2026'!L193</f>
        <v>6</v>
      </c>
      <c r="AT192" s="108"/>
      <c r="AU192" s="107">
        <f>'[1]Contadores Por Turno 2026'!U194-'[1]Contadores Por Turno 2026'!U193</f>
        <v>437</v>
      </c>
      <c r="AV192" s="107">
        <f>'[1]Contadores Por Turno 2026'!V194-'[1]Contadores Por Turno 2026'!V193</f>
        <v>187</v>
      </c>
      <c r="AW192" s="107">
        <f>'[1]Contadores Por Turno 2026'!W194-'[1]Contadores Por Turno 2026'!W193</f>
        <v>180</v>
      </c>
      <c r="AX192" s="107"/>
      <c r="AY192" s="107">
        <f>('[1]Contadores Por Turno 2026'!AD194-'[1]Contadores Por Turno 2026'!AD193)</f>
        <v>9</v>
      </c>
      <c r="AZ192" s="107">
        <f>('[1]Contadores Por Turno 2026'!S194-'[1]Contadores Por Turno 2026'!S193)/1000</f>
        <v>70.087999999999994</v>
      </c>
      <c r="BA192" s="224" t="e">
        <v>#N/A</v>
      </c>
      <c r="BB192" s="4"/>
    </row>
    <row r="193" spans="1:60" ht="15.75" thickBot="1" x14ac:dyDescent="0.3">
      <c r="A193" s="455">
        <f>+A192</f>
        <v>46086</v>
      </c>
      <c r="B193" s="28">
        <v>3</v>
      </c>
      <c r="C193" s="28">
        <f>WEEKNUM(Tabla1[[#This Row],[FECHA]],2)</f>
        <v>10</v>
      </c>
      <c r="D193" s="28">
        <f>DAY(Tabla1[[#This Row],[FECHA]])</f>
        <v>5</v>
      </c>
      <c r="E193" s="28">
        <f>'[1]Contadores Por Turno 2026'!X195-'[1]Contadores Por Turno 2026'!X194</f>
        <v>140</v>
      </c>
      <c r="F193" s="28">
        <f>'[1]Contadores Por Turno 2026'!Y195-'[1]Contadores Por Turno 2026'!Y194</f>
        <v>112</v>
      </c>
      <c r="G193" s="28"/>
      <c r="H19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172</v>
      </c>
      <c r="I193" s="28">
        <f>('[1]Contadores Por Turno 2026'!C195-'[1]Contadores Por Turno 2026'!C194)*10</f>
        <v>340</v>
      </c>
      <c r="J193" s="61">
        <f>Tabla1[[#This Row],[ENTRADA RO 1 (m3)]]</f>
        <v>262.572</v>
      </c>
      <c r="K193" s="61">
        <f>Tabla1[[#This Row],[RECHAZO ETAPA 1 (m3)]]</f>
        <v>27.572000000000003</v>
      </c>
      <c r="L193" s="61">
        <f>Tabla1[[#This Row],[PERMEADO ETAPA 1  (m3)]]</f>
        <v>235</v>
      </c>
      <c r="M193" s="60">
        <f>1-(Tabla1[[#This Row],[VOLUMEN ENVIADO A RO (m3)]]-Tabla1[[#This Row],[VOLUMEN ENVIADO PERMEADO RO (m3)]])/Tabla1[[#This Row],[VOLUMEN ENVIADO A RO (m3)]]</f>
        <v>0.8949926115503557</v>
      </c>
      <c r="N193" s="61">
        <f>('[1]Contadores Por Turno 2026'!N195-'[1]Contadores Por Turno 2026'!N194)/1000</f>
        <v>262.572</v>
      </c>
      <c r="O193" s="61">
        <f>('[1]Contadores Por Turno 2026'!O195-'[1]Contadores Por Turno 2026'!O194)</f>
        <v>235</v>
      </c>
      <c r="P193" s="61">
        <f>+Tabla1[[#This Row],[ENTRADA RO 1 (m3)]]-Tabla1[[#This Row],[PERMEADO ETAPA 1  (m3)]]</f>
        <v>27.572000000000003</v>
      </c>
      <c r="Q193" s="60">
        <f>1-(Tabla1[[#This Row],[VOLUMEN ENVIADO A RO (m3)]]-Tabla1[[#This Row],[VOLUMEN ENVIADO PERMEADO RO (m3)]])/Tabla1[[#This Row],[VOLUMEN ENVIADO A RO (m3)]]</f>
        <v>0.8949926115503557</v>
      </c>
      <c r="R193" s="61">
        <v>0</v>
      </c>
      <c r="S193" s="61">
        <v>0</v>
      </c>
      <c r="T193" s="61">
        <v>0</v>
      </c>
      <c r="U193" s="60" t="s">
        <v>18</v>
      </c>
      <c r="V193" s="61">
        <f>Tabla1[[#This Row],[VOLUMEN ENVIADO PERMEADO RO (m3)]]</f>
        <v>235</v>
      </c>
      <c r="W193" s="111">
        <f>Tabla1[[#This Row],[TOTAL CONSUMO AGUA LIMPIA PRODUCCIÓN (m3)]]+Tabla1[[#This Row],[TOTAL CONSUMO AGUA RECHAZO PRODUCCIÓN (m3)]]</f>
        <v>519</v>
      </c>
      <c r="X193" s="111">
        <f>+Tabla1[[#This Row],[PERMEADO ETAPA 1  (m3)]]+Tabla1[[#This Row],[VOLUMEN  PTAP POTABLE (m3)2]]+Tabla1[[#This Row],[VOLUMEN CONSUMO ACUEDUCTO (m3)]]+Tabla1[[#This Row],[VOLUMEN CONSUMO CARROTANQUES (m3)]]</f>
        <v>519</v>
      </c>
      <c r="Y193" s="111">
        <v>0</v>
      </c>
      <c r="Z193" s="111">
        <v>560</v>
      </c>
      <c r="AA193" s="115">
        <f>+Tabla1[[#This Row],[VOLUMEN CONSUMO AGUA LIMPIA TINTORERIA (m3)]]</f>
        <v>228</v>
      </c>
      <c r="AB193" s="104">
        <f>Tabla1[[#This Row],[VOLUMEN CONSUMO AGUA LIMPIA TINTORERIA (m3)]]/Tabla1[[#This Row],[TOTAL CONSUMO AGUA PRODUCCIÓN (m3)]]</f>
        <v>0.43930635838150289</v>
      </c>
      <c r="AC193" s="115">
        <f>Tabla1[[#This Row],[TOTAL CONSUMO AGUA LIMPIA PRODUCCIÓN (m3)]]-Tabla1[[#This Row],[VOLUMEN CONSUMO AGUA LIMPIA LAVANDERIA (m3)]]</f>
        <v>228</v>
      </c>
      <c r="AD193" s="115"/>
      <c r="AE193" s="115"/>
      <c r="AF193" s="115">
        <v>65</v>
      </c>
      <c r="AG193" s="115">
        <v>45</v>
      </c>
      <c r="AH193" s="115">
        <f>Tabla1[[#This Row],[VOLUMEN CONSUMO AGUA LIMPIA LAVANDERIA (m3)]]</f>
        <v>291</v>
      </c>
      <c r="AI193" s="104">
        <f>Tabla1[[#This Row],[VOLUMEN CONSUMO AGUA LIMPIA LAVANDERIA (m3)]]/Tabla1[[#This Row],[TOTAL CONSUMO AGUA PRODUCCIÓN (m3)]]</f>
        <v>0.56069364161849711</v>
      </c>
      <c r="AJ193" s="115">
        <f>'[1]Contadores Por Turno 2026'!D195-'[1]Contadores Por Turno 2026'!D194</f>
        <v>291</v>
      </c>
      <c r="AK193" s="115">
        <v>0</v>
      </c>
      <c r="AL193" s="115"/>
      <c r="AM193" s="115">
        <v>19</v>
      </c>
      <c r="AN193" s="115">
        <v>0</v>
      </c>
      <c r="AO193" s="113">
        <f>'[1]Contadores Por Turno 2026'!R195-'[1]Contadores Por Turno 2026'!R194</f>
        <v>15</v>
      </c>
      <c r="AP193" s="111"/>
      <c r="AQ193" s="113"/>
      <c r="AR193" s="113">
        <v>8</v>
      </c>
      <c r="AS193" s="115">
        <f>'[1]Contadores Por Turno 2026'!L195-'[1]Contadores Por Turno 2026'!L194</f>
        <v>7</v>
      </c>
      <c r="AT193" s="113"/>
      <c r="AU193" s="112">
        <f>'[1]Contadores Por Turno 2026'!U195-'[1]Contadores Por Turno 2026'!U194</f>
        <v>547</v>
      </c>
      <c r="AV193" s="112">
        <f>'[1]Contadores Por Turno 2026'!V195-'[1]Contadores Por Turno 2026'!V194</f>
        <v>193</v>
      </c>
      <c r="AW193" s="112">
        <f>'[1]Contadores Por Turno 2026'!W195-'[1]Contadores Por Turno 2026'!W194</f>
        <v>167</v>
      </c>
      <c r="AX193" s="112"/>
      <c r="AY193" s="112">
        <f>('[1]Contadores Por Turno 2026'!AD195-'[1]Contadores Por Turno 2026'!AD194)</f>
        <v>34</v>
      </c>
      <c r="AZ193" s="112">
        <f>('[1]Contadores Por Turno 2026'!S195-'[1]Contadores Por Turno 2026'!S194)/1000</f>
        <v>59.448</v>
      </c>
      <c r="BA193" s="225" t="e">
        <v>#N/A</v>
      </c>
      <c r="BB193" s="4"/>
    </row>
    <row r="194" spans="1:60" ht="15.75" thickBot="1" x14ac:dyDescent="0.3">
      <c r="A194" s="456">
        <f>+A193+1</f>
        <v>46087</v>
      </c>
      <c r="B194" s="26">
        <v>1</v>
      </c>
      <c r="C194" s="26">
        <f>WEEKNUM(Tabla1[[#This Row],[FECHA]],2)</f>
        <v>10</v>
      </c>
      <c r="D194" s="26">
        <f>DAY(Tabla1[[#This Row],[FECHA]])</f>
        <v>6</v>
      </c>
      <c r="E194" s="26">
        <f>'[1]Contadores Por Turno 2026'!X196-'[1]Contadores Por Turno 2026'!X195</f>
        <v>163</v>
      </c>
      <c r="F194" s="26">
        <f>'[1]Contadores Por Turno 2026'!Y196-'[1]Contadores Por Turno 2026'!Y195</f>
        <v>133</v>
      </c>
      <c r="G194" s="26"/>
      <c r="H1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194" s="26">
        <f>('[1]Contadores Por Turno 2026'!C196-'[1]Contadores Por Turno 2026'!C195)*10</f>
        <v>210</v>
      </c>
      <c r="J194" s="57">
        <f>Tabla1[[#This Row],[ENTRADA RO 1 (m3)]]</f>
        <v>350.089</v>
      </c>
      <c r="K194" s="57">
        <f>Tabla1[[#This Row],[RECHAZO ETAPA 1 (m3)]]</f>
        <v>76.088999999999999</v>
      </c>
      <c r="L194" s="57">
        <f>Tabla1[[#This Row],[PERMEADO ETAPA 1  (m3)]]</f>
        <v>274</v>
      </c>
      <c r="M194" s="56">
        <f>1-(Tabla1[[#This Row],[VOLUMEN ENVIADO A RO (m3)]]-Tabla1[[#This Row],[VOLUMEN ENVIADO PERMEADO RO (m3)]])/Tabla1[[#This Row],[VOLUMEN ENVIADO A RO (m3)]]</f>
        <v>0.7826581240770204</v>
      </c>
      <c r="N194" s="57">
        <f>('[1]Contadores Por Turno 2026'!N196-'[1]Contadores Por Turno 2026'!N195)/1000</f>
        <v>350.089</v>
      </c>
      <c r="O194" s="57">
        <f>('[1]Contadores Por Turno 2026'!O196-'[1]Contadores Por Turno 2026'!O195)</f>
        <v>274</v>
      </c>
      <c r="P194" s="57">
        <f>+Tabla1[[#This Row],[ENTRADA RO 1 (m3)]]-Tabla1[[#This Row],[PERMEADO ETAPA 1  (m3)]]</f>
        <v>76.088999999999999</v>
      </c>
      <c r="Q194" s="56">
        <f>1-(Tabla1[[#This Row],[VOLUMEN ENVIADO A RO (m3)]]-Tabla1[[#This Row],[VOLUMEN ENVIADO PERMEADO RO (m3)]])/Tabla1[[#This Row],[VOLUMEN ENVIADO A RO (m3)]]</f>
        <v>0.7826581240770204</v>
      </c>
      <c r="R194" s="57">
        <v>0</v>
      </c>
      <c r="S194" s="57">
        <v>0</v>
      </c>
      <c r="T194" s="57">
        <v>0</v>
      </c>
      <c r="U194" s="56" t="s">
        <v>18</v>
      </c>
      <c r="V194" s="57">
        <f>Tabla1[[#This Row],[VOLUMEN ENVIADO PERMEADO RO (m3)]]</f>
        <v>274</v>
      </c>
      <c r="W194" s="101">
        <f>Tabla1[[#This Row],[TOTAL CONSUMO AGUA LIMPIA PRODUCCIÓN (m3)]]+Tabla1[[#This Row],[TOTAL CONSUMO AGUA RECHAZO PRODUCCIÓN (m3)]]</f>
        <v>451</v>
      </c>
      <c r="X194" s="101">
        <f>+Tabla1[[#This Row],[PERMEADO ETAPA 1  (m3)]]+Tabla1[[#This Row],[VOLUMEN  PTAP POTABLE (m3)2]]+Tabla1[[#This Row],[VOLUMEN CONSUMO ACUEDUCTO (m3)]]+Tabla1[[#This Row],[VOLUMEN CONSUMO CARROTANQUES (m3)]]</f>
        <v>451</v>
      </c>
      <c r="Y194" s="101">
        <v>0</v>
      </c>
      <c r="Z194" s="101">
        <v>400</v>
      </c>
      <c r="AA194" s="105">
        <f>+Tabla1[[#This Row],[VOLUMEN CONSUMO AGUA LIMPIA TINTORERIA (m3)]]</f>
        <v>248</v>
      </c>
      <c r="AB194" s="104">
        <f>Tabla1[[#This Row],[VOLUMEN CONSUMO AGUA LIMPIA TINTORERIA (m3)]]/Tabla1[[#This Row],[TOTAL CONSUMO AGUA PRODUCCIÓN (m3)]]</f>
        <v>0.54988913525498895</v>
      </c>
      <c r="AC194" s="105">
        <f>Tabla1[[#This Row],[TOTAL CONSUMO AGUA LIMPIA PRODUCCIÓN (m3)]]-Tabla1[[#This Row],[VOLUMEN CONSUMO AGUA LIMPIA LAVANDERIA (m3)]]</f>
        <v>248</v>
      </c>
      <c r="AD194" s="105"/>
      <c r="AE194" s="105"/>
      <c r="AF194" s="105">
        <v>65</v>
      </c>
      <c r="AG194" s="105">
        <v>45</v>
      </c>
      <c r="AH194" s="105">
        <f>Tabla1[[#This Row],[VOLUMEN CONSUMO AGUA LIMPIA LAVANDERIA (m3)]]</f>
        <v>203</v>
      </c>
      <c r="AI194" s="104">
        <f>Tabla1[[#This Row],[VOLUMEN CONSUMO AGUA LIMPIA LAVANDERIA (m3)]]/Tabla1[[#This Row],[TOTAL CONSUMO AGUA PRODUCCIÓN (m3)]]</f>
        <v>0.45011086474501111</v>
      </c>
      <c r="AJ194" s="105">
        <f>'[1]Contadores Por Turno 2026'!D196-'[1]Contadores Por Turno 2026'!D195</f>
        <v>203</v>
      </c>
      <c r="AK194" s="105">
        <v>0</v>
      </c>
      <c r="AL194" s="105"/>
      <c r="AM194" s="105">
        <v>19</v>
      </c>
      <c r="AN194" s="105">
        <v>0</v>
      </c>
      <c r="AO194" s="103">
        <f>'[1]Contadores Por Turno 2026'!R196-'[1]Contadores Por Turno 2026'!R195</f>
        <v>14</v>
      </c>
      <c r="AP194" s="101"/>
      <c r="AQ194" s="103"/>
      <c r="AR194" s="103">
        <v>8</v>
      </c>
      <c r="AS194" s="105">
        <f>'[1]Contadores Por Turno 2026'!L196-'[1]Contadores Por Turno 2026'!L195</f>
        <v>7</v>
      </c>
      <c r="AT194" s="103"/>
      <c r="AU194" s="102">
        <f>'[1]Contadores Por Turno 2026'!U196-'[1]Contadores Por Turno 2026'!U195</f>
        <v>481</v>
      </c>
      <c r="AV194" s="102">
        <f>'[1]Contadores Por Turno 2026'!V196-'[1]Contadores Por Turno 2026'!V195</f>
        <v>187</v>
      </c>
      <c r="AW194" s="102">
        <f>'[1]Contadores Por Turno 2026'!W196-'[1]Contadores Por Turno 2026'!W195</f>
        <v>176</v>
      </c>
      <c r="AX194" s="102"/>
      <c r="AY194" s="102">
        <f>('[1]Contadores Por Turno 2026'!AD196-'[1]Contadores Por Turno 2026'!AD195)</f>
        <v>15</v>
      </c>
      <c r="AZ194" s="102">
        <f>('[1]Contadores Por Turno 2026'!S196-'[1]Contadores Por Turno 2026'!S195)/1000</f>
        <v>119.288</v>
      </c>
      <c r="BA194" s="223" t="e">
        <v>#N/A</v>
      </c>
      <c r="BB194" s="4"/>
    </row>
    <row r="195" spans="1:60" ht="15.75" thickBot="1" x14ac:dyDescent="0.3">
      <c r="A195" s="454">
        <f>+A194</f>
        <v>46087</v>
      </c>
      <c r="B195" s="17">
        <v>2</v>
      </c>
      <c r="C195" s="17">
        <f>WEEKNUM(Tabla1[[#This Row],[FECHA]],2)</f>
        <v>10</v>
      </c>
      <c r="D195" s="17">
        <f>DAY(Tabla1[[#This Row],[FECHA]])</f>
        <v>6</v>
      </c>
      <c r="E195" s="17">
        <f>'[1]Contadores Por Turno 2026'!X197-'[1]Contadores Por Turno 2026'!X196</f>
        <v>149</v>
      </c>
      <c r="F195" s="17">
        <f>'[1]Contadores Por Turno 2026'!Y197-'[1]Contadores Por Turno 2026'!Y196</f>
        <v>121</v>
      </c>
      <c r="H19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95" s="17">
        <f>('[1]Contadores Por Turno 2026'!C197-'[1]Contadores Por Turno 2026'!C196)*10</f>
        <v>180</v>
      </c>
      <c r="J195" s="59">
        <f>Tabla1[[#This Row],[ENTRADA RO 1 (m3)]]</f>
        <v>310.28100000000001</v>
      </c>
      <c r="K195" s="59">
        <f>Tabla1[[#This Row],[RECHAZO ETAPA 1 (m3)]]</f>
        <v>71.281000000000006</v>
      </c>
      <c r="L195" s="59">
        <f>Tabla1[[#This Row],[PERMEADO ETAPA 1  (m3)]]</f>
        <v>239</v>
      </c>
      <c r="M195" s="58">
        <f>1-(Tabla1[[#This Row],[VOLUMEN ENVIADO A RO (m3)]]-Tabla1[[#This Row],[VOLUMEN ENVIADO PERMEADO RO (m3)]])/Tabla1[[#This Row],[VOLUMEN ENVIADO A RO (m3)]]</f>
        <v>0.77026952987775599</v>
      </c>
      <c r="N195" s="59">
        <f>('[1]Contadores Por Turno 2026'!N197-'[1]Contadores Por Turno 2026'!N196)/1000</f>
        <v>310.28100000000001</v>
      </c>
      <c r="O195" s="59">
        <f>('[1]Contadores Por Turno 2026'!O197-'[1]Contadores Por Turno 2026'!O196)</f>
        <v>239</v>
      </c>
      <c r="P195" s="59">
        <f>+Tabla1[[#This Row],[ENTRADA RO 1 (m3)]]-Tabla1[[#This Row],[PERMEADO ETAPA 1  (m3)]]</f>
        <v>71.281000000000006</v>
      </c>
      <c r="Q195" s="58">
        <f>1-(Tabla1[[#This Row],[VOLUMEN ENVIADO A RO (m3)]]-Tabla1[[#This Row],[VOLUMEN ENVIADO PERMEADO RO (m3)]])/Tabla1[[#This Row],[VOLUMEN ENVIADO A RO (m3)]]</f>
        <v>0.77026952987775599</v>
      </c>
      <c r="R195" s="59">
        <v>0</v>
      </c>
      <c r="S195" s="59">
        <v>0</v>
      </c>
      <c r="T195" s="59">
        <v>0</v>
      </c>
      <c r="U195" s="58" t="s">
        <v>18</v>
      </c>
      <c r="V195" s="59">
        <f>Tabla1[[#This Row],[VOLUMEN ENVIADO PERMEADO RO (m3)]]</f>
        <v>239</v>
      </c>
      <c r="W195" s="106">
        <f>Tabla1[[#This Row],[TOTAL CONSUMO AGUA LIMPIA PRODUCCIÓN (m3)]]+Tabla1[[#This Row],[TOTAL CONSUMO AGUA RECHAZO PRODUCCIÓN (m3)]]</f>
        <v>453</v>
      </c>
      <c r="X195" s="106">
        <f>+Tabla1[[#This Row],[PERMEADO ETAPA 1  (m3)]]+Tabla1[[#This Row],[VOLUMEN  PTAP POTABLE (m3)2]]+Tabla1[[#This Row],[VOLUMEN CONSUMO ACUEDUCTO (m3)]]+Tabla1[[#This Row],[VOLUMEN CONSUMO CARROTANQUES (m3)]]</f>
        <v>453</v>
      </c>
      <c r="Y195" s="106">
        <v>0</v>
      </c>
      <c r="Z195" s="106">
        <v>480</v>
      </c>
      <c r="AA195" s="110">
        <f>+Tabla1[[#This Row],[VOLUMEN CONSUMO AGUA LIMPIA TINTORERIA (m3)]]</f>
        <v>181</v>
      </c>
      <c r="AB195" s="104">
        <f>Tabla1[[#This Row],[VOLUMEN CONSUMO AGUA LIMPIA TINTORERIA (m3)]]/Tabla1[[#This Row],[TOTAL CONSUMO AGUA PRODUCCIÓN (m3)]]</f>
        <v>0.39955849889624723</v>
      </c>
      <c r="AC195" s="110">
        <f>Tabla1[[#This Row],[TOTAL CONSUMO AGUA LIMPIA PRODUCCIÓN (m3)]]-Tabla1[[#This Row],[VOLUMEN CONSUMO AGUA LIMPIA LAVANDERIA (m3)]]</f>
        <v>181</v>
      </c>
      <c r="AD195" s="110"/>
      <c r="AE195" s="110">
        <v>8792</v>
      </c>
      <c r="AF195" s="110">
        <v>65</v>
      </c>
      <c r="AG195" s="110">
        <v>45</v>
      </c>
      <c r="AH195" s="110">
        <f>Tabla1[[#This Row],[VOLUMEN CONSUMO AGUA LIMPIA LAVANDERIA (m3)]]</f>
        <v>272</v>
      </c>
      <c r="AI195" s="104">
        <f>Tabla1[[#This Row],[VOLUMEN CONSUMO AGUA LIMPIA LAVANDERIA (m3)]]/Tabla1[[#This Row],[TOTAL CONSUMO AGUA PRODUCCIÓN (m3)]]</f>
        <v>0.60044150110375272</v>
      </c>
      <c r="AJ195" s="110">
        <f>'[1]Contadores Por Turno 2026'!D197-'[1]Contadores Por Turno 2026'!D196</f>
        <v>272</v>
      </c>
      <c r="AK195" s="110">
        <v>0</v>
      </c>
      <c r="AL195" s="110">
        <v>14018</v>
      </c>
      <c r="AM195" s="110">
        <v>19</v>
      </c>
      <c r="AN195" s="110">
        <v>0</v>
      </c>
      <c r="AO195" s="108">
        <f>'[1]Contadores Por Turno 2026'!R197-'[1]Contadores Por Turno 2026'!R196</f>
        <v>30</v>
      </c>
      <c r="AP195" s="106"/>
      <c r="AQ195" s="108">
        <v>2020</v>
      </c>
      <c r="AR195" s="108">
        <v>8</v>
      </c>
      <c r="AS195" s="110">
        <f>'[1]Contadores Por Turno 2026'!L197-'[1]Contadores Por Turno 2026'!L196</f>
        <v>6</v>
      </c>
      <c r="AT195" s="108"/>
      <c r="AU195" s="107">
        <f>'[1]Contadores Por Turno 2026'!U197-'[1]Contadores Por Turno 2026'!U196</f>
        <v>481</v>
      </c>
      <c r="AV195" s="107">
        <f>'[1]Contadores Por Turno 2026'!V197-'[1]Contadores Por Turno 2026'!V196</f>
        <v>170</v>
      </c>
      <c r="AW195" s="107">
        <f>'[1]Contadores Por Turno 2026'!W197-'[1]Contadores Por Turno 2026'!W196</f>
        <v>214</v>
      </c>
      <c r="AX195" s="107"/>
      <c r="AY195" s="107">
        <f>('[1]Contadores Por Turno 2026'!AD197-'[1]Contadores Por Turno 2026'!AD196)</f>
        <v>22</v>
      </c>
      <c r="AZ195" s="107">
        <f>('[1]Contadores Por Turno 2026'!S197-'[1]Contadores Por Turno 2026'!S196)/1000</f>
        <v>114.07599999999999</v>
      </c>
      <c r="BA195" s="224" t="e">
        <v>#N/A</v>
      </c>
      <c r="BB195" s="4"/>
    </row>
    <row r="196" spans="1:60" ht="15.75" thickBot="1" x14ac:dyDescent="0.3">
      <c r="A196" s="455">
        <f>+A195</f>
        <v>46087</v>
      </c>
      <c r="B196" s="28">
        <v>3</v>
      </c>
      <c r="C196" s="28">
        <f>WEEKNUM(Tabla1[[#This Row],[FECHA]],2)</f>
        <v>10</v>
      </c>
      <c r="D196" s="28">
        <f>DAY(Tabla1[[#This Row],[FECHA]])</f>
        <v>6</v>
      </c>
      <c r="E196" s="28">
        <f>'[1]Contadores Por Turno 2026'!X198-'[1]Contadores Por Turno 2026'!X197</f>
        <v>156</v>
      </c>
      <c r="F196" s="28">
        <f>'[1]Contadores Por Turno 2026'!Y198-'[1]Contadores Por Turno 2026'!Y197</f>
        <v>128</v>
      </c>
      <c r="G196" s="28"/>
      <c r="H19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196" s="28">
        <f>('[1]Contadores Por Turno 2026'!C198-'[1]Contadores Por Turno 2026'!C197)*10</f>
        <v>360</v>
      </c>
      <c r="J196" s="61">
        <f>Tabla1[[#This Row],[ENTRADA RO 1 (m3)]]</f>
        <v>312.19499999999999</v>
      </c>
      <c r="K196" s="61">
        <f>Tabla1[[#This Row],[RECHAZO ETAPA 1 (m3)]]</f>
        <v>59.194999999999993</v>
      </c>
      <c r="L196" s="61">
        <f>Tabla1[[#This Row],[PERMEADO ETAPA 1  (m3)]]</f>
        <v>253</v>
      </c>
      <c r="M196" s="60">
        <f>1-(Tabla1[[#This Row],[VOLUMEN ENVIADO A RO (m3)]]-Tabla1[[#This Row],[VOLUMEN ENVIADO PERMEADO RO (m3)]])/Tabla1[[#This Row],[VOLUMEN ENVIADO A RO (m3)]]</f>
        <v>0.81039094155896163</v>
      </c>
      <c r="N196" s="61">
        <f>('[1]Contadores Por Turno 2026'!N198-'[1]Contadores Por Turno 2026'!N197)/1000</f>
        <v>312.19499999999999</v>
      </c>
      <c r="O196" s="61">
        <f>('[1]Contadores Por Turno 2026'!O198-'[1]Contadores Por Turno 2026'!O197)</f>
        <v>253</v>
      </c>
      <c r="P196" s="61">
        <f>+Tabla1[[#This Row],[ENTRADA RO 1 (m3)]]-Tabla1[[#This Row],[PERMEADO ETAPA 1  (m3)]]</f>
        <v>59.194999999999993</v>
      </c>
      <c r="Q196" s="60">
        <f>1-(Tabla1[[#This Row],[VOLUMEN ENVIADO A RO (m3)]]-Tabla1[[#This Row],[VOLUMEN ENVIADO PERMEADO RO (m3)]])/Tabla1[[#This Row],[VOLUMEN ENVIADO A RO (m3)]]</f>
        <v>0.81039094155896163</v>
      </c>
      <c r="R196" s="61">
        <v>0</v>
      </c>
      <c r="S196" s="61">
        <v>0</v>
      </c>
      <c r="T196" s="61">
        <v>0</v>
      </c>
      <c r="U196" s="60" t="s">
        <v>18</v>
      </c>
      <c r="V196" s="61">
        <f>Tabla1[[#This Row],[VOLUMEN ENVIADO PERMEADO RO (m3)]]</f>
        <v>253</v>
      </c>
      <c r="W196" s="111">
        <f>Tabla1[[#This Row],[TOTAL CONSUMO AGUA LIMPIA PRODUCCIÓN (m3)]]+Tabla1[[#This Row],[TOTAL CONSUMO AGUA RECHAZO PRODUCCIÓN (m3)]]</f>
        <v>543</v>
      </c>
      <c r="X196" s="111">
        <f>+Tabla1[[#This Row],[PERMEADO ETAPA 1  (m3)]]+Tabla1[[#This Row],[VOLUMEN  PTAP POTABLE (m3)2]]+Tabla1[[#This Row],[VOLUMEN CONSUMO ACUEDUCTO (m3)]]+Tabla1[[#This Row],[VOLUMEN CONSUMO CARROTANQUES (m3)]]</f>
        <v>543</v>
      </c>
      <c r="Y196" s="111">
        <v>0</v>
      </c>
      <c r="Z196" s="111">
        <v>640</v>
      </c>
      <c r="AA196" s="115">
        <f>+Tabla1[[#This Row],[VOLUMEN CONSUMO AGUA LIMPIA TINTORERIA (m3)]]</f>
        <v>259</v>
      </c>
      <c r="AB196" s="104">
        <f>Tabla1[[#This Row],[VOLUMEN CONSUMO AGUA LIMPIA TINTORERIA (m3)]]/Tabla1[[#This Row],[TOTAL CONSUMO AGUA PRODUCCIÓN (m3)]]</f>
        <v>0.47697974217311234</v>
      </c>
      <c r="AC196" s="115">
        <f>Tabla1[[#This Row],[TOTAL CONSUMO AGUA LIMPIA PRODUCCIÓN (m3)]]-Tabla1[[#This Row],[VOLUMEN CONSUMO AGUA LIMPIA LAVANDERIA (m3)]]</f>
        <v>259</v>
      </c>
      <c r="AD196" s="115"/>
      <c r="AE196" s="115"/>
      <c r="AF196" s="115">
        <v>65</v>
      </c>
      <c r="AG196" s="115">
        <v>45</v>
      </c>
      <c r="AH196" s="115">
        <f>Tabla1[[#This Row],[VOLUMEN CONSUMO AGUA LIMPIA LAVANDERIA (m3)]]</f>
        <v>284</v>
      </c>
      <c r="AI196" s="104">
        <f>Tabla1[[#This Row],[VOLUMEN CONSUMO AGUA LIMPIA LAVANDERIA (m3)]]/Tabla1[[#This Row],[TOTAL CONSUMO AGUA PRODUCCIÓN (m3)]]</f>
        <v>0.52302025782688766</v>
      </c>
      <c r="AJ196" s="115">
        <f>'[1]Contadores Por Turno 2026'!D198-'[1]Contadores Por Turno 2026'!D197</f>
        <v>284</v>
      </c>
      <c r="AK196" s="115">
        <v>0</v>
      </c>
      <c r="AL196" s="115"/>
      <c r="AM196" s="115">
        <v>19</v>
      </c>
      <c r="AN196" s="115">
        <v>0</v>
      </c>
      <c r="AO196" s="113">
        <f>'[1]Contadores Por Turno 2026'!R198-'[1]Contadores Por Turno 2026'!R197</f>
        <v>21</v>
      </c>
      <c r="AP196" s="111"/>
      <c r="AQ196" s="113"/>
      <c r="AR196" s="113">
        <v>8</v>
      </c>
      <c r="AS196" s="115">
        <f>'[1]Contadores Por Turno 2026'!L198-'[1]Contadores Por Turno 2026'!L197</f>
        <v>7</v>
      </c>
      <c r="AT196" s="113"/>
      <c r="AU196" s="112">
        <f>'[1]Contadores Por Turno 2026'!U198-'[1]Contadores Por Turno 2026'!U197</f>
        <v>571</v>
      </c>
      <c r="AV196" s="112">
        <f>'[1]Contadores Por Turno 2026'!V198-'[1]Contadores Por Turno 2026'!V197</f>
        <v>198</v>
      </c>
      <c r="AW196" s="112">
        <f>'[1]Contadores Por Turno 2026'!W198-'[1]Contadores Por Turno 2026'!W197</f>
        <v>227</v>
      </c>
      <c r="AX196" s="112"/>
      <c r="AY196" s="112">
        <f>('[1]Contadores Por Turno 2026'!AD198-'[1]Contadores Por Turno 2026'!AD197)</f>
        <v>35</v>
      </c>
      <c r="AZ196" s="112">
        <f>('[1]Contadores Por Turno 2026'!S198-'[1]Contadores Por Turno 2026'!S197)/1000</f>
        <v>84.58</v>
      </c>
      <c r="BA196" s="225" t="e">
        <v>#N/A</v>
      </c>
      <c r="BB196" s="4"/>
    </row>
    <row r="197" spans="1:60" ht="15.75" thickBot="1" x14ac:dyDescent="0.3">
      <c r="A197" s="456">
        <f>+A196+1</f>
        <v>46088</v>
      </c>
      <c r="B197" s="26">
        <v>1</v>
      </c>
      <c r="C197" s="26">
        <f>WEEKNUM(Tabla1[[#This Row],[FECHA]],2)</f>
        <v>10</v>
      </c>
      <c r="D197" s="26">
        <f>DAY(Tabla1[[#This Row],[FECHA]])</f>
        <v>7</v>
      </c>
      <c r="E197" s="26">
        <f>'[1]Contadores Por Turno 2026'!X199-'[1]Contadores Por Turno 2026'!X198</f>
        <v>119</v>
      </c>
      <c r="F197" s="26">
        <f>'[1]Contadores Por Turno 2026'!Y199-'[1]Contadores Por Turno 2026'!Y198</f>
        <v>92</v>
      </c>
      <c r="G197" s="26"/>
      <c r="H1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197" s="26">
        <f>('[1]Contadores Por Turno 2026'!C199-'[1]Contadores Por Turno 2026'!C198)*10</f>
        <v>350</v>
      </c>
      <c r="J197" s="57">
        <f>Tabla1[[#This Row],[ENTRADA RO 1 (m3)]]</f>
        <v>283.65800000000002</v>
      </c>
      <c r="K197" s="57">
        <f>Tabla1[[#This Row],[RECHAZO ETAPA 1 (m3)]]</f>
        <v>43.658000000000015</v>
      </c>
      <c r="L197" s="57">
        <f>Tabla1[[#This Row],[PERMEADO ETAPA 1  (m3)]]</f>
        <v>240</v>
      </c>
      <c r="M197" s="56">
        <f>1-(Tabla1[[#This Row],[VOLUMEN ENVIADO A RO (m3)]]-Tabla1[[#This Row],[VOLUMEN ENVIADO PERMEADO RO (m3)]])/Tabla1[[#This Row],[VOLUMEN ENVIADO A RO (m3)]]</f>
        <v>0.84608930472611377</v>
      </c>
      <c r="N197" s="57">
        <f>('[1]Contadores Por Turno 2026'!N199-'[1]Contadores Por Turno 2026'!N198)/1000</f>
        <v>283.65800000000002</v>
      </c>
      <c r="O197" s="57">
        <f>('[1]Contadores Por Turno 2026'!O199-'[1]Contadores Por Turno 2026'!O198)</f>
        <v>240</v>
      </c>
      <c r="P197" s="57">
        <f>+Tabla1[[#This Row],[ENTRADA RO 1 (m3)]]-Tabla1[[#This Row],[PERMEADO ETAPA 1  (m3)]]</f>
        <v>43.658000000000015</v>
      </c>
      <c r="Q197" s="56">
        <f>1-(Tabla1[[#This Row],[VOLUMEN ENVIADO A RO (m3)]]-Tabla1[[#This Row],[VOLUMEN ENVIADO PERMEADO RO (m3)]])/Tabla1[[#This Row],[VOLUMEN ENVIADO A RO (m3)]]</f>
        <v>0.84608930472611377</v>
      </c>
      <c r="R197" s="57">
        <v>0</v>
      </c>
      <c r="S197" s="57">
        <v>0</v>
      </c>
      <c r="T197" s="57">
        <v>0</v>
      </c>
      <c r="U197" s="56" t="s">
        <v>18</v>
      </c>
      <c r="V197" s="57">
        <f>Tabla1[[#This Row],[VOLUMEN ENVIADO PERMEADO RO (m3)]]</f>
        <v>240</v>
      </c>
      <c r="W197" s="101">
        <f>Tabla1[[#This Row],[TOTAL CONSUMO AGUA LIMPIA PRODUCCIÓN (m3)]]+Tabla1[[#This Row],[TOTAL CONSUMO AGUA RECHAZO PRODUCCIÓN (m3)]]</f>
        <v>438</v>
      </c>
      <c r="X197" s="101">
        <f>+Tabla1[[#This Row],[PERMEADO ETAPA 1  (m3)]]+Tabla1[[#This Row],[VOLUMEN  PTAP POTABLE (m3)2]]+Tabla1[[#This Row],[VOLUMEN CONSUMO ACUEDUCTO (m3)]]+Tabla1[[#This Row],[VOLUMEN CONSUMO CARROTANQUES (m3)]]</f>
        <v>438</v>
      </c>
      <c r="Y197" s="101">
        <v>0</v>
      </c>
      <c r="Z197" s="101">
        <v>480</v>
      </c>
      <c r="AA197" s="105">
        <f>+Tabla1[[#This Row],[VOLUMEN CONSUMO AGUA LIMPIA TINTORERIA (m3)]]</f>
        <v>216</v>
      </c>
      <c r="AB197" s="104">
        <f>Tabla1[[#This Row],[VOLUMEN CONSUMO AGUA LIMPIA TINTORERIA (m3)]]/Tabla1[[#This Row],[TOTAL CONSUMO AGUA PRODUCCIÓN (m3)]]</f>
        <v>0.49315068493150682</v>
      </c>
      <c r="AC197" s="105">
        <f>Tabla1[[#This Row],[TOTAL CONSUMO AGUA LIMPIA PRODUCCIÓN (m3)]]-Tabla1[[#This Row],[VOLUMEN CONSUMO AGUA LIMPIA LAVANDERIA (m3)]]</f>
        <v>216</v>
      </c>
      <c r="AD197" s="105"/>
      <c r="AE197" s="105"/>
      <c r="AF197" s="105">
        <v>65</v>
      </c>
      <c r="AG197" s="105">
        <v>45</v>
      </c>
      <c r="AH197" s="105">
        <f>Tabla1[[#This Row],[VOLUMEN CONSUMO AGUA LIMPIA LAVANDERIA (m3)]]</f>
        <v>222</v>
      </c>
      <c r="AI197" s="104">
        <f>Tabla1[[#This Row],[VOLUMEN CONSUMO AGUA LIMPIA LAVANDERIA (m3)]]/Tabla1[[#This Row],[TOTAL CONSUMO AGUA PRODUCCIÓN (m3)]]</f>
        <v>0.50684931506849318</v>
      </c>
      <c r="AJ197" s="105">
        <f>'[1]Contadores Por Turno 2026'!D199-'[1]Contadores Por Turno 2026'!D198</f>
        <v>222</v>
      </c>
      <c r="AK197" s="105">
        <v>0</v>
      </c>
      <c r="AL197" s="105"/>
      <c r="AM197" s="105">
        <v>19</v>
      </c>
      <c r="AN197" s="105">
        <v>0</v>
      </c>
      <c r="AO197" s="103"/>
      <c r="AP197" s="101"/>
      <c r="AQ197" s="103"/>
      <c r="AR197" s="103">
        <v>8</v>
      </c>
      <c r="AS197" s="105">
        <f>'[1]Contadores Por Turno 2026'!L199-'[1]Contadores Por Turno 2026'!L198</f>
        <v>7</v>
      </c>
      <c r="AT197" s="103"/>
      <c r="AU197" s="102">
        <f>'[1]Contadores Por Turno 2026'!U199-'[1]Contadores Por Turno 2026'!U198</f>
        <v>465</v>
      </c>
      <c r="AV197" s="102">
        <f>'[1]Contadores Por Turno 2026'!V199-'[1]Contadores Por Turno 2026'!V198</f>
        <v>162</v>
      </c>
      <c r="AW197" s="102">
        <f>'[1]Contadores Por Turno 2026'!W199-'[1]Contadores Por Turno 2026'!W198</f>
        <v>149</v>
      </c>
      <c r="AX197" s="102"/>
      <c r="AY197" s="102">
        <f>('[1]Contadores Por Turno 2026'!AD199-'[1]Contadores Por Turno 2026'!AD198)</f>
        <v>45</v>
      </c>
      <c r="AZ197" s="102">
        <f>('[1]Contadores Por Turno 2026'!S199-'[1]Contadores Por Turno 2026'!S198)/1000</f>
        <v>79.210999999999999</v>
      </c>
      <c r="BA197" s="223" t="e">
        <v>#N/A</v>
      </c>
      <c r="BB197" s="4"/>
    </row>
    <row r="198" spans="1:60" ht="15.75" thickBot="1" x14ac:dyDescent="0.3">
      <c r="A198" s="454">
        <f>+A197</f>
        <v>46088</v>
      </c>
      <c r="B198" s="17">
        <v>2</v>
      </c>
      <c r="C198" s="17">
        <f>WEEKNUM(Tabla1[[#This Row],[FECHA]],2)</f>
        <v>10</v>
      </c>
      <c r="D198" s="17">
        <f>DAY(Tabla1[[#This Row],[FECHA]])</f>
        <v>7</v>
      </c>
      <c r="E198" s="17">
        <f>'[1]Contadores Por Turno 2026'!X200-'[1]Contadores Por Turno 2026'!X199</f>
        <v>124</v>
      </c>
      <c r="F198" s="17">
        <f>'[1]Contadores Por Turno 2026'!Y200-'[1]Contadores Por Turno 2026'!Y199</f>
        <v>103</v>
      </c>
      <c r="H19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150</v>
      </c>
      <c r="I198" s="17">
        <f>('[1]Contadores Por Turno 2026'!C200-'[1]Contadores Por Turno 2026'!C199)*10</f>
        <v>100</v>
      </c>
      <c r="J198" s="59">
        <f>Tabla1[[#This Row],[ENTRADA RO 1 (m3)]]</f>
        <v>260.87799999999999</v>
      </c>
      <c r="K198" s="59">
        <f>Tabla1[[#This Row],[RECHAZO ETAPA 1 (m3)]]</f>
        <v>47.877999999999986</v>
      </c>
      <c r="L198" s="59">
        <f>Tabla1[[#This Row],[PERMEADO ETAPA 1  (m3)]]</f>
        <v>213</v>
      </c>
      <c r="M198" s="58">
        <f>1-(Tabla1[[#This Row],[VOLUMEN ENVIADO A RO (m3)]]-Tabla1[[#This Row],[VOLUMEN ENVIADO PERMEADO RO (m3)]])/Tabla1[[#This Row],[VOLUMEN ENVIADO A RO (m3)]]</f>
        <v>0.81647360068691111</v>
      </c>
      <c r="N198" s="59">
        <f>('[1]Contadores Por Turno 2026'!N200-'[1]Contadores Por Turno 2026'!N199)/1000</f>
        <v>260.87799999999999</v>
      </c>
      <c r="O198" s="59">
        <f>('[1]Contadores Por Turno 2026'!O200-'[1]Contadores Por Turno 2026'!O199)</f>
        <v>213</v>
      </c>
      <c r="P198" s="59">
        <f>+Tabla1[[#This Row],[ENTRADA RO 1 (m3)]]-Tabla1[[#This Row],[PERMEADO ETAPA 1  (m3)]]</f>
        <v>47.877999999999986</v>
      </c>
      <c r="Q198" s="58">
        <f>1-(Tabla1[[#This Row],[VOLUMEN ENVIADO A RO (m3)]]-Tabla1[[#This Row],[VOLUMEN ENVIADO PERMEADO RO (m3)]])/Tabla1[[#This Row],[VOLUMEN ENVIADO A RO (m3)]]</f>
        <v>0.81647360068691111</v>
      </c>
      <c r="R198" s="59">
        <v>0</v>
      </c>
      <c r="S198" s="59">
        <v>0</v>
      </c>
      <c r="T198" s="59">
        <v>0</v>
      </c>
      <c r="U198" s="58" t="s">
        <v>18</v>
      </c>
      <c r="V198" s="59">
        <f>Tabla1[[#This Row],[VOLUMEN ENVIADO PERMEADO RO (m3)]]</f>
        <v>213</v>
      </c>
      <c r="W198" s="106">
        <f>Tabla1[[#This Row],[TOTAL CONSUMO AGUA LIMPIA PRODUCCIÓN (m3)]]+Tabla1[[#This Row],[TOTAL CONSUMO AGUA RECHAZO PRODUCCIÓN (m3)]]</f>
        <v>466</v>
      </c>
      <c r="X198" s="106">
        <f>+Tabla1[[#This Row],[PERMEADO ETAPA 1  (m3)]]+Tabla1[[#This Row],[VOLUMEN  PTAP POTABLE (m3)2]]+Tabla1[[#This Row],[VOLUMEN CONSUMO ACUEDUCTO (m3)]]+Tabla1[[#This Row],[VOLUMEN CONSUMO CARROTANQUES (m3)]]</f>
        <v>466</v>
      </c>
      <c r="Y198" s="106">
        <v>0</v>
      </c>
      <c r="Z198" s="106">
        <v>480</v>
      </c>
      <c r="AA198" s="110">
        <f>+Tabla1[[#This Row],[VOLUMEN CONSUMO AGUA LIMPIA TINTORERIA (m3)]]</f>
        <v>154</v>
      </c>
      <c r="AB198" s="104">
        <f>Tabla1[[#This Row],[VOLUMEN CONSUMO AGUA LIMPIA TINTORERIA (m3)]]/Tabla1[[#This Row],[TOTAL CONSUMO AGUA PRODUCCIÓN (m3)]]</f>
        <v>0.33047210300429186</v>
      </c>
      <c r="AC198" s="110">
        <f>Tabla1[[#This Row],[TOTAL CONSUMO AGUA LIMPIA PRODUCCIÓN (m3)]]-Tabla1[[#This Row],[VOLUMEN CONSUMO AGUA LIMPIA LAVANDERIA (m3)]]</f>
        <v>154</v>
      </c>
      <c r="AD198" s="110"/>
      <c r="AE198" s="110">
        <v>8677</v>
      </c>
      <c r="AF198" s="110">
        <v>65</v>
      </c>
      <c r="AG198" s="110">
        <v>45</v>
      </c>
      <c r="AH198" s="110">
        <f>Tabla1[[#This Row],[VOLUMEN CONSUMO AGUA LIMPIA LAVANDERIA (m3)]]</f>
        <v>312</v>
      </c>
      <c r="AI198" s="104">
        <f>Tabla1[[#This Row],[VOLUMEN CONSUMO AGUA LIMPIA LAVANDERIA (m3)]]/Tabla1[[#This Row],[TOTAL CONSUMO AGUA PRODUCCIÓN (m3)]]</f>
        <v>0.66952789699570814</v>
      </c>
      <c r="AJ198" s="110">
        <f>'[1]Contadores Por Turno 2026'!D200-'[1]Contadores Por Turno 2026'!D199</f>
        <v>312</v>
      </c>
      <c r="AK198" s="110">
        <v>0</v>
      </c>
      <c r="AL198" s="110">
        <v>22786</v>
      </c>
      <c r="AM198" s="110">
        <v>19</v>
      </c>
      <c r="AN198" s="110">
        <v>0</v>
      </c>
      <c r="AO198" s="108"/>
      <c r="AP198" s="106"/>
      <c r="AQ198" s="108"/>
      <c r="AR198" s="108">
        <v>8</v>
      </c>
      <c r="AS198" s="110">
        <f>'[1]Contadores Por Turno 2026'!L200-'[1]Contadores Por Turno 2026'!L199</f>
        <v>7</v>
      </c>
      <c r="AT198" s="108"/>
      <c r="AU198" s="107">
        <f>'[1]Contadores Por Turno 2026'!U200-'[1]Contadores Por Turno 2026'!U199</f>
        <v>487</v>
      </c>
      <c r="AV198" s="107">
        <f>'[1]Contadores Por Turno 2026'!V200-'[1]Contadores Por Turno 2026'!V199</f>
        <v>187</v>
      </c>
      <c r="AW198" s="107">
        <f>'[1]Contadores Por Turno 2026'!W200-'[1]Contadores Por Turno 2026'!W199</f>
        <v>152</v>
      </c>
      <c r="AX198" s="107"/>
      <c r="AY198" s="107">
        <f>('[1]Contadores Por Turno 2026'!AD200-'[1]Contadores Por Turno 2026'!AD199)</f>
        <v>0</v>
      </c>
      <c r="AZ198" s="107">
        <f>('[1]Contadores Por Turno 2026'!S200-'[1]Contadores Por Turno 2026'!S199)/1000</f>
        <v>61.171999999999997</v>
      </c>
      <c r="BA198" s="224" t="e">
        <v>#N/A</v>
      </c>
      <c r="BB198" s="4"/>
    </row>
    <row r="199" spans="1:60" ht="15.75" thickBot="1" x14ac:dyDescent="0.3">
      <c r="A199" s="455">
        <f>+A198</f>
        <v>46088</v>
      </c>
      <c r="B199" s="28">
        <v>3</v>
      </c>
      <c r="C199" s="28">
        <f>WEEKNUM(Tabla1[[#This Row],[FECHA]],2)</f>
        <v>10</v>
      </c>
      <c r="D199" s="28">
        <f>DAY(Tabla1[[#This Row],[FECHA]])</f>
        <v>7</v>
      </c>
      <c r="E199" s="28">
        <f>'[1]Contadores Por Turno 2026'!X201-'[1]Contadores Por Turno 2026'!X200</f>
        <v>99</v>
      </c>
      <c r="F199" s="28">
        <f>'[1]Contadores Por Turno 2026'!Y201-'[1]Contadores Por Turno 2026'!Y200</f>
        <v>80</v>
      </c>
      <c r="G199" s="28"/>
      <c r="H1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199" s="28">
        <f>('[1]Contadores Por Turno 2026'!C201-'[1]Contadores Por Turno 2026'!C200)*10</f>
        <v>260</v>
      </c>
      <c r="J199" s="61">
        <f>Tabla1[[#This Row],[ENTRADA RO 1 (m3)]]</f>
        <v>0</v>
      </c>
      <c r="K199" s="61">
        <f>Tabla1[[#This Row],[RECHAZO ETAPA 1 (m3)]]</f>
        <v>0</v>
      </c>
      <c r="L199" s="61">
        <f>Tabla1[[#This Row],[PERMEADO ETAPA 1  (m3)]]</f>
        <v>0</v>
      </c>
      <c r="M199" s="60" t="e">
        <f>1-(Tabla1[[#This Row],[VOLUMEN ENVIADO A RO (m3)]]-Tabla1[[#This Row],[VOLUMEN ENVIADO PERMEADO RO (m3)]])/Tabla1[[#This Row],[VOLUMEN ENVIADO A RO (m3)]]</f>
        <v>#DIV/0!</v>
      </c>
      <c r="N199" s="61">
        <f>('[1]Contadores Por Turno 2026'!N201-'[1]Contadores Por Turno 2026'!N200)/1000</f>
        <v>0</v>
      </c>
      <c r="O199" s="61">
        <f>('[1]Contadores Por Turno 2026'!O201-'[1]Contadores Por Turno 2026'!O200)</f>
        <v>0</v>
      </c>
      <c r="P199" s="61">
        <f>+Tabla1[[#This Row],[ENTRADA RO 1 (m3)]]-Tabla1[[#This Row],[PERMEADO ETAPA 1  (m3)]]</f>
        <v>0</v>
      </c>
      <c r="Q199" s="60" t="e">
        <f>1-(Tabla1[[#This Row],[VOLUMEN ENVIADO A RO (m3)]]-Tabla1[[#This Row],[VOLUMEN ENVIADO PERMEADO RO (m3)]])/Tabla1[[#This Row],[VOLUMEN ENVIADO A RO (m3)]]</f>
        <v>#DIV/0!</v>
      </c>
      <c r="R199" s="61">
        <v>0</v>
      </c>
      <c r="S199" s="61">
        <v>0</v>
      </c>
      <c r="T199" s="61">
        <v>0</v>
      </c>
      <c r="U199" s="60" t="s">
        <v>18</v>
      </c>
      <c r="V199" s="61">
        <f>Tabla1[[#This Row],[VOLUMEN ENVIADO PERMEADO RO (m3)]]</f>
        <v>0</v>
      </c>
      <c r="W199" s="111">
        <f>Tabla1[[#This Row],[TOTAL CONSUMO AGUA LIMPIA PRODUCCIÓN (m3)]]+Tabla1[[#This Row],[TOTAL CONSUMO AGUA RECHAZO PRODUCCIÓN (m3)]]</f>
        <v>239</v>
      </c>
      <c r="X199" s="111">
        <f>+Tabla1[[#This Row],[PERMEADO ETAPA 1  (m3)]]+Tabla1[[#This Row],[VOLUMEN  PTAP POTABLE (m3)2]]+Tabla1[[#This Row],[VOLUMEN CONSUMO ACUEDUCTO (m3)]]+Tabla1[[#This Row],[VOLUMEN CONSUMO CARROTANQUES (m3)]]</f>
        <v>239</v>
      </c>
      <c r="Y199" s="111">
        <v>0</v>
      </c>
      <c r="Z199" s="111">
        <v>320</v>
      </c>
      <c r="AA199" s="115">
        <f>+Tabla1[[#This Row],[VOLUMEN CONSUMO AGUA LIMPIA TINTORERIA (m3)]]</f>
        <v>48</v>
      </c>
      <c r="AB199" s="104">
        <f>Tabla1[[#This Row],[VOLUMEN CONSUMO AGUA LIMPIA TINTORERIA (m3)]]/Tabla1[[#This Row],[TOTAL CONSUMO AGUA PRODUCCIÓN (m3)]]</f>
        <v>0.20083682008368201</v>
      </c>
      <c r="AC199" s="115">
        <f>Tabla1[[#This Row],[TOTAL CONSUMO AGUA LIMPIA PRODUCCIÓN (m3)]]-Tabla1[[#This Row],[VOLUMEN CONSUMO AGUA LIMPIA LAVANDERIA (m3)]]</f>
        <v>48</v>
      </c>
      <c r="AD199" s="115"/>
      <c r="AE199" s="115"/>
      <c r="AF199" s="115">
        <v>65</v>
      </c>
      <c r="AG199" s="115">
        <v>45</v>
      </c>
      <c r="AH199" s="115">
        <f>Tabla1[[#This Row],[VOLUMEN CONSUMO AGUA LIMPIA LAVANDERIA (m3)]]</f>
        <v>191</v>
      </c>
      <c r="AI199" s="104">
        <f>Tabla1[[#This Row],[VOLUMEN CONSUMO AGUA LIMPIA LAVANDERIA (m3)]]/Tabla1[[#This Row],[TOTAL CONSUMO AGUA PRODUCCIÓN (m3)]]</f>
        <v>0.79916317991631802</v>
      </c>
      <c r="AJ199" s="115">
        <f>'[1]Contadores Por Turno 2026'!D201-'[1]Contadores Por Turno 2026'!D200</f>
        <v>191</v>
      </c>
      <c r="AK199" s="115">
        <v>0</v>
      </c>
      <c r="AL199" s="115"/>
      <c r="AM199" s="115">
        <v>19</v>
      </c>
      <c r="AN199" s="115">
        <v>0</v>
      </c>
      <c r="AO199" s="113"/>
      <c r="AP199" s="111"/>
      <c r="AQ199" s="113"/>
      <c r="AR199" s="113">
        <v>8</v>
      </c>
      <c r="AS199" s="115">
        <f>'[1]Contadores Por Turno 2026'!L201-'[1]Contadores Por Turno 2026'!L200</f>
        <v>18</v>
      </c>
      <c r="AT199" s="113"/>
      <c r="AU199" s="112">
        <f>'[1]Contadores Por Turno 2026'!U201-'[1]Contadores Por Turno 2026'!U200</f>
        <v>258</v>
      </c>
      <c r="AV199" s="112">
        <f>'[1]Contadores Por Turno 2026'!V201-'[1]Contadores Por Turno 2026'!V200</f>
        <v>38</v>
      </c>
      <c r="AW199" s="112">
        <f>'[1]Contadores Por Turno 2026'!W201-'[1]Contadores Por Turno 2026'!W200</f>
        <v>27</v>
      </c>
      <c r="AX199" s="112"/>
      <c r="AY199" s="112">
        <f>('[1]Contadores Por Turno 2026'!AD201-'[1]Contadores Por Turno 2026'!AD200)</f>
        <v>0</v>
      </c>
      <c r="AZ199" s="112">
        <f>('[1]Contadores Por Turno 2026'!S201-'[1]Contadores Por Turno 2026'!S200)/1000</f>
        <v>12.509</v>
      </c>
      <c r="BA199" s="225" t="e">
        <v>#N/A</v>
      </c>
      <c r="BB199" s="4"/>
    </row>
    <row r="200" spans="1:60" ht="15.75" thickBot="1" x14ac:dyDescent="0.3">
      <c r="A200" s="456">
        <f>+A199+1</f>
        <v>46089</v>
      </c>
      <c r="B200" s="26">
        <v>1</v>
      </c>
      <c r="C200" s="26">
        <f>WEEKNUM(Tabla1[[#This Row],[FECHA]],2)</f>
        <v>10</v>
      </c>
      <c r="D200" s="26">
        <f>DAY(Tabla1[[#This Row],[FECHA]])</f>
        <v>8</v>
      </c>
      <c r="E200" s="26">
        <f>'[1]Contadores Por Turno 2026'!X202-'[1]Contadores Por Turno 2026'!X201</f>
        <v>0</v>
      </c>
      <c r="F200" s="26">
        <f>'[1]Contadores Por Turno 2026'!Y202-'[1]Contadores Por Turno 2026'!Y201</f>
        <v>0</v>
      </c>
      <c r="G200" s="26"/>
      <c r="H2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0" s="26">
        <f>('[1]Contadores Por Turno 2026'!C202-'[1]Contadores Por Turno 2026'!C201)*10</f>
        <v>0</v>
      </c>
      <c r="J200" s="57">
        <f>Tabla1[[#This Row],[ENTRADA RO 1 (m3)]]</f>
        <v>0</v>
      </c>
      <c r="K200" s="57">
        <f>Tabla1[[#This Row],[RECHAZO ETAPA 1 (m3)]]</f>
        <v>0</v>
      </c>
      <c r="L200" s="57">
        <f>Tabla1[[#This Row],[PERMEADO ETAPA 1  (m3)]]</f>
        <v>0</v>
      </c>
      <c r="M200" s="56" t="e">
        <f>1-(Tabla1[[#This Row],[VOLUMEN ENVIADO A RO (m3)]]-Tabla1[[#This Row],[VOLUMEN ENVIADO PERMEADO RO (m3)]])/Tabla1[[#This Row],[VOLUMEN ENVIADO A RO (m3)]]</f>
        <v>#DIV/0!</v>
      </c>
      <c r="N200" s="57">
        <f>('[1]Contadores Por Turno 2026'!N202-'[1]Contadores Por Turno 2026'!N201)/1000</f>
        <v>0</v>
      </c>
      <c r="O200" s="57">
        <f>('[1]Contadores Por Turno 2026'!O202-'[1]Contadores Por Turno 2026'!O201)</f>
        <v>0</v>
      </c>
      <c r="P200" s="57">
        <f>+Tabla1[[#This Row],[ENTRADA RO 1 (m3)]]-Tabla1[[#This Row],[PERMEADO ETAPA 1  (m3)]]</f>
        <v>0</v>
      </c>
      <c r="Q200" s="56" t="e">
        <f>1-(Tabla1[[#This Row],[VOLUMEN ENVIADO A RO (m3)]]-Tabla1[[#This Row],[VOLUMEN ENVIADO PERMEADO RO (m3)]])/Tabla1[[#This Row],[VOLUMEN ENVIADO A RO (m3)]]</f>
        <v>#DIV/0!</v>
      </c>
      <c r="R200" s="57">
        <v>0</v>
      </c>
      <c r="S200" s="57">
        <v>0</v>
      </c>
      <c r="T200" s="57">
        <v>0</v>
      </c>
      <c r="U200" s="56" t="s">
        <v>18</v>
      </c>
      <c r="V200" s="57">
        <f>Tabla1[[#This Row],[VOLUMEN ENVIADO PERMEADO RO (m3)]]</f>
        <v>0</v>
      </c>
      <c r="W200" s="101">
        <f>Tabla1[[#This Row],[TOTAL CONSUMO AGUA LIMPIA PRODUCCIÓN (m3)]]+Tabla1[[#This Row],[TOTAL CONSUMO AGUA RECHAZO PRODUCCIÓN (m3)]]</f>
        <v>0</v>
      </c>
      <c r="X200" s="101">
        <f>+Tabla1[[#This Row],[PERMEADO ETAPA 1  (m3)]]+Tabla1[[#This Row],[VOLUMEN  PTAP POTABLE (m3)2]]+Tabla1[[#This Row],[VOLUMEN CONSUMO ACUEDUCTO (m3)]]+Tabla1[[#This Row],[VOLUMEN CONSUMO CARROTANQUES (m3)]]</f>
        <v>0</v>
      </c>
      <c r="Y200" s="101">
        <v>0</v>
      </c>
      <c r="Z200" s="101">
        <v>0</v>
      </c>
      <c r="AA200" s="105">
        <f>+Tabla1[[#This Row],[VOLUMEN CONSUMO AGUA LIMPIA TINTORERIA (m3)]]</f>
        <v>0</v>
      </c>
      <c r="AB200" s="104" t="e">
        <f>Tabla1[[#This Row],[VOLUMEN CONSUMO AGUA LIMPIA TINTORERIA (m3)]]/Tabla1[[#This Row],[TOTAL CONSUMO AGUA PRODUCCIÓN (m3)]]</f>
        <v>#DIV/0!</v>
      </c>
      <c r="AC200" s="105">
        <f>Tabla1[[#This Row],[TOTAL CONSUMO AGUA LIMPIA PRODUCCIÓN (m3)]]-Tabla1[[#This Row],[VOLUMEN CONSUMO AGUA LIMPIA LAVANDERIA (m3)]]</f>
        <v>0</v>
      </c>
      <c r="AD200" s="105"/>
      <c r="AE200" s="105"/>
      <c r="AF200" s="105">
        <v>65</v>
      </c>
      <c r="AG200" s="105">
        <v>45</v>
      </c>
      <c r="AH200" s="105">
        <f>Tabla1[[#This Row],[VOLUMEN CONSUMO AGUA LIMPIA LAVANDERIA (m3)]]</f>
        <v>0</v>
      </c>
      <c r="AI200" s="104" t="e">
        <f>Tabla1[[#This Row],[VOLUMEN CONSUMO AGUA LIMPIA LAVANDERIA (m3)]]/Tabla1[[#This Row],[TOTAL CONSUMO AGUA PRODUCCIÓN (m3)]]</f>
        <v>#DIV/0!</v>
      </c>
      <c r="AJ200" s="105">
        <f>'[1]Contadores Por Turno 2026'!D202-'[1]Contadores Por Turno 2026'!D201</f>
        <v>0</v>
      </c>
      <c r="AK200" s="105">
        <v>0</v>
      </c>
      <c r="AL200" s="105"/>
      <c r="AM200" s="105">
        <v>19</v>
      </c>
      <c r="AN200" s="105">
        <v>0</v>
      </c>
      <c r="AO200" s="103"/>
      <c r="AP200" s="101"/>
      <c r="AQ200" s="103"/>
      <c r="AR200" s="103">
        <v>8</v>
      </c>
      <c r="AS200" s="105">
        <f>'[1]Contadores Por Turno 2026'!L202-'[1]Contadores Por Turno 2026'!L201</f>
        <v>0</v>
      </c>
      <c r="AT200" s="103"/>
      <c r="AU200" s="102">
        <f>'[1]Contadores Por Turno 2026'!U202-'[1]Contadores Por Turno 2026'!U201</f>
        <v>0</v>
      </c>
      <c r="AV200" s="102">
        <f>'[1]Contadores Por Turno 2026'!V202-'[1]Contadores Por Turno 2026'!V201</f>
        <v>0</v>
      </c>
      <c r="AW200" s="102">
        <f>'[1]Contadores Por Turno 2026'!W202-'[1]Contadores Por Turno 2026'!W201</f>
        <v>0</v>
      </c>
      <c r="AX200" s="102"/>
      <c r="AY200" s="102">
        <f>('[1]Contadores Por Turno 2026'!AD202-'[1]Contadores Por Turno 2026'!AD201)</f>
        <v>0</v>
      </c>
      <c r="AZ200" s="102">
        <f>('[1]Contadores Por Turno 2026'!S202-'[1]Contadores Por Turno 2026'!S201)/1000</f>
        <v>0</v>
      </c>
      <c r="BA200" s="223" t="e">
        <v>#N/A</v>
      </c>
      <c r="BB200" s="4"/>
    </row>
    <row r="201" spans="1:60" ht="15.75" thickBot="1" x14ac:dyDescent="0.3">
      <c r="A201" s="454">
        <f>+A200</f>
        <v>46089</v>
      </c>
      <c r="B201" s="17">
        <v>2</v>
      </c>
      <c r="C201" s="17">
        <f>WEEKNUM(Tabla1[[#This Row],[FECHA]],2)</f>
        <v>10</v>
      </c>
      <c r="D201" s="17">
        <f>DAY(Tabla1[[#This Row],[FECHA]])</f>
        <v>8</v>
      </c>
      <c r="E201" s="17">
        <f>'[1]Contadores Por Turno 2026'!X203-'[1]Contadores Por Turno 2026'!X202</f>
        <v>0</v>
      </c>
      <c r="F201" s="17">
        <f>'[1]Contadores Por Turno 2026'!Y203-'[1]Contadores Por Turno 2026'!Y202</f>
        <v>0</v>
      </c>
      <c r="H20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1" s="17">
        <f>('[1]Contadores Por Turno 2026'!C203-'[1]Contadores Por Turno 2026'!C202)*10</f>
        <v>0</v>
      </c>
      <c r="J201" s="59">
        <f>Tabla1[[#This Row],[ENTRADA RO 1 (m3)]]</f>
        <v>0</v>
      </c>
      <c r="K201" s="59">
        <f>Tabla1[[#This Row],[RECHAZO ETAPA 1 (m3)]]</f>
        <v>0</v>
      </c>
      <c r="L201" s="59">
        <f>Tabla1[[#This Row],[PERMEADO ETAPA 1  (m3)]]</f>
        <v>0</v>
      </c>
      <c r="M201" s="58" t="e">
        <f>1-(Tabla1[[#This Row],[VOLUMEN ENVIADO A RO (m3)]]-Tabla1[[#This Row],[VOLUMEN ENVIADO PERMEADO RO (m3)]])/Tabla1[[#This Row],[VOLUMEN ENVIADO A RO (m3)]]</f>
        <v>#DIV/0!</v>
      </c>
      <c r="N201" s="59">
        <f>('[1]Contadores Por Turno 2026'!N203-'[1]Contadores Por Turno 2026'!N202)/1000</f>
        <v>0</v>
      </c>
      <c r="O201" s="59">
        <f>('[1]Contadores Por Turno 2026'!O203-'[1]Contadores Por Turno 2026'!O202)</f>
        <v>0</v>
      </c>
      <c r="P201" s="59">
        <f>+Tabla1[[#This Row],[ENTRADA RO 1 (m3)]]-Tabla1[[#This Row],[PERMEADO ETAPA 1  (m3)]]</f>
        <v>0</v>
      </c>
      <c r="Q201" s="58" t="e">
        <f>1-(Tabla1[[#This Row],[VOLUMEN ENVIADO A RO (m3)]]-Tabla1[[#This Row],[VOLUMEN ENVIADO PERMEADO RO (m3)]])/Tabla1[[#This Row],[VOLUMEN ENVIADO A RO (m3)]]</f>
        <v>#DIV/0!</v>
      </c>
      <c r="R201" s="59">
        <v>0</v>
      </c>
      <c r="S201" s="59">
        <v>0</v>
      </c>
      <c r="T201" s="59">
        <v>0</v>
      </c>
      <c r="U201" s="58" t="s">
        <v>18</v>
      </c>
      <c r="V201" s="59">
        <f>Tabla1[[#This Row],[VOLUMEN ENVIADO PERMEADO RO (m3)]]</f>
        <v>0</v>
      </c>
      <c r="W201" s="106">
        <f>Tabla1[[#This Row],[TOTAL CONSUMO AGUA LIMPIA PRODUCCIÓN (m3)]]+Tabla1[[#This Row],[TOTAL CONSUMO AGUA RECHAZO PRODUCCIÓN (m3)]]</f>
        <v>0</v>
      </c>
      <c r="X201" s="106">
        <f>+Tabla1[[#This Row],[PERMEADO ETAPA 1  (m3)]]+Tabla1[[#This Row],[VOLUMEN  PTAP POTABLE (m3)2]]+Tabla1[[#This Row],[VOLUMEN CONSUMO ACUEDUCTO (m3)]]+Tabla1[[#This Row],[VOLUMEN CONSUMO CARROTANQUES (m3)]]</f>
        <v>0</v>
      </c>
      <c r="Y201" s="106">
        <v>0</v>
      </c>
      <c r="Z201" s="106">
        <v>0</v>
      </c>
      <c r="AA201" s="110">
        <f>+Tabla1[[#This Row],[VOLUMEN CONSUMO AGUA LIMPIA TINTORERIA (m3)]]</f>
        <v>0</v>
      </c>
      <c r="AB201" s="104" t="e">
        <f>Tabla1[[#This Row],[VOLUMEN CONSUMO AGUA LIMPIA TINTORERIA (m3)]]/Tabla1[[#This Row],[TOTAL CONSUMO AGUA PRODUCCIÓN (m3)]]</f>
        <v>#DIV/0!</v>
      </c>
      <c r="AC201" s="110">
        <f>Tabla1[[#This Row],[TOTAL CONSUMO AGUA LIMPIA PRODUCCIÓN (m3)]]-Tabla1[[#This Row],[VOLUMEN CONSUMO AGUA LIMPIA LAVANDERIA (m3)]]</f>
        <v>0</v>
      </c>
      <c r="AD201" s="110"/>
      <c r="AE201" s="110">
        <v>0</v>
      </c>
      <c r="AF201" s="110">
        <v>65</v>
      </c>
      <c r="AG201" s="110">
        <v>45</v>
      </c>
      <c r="AH201" s="110">
        <f>Tabla1[[#This Row],[VOLUMEN CONSUMO AGUA LIMPIA LAVANDERIA (m3)]]</f>
        <v>0</v>
      </c>
      <c r="AI201" s="104" t="e">
        <f>Tabla1[[#This Row],[VOLUMEN CONSUMO AGUA LIMPIA LAVANDERIA (m3)]]/Tabla1[[#This Row],[TOTAL CONSUMO AGUA PRODUCCIÓN (m3)]]</f>
        <v>#DIV/0!</v>
      </c>
      <c r="AJ201" s="110">
        <f>'[1]Contadores Por Turno 2026'!D203-'[1]Contadores Por Turno 2026'!D202</f>
        <v>0</v>
      </c>
      <c r="AK201" s="110">
        <v>0</v>
      </c>
      <c r="AL201" s="110">
        <v>24</v>
      </c>
      <c r="AM201" s="110">
        <v>19</v>
      </c>
      <c r="AN201" s="110">
        <v>0</v>
      </c>
      <c r="AO201" s="108"/>
      <c r="AP201" s="106"/>
      <c r="AQ201" s="108"/>
      <c r="AR201" s="108">
        <v>8</v>
      </c>
      <c r="AS201" s="110">
        <f>'[1]Contadores Por Turno 2026'!L203-'[1]Contadores Por Turno 2026'!L202</f>
        <v>0</v>
      </c>
      <c r="AT201" s="108"/>
      <c r="AU201" s="107">
        <f>'[1]Contadores Por Turno 2026'!U203-'[1]Contadores Por Turno 2026'!U202</f>
        <v>0</v>
      </c>
      <c r="AV201" s="107">
        <f>'[1]Contadores Por Turno 2026'!V203-'[1]Contadores Por Turno 2026'!V202</f>
        <v>0</v>
      </c>
      <c r="AW201" s="107">
        <f>'[1]Contadores Por Turno 2026'!W203-'[1]Contadores Por Turno 2026'!W202</f>
        <v>0</v>
      </c>
      <c r="AX201" s="107"/>
      <c r="AY201" s="107">
        <f>('[1]Contadores Por Turno 2026'!AD203-'[1]Contadores Por Turno 2026'!AD202)</f>
        <v>0</v>
      </c>
      <c r="AZ201" s="107">
        <f>('[1]Contadores Por Turno 2026'!S203-'[1]Contadores Por Turno 2026'!S202)/1000</f>
        <v>0</v>
      </c>
      <c r="BA201" s="224" t="e">
        <v>#N/A</v>
      </c>
      <c r="BB201" s="4"/>
    </row>
    <row r="202" spans="1:60" ht="15.75" thickBot="1" x14ac:dyDescent="0.3">
      <c r="A202" s="455">
        <f>+A201</f>
        <v>46089</v>
      </c>
      <c r="B202" s="28">
        <v>3</v>
      </c>
      <c r="C202" s="28">
        <f>WEEKNUM(Tabla1[[#This Row],[FECHA]],2)</f>
        <v>10</v>
      </c>
      <c r="D202" s="28">
        <f>DAY(Tabla1[[#This Row],[FECHA]])</f>
        <v>8</v>
      </c>
      <c r="E202" s="28">
        <f>'[1]Contadores Por Turno 2026'!X204-'[1]Contadores Por Turno 2026'!X203</f>
        <v>0</v>
      </c>
      <c r="F202" s="28">
        <f>'[1]Contadores Por Turno 2026'!Y204-'[1]Contadores Por Turno 2026'!Y203</f>
        <v>0</v>
      </c>
      <c r="G202" s="28"/>
      <c r="H20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2" s="28">
        <f>('[1]Contadores Por Turno 2026'!C204-'[1]Contadores Por Turno 2026'!C203)*10</f>
        <v>0</v>
      </c>
      <c r="J202" s="61">
        <f>Tabla1[[#This Row],[ENTRADA RO 1 (m3)]]</f>
        <v>0</v>
      </c>
      <c r="K202" s="61">
        <f>Tabla1[[#This Row],[RECHAZO ETAPA 1 (m3)]]</f>
        <v>0</v>
      </c>
      <c r="L202" s="61">
        <f>Tabla1[[#This Row],[PERMEADO ETAPA 1  (m3)]]</f>
        <v>0</v>
      </c>
      <c r="M202" s="60" t="e">
        <f>1-(Tabla1[[#This Row],[VOLUMEN ENVIADO A RO (m3)]]-Tabla1[[#This Row],[VOLUMEN ENVIADO PERMEADO RO (m3)]])/Tabla1[[#This Row],[VOLUMEN ENVIADO A RO (m3)]]</f>
        <v>#DIV/0!</v>
      </c>
      <c r="N202" s="61">
        <f>('[1]Contadores Por Turno 2026'!N204-'[1]Contadores Por Turno 2026'!N203)/1000</f>
        <v>0</v>
      </c>
      <c r="O202" s="61">
        <f>('[1]Contadores Por Turno 2026'!O204-'[1]Contadores Por Turno 2026'!O203)</f>
        <v>0</v>
      </c>
      <c r="P202" s="61">
        <f>+Tabla1[[#This Row],[ENTRADA RO 1 (m3)]]-Tabla1[[#This Row],[PERMEADO ETAPA 1  (m3)]]</f>
        <v>0</v>
      </c>
      <c r="Q202" s="60" t="e">
        <f>1-(Tabla1[[#This Row],[VOLUMEN ENVIADO A RO (m3)]]-Tabla1[[#This Row],[VOLUMEN ENVIADO PERMEADO RO (m3)]])/Tabla1[[#This Row],[VOLUMEN ENVIADO A RO (m3)]]</f>
        <v>#DIV/0!</v>
      </c>
      <c r="R202" s="61">
        <v>0</v>
      </c>
      <c r="S202" s="61">
        <v>0</v>
      </c>
      <c r="T202" s="61">
        <v>0</v>
      </c>
      <c r="U202" s="60" t="s">
        <v>18</v>
      </c>
      <c r="V202" s="61">
        <f>Tabla1[[#This Row],[VOLUMEN ENVIADO PERMEADO RO (m3)]]</f>
        <v>0</v>
      </c>
      <c r="W202" s="111">
        <f>Tabla1[[#This Row],[TOTAL CONSUMO AGUA LIMPIA PRODUCCIÓN (m3)]]+Tabla1[[#This Row],[TOTAL CONSUMO AGUA RECHAZO PRODUCCIÓN (m3)]]</f>
        <v>0</v>
      </c>
      <c r="X202" s="111">
        <f>+Tabla1[[#This Row],[PERMEADO ETAPA 1  (m3)]]+Tabla1[[#This Row],[VOLUMEN  PTAP POTABLE (m3)2]]+Tabla1[[#This Row],[VOLUMEN CONSUMO ACUEDUCTO (m3)]]+Tabla1[[#This Row],[VOLUMEN CONSUMO CARROTANQUES (m3)]]</f>
        <v>0</v>
      </c>
      <c r="Y202" s="111">
        <v>0</v>
      </c>
      <c r="Z202" s="111">
        <v>0</v>
      </c>
      <c r="AA202" s="115">
        <f>+Tabla1[[#This Row],[VOLUMEN CONSUMO AGUA LIMPIA TINTORERIA (m3)]]</f>
        <v>0</v>
      </c>
      <c r="AB202" s="104" t="e">
        <f>Tabla1[[#This Row],[VOLUMEN CONSUMO AGUA LIMPIA TINTORERIA (m3)]]/Tabla1[[#This Row],[TOTAL CONSUMO AGUA PRODUCCIÓN (m3)]]</f>
        <v>#DIV/0!</v>
      </c>
      <c r="AC202" s="115">
        <f>Tabla1[[#This Row],[TOTAL CONSUMO AGUA LIMPIA PRODUCCIÓN (m3)]]-Tabla1[[#This Row],[VOLUMEN CONSUMO AGUA LIMPIA LAVANDERIA (m3)]]</f>
        <v>0</v>
      </c>
      <c r="AD202" s="115"/>
      <c r="AE202" s="115"/>
      <c r="AF202" s="115">
        <v>65</v>
      </c>
      <c r="AG202" s="115">
        <v>45</v>
      </c>
      <c r="AH202" s="115">
        <f>Tabla1[[#This Row],[VOLUMEN CONSUMO AGUA LIMPIA LAVANDERIA (m3)]]</f>
        <v>0</v>
      </c>
      <c r="AI202" s="104" t="e">
        <f>Tabla1[[#This Row],[VOLUMEN CONSUMO AGUA LIMPIA LAVANDERIA (m3)]]/Tabla1[[#This Row],[TOTAL CONSUMO AGUA PRODUCCIÓN (m3)]]</f>
        <v>#DIV/0!</v>
      </c>
      <c r="AJ202" s="115">
        <f>'[1]Contadores Por Turno 2026'!D204-'[1]Contadores Por Turno 2026'!D203</f>
        <v>0</v>
      </c>
      <c r="AK202" s="115">
        <v>0</v>
      </c>
      <c r="AL202" s="115"/>
      <c r="AM202" s="115">
        <v>19</v>
      </c>
      <c r="AN202" s="115">
        <v>0</v>
      </c>
      <c r="AO202" s="113"/>
      <c r="AP202" s="111"/>
      <c r="AQ202" s="113"/>
      <c r="AR202" s="113">
        <v>8</v>
      </c>
      <c r="AS202" s="115">
        <f>'[1]Contadores Por Turno 2026'!L204-'[1]Contadores Por Turno 2026'!L203</f>
        <v>0</v>
      </c>
      <c r="AT202" s="113"/>
      <c r="AU202" s="112">
        <f>'[1]Contadores Por Turno 2026'!U204-'[1]Contadores Por Turno 2026'!U203</f>
        <v>0</v>
      </c>
      <c r="AV202" s="112">
        <f>'[1]Contadores Por Turno 2026'!V204-'[1]Contadores Por Turno 2026'!V203</f>
        <v>0</v>
      </c>
      <c r="AW202" s="112">
        <f>'[1]Contadores Por Turno 2026'!W204-'[1]Contadores Por Turno 2026'!W203</f>
        <v>0</v>
      </c>
      <c r="AX202" s="112"/>
      <c r="AY202" s="112">
        <f>('[1]Contadores Por Turno 2026'!AD204-'[1]Contadores Por Turno 2026'!AD203)</f>
        <v>0</v>
      </c>
      <c r="AZ202" s="112">
        <f>('[1]Contadores Por Turno 2026'!S204-'[1]Contadores Por Turno 2026'!S203)/1000</f>
        <v>0</v>
      </c>
      <c r="BA202" s="225" t="e">
        <v>#N/A</v>
      </c>
      <c r="BB202" s="4"/>
    </row>
    <row r="203" spans="1:60" s="249" customFormat="1" ht="15.75" thickBot="1" x14ac:dyDescent="0.3">
      <c r="A203" s="456">
        <f>+A202+1</f>
        <v>46090</v>
      </c>
      <c r="B203" s="26">
        <v>1</v>
      </c>
      <c r="C203" s="243">
        <f>WEEKNUM(Tabla1[[#This Row],[FECHA]],2)</f>
        <v>11</v>
      </c>
      <c r="D203" s="243">
        <f>DAY(Tabla1[[#This Row],[FECHA]])</f>
        <v>9</v>
      </c>
      <c r="E203" s="243">
        <f>'[1]Contadores Por Turno 2026'!X205-'[1]Contadores Por Turno 2026'!X204</f>
        <v>93</v>
      </c>
      <c r="F203" s="243">
        <f>'[1]Contadores Por Turno 2026'!Y205-'[1]Contadores Por Turno 2026'!Y204</f>
        <v>71</v>
      </c>
      <c r="G203" s="243"/>
      <c r="H203" s="243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112</v>
      </c>
      <c r="I203" s="243">
        <f>('[1]Contadores Por Turno 2026'!C205-'[1]Contadores Por Turno 2026'!C204)*10</f>
        <v>140</v>
      </c>
      <c r="J203" s="57">
        <f>Tabla1[[#This Row],[ENTRADA RO 1 (m3)]]</f>
        <v>319.911</v>
      </c>
      <c r="K203" s="314">
        <f>Tabla1[[#This Row],[RECHAZO ETAPA 1 (m3)]]</f>
        <v>101.911</v>
      </c>
      <c r="L203" s="314">
        <f>Tabla1[[#This Row],[PERMEADO ETAPA 1  (m3)]]</f>
        <v>218</v>
      </c>
      <c r="M203" s="316">
        <f>1-(Tabla1[[#This Row],[VOLUMEN ENVIADO A RO (m3)]]-Tabla1[[#This Row],[VOLUMEN ENVIADO PERMEADO RO (m3)]])/Tabla1[[#This Row],[VOLUMEN ENVIADO A RO (m3)]]</f>
        <v>0.68143952536799302</v>
      </c>
      <c r="N203" s="57">
        <f>('[1]Contadores Por Turno 2026'!N205-'[1]Contadores Por Turno 2026'!N204)/1000</f>
        <v>319.911</v>
      </c>
      <c r="O203" s="314">
        <f>('[1]Contadores Por Turno 2026'!O205-'[1]Contadores Por Turno 2026'!O204)</f>
        <v>218</v>
      </c>
      <c r="P203" s="314">
        <f>+Tabla1[[#This Row],[ENTRADA RO 1 (m3)]]-Tabla1[[#This Row],[PERMEADO ETAPA 1  (m3)]]</f>
        <v>101.911</v>
      </c>
      <c r="Q203" s="316">
        <f>1-(Tabla1[[#This Row],[VOLUMEN ENVIADO A RO (m3)]]-Tabla1[[#This Row],[VOLUMEN ENVIADO PERMEADO RO (m3)]])/Tabla1[[#This Row],[VOLUMEN ENVIADO A RO (m3)]]</f>
        <v>0.68143952536799302</v>
      </c>
      <c r="R203" s="314">
        <v>0</v>
      </c>
      <c r="S203" s="314">
        <v>0</v>
      </c>
      <c r="T203" s="314">
        <v>0</v>
      </c>
      <c r="U203" s="316" t="s">
        <v>18</v>
      </c>
      <c r="V203" s="314">
        <f>Tabla1[[#This Row],[VOLUMEN ENVIADO PERMEADO RO (m3)]]</f>
        <v>218</v>
      </c>
      <c r="W203" s="309">
        <f>Tabla1[[#This Row],[TOTAL CONSUMO AGUA LIMPIA PRODUCCIÓN (m3)]]+Tabla1[[#This Row],[TOTAL CONSUMO AGUA RECHAZO PRODUCCIÓN (m3)]]</f>
        <v>401</v>
      </c>
      <c r="X203" s="309">
        <f>+Tabla1[[#This Row],[PERMEADO ETAPA 1  (m3)]]+Tabla1[[#This Row],[VOLUMEN  PTAP POTABLE (m3)2]]+Tabla1[[#This Row],[VOLUMEN CONSUMO ACUEDUCTO (m3)]]+Tabla1[[#This Row],[VOLUMEN CONSUMO CARROTANQUES (m3)]]</f>
        <v>401</v>
      </c>
      <c r="Y203" s="309">
        <v>0</v>
      </c>
      <c r="Z203" s="309">
        <v>480</v>
      </c>
      <c r="AA203" s="244">
        <f>+Tabla1[[#This Row],[VOLUMEN CONSUMO AGUA LIMPIA TINTORERIA (m3)]]</f>
        <v>161</v>
      </c>
      <c r="AB203" s="104">
        <f>Tabla1[[#This Row],[VOLUMEN CONSUMO AGUA LIMPIA TINTORERIA (m3)]]/Tabla1[[#This Row],[TOTAL CONSUMO AGUA PRODUCCIÓN (m3)]]</f>
        <v>0.40149625935162092</v>
      </c>
      <c r="AC203" s="244">
        <f>Tabla1[[#This Row],[TOTAL CONSUMO AGUA LIMPIA PRODUCCIÓN (m3)]]-Tabla1[[#This Row],[VOLUMEN CONSUMO AGUA LIMPIA LAVANDERIA (m3)]]</f>
        <v>161</v>
      </c>
      <c r="AD203" s="244"/>
      <c r="AE203" s="244"/>
      <c r="AF203" s="244">
        <v>65</v>
      </c>
      <c r="AG203" s="244">
        <v>45</v>
      </c>
      <c r="AH203" s="244">
        <f>Tabla1[[#This Row],[VOLUMEN CONSUMO AGUA LIMPIA LAVANDERIA (m3)]]</f>
        <v>240</v>
      </c>
      <c r="AI203" s="104">
        <f>Tabla1[[#This Row],[VOLUMEN CONSUMO AGUA LIMPIA LAVANDERIA (m3)]]/Tabla1[[#This Row],[TOTAL CONSUMO AGUA PRODUCCIÓN (m3)]]</f>
        <v>0.59850374064837908</v>
      </c>
      <c r="AJ203" s="244">
        <f>'[1]Contadores Por Turno 2026'!D205-'[1]Contadores Por Turno 2026'!D204</f>
        <v>240</v>
      </c>
      <c r="AK203" s="244">
        <v>0</v>
      </c>
      <c r="AL203" s="244"/>
      <c r="AM203" s="244">
        <v>19</v>
      </c>
      <c r="AN203" s="244">
        <v>0</v>
      </c>
      <c r="AO203" s="245">
        <f>'[1]Contadores Por Turno 2026'!R205-'[1]Contadores Por Turno 2026'!R204</f>
        <v>59</v>
      </c>
      <c r="AP203" s="309"/>
      <c r="AQ203" s="245"/>
      <c r="AR203" s="245">
        <v>8</v>
      </c>
      <c r="AS203" s="244">
        <f>'[1]Contadores Por Turno 2026'!L205-'[1]Contadores Por Turno 2026'!L204</f>
        <v>24</v>
      </c>
      <c r="AT203" s="245"/>
      <c r="AU203" s="283">
        <f>'[1]Contadores Por Turno 2026'!U205-'[1]Contadores Por Turno 2026'!U204</f>
        <v>423</v>
      </c>
      <c r="AV203" s="283">
        <f>'[1]Contadores Por Turno 2026'!V205-'[1]Contadores Por Turno 2026'!V204</f>
        <v>196</v>
      </c>
      <c r="AW203" s="283">
        <f>'[1]Contadores Por Turno 2026'!W205-'[1]Contadores Por Turno 2026'!W204</f>
        <v>208</v>
      </c>
      <c r="AX203" s="283"/>
      <c r="AY203" s="283">
        <f>('[1]Contadores Por Turno 2026'!AD205-'[1]Contadores Por Turno 2026'!AD204)</f>
        <v>3</v>
      </c>
      <c r="AZ203" s="283">
        <f>('[1]Contadores Por Turno 2026'!S205-'[1]Contadores Por Turno 2026'!S204)/1000</f>
        <v>63.945999999999998</v>
      </c>
      <c r="BA203" s="246" t="e">
        <v>#N/A</v>
      </c>
      <c r="BB203" s="4"/>
      <c r="BC203" s="247"/>
      <c r="BD203" s="247"/>
      <c r="BE203" s="247"/>
      <c r="BF203" s="247"/>
      <c r="BG203" s="247"/>
      <c r="BH203" s="248"/>
    </row>
    <row r="204" spans="1:60" s="249" customFormat="1" ht="15.75" thickBot="1" x14ac:dyDescent="0.3">
      <c r="A204" s="454">
        <f>+A203</f>
        <v>46090</v>
      </c>
      <c r="B204" s="17">
        <v>2</v>
      </c>
      <c r="C204" s="250">
        <f>WEEKNUM(Tabla1[[#This Row],[FECHA]],2)</f>
        <v>11</v>
      </c>
      <c r="D204" s="250">
        <f>DAY(Tabla1[[#This Row],[FECHA]])</f>
        <v>9</v>
      </c>
      <c r="E204" s="250">
        <f>'[1]Contadores Por Turno 2026'!X206-'[1]Contadores Por Turno 2026'!X205</f>
        <v>142</v>
      </c>
      <c r="F204" s="250">
        <f>'[1]Contadores Por Turno 2026'!Y206-'[1]Contadores Por Turno 2026'!Y205</f>
        <v>114</v>
      </c>
      <c r="G204" s="250"/>
      <c r="H204" s="250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-166</v>
      </c>
      <c r="I204" s="250">
        <f>('[1]Contadores Por Turno 2026'!C206-'[1]Contadores Por Turno 2026'!C205)*10</f>
        <v>170</v>
      </c>
      <c r="J204" s="59">
        <f>Tabla1[[#This Row],[ENTRADA RO 1 (m3)]]</f>
        <v>299.096</v>
      </c>
      <c r="K204" s="313">
        <f>Tabla1[[#This Row],[RECHAZO ETAPA 1 (m3)]]</f>
        <v>60.096000000000004</v>
      </c>
      <c r="L204" s="313">
        <f>Tabla1[[#This Row],[PERMEADO ETAPA 1  (m3)]]</f>
        <v>239</v>
      </c>
      <c r="M204" s="315">
        <f>1-(Tabla1[[#This Row],[VOLUMEN ENVIADO A RO (m3)]]-Tabla1[[#This Row],[VOLUMEN ENVIADO PERMEADO RO (m3)]])/Tabla1[[#This Row],[VOLUMEN ENVIADO A RO (m3)]]</f>
        <v>0.7990745446278118</v>
      </c>
      <c r="N204" s="59">
        <f>('[1]Contadores Por Turno 2026'!N206-'[1]Contadores Por Turno 2026'!N205)/1000</f>
        <v>299.096</v>
      </c>
      <c r="O204" s="313">
        <f>('[1]Contadores Por Turno 2026'!O206-'[1]Contadores Por Turno 2026'!O205)</f>
        <v>239</v>
      </c>
      <c r="P204" s="313">
        <f>+Tabla1[[#This Row],[ENTRADA RO 1 (m3)]]-Tabla1[[#This Row],[PERMEADO ETAPA 1  (m3)]]</f>
        <v>60.096000000000004</v>
      </c>
      <c r="Q204" s="315">
        <f>1-(Tabla1[[#This Row],[VOLUMEN ENVIADO A RO (m3)]]-Tabla1[[#This Row],[VOLUMEN ENVIADO PERMEADO RO (m3)]])/Tabla1[[#This Row],[VOLUMEN ENVIADO A RO (m3)]]</f>
        <v>0.7990745446278118</v>
      </c>
      <c r="R204" s="313">
        <v>0</v>
      </c>
      <c r="S204" s="313">
        <v>0</v>
      </c>
      <c r="T204" s="313">
        <v>0</v>
      </c>
      <c r="U204" s="315" t="s">
        <v>18</v>
      </c>
      <c r="V204" s="313">
        <f>Tabla1[[#This Row],[VOLUMEN ENVIADO PERMEADO RO (m3)]]</f>
        <v>239</v>
      </c>
      <c r="W204" s="307">
        <f>Tabla1[[#This Row],[TOTAL CONSUMO AGUA LIMPIA PRODUCCIÓN (m3)]]+Tabla1[[#This Row],[TOTAL CONSUMO AGUA RECHAZO PRODUCCIÓN (m3)]]</f>
        <v>187</v>
      </c>
      <c r="X204" s="307">
        <f>+Tabla1[[#This Row],[PERMEADO ETAPA 1  (m3)]]+Tabla1[[#This Row],[VOLUMEN  PTAP POTABLE (m3)2]]+Tabla1[[#This Row],[VOLUMEN CONSUMO ACUEDUCTO (m3)]]+Tabla1[[#This Row],[VOLUMEN CONSUMO CARROTANQUES (m3)]]</f>
        <v>187</v>
      </c>
      <c r="Y204" s="307">
        <v>0</v>
      </c>
      <c r="Z204" s="307">
        <v>400</v>
      </c>
      <c r="AA204" s="251">
        <f>+Tabla1[[#This Row],[VOLUMEN CONSUMO AGUA LIMPIA TINTORERIA (m3)]]</f>
        <v>-78</v>
      </c>
      <c r="AB204" s="104">
        <f>Tabla1[[#This Row],[VOLUMEN CONSUMO AGUA LIMPIA TINTORERIA (m3)]]/Tabla1[[#This Row],[TOTAL CONSUMO AGUA PRODUCCIÓN (m3)]]</f>
        <v>-0.41711229946524064</v>
      </c>
      <c r="AC204" s="251">
        <f>Tabla1[[#This Row],[TOTAL CONSUMO AGUA LIMPIA PRODUCCIÓN (m3)]]-Tabla1[[#This Row],[VOLUMEN CONSUMO AGUA LIMPIA LAVANDERIA (m3)]]</f>
        <v>-78</v>
      </c>
      <c r="AD204" s="251"/>
      <c r="AE204" s="251">
        <v>10201</v>
      </c>
      <c r="AF204" s="251">
        <v>65</v>
      </c>
      <c r="AG204" s="251">
        <v>45</v>
      </c>
      <c r="AH204" s="251">
        <f>Tabla1[[#This Row],[VOLUMEN CONSUMO AGUA LIMPIA LAVANDERIA (m3)]]</f>
        <v>265</v>
      </c>
      <c r="AI204" s="104">
        <f>Tabla1[[#This Row],[VOLUMEN CONSUMO AGUA LIMPIA LAVANDERIA (m3)]]/Tabla1[[#This Row],[TOTAL CONSUMO AGUA PRODUCCIÓN (m3)]]</f>
        <v>1.4171122994652405</v>
      </c>
      <c r="AJ204" s="251">
        <f>'[1]Contadores Por Turno 2026'!D206-'[1]Contadores Por Turno 2026'!D205</f>
        <v>265</v>
      </c>
      <c r="AK204" s="251">
        <v>0</v>
      </c>
      <c r="AL204" s="251">
        <v>14059</v>
      </c>
      <c r="AM204" s="251">
        <v>19</v>
      </c>
      <c r="AN204" s="251">
        <v>0</v>
      </c>
      <c r="AO204" s="252">
        <f>'[1]Contadores Por Turno 2026'!R206-'[1]Contadores Por Turno 2026'!R205</f>
        <v>24</v>
      </c>
      <c r="AP204" s="307"/>
      <c r="AQ204" s="252">
        <v>1414</v>
      </c>
      <c r="AR204" s="252">
        <v>8</v>
      </c>
      <c r="AS204" s="251">
        <f>'[1]Contadores Por Turno 2026'!L206-'[1]Contadores Por Turno 2026'!L205</f>
        <v>19</v>
      </c>
      <c r="AT204" s="252"/>
      <c r="AU204" s="284">
        <f>'[1]Contadores Por Turno 2026'!U206-'[1]Contadores Por Turno 2026'!U205</f>
        <v>215</v>
      </c>
      <c r="AV204" s="284">
        <f>'[1]Contadores Por Turno 2026'!V206-'[1]Contadores Por Turno 2026'!V205</f>
        <v>189</v>
      </c>
      <c r="AW204" s="284">
        <f>'[1]Contadores Por Turno 2026'!W206-'[1]Contadores Por Turno 2026'!W205</f>
        <v>187</v>
      </c>
      <c r="AX204" s="284"/>
      <c r="AY204" s="284">
        <f>('[1]Contadores Por Turno 2026'!AD206-'[1]Contadores Por Turno 2026'!AD205)</f>
        <v>20</v>
      </c>
      <c r="AZ204" s="284">
        <f>('[1]Contadores Por Turno 2026'!S206-'[1]Contadores Por Turno 2026'!S205)/1000</f>
        <v>83.308999999999997</v>
      </c>
      <c r="BA204" s="253" t="e">
        <v>#N/A</v>
      </c>
      <c r="BB204" s="4"/>
      <c r="BC204" s="247"/>
      <c r="BD204" s="247"/>
      <c r="BE204" s="247"/>
      <c r="BF204" s="247"/>
      <c r="BG204" s="247"/>
      <c r="BH204" s="248"/>
    </row>
    <row r="205" spans="1:60" s="249" customFormat="1" ht="15.75" thickBot="1" x14ac:dyDescent="0.3">
      <c r="A205" s="455">
        <f>+A204</f>
        <v>46090</v>
      </c>
      <c r="B205" s="28">
        <v>3</v>
      </c>
      <c r="C205" s="254">
        <f>WEEKNUM(Tabla1[[#This Row],[FECHA]],2)</f>
        <v>11</v>
      </c>
      <c r="D205" s="254">
        <f>DAY(Tabla1[[#This Row],[FECHA]])</f>
        <v>9</v>
      </c>
      <c r="E205" s="254">
        <f>'[1]Contadores Por Turno 2026'!X207-'[1]Contadores Por Turno 2026'!X206</f>
        <v>116</v>
      </c>
      <c r="F205" s="254">
        <f>'[1]Contadores Por Turno 2026'!Y207-'[1]Contadores Por Turno 2026'!Y206</f>
        <v>95.5</v>
      </c>
      <c r="G205" s="254"/>
      <c r="H205" s="25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476</v>
      </c>
      <c r="I205" s="258">
        <f>('[1]Contadores Por Turno 2026'!C207-'[1]Contadores Por Turno 2026'!C206)*10</f>
        <v>170</v>
      </c>
      <c r="J205" s="61">
        <f>Tabla1[[#This Row],[ENTRADA RO 1 (m3)]]</f>
        <v>289</v>
      </c>
      <c r="K205" s="256">
        <f>Tabla1[[#This Row],[RECHAZO ETAPA 1 (m3)]]</f>
        <v>57</v>
      </c>
      <c r="L205" s="256">
        <f>Tabla1[[#This Row],[PERMEADO ETAPA 1  (m3)]]</f>
        <v>232</v>
      </c>
      <c r="M205" s="255">
        <f>1-(Tabla1[[#This Row],[VOLUMEN ENVIADO A RO (m3)]]-Tabla1[[#This Row],[VOLUMEN ENVIADO PERMEADO RO (m3)]])/Tabla1[[#This Row],[VOLUMEN ENVIADO A RO (m3)]]</f>
        <v>0.80276816608996537</v>
      </c>
      <c r="N205" s="61">
        <v>289</v>
      </c>
      <c r="O205" s="256">
        <f>('[1]Contadores Por Turno 2026'!O207-'[1]Contadores Por Turno 2026'!O206)</f>
        <v>232</v>
      </c>
      <c r="P205" s="256">
        <f>+Tabla1[[#This Row],[ENTRADA RO 1 (m3)]]-Tabla1[[#This Row],[PERMEADO ETAPA 1  (m3)]]</f>
        <v>57</v>
      </c>
      <c r="Q205" s="255">
        <f>1-(Tabla1[[#This Row],[VOLUMEN ENVIADO A RO (m3)]]-Tabla1[[#This Row],[VOLUMEN ENVIADO PERMEADO RO (m3)]])/Tabla1[[#This Row],[VOLUMEN ENVIADO A RO (m3)]]</f>
        <v>0.80276816608996537</v>
      </c>
      <c r="R205" s="256">
        <v>0</v>
      </c>
      <c r="S205" s="256">
        <v>0</v>
      </c>
      <c r="T205" s="256">
        <v>0</v>
      </c>
      <c r="U205" s="255" t="s">
        <v>18</v>
      </c>
      <c r="V205" s="256">
        <f>Tabla1[[#This Row],[VOLUMEN ENVIADO PERMEADO RO (m3)]]</f>
        <v>232</v>
      </c>
      <c r="W205" s="308">
        <f>Tabla1[[#This Row],[TOTAL CONSUMO AGUA LIMPIA PRODUCCIÓN (m3)]]+Tabla1[[#This Row],[TOTAL CONSUMO AGUA RECHAZO PRODUCCIÓN (m3)]]</f>
        <v>803.5</v>
      </c>
      <c r="X205" s="308">
        <f>+Tabla1[[#This Row],[PERMEADO ETAPA 1  (m3)]]+Tabla1[[#This Row],[VOLUMEN  PTAP POTABLE (m3)2]]+Tabla1[[#This Row],[VOLUMEN CONSUMO ACUEDUCTO (m3)]]+Tabla1[[#This Row],[VOLUMEN CONSUMO CARROTANQUES (m3)]]</f>
        <v>803.5</v>
      </c>
      <c r="Y205" s="308">
        <v>0</v>
      </c>
      <c r="Z205" s="308">
        <v>640</v>
      </c>
      <c r="AA205" s="257">
        <f>+Tabla1[[#This Row],[VOLUMEN CONSUMO AGUA LIMPIA TINTORERIA (m3)]]</f>
        <v>505.5</v>
      </c>
      <c r="AB205" s="104">
        <f>Tabla1[[#This Row],[VOLUMEN CONSUMO AGUA LIMPIA TINTORERIA (m3)]]/Tabla1[[#This Row],[TOTAL CONSUMO AGUA PRODUCCIÓN (m3)]]</f>
        <v>0.62912258867454884</v>
      </c>
      <c r="AC205" s="257">
        <f>Tabla1[[#This Row],[TOTAL CONSUMO AGUA LIMPIA PRODUCCIÓN (m3)]]-Tabla1[[#This Row],[VOLUMEN CONSUMO AGUA LIMPIA LAVANDERIA (m3)]]</f>
        <v>505.5</v>
      </c>
      <c r="AD205" s="257"/>
      <c r="AE205" s="257"/>
      <c r="AF205" s="257">
        <v>65</v>
      </c>
      <c r="AG205" s="257">
        <v>45</v>
      </c>
      <c r="AH205" s="257">
        <f>Tabla1[[#This Row],[VOLUMEN CONSUMO AGUA LIMPIA LAVANDERIA (m3)]]</f>
        <v>298</v>
      </c>
      <c r="AI205" s="104">
        <f>Tabla1[[#This Row],[VOLUMEN CONSUMO AGUA LIMPIA LAVANDERIA (m3)]]/Tabla1[[#This Row],[TOTAL CONSUMO AGUA PRODUCCIÓN (m3)]]</f>
        <v>0.37087741132545116</v>
      </c>
      <c r="AJ205" s="257">
        <f>'[1]Contadores Por Turno 2026'!D207-'[1]Contadores Por Turno 2026'!D206</f>
        <v>298</v>
      </c>
      <c r="AK205" s="257">
        <v>0</v>
      </c>
      <c r="AL205" s="257"/>
      <c r="AM205" s="257">
        <v>19</v>
      </c>
      <c r="AN205" s="257">
        <v>0</v>
      </c>
      <c r="AO205" s="258">
        <f>'[1]Contadores Por Turno 2026'!R207-'[1]Contadores Por Turno 2026'!R206</f>
        <v>11</v>
      </c>
      <c r="AP205" s="308"/>
      <c r="AQ205" s="258"/>
      <c r="AR205" s="258">
        <v>8</v>
      </c>
      <c r="AS205" s="257">
        <f>'[1]Contadores Por Turno 2026'!L207-'[1]Contadores Por Turno 2026'!L206</f>
        <v>22</v>
      </c>
      <c r="AT205" s="258"/>
      <c r="AU205" s="285">
        <f>'[1]Contadores Por Turno 2026'!U207-'[1]Contadores Por Turno 2026'!U206</f>
        <v>824</v>
      </c>
      <c r="AV205" s="285">
        <f>'[1]Contadores Por Turno 2026'!V207-'[1]Contadores Por Turno 2026'!V206</f>
        <v>226</v>
      </c>
      <c r="AW205" s="285">
        <f>'[1]Contadores Por Turno 2026'!W207-'[1]Contadores Por Turno 2026'!W206</f>
        <v>222</v>
      </c>
      <c r="AX205" s="285"/>
      <c r="AY205" s="285">
        <f>('[1]Contadores Por Turno 2026'!AD207-'[1]Contadores Por Turno 2026'!AD206)</f>
        <v>0</v>
      </c>
      <c r="AZ205" s="285">
        <f>('[1]Contadores Por Turno 2026'!S207-'[1]Contadores Por Turno 2026'!S206)/1000</f>
        <v>62.161999999999999</v>
      </c>
      <c r="BA205" s="259" t="e">
        <v>#N/A</v>
      </c>
      <c r="BB205" s="4"/>
      <c r="BC205" s="247"/>
      <c r="BD205" s="247"/>
      <c r="BE205" s="247"/>
      <c r="BF205" s="247"/>
      <c r="BG205" s="247"/>
      <c r="BH205" s="248"/>
    </row>
    <row r="206" spans="1:60" ht="15.75" thickBot="1" x14ac:dyDescent="0.3">
      <c r="A206" s="456">
        <f>+A205+1</f>
        <v>46091</v>
      </c>
      <c r="B206" s="26">
        <v>1</v>
      </c>
      <c r="C206" s="26">
        <f>WEEKNUM(Tabla1[[#This Row],[FECHA]],2)</f>
        <v>11</v>
      </c>
      <c r="D206" s="26">
        <f>DAY(Tabla1[[#This Row],[FECHA]])</f>
        <v>10</v>
      </c>
      <c r="E206" s="26">
        <f>'[1]Contadores Por Turno 2026'!X208-'[1]Contadores Por Turno 2026'!X207</f>
        <v>116</v>
      </c>
      <c r="F206" s="26">
        <f>'[1]Contadores Por Turno 2026'!Y208-'[1]Contadores Por Turno 2026'!Y207</f>
        <v>95.5</v>
      </c>
      <c r="G206" s="26"/>
      <c r="H2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206" s="84">
        <f>('[1]Contadores Por Turno 2026'!C208-'[1]Contadores Por Turno 2026'!C207)*10</f>
        <v>160</v>
      </c>
      <c r="J206" s="57">
        <f>Tabla1[[#This Row],[ENTRADA RO 1 (m3)]]</f>
        <v>288.78800000000001</v>
      </c>
      <c r="K206" s="57">
        <f>Tabla1[[#This Row],[RECHAZO ETAPA 1 (m3)]]</f>
        <v>59.788000000000011</v>
      </c>
      <c r="L206" s="57">
        <f>Tabla1[[#This Row],[PERMEADO ETAPA 1  (m3)]]</f>
        <v>229</v>
      </c>
      <c r="M206" s="56">
        <f>1-(Tabla1[[#This Row],[VOLUMEN ENVIADO A RO (m3)]]-Tabla1[[#This Row],[VOLUMEN ENVIADO PERMEADO RO (m3)]])/Tabla1[[#This Row],[VOLUMEN ENVIADO A RO (m3)]]</f>
        <v>0.79296923694890364</v>
      </c>
      <c r="N206" s="57">
        <f>('[1]Contadores Por Turno 2026'!N208-'[1]Contadores Por Turno 2026'!N207)/1000</f>
        <v>288.78800000000001</v>
      </c>
      <c r="O206" s="57">
        <f>('[1]Contadores Por Turno 2026'!O208-'[1]Contadores Por Turno 2026'!O207)</f>
        <v>229</v>
      </c>
      <c r="P206" s="57">
        <f>+Tabla1[[#This Row],[ENTRADA RO 1 (m3)]]-Tabla1[[#This Row],[PERMEADO ETAPA 1  (m3)]]</f>
        <v>59.788000000000011</v>
      </c>
      <c r="Q206" s="56">
        <f>1-(Tabla1[[#This Row],[VOLUMEN ENVIADO A RO (m3)]]-Tabla1[[#This Row],[VOLUMEN ENVIADO PERMEADO RO (m3)]])/Tabla1[[#This Row],[VOLUMEN ENVIADO A RO (m3)]]</f>
        <v>0.79296923694890364</v>
      </c>
      <c r="R206" s="57">
        <v>0</v>
      </c>
      <c r="S206" s="57">
        <v>0</v>
      </c>
      <c r="T206" s="57">
        <v>0</v>
      </c>
      <c r="U206" s="56" t="s">
        <v>18</v>
      </c>
      <c r="V206" s="57">
        <f>Tabla1[[#This Row],[VOLUMEN ENVIADO PERMEADO RO (m3)]]</f>
        <v>229</v>
      </c>
      <c r="W206" s="101">
        <f>Tabla1[[#This Row],[TOTAL CONSUMO AGUA LIMPIA PRODUCCIÓN (m3)]]+Tabla1[[#This Row],[TOTAL CONSUMO AGUA RECHAZO PRODUCCIÓN (m3)]]</f>
        <v>481.5</v>
      </c>
      <c r="X206" s="101">
        <f>+Tabla1[[#This Row],[PERMEADO ETAPA 1  (m3)]]+Tabla1[[#This Row],[VOLUMEN  PTAP POTABLE (m3)2]]+Tabla1[[#This Row],[VOLUMEN CONSUMO ACUEDUCTO (m3)]]+Tabla1[[#This Row],[VOLUMEN CONSUMO CARROTANQUES (m3)]]</f>
        <v>481.5</v>
      </c>
      <c r="Y206" s="101">
        <v>0</v>
      </c>
      <c r="Z206" s="101">
        <v>640</v>
      </c>
      <c r="AA206" s="105">
        <f>+Tabla1[[#This Row],[VOLUMEN CONSUMO AGUA LIMPIA TINTORERIA (m3)]]</f>
        <v>173.5</v>
      </c>
      <c r="AB206" s="104">
        <f>Tabla1[[#This Row],[VOLUMEN CONSUMO AGUA LIMPIA TINTORERIA (m3)]]/Tabla1[[#This Row],[TOTAL CONSUMO AGUA PRODUCCIÓN (m3)]]</f>
        <v>0.36033229491173419</v>
      </c>
      <c r="AC206" s="105">
        <f>Tabla1[[#This Row],[TOTAL CONSUMO AGUA LIMPIA PRODUCCIÓN (m3)]]-Tabla1[[#This Row],[VOLUMEN CONSUMO AGUA LIMPIA LAVANDERIA (m3)]]</f>
        <v>173.5</v>
      </c>
      <c r="AD206" s="105"/>
      <c r="AE206" s="105"/>
      <c r="AF206" s="105">
        <v>65</v>
      </c>
      <c r="AG206" s="105">
        <v>45</v>
      </c>
      <c r="AH206" s="105">
        <f>Tabla1[[#This Row],[VOLUMEN CONSUMO AGUA LIMPIA LAVANDERIA (m3)]]</f>
        <v>308</v>
      </c>
      <c r="AI206" s="104">
        <f>Tabla1[[#This Row],[VOLUMEN CONSUMO AGUA LIMPIA LAVANDERIA (m3)]]/Tabla1[[#This Row],[TOTAL CONSUMO AGUA PRODUCCIÓN (m3)]]</f>
        <v>0.63966770508826587</v>
      </c>
      <c r="AJ206" s="105">
        <f>'[1]Contadores Por Turno 2026'!D208-'[1]Contadores Por Turno 2026'!D207</f>
        <v>308</v>
      </c>
      <c r="AK206" s="105">
        <v>0</v>
      </c>
      <c r="AL206" s="105"/>
      <c r="AM206" s="105">
        <v>19</v>
      </c>
      <c r="AN206" s="105">
        <v>0</v>
      </c>
      <c r="AO206" s="103">
        <f>'[1]Contadores Por Turno 2026'!R208-'[1]Contadores Por Turno 2026'!R207</f>
        <v>14</v>
      </c>
      <c r="AP206" s="101"/>
      <c r="AQ206" s="103"/>
      <c r="AR206" s="103">
        <v>8</v>
      </c>
      <c r="AS206" s="105">
        <f>'[1]Contadores Por Turno 2026'!L208-'[1]Contadores Por Turno 2026'!L207</f>
        <v>22</v>
      </c>
      <c r="AT206" s="103"/>
      <c r="AU206" s="102">
        <f>'[1]Contadores Por Turno 2026'!U208-'[1]Contadores Por Turno 2026'!U207</f>
        <v>502</v>
      </c>
      <c r="AV206" s="102">
        <f>'[1]Contadores Por Turno 2026'!V208-'[1]Contadores Por Turno 2026'!V207</f>
        <v>228</v>
      </c>
      <c r="AW206" s="102">
        <f>'[1]Contadores Por Turno 2026'!W208-'[1]Contadores Por Turno 2026'!W207</f>
        <v>197</v>
      </c>
      <c r="AX206" s="102"/>
      <c r="AY206" s="102">
        <f>('[1]Contadores Por Turno 2026'!AD208-'[1]Contadores Por Turno 2026'!AD207)</f>
        <v>0</v>
      </c>
      <c r="AZ206" s="102">
        <f>('[1]Contadores Por Turno 2026'!S208-'[1]Contadores Por Turno 2026'!S207)/1000</f>
        <v>68.430999999999997</v>
      </c>
      <c r="BA206" s="223" t="e">
        <v>#N/A</v>
      </c>
      <c r="BB206" s="4"/>
    </row>
    <row r="207" spans="1:60" ht="15.75" thickBot="1" x14ac:dyDescent="0.3">
      <c r="A207" s="454">
        <f>+A206</f>
        <v>46091</v>
      </c>
      <c r="B207" s="17">
        <v>2</v>
      </c>
      <c r="C207" s="17">
        <f>WEEKNUM(Tabla1[[#This Row],[FECHA]],2)</f>
        <v>11</v>
      </c>
      <c r="D207" s="17">
        <f>DAY(Tabla1[[#This Row],[FECHA]])</f>
        <v>10</v>
      </c>
      <c r="E207" s="17">
        <f>'[1]Contadores Por Turno 2026'!X209-'[1]Contadores Por Turno 2026'!X208</f>
        <v>100</v>
      </c>
      <c r="F207" s="17">
        <f>'[1]Contadores Por Turno 2026'!Y209-'[1]Contadores Por Turno 2026'!Y208</f>
        <v>81</v>
      </c>
      <c r="H20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155.5</v>
      </c>
      <c r="I207" s="17">
        <f>('[1]Contadores Por Turno 2026'!C209-'[1]Contadores Por Turno 2026'!C208)*10</f>
        <v>310</v>
      </c>
      <c r="J207" s="59">
        <f>Tabla1[[#This Row],[ENTRADA RO 1 (m3)]]</f>
        <v>278.95800000000003</v>
      </c>
      <c r="K207" s="59">
        <f>Tabla1[[#This Row],[RECHAZO ETAPA 1 (m3)]]</f>
        <v>56.958000000000027</v>
      </c>
      <c r="L207" s="59">
        <f>Tabla1[[#This Row],[PERMEADO ETAPA 1  (m3)]]</f>
        <v>222</v>
      </c>
      <c r="M207" s="58">
        <f>1-(Tabla1[[#This Row],[VOLUMEN ENVIADO A RO (m3)]]-Tabla1[[#This Row],[VOLUMEN ENVIADO PERMEADO RO (m3)]])/Tabla1[[#This Row],[VOLUMEN ENVIADO A RO (m3)]]</f>
        <v>0.79581872539952236</v>
      </c>
      <c r="N207" s="59">
        <f>('[1]Contadores Por Turno 2026'!N209-'[1]Contadores Por Turno 2026'!N208)/1000</f>
        <v>278.95800000000003</v>
      </c>
      <c r="O207" s="59">
        <f>('[1]Contadores Por Turno 2026'!O209-'[1]Contadores Por Turno 2026'!O208)</f>
        <v>222</v>
      </c>
      <c r="P207" s="59">
        <f>+Tabla1[[#This Row],[ENTRADA RO 1 (m3)]]-Tabla1[[#This Row],[PERMEADO ETAPA 1  (m3)]]</f>
        <v>56.958000000000027</v>
      </c>
      <c r="Q207" s="58">
        <f>1-(Tabla1[[#This Row],[VOLUMEN ENVIADO A RO (m3)]]-Tabla1[[#This Row],[VOLUMEN ENVIADO PERMEADO RO (m3)]])/Tabla1[[#This Row],[VOLUMEN ENVIADO A RO (m3)]]</f>
        <v>0.79581872539952236</v>
      </c>
      <c r="R207" s="59">
        <v>0</v>
      </c>
      <c r="S207" s="59">
        <v>0</v>
      </c>
      <c r="T207" s="59">
        <v>0</v>
      </c>
      <c r="U207" s="58" t="s">
        <v>18</v>
      </c>
      <c r="V207" s="59">
        <f>Tabla1[[#This Row],[VOLUMEN ENVIADO PERMEADO RO (m3)]]</f>
        <v>222</v>
      </c>
      <c r="W207" s="106">
        <f>Tabla1[[#This Row],[TOTAL CONSUMO AGUA LIMPIA PRODUCCIÓN (m3)]]+Tabla1[[#This Row],[TOTAL CONSUMO AGUA RECHAZO PRODUCCIÓN (m3)]]</f>
        <v>458.5</v>
      </c>
      <c r="X207" s="106">
        <f>+Tabla1[[#This Row],[PERMEADO ETAPA 1  (m3)]]+Tabla1[[#This Row],[VOLUMEN  PTAP POTABLE (m3)2]]+Tabla1[[#This Row],[VOLUMEN CONSUMO ACUEDUCTO (m3)]]+Tabla1[[#This Row],[VOLUMEN CONSUMO CARROTANQUES (m3)]]</f>
        <v>458.5</v>
      </c>
      <c r="Y207" s="106">
        <v>0</v>
      </c>
      <c r="Z207" s="106">
        <v>400</v>
      </c>
      <c r="AA207" s="110">
        <f>+Tabla1[[#This Row],[VOLUMEN CONSUMO AGUA LIMPIA TINTORERIA (m3)]]</f>
        <v>191.5</v>
      </c>
      <c r="AB207" s="104">
        <f>Tabla1[[#This Row],[VOLUMEN CONSUMO AGUA LIMPIA TINTORERIA (m3)]]/Tabla1[[#This Row],[TOTAL CONSUMO AGUA PRODUCCIÓN (m3)]]</f>
        <v>0.41766630316248637</v>
      </c>
      <c r="AC207" s="110">
        <f>Tabla1[[#This Row],[TOTAL CONSUMO AGUA LIMPIA PRODUCCIÓN (m3)]]-Tabla1[[#This Row],[VOLUMEN CONSUMO AGUA LIMPIA LAVANDERIA (m3)]]</f>
        <v>191.5</v>
      </c>
      <c r="AD207" s="110"/>
      <c r="AE207" s="110">
        <v>8183</v>
      </c>
      <c r="AF207" s="110">
        <v>65</v>
      </c>
      <c r="AG207" s="110">
        <v>45</v>
      </c>
      <c r="AH207" s="110">
        <f>Tabla1[[#This Row],[VOLUMEN CONSUMO AGUA LIMPIA LAVANDERIA (m3)]]</f>
        <v>267</v>
      </c>
      <c r="AI207" s="104">
        <f>Tabla1[[#This Row],[VOLUMEN CONSUMO AGUA LIMPIA LAVANDERIA (m3)]]/Tabla1[[#This Row],[TOTAL CONSUMO AGUA PRODUCCIÓN (m3)]]</f>
        <v>0.58233369683751368</v>
      </c>
      <c r="AJ207" s="110">
        <f>'[1]Contadores Por Turno 2026'!D209-'[1]Contadores Por Turno 2026'!D208</f>
        <v>267</v>
      </c>
      <c r="AK207" s="110">
        <v>0</v>
      </c>
      <c r="AL207" s="110">
        <v>15974</v>
      </c>
      <c r="AM207" s="110">
        <v>19</v>
      </c>
      <c r="AN207" s="110">
        <v>0</v>
      </c>
      <c r="AO207" s="108">
        <f>'[1]Contadores Por Turno 2026'!R209-'[1]Contadores Por Turno 2026'!R208</f>
        <v>20</v>
      </c>
      <c r="AP207" s="106"/>
      <c r="AQ207" s="108">
        <v>260</v>
      </c>
      <c r="AR207" s="108">
        <v>8</v>
      </c>
      <c r="AS207" s="110">
        <f>'[1]Contadores Por Turno 2026'!L209-'[1]Contadores Por Turno 2026'!L208</f>
        <v>18</v>
      </c>
      <c r="AT207" s="108"/>
      <c r="AU207" s="107">
        <f>'[1]Contadores Por Turno 2026'!U209-'[1]Contadores Por Turno 2026'!U208</f>
        <v>477.5</v>
      </c>
      <c r="AV207" s="107">
        <f>'[1]Contadores Por Turno 2026'!V209-'[1]Contadores Por Turno 2026'!V208</f>
        <v>189</v>
      </c>
      <c r="AW207" s="107">
        <f>'[1]Contadores Por Turno 2026'!W209-'[1]Contadores Por Turno 2026'!W208</f>
        <v>96</v>
      </c>
      <c r="AX207" s="107"/>
      <c r="AY207" s="107">
        <f>('[1]Contadores Por Turno 2026'!AD209-'[1]Contadores Por Turno 2026'!AD208)</f>
        <v>0</v>
      </c>
      <c r="AZ207" s="107">
        <f>('[1]Contadores Por Turno 2026'!S209-'[1]Contadores Por Turno 2026'!S208)/1000</f>
        <v>69.801000000000002</v>
      </c>
      <c r="BA207" s="224" t="e">
        <v>#N/A</v>
      </c>
      <c r="BB207" s="4"/>
    </row>
    <row r="208" spans="1:60" ht="15.75" thickBot="1" x14ac:dyDescent="0.3">
      <c r="A208" s="455">
        <f>+A207</f>
        <v>46091</v>
      </c>
      <c r="B208" s="28">
        <v>3</v>
      </c>
      <c r="C208" s="28">
        <f>WEEKNUM(Tabla1[[#This Row],[FECHA]],2)</f>
        <v>11</v>
      </c>
      <c r="D208" s="28">
        <f>DAY(Tabla1[[#This Row],[FECHA]])</f>
        <v>10</v>
      </c>
      <c r="E208" s="28">
        <f>'[1]Contadores Por Turno 2026'!X210-'[1]Contadores Por Turno 2026'!X209</f>
        <v>136</v>
      </c>
      <c r="F208" s="28">
        <f>'[1]Contadores Por Turno 2026'!Y210-'[1]Contadores Por Turno 2026'!Y209</f>
        <v>110</v>
      </c>
      <c r="G208" s="28"/>
      <c r="H20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93.5</v>
      </c>
      <c r="I208" s="28">
        <f>('[1]Contadores Por Turno 2026'!C210-'[1]Contadores Por Turno 2026'!C209)*10</f>
        <v>170</v>
      </c>
      <c r="J208" s="61">
        <f>Tabla1[[#This Row],[ENTRADA RO 1 (m3)]]</f>
        <v>309.93099999999998</v>
      </c>
      <c r="K208" s="61">
        <f>Tabla1[[#This Row],[RECHAZO ETAPA 1 (m3)]]</f>
        <v>61.930999999999983</v>
      </c>
      <c r="L208" s="61">
        <f>Tabla1[[#This Row],[PERMEADO ETAPA 1  (m3)]]</f>
        <v>248</v>
      </c>
      <c r="M208" s="60">
        <f>1-(Tabla1[[#This Row],[VOLUMEN ENVIADO A RO (m3)]]-Tabla1[[#This Row],[VOLUMEN ENVIADO PERMEADO RO (m3)]])/Tabla1[[#This Row],[VOLUMEN ENVIADO A RO (m3)]]</f>
        <v>0.80017810415866764</v>
      </c>
      <c r="N208" s="61">
        <f>('[1]Contadores Por Turno 2026'!N210-'[1]Contadores Por Turno 2026'!N209)/1000</f>
        <v>309.93099999999998</v>
      </c>
      <c r="O208" s="61">
        <f>('[1]Contadores Por Turno 2026'!O210-'[1]Contadores Por Turno 2026'!O209)</f>
        <v>248</v>
      </c>
      <c r="P208" s="61">
        <f>+Tabla1[[#This Row],[ENTRADA RO 1 (m3)]]-Tabla1[[#This Row],[PERMEADO ETAPA 1  (m3)]]</f>
        <v>61.930999999999983</v>
      </c>
      <c r="Q208" s="60">
        <f>1-(Tabla1[[#This Row],[VOLUMEN ENVIADO A RO (m3)]]-Tabla1[[#This Row],[VOLUMEN ENVIADO PERMEADO RO (m3)]])/Tabla1[[#This Row],[VOLUMEN ENVIADO A RO (m3)]]</f>
        <v>0.80017810415866764</v>
      </c>
      <c r="R208" s="61">
        <v>0</v>
      </c>
      <c r="S208" s="61">
        <v>0</v>
      </c>
      <c r="T208" s="61">
        <v>0</v>
      </c>
      <c r="U208" s="60" t="s">
        <v>18</v>
      </c>
      <c r="V208" s="61">
        <f>Tabla1[[#This Row],[VOLUMEN ENVIADO PERMEADO RO (m3)]]</f>
        <v>248</v>
      </c>
      <c r="W208" s="111">
        <f>Tabla1[[#This Row],[TOTAL CONSUMO AGUA LIMPIA PRODUCCIÓN (m3)]]+Tabla1[[#This Row],[TOTAL CONSUMO AGUA RECHAZO PRODUCCIÓN (m3)]]</f>
        <v>451.5</v>
      </c>
      <c r="X208" s="111">
        <f>+Tabla1[[#This Row],[PERMEADO ETAPA 1  (m3)]]+Tabla1[[#This Row],[VOLUMEN  PTAP POTABLE (m3)2]]+Tabla1[[#This Row],[VOLUMEN CONSUMO ACUEDUCTO (m3)]]+Tabla1[[#This Row],[VOLUMEN CONSUMO CARROTANQUES (m3)]]</f>
        <v>451.5</v>
      </c>
      <c r="Y208" s="111">
        <v>0</v>
      </c>
      <c r="Z208" s="111">
        <v>480</v>
      </c>
      <c r="AA208" s="115">
        <f>+Tabla1[[#This Row],[VOLUMEN CONSUMO AGUA LIMPIA TINTORERIA (m3)]]</f>
        <v>138.5</v>
      </c>
      <c r="AB208" s="104">
        <f>Tabla1[[#This Row],[VOLUMEN CONSUMO AGUA LIMPIA TINTORERIA (m3)]]/Tabla1[[#This Row],[TOTAL CONSUMO AGUA PRODUCCIÓN (m3)]]</f>
        <v>0.30675526024363231</v>
      </c>
      <c r="AC208" s="115">
        <f>Tabla1[[#This Row],[TOTAL CONSUMO AGUA LIMPIA PRODUCCIÓN (m3)]]-Tabla1[[#This Row],[VOLUMEN CONSUMO AGUA LIMPIA LAVANDERIA (m3)]]</f>
        <v>138.5</v>
      </c>
      <c r="AD208" s="115"/>
      <c r="AE208" s="115"/>
      <c r="AF208" s="115">
        <v>65</v>
      </c>
      <c r="AG208" s="115">
        <v>45</v>
      </c>
      <c r="AH208" s="115">
        <f>Tabla1[[#This Row],[VOLUMEN CONSUMO AGUA LIMPIA LAVANDERIA (m3)]]</f>
        <v>313</v>
      </c>
      <c r="AI208" s="104">
        <f>Tabla1[[#This Row],[VOLUMEN CONSUMO AGUA LIMPIA LAVANDERIA (m3)]]/Tabla1[[#This Row],[TOTAL CONSUMO AGUA PRODUCCIÓN (m3)]]</f>
        <v>0.69324473975636769</v>
      </c>
      <c r="AJ208" s="115">
        <f>'[1]Contadores Por Turno 2026'!D210-'[1]Contadores Por Turno 2026'!D209</f>
        <v>313</v>
      </c>
      <c r="AK208" s="115">
        <v>0</v>
      </c>
      <c r="AL208" s="115"/>
      <c r="AM208" s="115">
        <v>19</v>
      </c>
      <c r="AN208" s="115">
        <v>0</v>
      </c>
      <c r="AO208" s="113">
        <f>'[1]Contadores Por Turno 2026'!R210-'[1]Contadores Por Turno 2026'!R209</f>
        <v>16</v>
      </c>
      <c r="AP208" s="111"/>
      <c r="AQ208" s="113"/>
      <c r="AR208" s="113">
        <v>8</v>
      </c>
      <c r="AS208" s="115">
        <f>'[1]Contadores Por Turno 2026'!L210-'[1]Contadores Por Turno 2026'!L209</f>
        <v>22</v>
      </c>
      <c r="AT208" s="113"/>
      <c r="AU208" s="112">
        <f>'[1]Contadores Por Turno 2026'!U210-'[1]Contadores Por Turno 2026'!U209</f>
        <v>477.5</v>
      </c>
      <c r="AV208" s="112">
        <f>'[1]Contadores Por Turno 2026'!V210-'[1]Contadores Por Turno 2026'!V209</f>
        <v>236</v>
      </c>
      <c r="AW208" s="112">
        <f>'[1]Contadores Por Turno 2026'!W210-'[1]Contadores Por Turno 2026'!W209</f>
        <v>144</v>
      </c>
      <c r="AX208" s="112"/>
      <c r="AY208" s="112">
        <f>('[1]Contadores Por Turno 2026'!AD210-'[1]Contadores Por Turno 2026'!AD209)</f>
        <v>1</v>
      </c>
      <c r="AZ208" s="112">
        <f>('[1]Contadores Por Turno 2026'!S210-'[1]Contadores Por Turno 2026'!S209)/1000</f>
        <v>53.820999999999998</v>
      </c>
      <c r="BA208" s="225" t="e">
        <v>#N/A</v>
      </c>
      <c r="BB208" s="4"/>
    </row>
    <row r="209" spans="1:54" ht="15.75" thickBot="1" x14ac:dyDescent="0.3">
      <c r="A209" s="456">
        <f>+A208+1</f>
        <v>46092</v>
      </c>
      <c r="B209" s="26">
        <v>1</v>
      </c>
      <c r="C209" s="26">
        <f>WEEKNUM(Tabla1[[#This Row],[FECHA]],2)</f>
        <v>11</v>
      </c>
      <c r="D209" s="26">
        <f>DAY(Tabla1[[#This Row],[FECHA]])</f>
        <v>11</v>
      </c>
      <c r="E209" s="26">
        <f>'[1]Contadores Por Turno 2026'!X211-'[1]Contadores Por Turno 2026'!X210</f>
        <v>137</v>
      </c>
      <c r="F209" s="26">
        <f>'[1]Contadores Por Turno 2026'!Y211-'[1]Contadores Por Turno 2026'!Y210</f>
        <v>115</v>
      </c>
      <c r="G209" s="26"/>
      <c r="H2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97</v>
      </c>
      <c r="I209" s="26">
        <f>('[1]Contadores Por Turno 2026'!C211-'[1]Contadores Por Turno 2026'!C210)*10</f>
        <v>170</v>
      </c>
      <c r="J209" s="57">
        <f>Tabla1[[#This Row],[ENTRADA RO 1 (m3)]]</f>
        <v>289.55399999999997</v>
      </c>
      <c r="K209" s="57">
        <f>Tabla1[[#This Row],[RECHAZO ETAPA 1 (m3)]]</f>
        <v>57.553999999999974</v>
      </c>
      <c r="L209" s="57">
        <f>Tabla1[[#This Row],[PERMEADO ETAPA 1  (m3)]]</f>
        <v>232</v>
      </c>
      <c r="M209" s="56">
        <f>1-(Tabla1[[#This Row],[VOLUMEN ENVIADO A RO (m3)]]-Tabla1[[#This Row],[VOLUMEN ENVIADO PERMEADO RO (m3)]])/Tabla1[[#This Row],[VOLUMEN ENVIADO A RO (m3)]]</f>
        <v>0.80123223992761283</v>
      </c>
      <c r="N209" s="57">
        <f>('[1]Contadores Por Turno 2026'!N211-'[1]Contadores Por Turno 2026'!N210)/1000</f>
        <v>289.55399999999997</v>
      </c>
      <c r="O209" s="57">
        <f>('[1]Contadores Por Turno 2026'!O211-'[1]Contadores Por Turno 2026'!O210)</f>
        <v>232</v>
      </c>
      <c r="P209" s="57">
        <f>+Tabla1[[#This Row],[ENTRADA RO 1 (m3)]]-Tabla1[[#This Row],[PERMEADO ETAPA 1  (m3)]]</f>
        <v>57.553999999999974</v>
      </c>
      <c r="Q209" s="56">
        <f>1-(Tabla1[[#This Row],[VOLUMEN ENVIADO A RO (m3)]]-Tabla1[[#This Row],[VOLUMEN ENVIADO PERMEADO RO (m3)]])/Tabla1[[#This Row],[VOLUMEN ENVIADO A RO (m3)]]</f>
        <v>0.80123223992761283</v>
      </c>
      <c r="R209" s="57">
        <v>0</v>
      </c>
      <c r="S209" s="57">
        <v>0</v>
      </c>
      <c r="T209" s="57">
        <v>0</v>
      </c>
      <c r="U209" s="56" t="s">
        <v>18</v>
      </c>
      <c r="V209" s="57">
        <f>Tabla1[[#This Row],[VOLUMEN ENVIADO PERMEADO RO (m3)]]</f>
        <v>232</v>
      </c>
      <c r="W209" s="101">
        <f>Tabla1[[#This Row],[TOTAL CONSUMO AGUA LIMPIA PRODUCCIÓN (m3)]]+Tabla1[[#This Row],[TOTAL CONSUMO AGUA RECHAZO PRODUCCIÓN (m3)]]</f>
        <v>444</v>
      </c>
      <c r="X209" s="101">
        <f>+Tabla1[[#This Row],[PERMEADO ETAPA 1  (m3)]]+Tabla1[[#This Row],[VOLUMEN  PTAP POTABLE (m3)2]]+Tabla1[[#This Row],[VOLUMEN CONSUMO ACUEDUCTO (m3)]]+Tabla1[[#This Row],[VOLUMEN CONSUMO CARROTANQUES (m3)]]</f>
        <v>444</v>
      </c>
      <c r="Y209" s="101">
        <v>0</v>
      </c>
      <c r="Z209" s="101">
        <v>480</v>
      </c>
      <c r="AA209" s="105">
        <f>+Tabla1[[#This Row],[VOLUMEN CONSUMO AGUA LIMPIA TINTORERIA (m3)]]</f>
        <v>178</v>
      </c>
      <c r="AB209" s="104">
        <f>Tabla1[[#This Row],[VOLUMEN CONSUMO AGUA LIMPIA TINTORERIA (m3)]]/Tabla1[[#This Row],[TOTAL CONSUMO AGUA PRODUCCIÓN (m3)]]</f>
        <v>0.40090090090090091</v>
      </c>
      <c r="AC209" s="105">
        <f>Tabla1[[#This Row],[TOTAL CONSUMO AGUA LIMPIA PRODUCCIÓN (m3)]]-Tabla1[[#This Row],[VOLUMEN CONSUMO AGUA LIMPIA LAVANDERIA (m3)]]</f>
        <v>178</v>
      </c>
      <c r="AD209" s="105"/>
      <c r="AE209" s="105"/>
      <c r="AF209" s="105">
        <v>65</v>
      </c>
      <c r="AG209" s="105">
        <v>45</v>
      </c>
      <c r="AH209" s="105">
        <f>Tabla1[[#This Row],[VOLUMEN CONSUMO AGUA LIMPIA LAVANDERIA (m3)]]</f>
        <v>266</v>
      </c>
      <c r="AI209" s="104">
        <f>Tabla1[[#This Row],[VOLUMEN CONSUMO AGUA LIMPIA LAVANDERIA (m3)]]/Tabla1[[#This Row],[TOTAL CONSUMO AGUA PRODUCCIÓN (m3)]]</f>
        <v>0.59909909909909909</v>
      </c>
      <c r="AJ209" s="105">
        <f>'[1]Contadores Por Turno 2026'!D211-'[1]Contadores Por Turno 2026'!D210</f>
        <v>266</v>
      </c>
      <c r="AK209" s="105">
        <v>0</v>
      </c>
      <c r="AL209" s="105"/>
      <c r="AM209" s="105">
        <v>19</v>
      </c>
      <c r="AN209" s="105">
        <v>0</v>
      </c>
      <c r="AO209" s="103">
        <f>'[1]Contadores Por Turno 2026'!R211-'[1]Contadores Por Turno 2026'!R210</f>
        <v>20.5</v>
      </c>
      <c r="AP209" s="101"/>
      <c r="AQ209" s="103"/>
      <c r="AR209" s="103">
        <v>8</v>
      </c>
      <c r="AS209" s="105">
        <f>'[1]Contadores Por Turno 2026'!L211-'[1]Contadores Por Turno 2026'!L210</f>
        <v>21</v>
      </c>
      <c r="AT209" s="103"/>
      <c r="AU209" s="102">
        <f>'[1]Contadores Por Turno 2026'!U211-'[1]Contadores Por Turno 2026'!U210</f>
        <v>466</v>
      </c>
      <c r="AV209" s="102">
        <f>'[1]Contadores Por Turno 2026'!V211-'[1]Contadores Por Turno 2026'!V210</f>
        <v>173</v>
      </c>
      <c r="AW209" s="102">
        <f>'[1]Contadores Por Turno 2026'!W211-'[1]Contadores Por Turno 2026'!W210</f>
        <v>143</v>
      </c>
      <c r="AX209" s="102"/>
      <c r="AY209" s="102">
        <f>('[1]Contadores Por Turno 2026'!AD211-'[1]Contadores Por Turno 2026'!AD210)</f>
        <v>1</v>
      </c>
      <c r="AZ209" s="102">
        <f>('[1]Contadores Por Turno 2026'!S211-'[1]Contadores Por Turno 2026'!S210)/1000</f>
        <v>43.886000000000003</v>
      </c>
      <c r="BA209" s="223" t="e">
        <v>#N/A</v>
      </c>
      <c r="BB209" s="4"/>
    </row>
    <row r="210" spans="1:54" ht="15.75" thickBot="1" x14ac:dyDescent="0.3">
      <c r="A210" s="454">
        <f>+A209</f>
        <v>46092</v>
      </c>
      <c r="B210" s="17">
        <v>2</v>
      </c>
      <c r="C210" s="17">
        <f>WEEKNUM(Tabla1[[#This Row],[FECHA]],2)</f>
        <v>11</v>
      </c>
      <c r="D210" s="17">
        <f>DAY(Tabla1[[#This Row],[FECHA]])</f>
        <v>11</v>
      </c>
      <c r="E210" s="17">
        <f>'[1]Contadores Por Turno 2026'!X212-'[1]Contadores Por Turno 2026'!X211</f>
        <v>136</v>
      </c>
      <c r="F210" s="17">
        <f>'[1]Contadores Por Turno 2026'!Y212-'[1]Contadores Por Turno 2026'!Y211</f>
        <v>111</v>
      </c>
      <c r="H21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210" s="17">
        <f>('[1]Contadores Por Turno 2026'!C212-'[1]Contadores Por Turno 2026'!C211)*10</f>
        <v>310</v>
      </c>
      <c r="J210" s="59">
        <f>Tabla1[[#This Row],[ENTRADA RO 1 (m3)]]</f>
        <v>286.31700000000001</v>
      </c>
      <c r="K210" s="59">
        <f>Tabla1[[#This Row],[RECHAZO ETAPA 1 (m3)]]</f>
        <v>59.317000000000007</v>
      </c>
      <c r="L210" s="59">
        <f>Tabla1[[#This Row],[PERMEADO ETAPA 1  (m3)]]</f>
        <v>227</v>
      </c>
      <c r="M210" s="58">
        <f>1-(Tabla1[[#This Row],[VOLUMEN ENVIADO A RO (m3)]]-Tabla1[[#This Row],[VOLUMEN ENVIADO PERMEADO RO (m3)]])/Tabla1[[#This Row],[VOLUMEN ENVIADO A RO (m3)]]</f>
        <v>0.79282753032477982</v>
      </c>
      <c r="N210" s="59">
        <f>('[1]Contadores Por Turno 2026'!N212-'[1]Contadores Por Turno 2026'!N211)/1000</f>
        <v>286.31700000000001</v>
      </c>
      <c r="O210" s="59">
        <f>('[1]Contadores Por Turno 2026'!O212-'[1]Contadores Por Turno 2026'!O211)</f>
        <v>227</v>
      </c>
      <c r="P210" s="59">
        <f>+Tabla1[[#This Row],[ENTRADA RO 1 (m3)]]-Tabla1[[#This Row],[PERMEADO ETAPA 1  (m3)]]</f>
        <v>59.317000000000007</v>
      </c>
      <c r="Q210" s="58">
        <f>1-(Tabla1[[#This Row],[VOLUMEN ENVIADO A RO (m3)]]-Tabla1[[#This Row],[VOLUMEN ENVIADO PERMEADO RO (m3)]])/Tabla1[[#This Row],[VOLUMEN ENVIADO A RO (m3)]]</f>
        <v>0.79282753032477982</v>
      </c>
      <c r="R210" s="59">
        <v>0</v>
      </c>
      <c r="S210" s="59">
        <v>0</v>
      </c>
      <c r="T210" s="59">
        <v>0</v>
      </c>
      <c r="U210" s="58" t="s">
        <v>18</v>
      </c>
      <c r="V210" s="59">
        <f>Tabla1[[#This Row],[VOLUMEN ENVIADO PERMEADO RO (m3)]]</f>
        <v>227</v>
      </c>
      <c r="W210" s="106">
        <f>Tabla1[[#This Row],[TOTAL CONSUMO AGUA LIMPIA PRODUCCIÓN (m3)]]+Tabla1[[#This Row],[TOTAL CONSUMO AGUA RECHAZO PRODUCCIÓN (m3)]]</f>
        <v>430</v>
      </c>
      <c r="X210" s="106">
        <f>+Tabla1[[#This Row],[PERMEADO ETAPA 1  (m3)]]+Tabla1[[#This Row],[VOLUMEN  PTAP POTABLE (m3)2]]+Tabla1[[#This Row],[VOLUMEN CONSUMO ACUEDUCTO (m3)]]+Tabla1[[#This Row],[VOLUMEN CONSUMO CARROTANQUES (m3)]]</f>
        <v>430</v>
      </c>
      <c r="Y210" s="106">
        <v>0</v>
      </c>
      <c r="Z210" s="106">
        <v>400</v>
      </c>
      <c r="AA210" s="110">
        <f>+Tabla1[[#This Row],[VOLUMEN CONSUMO AGUA LIMPIA TINTORERIA (m3)]]</f>
        <v>142</v>
      </c>
      <c r="AB210" s="104">
        <f>Tabla1[[#This Row],[VOLUMEN CONSUMO AGUA LIMPIA TINTORERIA (m3)]]/Tabla1[[#This Row],[TOTAL CONSUMO AGUA PRODUCCIÓN (m3)]]</f>
        <v>0.33023255813953489</v>
      </c>
      <c r="AC210" s="110">
        <f>Tabla1[[#This Row],[TOTAL CONSUMO AGUA LIMPIA PRODUCCIÓN (m3)]]-Tabla1[[#This Row],[VOLUMEN CONSUMO AGUA LIMPIA LAVANDERIA (m3)]]</f>
        <v>142</v>
      </c>
      <c r="AD210" s="110"/>
      <c r="AE210" s="110">
        <v>8450</v>
      </c>
      <c r="AF210" s="110">
        <v>65</v>
      </c>
      <c r="AG210" s="110">
        <v>45</v>
      </c>
      <c r="AH210" s="110">
        <f>Tabla1[[#This Row],[VOLUMEN CONSUMO AGUA LIMPIA LAVANDERIA (m3)]]</f>
        <v>288</v>
      </c>
      <c r="AI210" s="104">
        <f>Tabla1[[#This Row],[VOLUMEN CONSUMO AGUA LIMPIA LAVANDERIA (m3)]]/Tabla1[[#This Row],[TOTAL CONSUMO AGUA PRODUCCIÓN (m3)]]</f>
        <v>0.66976744186046511</v>
      </c>
      <c r="AJ210" s="110">
        <f>'[1]Contadores Por Turno 2026'!D212-'[1]Contadores Por Turno 2026'!D211</f>
        <v>288</v>
      </c>
      <c r="AK210" s="110">
        <v>0</v>
      </c>
      <c r="AL210" s="110">
        <v>21383</v>
      </c>
      <c r="AM210" s="110">
        <v>19</v>
      </c>
      <c r="AN210" s="110">
        <v>0</v>
      </c>
      <c r="AO210" s="108">
        <f>'[1]Contadores Por Turno 2026'!R212-'[1]Contadores Por Turno 2026'!R211</f>
        <v>20.5</v>
      </c>
      <c r="AP210" s="106"/>
      <c r="AQ210" s="108">
        <v>4860</v>
      </c>
      <c r="AR210" s="108">
        <v>8</v>
      </c>
      <c r="AS210" s="110">
        <f>'[1]Contadores Por Turno 2026'!L212-'[1]Contadores Por Turno 2026'!L211</f>
        <v>19</v>
      </c>
      <c r="AT210" s="108"/>
      <c r="AU210" s="107">
        <f>'[1]Contadores Por Turno 2026'!U212-'[1]Contadores Por Turno 2026'!U211</f>
        <v>455</v>
      </c>
      <c r="AV210" s="107">
        <f>'[1]Contadores Por Turno 2026'!V212-'[1]Contadores Por Turno 2026'!V211</f>
        <v>138</v>
      </c>
      <c r="AW210" s="107">
        <f>'[1]Contadores Por Turno 2026'!W212-'[1]Contadores Por Turno 2026'!W211</f>
        <v>121</v>
      </c>
      <c r="AX210" s="107"/>
      <c r="AY210" s="107">
        <f>('[1]Contadores Por Turno 2026'!AD212-'[1]Contadores Por Turno 2026'!AD211)</f>
        <v>1</v>
      </c>
      <c r="AZ210" s="107">
        <f>('[1]Contadores Por Turno 2026'!S212-'[1]Contadores Por Turno 2026'!S211)/1000</f>
        <v>59.628999999999998</v>
      </c>
      <c r="BA210" s="224" t="e">
        <v>#N/A</v>
      </c>
      <c r="BB210" s="4"/>
    </row>
    <row r="211" spans="1:54" ht="15.75" thickBot="1" x14ac:dyDescent="0.3">
      <c r="A211" s="455">
        <f>+A210</f>
        <v>46092</v>
      </c>
      <c r="B211" s="28">
        <v>3</v>
      </c>
      <c r="C211" s="28">
        <f>WEEKNUM(Tabla1[[#This Row],[FECHA]],2)</f>
        <v>11</v>
      </c>
      <c r="D211" s="28">
        <f>DAY(Tabla1[[#This Row],[FECHA]])</f>
        <v>11</v>
      </c>
      <c r="E211" s="28">
        <f>'[1]Contadores Por Turno 2026'!X213-'[1]Contadores Por Turno 2026'!X212</f>
        <v>85</v>
      </c>
      <c r="F211" s="28">
        <f>'[1]Contadores Por Turno 2026'!Y213-'[1]Contadores Por Turno 2026'!Y212</f>
        <v>69</v>
      </c>
      <c r="G211" s="28"/>
      <c r="H21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11" s="28">
        <f>('[1]Contadores Por Turno 2026'!C213-'[1]Contadores Por Turno 2026'!C212)*10</f>
        <v>130</v>
      </c>
      <c r="J211" s="61">
        <f>Tabla1[[#This Row],[ENTRADA RO 1 (m3)]]</f>
        <v>247.03200000000001</v>
      </c>
      <c r="K211" s="61">
        <f>Tabla1[[#This Row],[RECHAZO ETAPA 1 (m3)]]</f>
        <v>60.032000000000011</v>
      </c>
      <c r="L211" s="61">
        <f>Tabla1[[#This Row],[PERMEADO ETAPA 1  (m3)]]</f>
        <v>187</v>
      </c>
      <c r="M211" s="60">
        <f>1-(Tabla1[[#This Row],[VOLUMEN ENVIADO A RO (m3)]]-Tabla1[[#This Row],[VOLUMEN ENVIADO PERMEADO RO (m3)]])/Tabla1[[#This Row],[VOLUMEN ENVIADO A RO (m3)]]</f>
        <v>0.75698694905923114</v>
      </c>
      <c r="N211" s="61">
        <f>('[1]Contadores Por Turno 2026'!N213-'[1]Contadores Por Turno 2026'!N212)/1000</f>
        <v>247.03200000000001</v>
      </c>
      <c r="O211" s="61">
        <f>('[1]Contadores Por Turno 2026'!O213-'[1]Contadores Por Turno 2026'!O212)</f>
        <v>187</v>
      </c>
      <c r="P211" s="61">
        <f>+Tabla1[[#This Row],[ENTRADA RO 1 (m3)]]-Tabla1[[#This Row],[PERMEADO ETAPA 1  (m3)]]</f>
        <v>60.032000000000011</v>
      </c>
      <c r="Q211" s="60">
        <f>1-(Tabla1[[#This Row],[VOLUMEN ENVIADO A RO (m3)]]-Tabla1[[#This Row],[VOLUMEN ENVIADO PERMEADO RO (m3)]])/Tabla1[[#This Row],[VOLUMEN ENVIADO A RO (m3)]]</f>
        <v>0.75698694905923114</v>
      </c>
      <c r="R211" s="61">
        <v>0</v>
      </c>
      <c r="S211" s="61">
        <v>0</v>
      </c>
      <c r="T211" s="61">
        <v>0</v>
      </c>
      <c r="U211" s="60" t="s">
        <v>18</v>
      </c>
      <c r="V211" s="61">
        <f>Tabla1[[#This Row],[VOLUMEN ENVIADO PERMEADO RO (m3)]]</f>
        <v>187</v>
      </c>
      <c r="W211" s="111">
        <f>Tabla1[[#This Row],[TOTAL CONSUMO AGUA LIMPIA PRODUCCIÓN (m3)]]+Tabla1[[#This Row],[TOTAL CONSUMO AGUA RECHAZO PRODUCCIÓN (m3)]]</f>
        <v>451</v>
      </c>
      <c r="X211" s="111">
        <f>+Tabla1[[#This Row],[PERMEADO ETAPA 1  (m3)]]+Tabla1[[#This Row],[VOLUMEN  PTAP POTABLE (m3)2]]+Tabla1[[#This Row],[VOLUMEN CONSUMO ACUEDUCTO (m3)]]+Tabla1[[#This Row],[VOLUMEN CONSUMO CARROTANQUES (m3)]]</f>
        <v>451</v>
      </c>
      <c r="Y211" s="111">
        <v>0</v>
      </c>
      <c r="Z211" s="111">
        <v>400</v>
      </c>
      <c r="AA211" s="115">
        <f>+Tabla1[[#This Row],[VOLUMEN CONSUMO AGUA LIMPIA TINTORERIA (m3)]]</f>
        <v>181</v>
      </c>
      <c r="AB211" s="104">
        <f>Tabla1[[#This Row],[VOLUMEN CONSUMO AGUA LIMPIA TINTORERIA (m3)]]/Tabla1[[#This Row],[TOTAL CONSUMO AGUA PRODUCCIÓN (m3)]]</f>
        <v>0.40133037694013302</v>
      </c>
      <c r="AC211" s="115">
        <f>Tabla1[[#This Row],[TOTAL CONSUMO AGUA LIMPIA PRODUCCIÓN (m3)]]-Tabla1[[#This Row],[VOLUMEN CONSUMO AGUA LIMPIA LAVANDERIA (m3)]]</f>
        <v>181</v>
      </c>
      <c r="AD211" s="115"/>
      <c r="AE211" s="115"/>
      <c r="AF211" s="115">
        <v>65</v>
      </c>
      <c r="AG211" s="115">
        <v>45</v>
      </c>
      <c r="AH211" s="115">
        <f>Tabla1[[#This Row],[VOLUMEN CONSUMO AGUA LIMPIA LAVANDERIA (m3)]]</f>
        <v>270</v>
      </c>
      <c r="AI211" s="104">
        <f>Tabla1[[#This Row],[VOLUMEN CONSUMO AGUA LIMPIA LAVANDERIA (m3)]]/Tabla1[[#This Row],[TOTAL CONSUMO AGUA PRODUCCIÓN (m3)]]</f>
        <v>0.59866962305986693</v>
      </c>
      <c r="AJ211" s="115">
        <f>'[1]Contadores Por Turno 2026'!D213-'[1]Contadores Por Turno 2026'!D212</f>
        <v>270</v>
      </c>
      <c r="AK211" s="115">
        <v>0</v>
      </c>
      <c r="AL211" s="115"/>
      <c r="AM211" s="115">
        <v>19</v>
      </c>
      <c r="AN211" s="115">
        <v>0</v>
      </c>
      <c r="AO211" s="113">
        <f>'[1]Contadores Por Turno 2026'!R213-'[1]Contadores Por Turno 2026'!R212</f>
        <v>18</v>
      </c>
      <c r="AP211" s="111"/>
      <c r="AQ211" s="113"/>
      <c r="AR211" s="113">
        <v>8</v>
      </c>
      <c r="AS211" s="115">
        <f>'[1]Contadores Por Turno 2026'!L213-'[1]Contadores Por Turno 2026'!L212</f>
        <v>21</v>
      </c>
      <c r="AT211" s="113"/>
      <c r="AU211" s="112">
        <f>'[1]Contadores Por Turno 2026'!U213-'[1]Contadores Por Turno 2026'!U212</f>
        <v>467</v>
      </c>
      <c r="AV211" s="112">
        <f>'[1]Contadores Por Turno 2026'!V213-'[1]Contadores Por Turno 2026'!V212</f>
        <v>176</v>
      </c>
      <c r="AW211" s="112">
        <f>'[1]Contadores Por Turno 2026'!W213-'[1]Contadores Por Turno 2026'!W212</f>
        <v>183</v>
      </c>
      <c r="AX211" s="112"/>
      <c r="AY211" s="112">
        <f>('[1]Contadores Por Turno 2026'!AD213-'[1]Contadores Por Turno 2026'!AD212)</f>
        <v>1</v>
      </c>
      <c r="AZ211" s="112">
        <f>('[1]Contadores Por Turno 2026'!S213-'[1]Contadores Por Turno 2026'!S212)/1000</f>
        <v>25.823</v>
      </c>
      <c r="BA211" s="225" t="e">
        <v>#N/A</v>
      </c>
      <c r="BB211" s="4"/>
    </row>
    <row r="212" spans="1:54" ht="15.75" thickBot="1" x14ac:dyDescent="0.3">
      <c r="A212" s="456">
        <f>+A211+1</f>
        <v>46093</v>
      </c>
      <c r="B212" s="26">
        <v>1</v>
      </c>
      <c r="C212" s="26">
        <f>WEEKNUM(Tabla1[[#This Row],[FECHA]],2)</f>
        <v>11</v>
      </c>
      <c r="D212" s="26">
        <f>DAY(Tabla1[[#This Row],[FECHA]])</f>
        <v>12</v>
      </c>
      <c r="E212" s="26">
        <f>'[1]Contadores Por Turno 2026'!X214-'[1]Contadores Por Turno 2026'!X213</f>
        <v>135</v>
      </c>
      <c r="F212" s="26">
        <f>'[1]Contadores Por Turno 2026'!Y214-'[1]Contadores Por Turno 2026'!Y213</f>
        <v>113</v>
      </c>
      <c r="G212" s="26"/>
      <c r="H2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212" s="26">
        <f>('[1]Contadores Por Turno 2026'!C214-'[1]Contadores Por Turno 2026'!C213)*10</f>
        <v>290</v>
      </c>
      <c r="J212" s="57">
        <f>Tabla1[[#This Row],[ENTRADA RO 1 (m3)]]</f>
        <v>285.08</v>
      </c>
      <c r="K212" s="57">
        <f>Tabla1[[#This Row],[RECHAZO ETAPA 1 (m3)]]</f>
        <v>74.079999999999984</v>
      </c>
      <c r="L212" s="57">
        <f>Tabla1[[#This Row],[PERMEADO ETAPA 1  (m3)]]</f>
        <v>211</v>
      </c>
      <c r="M212" s="56">
        <f>1-(Tabla1[[#This Row],[VOLUMEN ENVIADO A RO (m3)]]-Tabla1[[#This Row],[VOLUMEN ENVIADO PERMEADO RO (m3)]])/Tabla1[[#This Row],[VOLUMEN ENVIADO A RO (m3)]]</f>
        <v>0.74014311772134134</v>
      </c>
      <c r="N212" s="57">
        <f>('[1]Contadores Por Turno 2026'!N214-'[1]Contadores Por Turno 2026'!N213)/1000</f>
        <v>285.08</v>
      </c>
      <c r="O212" s="57">
        <f>('[1]Contadores Por Turno 2026'!O214-'[1]Contadores Por Turno 2026'!O213)</f>
        <v>211</v>
      </c>
      <c r="P212" s="57">
        <f>+Tabla1[[#This Row],[ENTRADA RO 1 (m3)]]-Tabla1[[#This Row],[PERMEADO ETAPA 1  (m3)]]</f>
        <v>74.079999999999984</v>
      </c>
      <c r="Q212" s="56">
        <f>1-(Tabla1[[#This Row],[VOLUMEN ENVIADO A RO (m3)]]-Tabla1[[#This Row],[VOLUMEN ENVIADO PERMEADO RO (m3)]])/Tabla1[[#This Row],[VOLUMEN ENVIADO A RO (m3)]]</f>
        <v>0.74014311772134134</v>
      </c>
      <c r="R212" s="57">
        <v>0</v>
      </c>
      <c r="S212" s="57">
        <v>0</v>
      </c>
      <c r="T212" s="57">
        <v>0</v>
      </c>
      <c r="U212" s="56" t="s">
        <v>18</v>
      </c>
      <c r="V212" s="57">
        <f>Tabla1[[#This Row],[VOLUMEN ENVIADO PERMEADO RO (m3)]]</f>
        <v>211</v>
      </c>
      <c r="W212" s="101">
        <f>Tabla1[[#This Row],[TOTAL CONSUMO AGUA LIMPIA PRODUCCIÓN (m3)]]+Tabla1[[#This Row],[TOTAL CONSUMO AGUA RECHAZO PRODUCCIÓN (m3)]]</f>
        <v>392</v>
      </c>
      <c r="X212" s="101">
        <f>+Tabla1[[#This Row],[PERMEADO ETAPA 1  (m3)]]+Tabla1[[#This Row],[VOLUMEN  PTAP POTABLE (m3)2]]+Tabla1[[#This Row],[VOLUMEN CONSUMO ACUEDUCTO (m3)]]+Tabla1[[#This Row],[VOLUMEN CONSUMO CARROTANQUES (m3)]]</f>
        <v>392</v>
      </c>
      <c r="Y212" s="101">
        <v>0</v>
      </c>
      <c r="Z212" s="101">
        <v>480</v>
      </c>
      <c r="AA212" s="105">
        <f>+Tabla1[[#This Row],[VOLUMEN CONSUMO AGUA LIMPIA TINTORERIA (m3)]]</f>
        <v>150</v>
      </c>
      <c r="AB212" s="104">
        <f>Tabla1[[#This Row],[VOLUMEN CONSUMO AGUA LIMPIA TINTORERIA (m3)]]/Tabla1[[#This Row],[TOTAL CONSUMO AGUA PRODUCCIÓN (m3)]]</f>
        <v>0.38265306122448978</v>
      </c>
      <c r="AC212" s="105">
        <f>Tabla1[[#This Row],[TOTAL CONSUMO AGUA LIMPIA PRODUCCIÓN (m3)]]-Tabla1[[#This Row],[VOLUMEN CONSUMO AGUA LIMPIA LAVANDERIA (m3)]]</f>
        <v>150</v>
      </c>
      <c r="AD212" s="105"/>
      <c r="AE212" s="105"/>
      <c r="AF212" s="105">
        <v>65</v>
      </c>
      <c r="AG212" s="105">
        <v>45</v>
      </c>
      <c r="AH212" s="105">
        <f>Tabla1[[#This Row],[VOLUMEN CONSUMO AGUA LIMPIA LAVANDERIA (m3)]]</f>
        <v>242</v>
      </c>
      <c r="AI212" s="104">
        <f>Tabla1[[#This Row],[VOLUMEN CONSUMO AGUA LIMPIA LAVANDERIA (m3)]]/Tabla1[[#This Row],[TOTAL CONSUMO AGUA PRODUCCIÓN (m3)]]</f>
        <v>0.61734693877551017</v>
      </c>
      <c r="AJ212" s="105">
        <f>'[1]Contadores Por Turno 2026'!D214-'[1]Contadores Por Turno 2026'!D213</f>
        <v>242</v>
      </c>
      <c r="AK212" s="105">
        <v>0</v>
      </c>
      <c r="AL212" s="105"/>
      <c r="AM212" s="105">
        <v>19</v>
      </c>
      <c r="AN212" s="105">
        <v>0</v>
      </c>
      <c r="AO212" s="103">
        <f>'[1]Contadores Por Turno 2026'!R214-'[1]Contadores Por Turno 2026'!R213</f>
        <v>16</v>
      </c>
      <c r="AP212" s="101"/>
      <c r="AQ212" s="103"/>
      <c r="AR212" s="103">
        <v>8</v>
      </c>
      <c r="AS212" s="105">
        <f>'[1]Contadores Por Turno 2026'!L214-'[1]Contadores Por Turno 2026'!L213</f>
        <v>22</v>
      </c>
      <c r="AT212" s="103"/>
      <c r="AU212" s="102">
        <f>'[1]Contadores Por Turno 2026'!U214-'[1]Contadores Por Turno 2026'!U213</f>
        <v>414</v>
      </c>
      <c r="AV212" s="102">
        <f>'[1]Contadores Por Turno 2026'!V214-'[1]Contadores Por Turno 2026'!V213</f>
        <v>177</v>
      </c>
      <c r="AW212" s="102">
        <f>'[1]Contadores Por Turno 2026'!W214-'[1]Contadores Por Turno 2026'!W213</f>
        <v>136</v>
      </c>
      <c r="AX212" s="102"/>
      <c r="AY212" s="102">
        <f>('[1]Contadores Por Turno 2026'!AD214-'[1]Contadores Por Turno 2026'!AD213)</f>
        <v>1</v>
      </c>
      <c r="AZ212" s="102">
        <f>('[1]Contadores Por Turno 2026'!S214-'[1]Contadores Por Turno 2026'!S213)/1000</f>
        <v>63.603999999999999</v>
      </c>
      <c r="BA212" s="223" t="e">
        <v>#N/A</v>
      </c>
      <c r="BB212" s="4"/>
    </row>
    <row r="213" spans="1:54" ht="15.75" thickBot="1" x14ac:dyDescent="0.3">
      <c r="A213" s="454">
        <f>+A212</f>
        <v>46093</v>
      </c>
      <c r="B213" s="17">
        <v>2</v>
      </c>
      <c r="C213" s="17">
        <f>WEEKNUM(Tabla1[[#This Row],[FECHA]],2)</f>
        <v>11</v>
      </c>
      <c r="D213" s="17">
        <f>DAY(Tabla1[[#This Row],[FECHA]])</f>
        <v>12</v>
      </c>
      <c r="E213" s="17">
        <f>'[1]Contadores Por Turno 2026'!X215-'[1]Contadores Por Turno 2026'!X214</f>
        <v>134</v>
      </c>
      <c r="F213" s="17">
        <f>'[1]Contadores Por Turno 2026'!Y215-'[1]Contadores Por Turno 2026'!Y214</f>
        <v>112</v>
      </c>
      <c r="H21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213" s="17">
        <f>('[1]Contadores Por Turno 2026'!C215-'[1]Contadores Por Turno 2026'!C214)*10</f>
        <v>200</v>
      </c>
      <c r="J213" s="59">
        <f>Tabla1[[#This Row],[ENTRADA RO 1 (m3)]]</f>
        <v>224.928</v>
      </c>
      <c r="K213" s="59">
        <f>Tabla1[[#This Row],[RECHAZO ETAPA 1 (m3)]]</f>
        <v>56.927999999999997</v>
      </c>
      <c r="L213" s="59">
        <f>Tabla1[[#This Row],[PERMEADO ETAPA 1  (m3)]]</f>
        <v>168</v>
      </c>
      <c r="M213" s="58">
        <f>1-(Tabla1[[#This Row],[VOLUMEN ENVIADO A RO (m3)]]-Tabla1[[#This Row],[VOLUMEN ENVIADO PERMEADO RO (m3)]])/Tabla1[[#This Row],[VOLUMEN ENVIADO A RO (m3)]]</f>
        <v>0.74690567648314121</v>
      </c>
      <c r="N213" s="59">
        <f>('[1]Contadores Por Turno 2026'!N215-'[1]Contadores Por Turno 2026'!N214)/1000</f>
        <v>224.928</v>
      </c>
      <c r="O213" s="59">
        <f>('[1]Contadores Por Turno 2026'!O215-'[1]Contadores Por Turno 2026'!O214)</f>
        <v>168</v>
      </c>
      <c r="P213" s="59">
        <f>+Tabla1[[#This Row],[ENTRADA RO 1 (m3)]]-Tabla1[[#This Row],[PERMEADO ETAPA 1  (m3)]]</f>
        <v>56.927999999999997</v>
      </c>
      <c r="Q213" s="58">
        <f>1-(Tabla1[[#This Row],[VOLUMEN ENVIADO A RO (m3)]]-Tabla1[[#This Row],[VOLUMEN ENVIADO PERMEADO RO (m3)]])/Tabla1[[#This Row],[VOLUMEN ENVIADO A RO (m3)]]</f>
        <v>0.74690567648314121</v>
      </c>
      <c r="R213" s="59">
        <v>0</v>
      </c>
      <c r="S213" s="59">
        <v>0</v>
      </c>
      <c r="T213" s="59">
        <v>0</v>
      </c>
      <c r="U213" s="58" t="s">
        <v>18</v>
      </c>
      <c r="V213" s="59">
        <f>Tabla1[[#This Row],[VOLUMEN ENVIADO PERMEADO RO (m3)]]</f>
        <v>168</v>
      </c>
      <c r="W213" s="106">
        <f>Tabla1[[#This Row],[TOTAL CONSUMO AGUA LIMPIA PRODUCCIÓN (m3)]]+Tabla1[[#This Row],[TOTAL CONSUMO AGUA RECHAZO PRODUCCIÓN (m3)]]</f>
        <v>418</v>
      </c>
      <c r="X213" s="106">
        <f>+Tabla1[[#This Row],[PERMEADO ETAPA 1  (m3)]]+Tabla1[[#This Row],[VOLUMEN  PTAP POTABLE (m3)2]]+Tabla1[[#This Row],[VOLUMEN CONSUMO ACUEDUCTO (m3)]]+Tabla1[[#This Row],[VOLUMEN CONSUMO CARROTANQUES (m3)]]</f>
        <v>418</v>
      </c>
      <c r="Y213" s="106">
        <v>0</v>
      </c>
      <c r="Z213" s="106">
        <v>400</v>
      </c>
      <c r="AA213" s="110">
        <f>+Tabla1[[#This Row],[VOLUMEN CONSUMO AGUA LIMPIA TINTORERIA (m3)]]</f>
        <v>168</v>
      </c>
      <c r="AB213" s="104">
        <f>Tabla1[[#This Row],[VOLUMEN CONSUMO AGUA LIMPIA TINTORERIA (m3)]]/Tabla1[[#This Row],[TOTAL CONSUMO AGUA PRODUCCIÓN (m3)]]</f>
        <v>0.40191387559808611</v>
      </c>
      <c r="AC213" s="110">
        <f>Tabla1[[#This Row],[TOTAL CONSUMO AGUA LIMPIA PRODUCCIÓN (m3)]]-Tabla1[[#This Row],[VOLUMEN CONSUMO AGUA LIMPIA LAVANDERIA (m3)]]</f>
        <v>168</v>
      </c>
      <c r="AD213" s="110"/>
      <c r="AE213" s="110">
        <v>9152</v>
      </c>
      <c r="AF213" s="110">
        <v>65</v>
      </c>
      <c r="AG213" s="110">
        <v>45</v>
      </c>
      <c r="AH213" s="110">
        <f>Tabla1[[#This Row],[VOLUMEN CONSUMO AGUA LIMPIA LAVANDERIA (m3)]]</f>
        <v>250</v>
      </c>
      <c r="AI213" s="104">
        <f>Tabla1[[#This Row],[VOLUMEN CONSUMO AGUA LIMPIA LAVANDERIA (m3)]]/Tabla1[[#This Row],[TOTAL CONSUMO AGUA PRODUCCIÓN (m3)]]</f>
        <v>0.59808612440191389</v>
      </c>
      <c r="AJ213" s="110">
        <f>'[1]Contadores Por Turno 2026'!D215-'[1]Contadores Por Turno 2026'!D214</f>
        <v>250</v>
      </c>
      <c r="AK213" s="110">
        <v>0</v>
      </c>
      <c r="AL213" s="110">
        <v>19587</v>
      </c>
      <c r="AM213" s="110">
        <v>19</v>
      </c>
      <c r="AN213" s="110">
        <v>0</v>
      </c>
      <c r="AO213" s="108">
        <f>'[1]Contadores Por Turno 2026'!R215-'[1]Contadores Por Turno 2026'!R214</f>
        <v>15</v>
      </c>
      <c r="AP213" s="106"/>
      <c r="AQ213" s="108">
        <v>260</v>
      </c>
      <c r="AR213" s="108">
        <v>8</v>
      </c>
      <c r="AS213" s="110">
        <f>'[1]Contadores Por Turno 2026'!L215-'[1]Contadores Por Turno 2026'!L214</f>
        <v>14</v>
      </c>
      <c r="AT213" s="108"/>
      <c r="AU213" s="107">
        <f>'[1]Contadores Por Turno 2026'!U215-'[1]Contadores Por Turno 2026'!U214</f>
        <v>440</v>
      </c>
      <c r="AV213" s="107">
        <f>'[1]Contadores Por Turno 2026'!V215-'[1]Contadores Por Turno 2026'!V214</f>
        <v>103</v>
      </c>
      <c r="AW213" s="107">
        <f>'[1]Contadores Por Turno 2026'!W215-'[1]Contadores Por Turno 2026'!W214</f>
        <v>106</v>
      </c>
      <c r="AX213" s="107"/>
      <c r="AY213" s="107">
        <f>('[1]Contadores Por Turno 2026'!AD215-'[1]Contadores Por Turno 2026'!AD214)</f>
        <v>1</v>
      </c>
      <c r="AZ213" s="107">
        <f>('[1]Contadores Por Turno 2026'!S215-'[1]Contadores Por Turno 2026'!S214)/1000</f>
        <v>119.17100000000001</v>
      </c>
      <c r="BA213" s="224" t="e">
        <v>#N/A</v>
      </c>
      <c r="BB213" s="4"/>
    </row>
    <row r="214" spans="1:54" ht="15.75" thickBot="1" x14ac:dyDescent="0.3">
      <c r="A214" s="455">
        <f>+A213</f>
        <v>46093</v>
      </c>
      <c r="B214" s="28">
        <v>3</v>
      </c>
      <c r="C214" s="28">
        <f>WEEKNUM(Tabla1[[#This Row],[FECHA]],2)</f>
        <v>11</v>
      </c>
      <c r="D214" s="28">
        <f>DAY(Tabla1[[#This Row],[FECHA]])</f>
        <v>12</v>
      </c>
      <c r="E214" s="28">
        <f>'[1]Contadores Por Turno 2026'!X216-'[1]Contadores Por Turno 2026'!X215</f>
        <v>114</v>
      </c>
      <c r="F214" s="28">
        <f>'[1]Contadores Por Turno 2026'!Y216-'[1]Contadores Por Turno 2026'!Y215</f>
        <v>96</v>
      </c>
      <c r="G214" s="28"/>
      <c r="H21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212</v>
      </c>
      <c r="I214" s="28">
        <f>('[1]Contadores Por Turno 2026'!C216-'[1]Contadores Por Turno 2026'!C215)*10</f>
        <v>360</v>
      </c>
      <c r="J214" s="61">
        <f>Tabla1[[#This Row],[ENTRADA RO 1 (m3)]]</f>
        <v>281.26600000000002</v>
      </c>
      <c r="K214" s="61">
        <f>Tabla1[[#This Row],[RECHAZO ETAPA 1 (m3)]]</f>
        <v>69.26600000000002</v>
      </c>
      <c r="L214" s="61">
        <f>Tabla1[[#This Row],[PERMEADO ETAPA 1  (m3)]]</f>
        <v>212</v>
      </c>
      <c r="M214" s="60">
        <f>1-(Tabla1[[#This Row],[VOLUMEN ENVIADO A RO (m3)]]-Tabla1[[#This Row],[VOLUMEN ENVIADO PERMEADO RO (m3)]])/Tabla1[[#This Row],[VOLUMEN ENVIADO A RO (m3)]]</f>
        <v>0.75373489863687748</v>
      </c>
      <c r="N214" s="61">
        <f>('[1]Contadores Por Turno 2026'!N216-'[1]Contadores Por Turno 2026'!N215)/1000</f>
        <v>281.26600000000002</v>
      </c>
      <c r="O214" s="61">
        <f>('[1]Contadores Por Turno 2026'!O216-'[1]Contadores Por Turno 2026'!O215)</f>
        <v>212</v>
      </c>
      <c r="P214" s="61">
        <f>+Tabla1[[#This Row],[ENTRADA RO 1 (m3)]]-Tabla1[[#This Row],[PERMEADO ETAPA 1  (m3)]]</f>
        <v>69.26600000000002</v>
      </c>
      <c r="Q214" s="60">
        <f>1-(Tabla1[[#This Row],[VOLUMEN ENVIADO A RO (m3)]]-Tabla1[[#This Row],[VOLUMEN ENVIADO PERMEADO RO (m3)]])/Tabla1[[#This Row],[VOLUMEN ENVIADO A RO (m3)]]</f>
        <v>0.75373489863687748</v>
      </c>
      <c r="R214" s="61">
        <v>0</v>
      </c>
      <c r="S214" s="61">
        <v>0</v>
      </c>
      <c r="T214" s="61">
        <v>0</v>
      </c>
      <c r="U214" s="60" t="s">
        <v>18</v>
      </c>
      <c r="V214" s="61">
        <f>Tabla1[[#This Row],[VOLUMEN ENVIADO PERMEADO RO (m3)]]</f>
        <v>212</v>
      </c>
      <c r="W214" s="111">
        <f>Tabla1[[#This Row],[TOTAL CONSUMO AGUA LIMPIA PRODUCCIÓN (m3)]]+Tabla1[[#This Row],[TOTAL CONSUMO AGUA RECHAZO PRODUCCIÓN (m3)]]</f>
        <v>520</v>
      </c>
      <c r="X214" s="111">
        <f>+Tabla1[[#This Row],[PERMEADO ETAPA 1  (m3)]]+Tabla1[[#This Row],[VOLUMEN  PTAP POTABLE (m3)2]]+Tabla1[[#This Row],[VOLUMEN CONSUMO ACUEDUCTO (m3)]]+Tabla1[[#This Row],[VOLUMEN CONSUMO CARROTANQUES (m3)]]</f>
        <v>520</v>
      </c>
      <c r="Y214" s="111">
        <v>0</v>
      </c>
      <c r="Z214" s="111">
        <v>640</v>
      </c>
      <c r="AA214" s="115">
        <f>+Tabla1[[#This Row],[VOLUMEN CONSUMO AGUA LIMPIA TINTORERIA (m3)]]</f>
        <v>210</v>
      </c>
      <c r="AB214" s="104">
        <f>Tabla1[[#This Row],[VOLUMEN CONSUMO AGUA LIMPIA TINTORERIA (m3)]]/Tabla1[[#This Row],[TOTAL CONSUMO AGUA PRODUCCIÓN (m3)]]</f>
        <v>0.40384615384615385</v>
      </c>
      <c r="AC214" s="115">
        <f>Tabla1[[#This Row],[TOTAL CONSUMO AGUA LIMPIA PRODUCCIÓN (m3)]]-Tabla1[[#This Row],[VOLUMEN CONSUMO AGUA LIMPIA LAVANDERIA (m3)]]</f>
        <v>210</v>
      </c>
      <c r="AD214" s="115"/>
      <c r="AE214" s="115"/>
      <c r="AF214" s="115">
        <v>65</v>
      </c>
      <c r="AG214" s="115">
        <v>45</v>
      </c>
      <c r="AH214" s="115">
        <f>Tabla1[[#This Row],[VOLUMEN CONSUMO AGUA LIMPIA LAVANDERIA (m3)]]</f>
        <v>310</v>
      </c>
      <c r="AI214" s="104">
        <f>Tabla1[[#This Row],[VOLUMEN CONSUMO AGUA LIMPIA LAVANDERIA (m3)]]/Tabla1[[#This Row],[TOTAL CONSUMO AGUA PRODUCCIÓN (m3)]]</f>
        <v>0.59615384615384615</v>
      </c>
      <c r="AJ214" s="115">
        <f>'[1]Contadores Por Turno 2026'!D216-'[1]Contadores Por Turno 2026'!D215</f>
        <v>310</v>
      </c>
      <c r="AK214" s="115">
        <v>0</v>
      </c>
      <c r="AL214" s="115"/>
      <c r="AM214" s="115">
        <v>19</v>
      </c>
      <c r="AN214" s="115">
        <v>0</v>
      </c>
      <c r="AO214" s="113">
        <f>'[1]Contadores Por Turno 2026'!R216-'[1]Contadores Por Turno 2026'!R215</f>
        <v>17</v>
      </c>
      <c r="AP214" s="111"/>
      <c r="AQ214" s="113"/>
      <c r="AR214" s="113">
        <v>8</v>
      </c>
      <c r="AS214" s="115">
        <f>'[1]Contadores Por Turno 2026'!L216-'[1]Contadores Por Turno 2026'!L215</f>
        <v>21</v>
      </c>
      <c r="AT214" s="113"/>
      <c r="AU214" s="112">
        <f>'[1]Contadores Por Turno 2026'!U216-'[1]Contadores Por Turno 2026'!U215</f>
        <v>538</v>
      </c>
      <c r="AV214" s="112">
        <f>'[1]Contadores Por Turno 2026'!V216-'[1]Contadores Por Turno 2026'!V215</f>
        <v>199</v>
      </c>
      <c r="AW214" s="112">
        <f>'[1]Contadores Por Turno 2026'!W216-'[1]Contadores Por Turno 2026'!W215</f>
        <v>149</v>
      </c>
      <c r="AX214" s="112"/>
      <c r="AY214" s="112">
        <f>('[1]Contadores Por Turno 2026'!AD216-'[1]Contadores Por Turno 2026'!AD215)</f>
        <v>0</v>
      </c>
      <c r="AZ214" s="112">
        <f>('[1]Contadores Por Turno 2026'!S216-'[1]Contadores Por Turno 2026'!S215)/1000</f>
        <v>57.555999999999997</v>
      </c>
      <c r="BA214" s="225" t="e">
        <v>#N/A</v>
      </c>
      <c r="BB214" s="4"/>
    </row>
    <row r="215" spans="1:54" ht="15.75" thickBot="1" x14ac:dyDescent="0.3">
      <c r="A215" s="456">
        <f>+A214+1</f>
        <v>46094</v>
      </c>
      <c r="B215" s="26">
        <v>1</v>
      </c>
      <c r="C215" s="26">
        <f>WEEKNUM(Tabla1[[#This Row],[FECHA]],2)</f>
        <v>11</v>
      </c>
      <c r="D215" s="26">
        <f>DAY(Tabla1[[#This Row],[FECHA]])</f>
        <v>13</v>
      </c>
      <c r="E215" s="26">
        <f>'[1]Contadores Por Turno 2026'!X217-'[1]Contadores Por Turno 2026'!X216</f>
        <v>81</v>
      </c>
      <c r="F215" s="26">
        <f>'[1]Contadores Por Turno 2026'!Y217-'[1]Contadores Por Turno 2026'!Y216</f>
        <v>67</v>
      </c>
      <c r="G215" s="26"/>
      <c r="H2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</v>
      </c>
      <c r="I215" s="26">
        <f>('[1]Contadores Por Turno 2026'!C217-'[1]Contadores Por Turno 2026'!C216)*10</f>
        <v>240</v>
      </c>
      <c r="J215" s="57">
        <f>Tabla1[[#This Row],[ENTRADA RO 1 (m3)]]</f>
        <v>244.97300000000001</v>
      </c>
      <c r="K215" s="57">
        <f>Tabla1[[#This Row],[RECHAZO ETAPA 1 (m3)]]</f>
        <v>62.973000000000013</v>
      </c>
      <c r="L215" s="57">
        <f>Tabla1[[#This Row],[PERMEADO ETAPA 1  (m3)]]</f>
        <v>182</v>
      </c>
      <c r="M215" s="56">
        <f>1-(Tabla1[[#This Row],[VOLUMEN ENVIADO A RO (m3)]]-Tabla1[[#This Row],[VOLUMEN ENVIADO PERMEADO RO (m3)]])/Tabla1[[#This Row],[VOLUMEN ENVIADO A RO (m3)]]</f>
        <v>0.74293901776930515</v>
      </c>
      <c r="N215" s="57">
        <f>('[1]Contadores Por Turno 2026'!N217-'[1]Contadores Por Turno 2026'!N216)/1000</f>
        <v>244.97300000000001</v>
      </c>
      <c r="O215" s="57">
        <f>('[1]Contadores Por Turno 2026'!O217-'[1]Contadores Por Turno 2026'!O216)</f>
        <v>182</v>
      </c>
      <c r="P215" s="57">
        <f>+Tabla1[[#This Row],[ENTRADA RO 1 (m3)]]-Tabla1[[#This Row],[PERMEADO ETAPA 1  (m3)]]</f>
        <v>62.973000000000013</v>
      </c>
      <c r="Q215" s="56">
        <f>1-(Tabla1[[#This Row],[VOLUMEN ENVIADO A RO (m3)]]-Tabla1[[#This Row],[VOLUMEN ENVIADO PERMEADO RO (m3)]])/Tabla1[[#This Row],[VOLUMEN ENVIADO A RO (m3)]]</f>
        <v>0.74293901776930515</v>
      </c>
      <c r="R215" s="57">
        <v>0</v>
      </c>
      <c r="S215" s="57">
        <v>0</v>
      </c>
      <c r="T215" s="57">
        <v>0</v>
      </c>
      <c r="U215" s="56" t="s">
        <v>18</v>
      </c>
      <c r="V215" s="57">
        <f>Tabla1[[#This Row],[VOLUMEN ENVIADO PERMEADO RO (m3)]]</f>
        <v>182</v>
      </c>
      <c r="W215" s="101">
        <f>Tabla1[[#This Row],[TOTAL CONSUMO AGUA LIMPIA PRODUCCIÓN (m3)]]+Tabla1[[#This Row],[TOTAL CONSUMO AGUA RECHAZO PRODUCCIÓN (m3)]]</f>
        <v>383</v>
      </c>
      <c r="X215" s="101">
        <f>+Tabla1[[#This Row],[PERMEADO ETAPA 1  (m3)]]+Tabla1[[#This Row],[VOLUMEN  PTAP POTABLE (m3)2]]+Tabla1[[#This Row],[VOLUMEN CONSUMO ACUEDUCTO (m3)]]+Tabla1[[#This Row],[VOLUMEN CONSUMO CARROTANQUES (m3)]]</f>
        <v>383</v>
      </c>
      <c r="Y215" s="101">
        <v>0</v>
      </c>
      <c r="Z215" s="101">
        <v>480</v>
      </c>
      <c r="AA215" s="105">
        <f>+Tabla1[[#This Row],[VOLUMEN CONSUMO AGUA LIMPIA TINTORERIA (m3)]]</f>
        <v>162</v>
      </c>
      <c r="AB215" s="104">
        <f>Tabla1[[#This Row],[VOLUMEN CONSUMO AGUA LIMPIA TINTORERIA (m3)]]/Tabla1[[#This Row],[TOTAL CONSUMO AGUA PRODUCCIÓN (m3)]]</f>
        <v>0.42297650130548303</v>
      </c>
      <c r="AC215" s="105">
        <f>Tabla1[[#This Row],[TOTAL CONSUMO AGUA LIMPIA PRODUCCIÓN (m3)]]-Tabla1[[#This Row],[VOLUMEN CONSUMO AGUA LIMPIA LAVANDERIA (m3)]]</f>
        <v>162</v>
      </c>
      <c r="AD215" s="105"/>
      <c r="AE215" s="105"/>
      <c r="AF215" s="105">
        <v>65</v>
      </c>
      <c r="AG215" s="105">
        <v>45</v>
      </c>
      <c r="AH215" s="105">
        <f>Tabla1[[#This Row],[VOLUMEN CONSUMO AGUA LIMPIA LAVANDERIA (m3)]]</f>
        <v>221</v>
      </c>
      <c r="AI215" s="104">
        <f>Tabla1[[#This Row],[VOLUMEN CONSUMO AGUA LIMPIA LAVANDERIA (m3)]]/Tabla1[[#This Row],[TOTAL CONSUMO AGUA PRODUCCIÓN (m3)]]</f>
        <v>0.57702349869451697</v>
      </c>
      <c r="AJ215" s="105">
        <f>'[1]Contadores Por Turno 2026'!D217-'[1]Contadores Por Turno 2026'!D216</f>
        <v>221</v>
      </c>
      <c r="AK215" s="105">
        <v>0</v>
      </c>
      <c r="AL215" s="105"/>
      <c r="AM215" s="105">
        <v>19</v>
      </c>
      <c r="AN215" s="105">
        <v>0</v>
      </c>
      <c r="AO215" s="103">
        <f>'[1]Contadores Por Turno 2026'!R217-'[1]Contadores Por Turno 2026'!R216</f>
        <v>17</v>
      </c>
      <c r="AP215" s="101"/>
      <c r="AQ215" s="103"/>
      <c r="AR215" s="103">
        <v>8</v>
      </c>
      <c r="AS215" s="105">
        <f>'[1]Contadores Por Turno 2026'!L217-'[1]Contadores Por Turno 2026'!L216</f>
        <v>24</v>
      </c>
      <c r="AT215" s="103"/>
      <c r="AU215" s="102">
        <f>'[1]Contadores Por Turno 2026'!U217-'[1]Contadores Por Turno 2026'!U216</f>
        <v>397</v>
      </c>
      <c r="AV215" s="102">
        <f>'[1]Contadores Por Turno 2026'!V217-'[1]Contadores Por Turno 2026'!V216</f>
        <v>204</v>
      </c>
      <c r="AW215" s="102">
        <f>'[1]Contadores Por Turno 2026'!W217-'[1]Contadores Por Turno 2026'!W216</f>
        <v>132</v>
      </c>
      <c r="AX215" s="102"/>
      <c r="AY215" s="102">
        <f>('[1]Contadores Por Turno 2026'!AD217-'[1]Contadores Por Turno 2026'!AD216)</f>
        <v>1</v>
      </c>
      <c r="AZ215" s="102">
        <f>('[1]Contadores Por Turno 2026'!S217-'[1]Contadores Por Turno 2026'!S216)/1000</f>
        <v>98.590999999999994</v>
      </c>
      <c r="BA215" s="223" t="e">
        <v>#N/A</v>
      </c>
      <c r="BB215" s="4"/>
    </row>
    <row r="216" spans="1:54" ht="15.75" thickBot="1" x14ac:dyDescent="0.3">
      <c r="A216" s="454">
        <f>+A215</f>
        <v>46094</v>
      </c>
      <c r="B216" s="17">
        <v>2</v>
      </c>
      <c r="C216" s="17">
        <f>WEEKNUM(Tabla1[[#This Row],[FECHA]],2)</f>
        <v>11</v>
      </c>
      <c r="D216" s="17">
        <f>DAY(Tabla1[[#This Row],[FECHA]])</f>
        <v>13</v>
      </c>
      <c r="E216" s="17">
        <f>'[1]Contadores Por Turno 2026'!X218-'[1]Contadores Por Turno 2026'!X217</f>
        <v>82</v>
      </c>
      <c r="F216" s="17">
        <f>'[1]Contadores Por Turno 2026'!Y218-'[1]Contadores Por Turno 2026'!Y217</f>
        <v>62</v>
      </c>
      <c r="H21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</v>
      </c>
      <c r="I216" s="17">
        <f>('[1]Contadores Por Turno 2026'!C218-'[1]Contadores Por Turno 2026'!C217)*10</f>
        <v>200</v>
      </c>
      <c r="J216" s="59">
        <f>Tabla1[[#This Row],[ENTRADA RO 1 (m3)]]</f>
        <v>184.042</v>
      </c>
      <c r="K216" s="59">
        <f>Tabla1[[#This Row],[RECHAZO ETAPA 1 (m3)]]</f>
        <v>47.042000000000002</v>
      </c>
      <c r="L216" s="59">
        <f>Tabla1[[#This Row],[PERMEADO ETAPA 1  (m3)]]</f>
        <v>137</v>
      </c>
      <c r="M216" s="58">
        <f>1-(Tabla1[[#This Row],[VOLUMEN ENVIADO A RO (m3)]]-Tabla1[[#This Row],[VOLUMEN ENVIADO PERMEADO RO (m3)]])/Tabla1[[#This Row],[VOLUMEN ENVIADO A RO (m3)]]</f>
        <v>0.74439530107258123</v>
      </c>
      <c r="N216" s="59">
        <f>('[1]Contadores Por Turno 2026'!N218-'[1]Contadores Por Turno 2026'!N217)/1000</f>
        <v>184.042</v>
      </c>
      <c r="O216" s="59">
        <f>('[1]Contadores Por Turno 2026'!O218-'[1]Contadores Por Turno 2026'!O217)</f>
        <v>137</v>
      </c>
      <c r="P216" s="59">
        <f>+Tabla1[[#This Row],[ENTRADA RO 1 (m3)]]-Tabla1[[#This Row],[PERMEADO ETAPA 1  (m3)]]</f>
        <v>47.042000000000002</v>
      </c>
      <c r="Q216" s="58">
        <f>1-(Tabla1[[#This Row],[VOLUMEN ENVIADO A RO (m3)]]-Tabla1[[#This Row],[VOLUMEN ENVIADO PERMEADO RO (m3)]])/Tabla1[[#This Row],[VOLUMEN ENVIADO A RO (m3)]]</f>
        <v>0.74439530107258123</v>
      </c>
      <c r="R216" s="59">
        <v>0</v>
      </c>
      <c r="S216" s="59">
        <v>0</v>
      </c>
      <c r="T216" s="59">
        <v>0</v>
      </c>
      <c r="U216" s="58" t="s">
        <v>18</v>
      </c>
      <c r="V216" s="59">
        <f>Tabla1[[#This Row],[VOLUMEN ENVIADO PERMEADO RO (m3)]]</f>
        <v>137</v>
      </c>
      <c r="W216" s="106">
        <f>Tabla1[[#This Row],[TOTAL CONSUMO AGUA LIMPIA PRODUCCIÓN (m3)]]+Tabla1[[#This Row],[TOTAL CONSUMO AGUA RECHAZO PRODUCCIÓN (m3)]]</f>
        <v>195</v>
      </c>
      <c r="X216" s="106">
        <f>+Tabla1[[#This Row],[PERMEADO ETAPA 1  (m3)]]+Tabla1[[#This Row],[VOLUMEN  PTAP POTABLE (m3)2]]+Tabla1[[#This Row],[VOLUMEN CONSUMO ACUEDUCTO (m3)]]+Tabla1[[#This Row],[VOLUMEN CONSUMO CARROTANQUES (m3)]]</f>
        <v>195</v>
      </c>
      <c r="Y216" s="106">
        <v>0</v>
      </c>
      <c r="Z216" s="106">
        <v>240</v>
      </c>
      <c r="AA216" s="110">
        <f>+Tabla1[[#This Row],[VOLUMEN CONSUMO AGUA LIMPIA TINTORERIA (m3)]]</f>
        <v>-5</v>
      </c>
      <c r="AB216" s="104">
        <f>Tabla1[[#This Row],[VOLUMEN CONSUMO AGUA LIMPIA TINTORERIA (m3)]]/Tabla1[[#This Row],[TOTAL CONSUMO AGUA PRODUCCIÓN (m3)]]</f>
        <v>-2.564102564102564E-2</v>
      </c>
      <c r="AC216" s="110">
        <f>Tabla1[[#This Row],[TOTAL CONSUMO AGUA LIMPIA PRODUCCIÓN (m3)]]-Tabla1[[#This Row],[VOLUMEN CONSUMO AGUA LIMPIA LAVANDERIA (m3)]]</f>
        <v>-5</v>
      </c>
      <c r="AD216" s="110"/>
      <c r="AE216" s="110">
        <v>10725</v>
      </c>
      <c r="AF216" s="110">
        <v>65</v>
      </c>
      <c r="AG216" s="110">
        <v>45</v>
      </c>
      <c r="AH216" s="110">
        <f>Tabla1[[#This Row],[VOLUMEN CONSUMO AGUA LIMPIA LAVANDERIA (m3)]]</f>
        <v>200</v>
      </c>
      <c r="AI216" s="104">
        <f>Tabla1[[#This Row],[VOLUMEN CONSUMO AGUA LIMPIA LAVANDERIA (m3)]]/Tabla1[[#This Row],[TOTAL CONSUMO AGUA PRODUCCIÓN (m3)]]</f>
        <v>1.0256410256410255</v>
      </c>
      <c r="AJ216" s="110">
        <f>'[1]Contadores Por Turno 2026'!D218-'[1]Contadores Por Turno 2026'!D217</f>
        <v>200</v>
      </c>
      <c r="AK216" s="110">
        <v>0</v>
      </c>
      <c r="AL216" s="110">
        <v>17646</v>
      </c>
      <c r="AM216" s="110">
        <v>19</v>
      </c>
      <c r="AN216" s="110">
        <v>0</v>
      </c>
      <c r="AO216" s="108">
        <f>'[1]Contadores Por Turno 2026'!R218-'[1]Contadores Por Turno 2026'!R217</f>
        <v>14</v>
      </c>
      <c r="AP216" s="106"/>
      <c r="AQ216" s="108">
        <v>167</v>
      </c>
      <c r="AR216" s="108">
        <v>8</v>
      </c>
      <c r="AS216" s="110">
        <f>'[1]Contadores Por Turno 2026'!L218-'[1]Contadores Por Turno 2026'!L217</f>
        <v>16</v>
      </c>
      <c r="AT216" s="108"/>
      <c r="AU216" s="107">
        <f>'[1]Contadores Por Turno 2026'!U218-'[1]Contadores Por Turno 2026'!U217</f>
        <v>215</v>
      </c>
      <c r="AV216" s="107">
        <f>'[1]Contadores Por Turno 2026'!V218-'[1]Contadores Por Turno 2026'!V217</f>
        <v>96</v>
      </c>
      <c r="AW216" s="107">
        <f>'[1]Contadores Por Turno 2026'!W218-'[1]Contadores Por Turno 2026'!W217</f>
        <v>37</v>
      </c>
      <c r="AX216" s="107"/>
      <c r="AY216" s="107">
        <f>('[1]Contadores Por Turno 2026'!AD218-'[1]Contadores Por Turno 2026'!AD217)</f>
        <v>0</v>
      </c>
      <c r="AZ216" s="107">
        <f>('[1]Contadores Por Turno 2026'!S218-'[1]Contadores Por Turno 2026'!S217)/1000</f>
        <v>47.192999999999998</v>
      </c>
      <c r="BA216" s="224" t="e">
        <v>#N/A</v>
      </c>
      <c r="BB216" s="4"/>
    </row>
    <row r="217" spans="1:54" ht="15.75" thickBot="1" x14ac:dyDescent="0.3">
      <c r="A217" s="455">
        <f>+A216</f>
        <v>46094</v>
      </c>
      <c r="B217" s="28">
        <v>3</v>
      </c>
      <c r="C217" s="28">
        <f>WEEKNUM(Tabla1[[#This Row],[FECHA]],2)</f>
        <v>11</v>
      </c>
      <c r="D217" s="28">
        <f>DAY(Tabla1[[#This Row],[FECHA]])</f>
        <v>13</v>
      </c>
      <c r="E217" s="28">
        <f>'[1]Contadores Por Turno 2026'!X219-'[1]Contadores Por Turno 2026'!X218</f>
        <v>82</v>
      </c>
      <c r="F217" s="28">
        <f>'[1]Contadores Por Turno 2026'!Y219-'[1]Contadores Por Turno 2026'!Y218</f>
        <v>62</v>
      </c>
      <c r="G217" s="28"/>
      <c r="H21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217" s="28">
        <f>('[1]Contadores Por Turno 2026'!C219-'[1]Contadores Por Turno 2026'!C218)*10</f>
        <v>300</v>
      </c>
      <c r="J217" s="61">
        <f>Tabla1[[#This Row],[ENTRADA RO 1 (m3)]]</f>
        <v>285.37400000000002</v>
      </c>
      <c r="K217" s="61">
        <f>Tabla1[[#This Row],[RECHAZO ETAPA 1 (m3)]]</f>
        <v>71.374000000000024</v>
      </c>
      <c r="L217" s="61">
        <f>Tabla1[[#This Row],[PERMEADO ETAPA 1  (m3)]]</f>
        <v>214</v>
      </c>
      <c r="M217" s="60">
        <f>1-(Tabla1[[#This Row],[VOLUMEN ENVIADO A RO (m3)]]-Tabla1[[#This Row],[VOLUMEN ENVIADO PERMEADO RO (m3)]])/Tabla1[[#This Row],[VOLUMEN ENVIADO A RO (m3)]]</f>
        <v>0.74989312270914654</v>
      </c>
      <c r="N217" s="61">
        <f>('[1]Contadores Por Turno 2026'!N219-'[1]Contadores Por Turno 2026'!N218)/1000</f>
        <v>285.37400000000002</v>
      </c>
      <c r="O217" s="61">
        <f>('[1]Contadores Por Turno 2026'!O219-'[1]Contadores Por Turno 2026'!O218)</f>
        <v>214</v>
      </c>
      <c r="P217" s="61">
        <f>+Tabla1[[#This Row],[ENTRADA RO 1 (m3)]]-Tabla1[[#This Row],[PERMEADO ETAPA 1  (m3)]]</f>
        <v>71.374000000000024</v>
      </c>
      <c r="Q217" s="60">
        <f>1-(Tabla1[[#This Row],[VOLUMEN ENVIADO A RO (m3)]]-Tabla1[[#This Row],[VOLUMEN ENVIADO PERMEADO RO (m3)]])/Tabla1[[#This Row],[VOLUMEN ENVIADO A RO (m3)]]</f>
        <v>0.74989312270914654</v>
      </c>
      <c r="R217" s="61">
        <v>0</v>
      </c>
      <c r="S217" s="61">
        <v>0</v>
      </c>
      <c r="T217" s="61">
        <v>0</v>
      </c>
      <c r="U217" s="60" t="s">
        <v>18</v>
      </c>
      <c r="V217" s="61">
        <f>Tabla1[[#This Row],[VOLUMEN ENVIADO PERMEADO RO (m3)]]</f>
        <v>214</v>
      </c>
      <c r="W217" s="111">
        <f>Tabla1[[#This Row],[TOTAL CONSUMO AGUA LIMPIA PRODUCCIÓN (m3)]]+Tabla1[[#This Row],[TOTAL CONSUMO AGUA RECHAZO PRODUCCIÓN (m3)]]</f>
        <v>594</v>
      </c>
      <c r="X217" s="111">
        <f>+Tabla1[[#This Row],[PERMEADO ETAPA 1  (m3)]]+Tabla1[[#This Row],[VOLUMEN  PTAP POTABLE (m3)2]]+Tabla1[[#This Row],[VOLUMEN CONSUMO ACUEDUCTO (m3)]]+Tabla1[[#This Row],[VOLUMEN CONSUMO CARROTANQUES (m3)]]</f>
        <v>594</v>
      </c>
      <c r="Y217" s="111">
        <v>0</v>
      </c>
      <c r="Z217" s="111">
        <v>560</v>
      </c>
      <c r="AA217" s="115">
        <f>+Tabla1[[#This Row],[VOLUMEN CONSUMO AGUA LIMPIA TINTORERIA (m3)]]</f>
        <v>325</v>
      </c>
      <c r="AB217" s="104">
        <f>Tabla1[[#This Row],[VOLUMEN CONSUMO AGUA LIMPIA TINTORERIA (m3)]]/Tabla1[[#This Row],[TOTAL CONSUMO AGUA PRODUCCIÓN (m3)]]</f>
        <v>0.54713804713804715</v>
      </c>
      <c r="AC217" s="115">
        <f>Tabla1[[#This Row],[TOTAL CONSUMO AGUA LIMPIA PRODUCCIÓN (m3)]]-Tabla1[[#This Row],[VOLUMEN CONSUMO AGUA LIMPIA LAVANDERIA (m3)]]</f>
        <v>325</v>
      </c>
      <c r="AD217" s="115"/>
      <c r="AE217" s="115"/>
      <c r="AF217" s="115">
        <v>65</v>
      </c>
      <c r="AG217" s="115">
        <v>45</v>
      </c>
      <c r="AH217" s="115">
        <f>Tabla1[[#This Row],[VOLUMEN CONSUMO AGUA LIMPIA LAVANDERIA (m3)]]</f>
        <v>269</v>
      </c>
      <c r="AI217" s="104">
        <f>Tabla1[[#This Row],[VOLUMEN CONSUMO AGUA LIMPIA LAVANDERIA (m3)]]/Tabla1[[#This Row],[TOTAL CONSUMO AGUA PRODUCCIÓN (m3)]]</f>
        <v>0.45286195286195285</v>
      </c>
      <c r="AJ217" s="115">
        <f>'[1]Contadores Por Turno 2026'!D219-'[1]Contadores Por Turno 2026'!D218</f>
        <v>269</v>
      </c>
      <c r="AK217" s="115">
        <v>0</v>
      </c>
      <c r="AL217" s="115"/>
      <c r="AM217" s="115">
        <v>19</v>
      </c>
      <c r="AN217" s="115">
        <v>0</v>
      </c>
      <c r="AO217" s="113">
        <f>'[1]Contadores Por Turno 2026'!R219-'[1]Contadores Por Turno 2026'!R218</f>
        <v>17</v>
      </c>
      <c r="AP217" s="111"/>
      <c r="AQ217" s="113"/>
      <c r="AR217" s="113">
        <v>8</v>
      </c>
      <c r="AS217" s="115">
        <f>'[1]Contadores Por Turno 2026'!L219-'[1]Contadores Por Turno 2026'!L218</f>
        <v>22</v>
      </c>
      <c r="AT217" s="113"/>
      <c r="AU217" s="112">
        <f>'[1]Contadores Por Turno 2026'!U219-'[1]Contadores Por Turno 2026'!U218</f>
        <v>614</v>
      </c>
      <c r="AV217" s="112">
        <f>'[1]Contadores Por Turno 2026'!V219-'[1]Contadores Por Turno 2026'!V218</f>
        <v>212</v>
      </c>
      <c r="AW217" s="112">
        <f>'[1]Contadores Por Turno 2026'!W219-'[1]Contadores Por Turno 2026'!W218</f>
        <v>150</v>
      </c>
      <c r="AX217" s="112"/>
      <c r="AY217" s="405">
        <v>0</v>
      </c>
      <c r="AZ217" s="405">
        <f>('[1]Contadores Por Turno 2026'!S219-'[1]Contadores Por Turno 2026'!S218)/1000</f>
        <v>54.893999999999998</v>
      </c>
      <c r="BA217" s="225" t="e">
        <v>#N/A</v>
      </c>
      <c r="BB217" s="4"/>
    </row>
    <row r="218" spans="1:54" ht="15.75" thickBot="1" x14ac:dyDescent="0.3">
      <c r="A218" s="456">
        <f>+A217+1</f>
        <v>46095</v>
      </c>
      <c r="B218" s="26">
        <v>1</v>
      </c>
      <c r="C218" s="26">
        <f>WEEKNUM(Tabla1[[#This Row],[FECHA]],2)</f>
        <v>11</v>
      </c>
      <c r="D218" s="26">
        <f>DAY(Tabla1[[#This Row],[FECHA]])</f>
        <v>14</v>
      </c>
      <c r="E218" s="26">
        <f>'[1]Contadores Por Turno 2026'!X220-'[1]Contadores Por Turno 2026'!X219</f>
        <v>96</v>
      </c>
      <c r="F218" s="26">
        <f>'[1]Contadores Por Turno 2026'!Y220-'[1]Contadores Por Turno 2026'!Y219</f>
        <v>73</v>
      </c>
      <c r="G218" s="26"/>
      <c r="H2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219</v>
      </c>
      <c r="I218" s="26">
        <f>('[1]Contadores Por Turno 2026'!C220-'[1]Contadores Por Turno 2026'!C219)*10</f>
        <v>240</v>
      </c>
      <c r="J218" s="57">
        <f>Tabla1[[#This Row],[ENTRADA RO 1 (m3)]]</f>
        <v>188.70699999999999</v>
      </c>
      <c r="K218" s="57">
        <f>Tabla1[[#This Row],[RECHAZO ETAPA 1 (m3)]]</f>
        <v>47.706999999999994</v>
      </c>
      <c r="L218" s="57">
        <f>Tabla1[[#This Row],[PERMEADO ETAPA 1  (m3)]]</f>
        <v>141</v>
      </c>
      <c r="M218" s="56">
        <f>1-(Tabla1[[#This Row],[VOLUMEN ENVIADO A RO (m3)]]-Tabla1[[#This Row],[VOLUMEN ENVIADO PERMEADO RO (m3)]])/Tabla1[[#This Row],[VOLUMEN ENVIADO A RO (m3)]]</f>
        <v>0.74719008833800549</v>
      </c>
      <c r="N218" s="57">
        <f>('[1]Contadores Por Turno 2026'!N220-'[1]Contadores Por Turno 2026'!N219)/1000</f>
        <v>188.70699999999999</v>
      </c>
      <c r="O218" s="57">
        <f>('[1]Contadores Por Turno 2026'!O220-'[1]Contadores Por Turno 2026'!O219)</f>
        <v>141</v>
      </c>
      <c r="P218" s="57">
        <f>+Tabla1[[#This Row],[ENTRADA RO 1 (m3)]]-Tabla1[[#This Row],[PERMEADO ETAPA 1  (m3)]]</f>
        <v>47.706999999999994</v>
      </c>
      <c r="Q218" s="56">
        <f>1-(Tabla1[[#This Row],[VOLUMEN ENVIADO A RO (m3)]]-Tabla1[[#This Row],[VOLUMEN ENVIADO PERMEADO RO (m3)]])/Tabla1[[#This Row],[VOLUMEN ENVIADO A RO (m3)]]</f>
        <v>0.74719008833800549</v>
      </c>
      <c r="R218" s="57">
        <v>0</v>
      </c>
      <c r="S218" s="57">
        <v>0</v>
      </c>
      <c r="T218" s="57">
        <v>0</v>
      </c>
      <c r="U218" s="56" t="s">
        <v>18</v>
      </c>
      <c r="V218" s="57">
        <f>Tabla1[[#This Row],[VOLUMEN ENVIADO PERMEADO RO (m3)]]</f>
        <v>141</v>
      </c>
      <c r="W218" s="101">
        <f>Tabla1[[#This Row],[TOTAL CONSUMO AGUA LIMPIA PRODUCCIÓN (m3)]]+Tabla1[[#This Row],[TOTAL CONSUMO AGUA RECHAZO PRODUCCIÓN (m3)]]</f>
        <v>433</v>
      </c>
      <c r="X218" s="101">
        <f>+Tabla1[[#This Row],[PERMEADO ETAPA 1  (m3)]]+Tabla1[[#This Row],[VOLUMEN  PTAP POTABLE (m3)2]]+Tabla1[[#This Row],[VOLUMEN CONSUMO ACUEDUCTO (m3)]]+Tabla1[[#This Row],[VOLUMEN CONSUMO CARROTANQUES (m3)]]</f>
        <v>433</v>
      </c>
      <c r="Y218" s="101">
        <v>0</v>
      </c>
      <c r="Z218" s="101">
        <v>560</v>
      </c>
      <c r="AA218" s="105">
        <f>+Tabla1[[#This Row],[VOLUMEN CONSUMO AGUA LIMPIA TINTORERIA (m3)]]</f>
        <v>188</v>
      </c>
      <c r="AB218" s="104">
        <f>Tabla1[[#This Row],[VOLUMEN CONSUMO AGUA LIMPIA TINTORERIA (m3)]]/Tabla1[[#This Row],[TOTAL CONSUMO AGUA PRODUCCIÓN (m3)]]</f>
        <v>0.43418013856812931</v>
      </c>
      <c r="AC218" s="105">
        <f>Tabla1[[#This Row],[TOTAL CONSUMO AGUA LIMPIA PRODUCCIÓN (m3)]]-Tabla1[[#This Row],[VOLUMEN CONSUMO AGUA LIMPIA LAVANDERIA (m3)]]</f>
        <v>188</v>
      </c>
      <c r="AD218" s="105"/>
      <c r="AE218" s="105"/>
      <c r="AF218" s="105">
        <v>65</v>
      </c>
      <c r="AG218" s="105">
        <v>45</v>
      </c>
      <c r="AH218" s="105">
        <f>Tabla1[[#This Row],[VOLUMEN CONSUMO AGUA LIMPIA LAVANDERIA (m3)]]</f>
        <v>245</v>
      </c>
      <c r="AI218" s="104">
        <f>Tabla1[[#This Row],[VOLUMEN CONSUMO AGUA LIMPIA LAVANDERIA (m3)]]/Tabla1[[#This Row],[TOTAL CONSUMO AGUA PRODUCCIÓN (m3)]]</f>
        <v>0.56581986143187069</v>
      </c>
      <c r="AJ218" s="105">
        <f>'[1]Contadores Por Turno 2026'!D220-'[1]Contadores Por Turno 2026'!D219</f>
        <v>245</v>
      </c>
      <c r="AK218" s="105">
        <v>0</v>
      </c>
      <c r="AL218" s="105"/>
      <c r="AM218" s="105">
        <v>19</v>
      </c>
      <c r="AN218" s="105">
        <v>0</v>
      </c>
      <c r="AO218" s="103"/>
      <c r="AP218" s="101"/>
      <c r="AQ218" s="103"/>
      <c r="AR218" s="103">
        <v>8</v>
      </c>
      <c r="AS218" s="105">
        <f>'[1]Contadores Por Turno 2026'!L220-'[1]Contadores Por Turno 2026'!L219</f>
        <v>21</v>
      </c>
      <c r="AT218" s="103"/>
      <c r="AU218" s="102">
        <f>'[1]Contadores Por Turno 2026'!U220-'[1]Contadores Por Turno 2026'!U219</f>
        <v>456</v>
      </c>
      <c r="AV218" s="102">
        <f>'[1]Contadores Por Turno 2026'!V220-'[1]Contadores Por Turno 2026'!V219</f>
        <v>112</v>
      </c>
      <c r="AW218" s="102">
        <f>'[1]Contadores Por Turno 2026'!W220-'[1]Contadores Por Turno 2026'!W219</f>
        <v>92</v>
      </c>
      <c r="AX218" s="102"/>
      <c r="AY218" s="406">
        <v>0</v>
      </c>
      <c r="AZ218" s="406">
        <f>('[1]Contadores Por Turno 2026'!S220-'[1]Contadores Por Turno 2026'!S219)/1000</f>
        <v>74.739999999999995</v>
      </c>
      <c r="BA218" s="223" t="e">
        <v>#N/A</v>
      </c>
      <c r="BB218" s="4"/>
    </row>
    <row r="219" spans="1:54" ht="15.75" thickBot="1" x14ac:dyDescent="0.3">
      <c r="A219" s="454">
        <f>+A218</f>
        <v>46095</v>
      </c>
      <c r="B219" s="17">
        <v>2</v>
      </c>
      <c r="C219" s="17">
        <f>WEEKNUM(Tabla1[[#This Row],[FECHA]],2)</f>
        <v>11</v>
      </c>
      <c r="D219" s="17">
        <f>DAY(Tabla1[[#This Row],[FECHA]])</f>
        <v>14</v>
      </c>
      <c r="E219" s="17">
        <f>'[1]Contadores Por Turno 2026'!X221-'[1]Contadores Por Turno 2026'!X220</f>
        <v>90</v>
      </c>
      <c r="F219" s="17">
        <f>'[1]Contadores Por Turno 2026'!Y221-'[1]Contadores Por Turno 2026'!Y220</f>
        <v>72</v>
      </c>
      <c r="H21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632</v>
      </c>
      <c r="I219" s="17">
        <f>('[1]Contadores Por Turno 2026'!C221-'[1]Contadores Por Turno 2026'!C220)*10</f>
        <v>510</v>
      </c>
      <c r="J219" s="59">
        <f>Tabla1[[#This Row],[ENTRADA RO 1 (m3)]]</f>
        <v>0</v>
      </c>
      <c r="K219" s="59">
        <f>Tabla1[[#This Row],[RECHAZO ETAPA 1 (m3)]]</f>
        <v>0</v>
      </c>
      <c r="L219" s="59">
        <f>Tabla1[[#This Row],[PERMEADO ETAPA 1  (m3)]]</f>
        <v>0</v>
      </c>
      <c r="M219" s="58" t="e">
        <f>1-(Tabla1[[#This Row],[VOLUMEN ENVIADO A RO (m3)]]-Tabla1[[#This Row],[VOLUMEN ENVIADO PERMEADO RO (m3)]])/Tabla1[[#This Row],[VOLUMEN ENVIADO A RO (m3)]]</f>
        <v>#DIV/0!</v>
      </c>
      <c r="N219" s="59">
        <f>('[1]Contadores Por Turno 2026'!N221-'[1]Contadores Por Turno 2026'!N220)/1000</f>
        <v>0</v>
      </c>
      <c r="O219" s="59">
        <f>('[1]Contadores Por Turno 2026'!O221-'[1]Contadores Por Turno 2026'!O220)</f>
        <v>0</v>
      </c>
      <c r="P219" s="59">
        <f>+Tabla1[[#This Row],[ENTRADA RO 1 (m3)]]-Tabla1[[#This Row],[PERMEADO ETAPA 1  (m3)]]</f>
        <v>0</v>
      </c>
      <c r="Q219" s="58" t="e">
        <f>1-(Tabla1[[#This Row],[VOLUMEN ENVIADO A RO (m3)]]-Tabla1[[#This Row],[VOLUMEN ENVIADO PERMEADO RO (m3)]])/Tabla1[[#This Row],[VOLUMEN ENVIADO A RO (m3)]]</f>
        <v>#DIV/0!</v>
      </c>
      <c r="R219" s="59">
        <v>0</v>
      </c>
      <c r="S219" s="59">
        <v>0</v>
      </c>
      <c r="T219" s="59">
        <v>0</v>
      </c>
      <c r="U219" s="58" t="s">
        <v>18</v>
      </c>
      <c r="V219" s="59">
        <f>Tabla1[[#This Row],[VOLUMEN ENVIADO PERMEADO RO (m3)]]</f>
        <v>0</v>
      </c>
      <c r="W219" s="106">
        <f>Tabla1[[#This Row],[TOTAL CONSUMO AGUA LIMPIA PRODUCCIÓN (m3)]]+Tabla1[[#This Row],[TOTAL CONSUMO AGUA RECHAZO PRODUCCIÓN (m3)]]</f>
        <v>704</v>
      </c>
      <c r="X219" s="106">
        <f>+Tabla1[[#This Row],[PERMEADO ETAPA 1  (m3)]]+Tabla1[[#This Row],[VOLUMEN  PTAP POTABLE (m3)2]]+Tabla1[[#This Row],[VOLUMEN CONSUMO ACUEDUCTO (m3)]]+Tabla1[[#This Row],[VOLUMEN CONSUMO CARROTANQUES (m3)]]</f>
        <v>704</v>
      </c>
      <c r="Y219" s="106">
        <v>0</v>
      </c>
      <c r="Z219" s="106">
        <v>240</v>
      </c>
      <c r="AA219" s="110">
        <f>+Tabla1[[#This Row],[VOLUMEN CONSUMO AGUA LIMPIA TINTORERIA (m3)]]</f>
        <v>255</v>
      </c>
      <c r="AB219" s="104">
        <f>Tabla1[[#This Row],[VOLUMEN CONSUMO AGUA LIMPIA TINTORERIA (m3)]]/Tabla1[[#This Row],[TOTAL CONSUMO AGUA PRODUCCIÓN (m3)]]</f>
        <v>0.36221590909090912</v>
      </c>
      <c r="AC219" s="110">
        <f>Tabla1[[#This Row],[TOTAL CONSUMO AGUA LIMPIA PRODUCCIÓN (m3)]]-Tabla1[[#This Row],[VOLUMEN CONSUMO AGUA LIMPIA LAVANDERIA (m3)]]</f>
        <v>255</v>
      </c>
      <c r="AD219" s="110"/>
      <c r="AE219" s="110">
        <v>9145</v>
      </c>
      <c r="AF219" s="110">
        <v>65</v>
      </c>
      <c r="AG219" s="110">
        <v>45</v>
      </c>
      <c r="AH219" s="110">
        <f>Tabla1[[#This Row],[VOLUMEN CONSUMO AGUA LIMPIA LAVANDERIA (m3)]]</f>
        <v>449</v>
      </c>
      <c r="AI219" s="104">
        <f>Tabla1[[#This Row],[VOLUMEN CONSUMO AGUA LIMPIA LAVANDERIA (m3)]]/Tabla1[[#This Row],[TOTAL CONSUMO AGUA PRODUCCIÓN (m3)]]</f>
        <v>0.63778409090909094</v>
      </c>
      <c r="AJ219" s="110">
        <f>'[1]Contadores Por Turno 2026'!D221-'[1]Contadores Por Turno 2026'!D220</f>
        <v>449</v>
      </c>
      <c r="AK219" s="110">
        <v>0</v>
      </c>
      <c r="AL219" s="110">
        <v>15870</v>
      </c>
      <c r="AM219" s="110">
        <v>19</v>
      </c>
      <c r="AN219" s="110">
        <v>0</v>
      </c>
      <c r="AO219" s="108"/>
      <c r="AP219" s="106"/>
      <c r="AQ219" s="108"/>
      <c r="AR219" s="108">
        <v>8</v>
      </c>
      <c r="AS219" s="110">
        <f>'[1]Contadores Por Turno 2026'!L221-'[1]Contadores Por Turno 2026'!L220</f>
        <v>34</v>
      </c>
      <c r="AT219" s="108"/>
      <c r="AU219" s="107">
        <f>'[1]Contadores Por Turno 2026'!U221-'[1]Contadores Por Turno 2026'!U220</f>
        <v>722</v>
      </c>
      <c r="AV219" s="107">
        <f>'[1]Contadores Por Turno 2026'!V221-'[1]Contadores Por Turno 2026'!V220</f>
        <v>38</v>
      </c>
      <c r="AW219" s="107">
        <f>'[1]Contadores Por Turno 2026'!W221-'[1]Contadores Por Turno 2026'!W220</f>
        <v>20</v>
      </c>
      <c r="AX219" s="107"/>
      <c r="AY219" s="407">
        <v>0</v>
      </c>
      <c r="AZ219" s="407">
        <f>('[1]Contadores Por Turno 2026'!S221-'[1]Contadores Por Turno 2026'!S220)/1000</f>
        <v>108.489</v>
      </c>
      <c r="BA219" s="224" t="e">
        <v>#N/A</v>
      </c>
      <c r="BB219" s="4"/>
    </row>
    <row r="220" spans="1:54" ht="15.75" thickBot="1" x14ac:dyDescent="0.3">
      <c r="A220" s="455">
        <f>+A219</f>
        <v>46095</v>
      </c>
      <c r="B220" s="28">
        <v>3</v>
      </c>
      <c r="C220" s="28">
        <f>WEEKNUM(Tabla1[[#This Row],[FECHA]],2)</f>
        <v>11</v>
      </c>
      <c r="D220" s="28">
        <f>DAY(Tabla1[[#This Row],[FECHA]])</f>
        <v>14</v>
      </c>
      <c r="E220" s="28">
        <f>'[1]Contadores Por Turno 2026'!X222-'[1]Contadores Por Turno 2026'!X221</f>
        <v>0</v>
      </c>
      <c r="F220" s="28">
        <f>'[1]Contadores Por Turno 2026'!Y222-'[1]Contadores Por Turno 2026'!Y221</f>
        <v>0</v>
      </c>
      <c r="G220" s="28"/>
      <c r="H22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0" s="28">
        <f>('[1]Contadores Por Turno 2026'!C222-'[1]Contadores Por Turno 2026'!C221)*10</f>
        <v>0</v>
      </c>
      <c r="J220" s="61">
        <f>Tabla1[[#This Row],[ENTRADA RO 1 (m3)]]</f>
        <v>0</v>
      </c>
      <c r="K220" s="61">
        <f>Tabla1[[#This Row],[RECHAZO ETAPA 1 (m3)]]</f>
        <v>0</v>
      </c>
      <c r="L220" s="61">
        <f>Tabla1[[#This Row],[PERMEADO ETAPA 1  (m3)]]</f>
        <v>0</v>
      </c>
      <c r="M220" s="60" t="e">
        <f>1-(Tabla1[[#This Row],[VOLUMEN ENVIADO A RO (m3)]]-Tabla1[[#This Row],[VOLUMEN ENVIADO PERMEADO RO (m3)]])/Tabla1[[#This Row],[VOLUMEN ENVIADO A RO (m3)]]</f>
        <v>#DIV/0!</v>
      </c>
      <c r="N220" s="61">
        <f>('[1]Contadores Por Turno 2026'!N222-'[1]Contadores Por Turno 2026'!N221)/1000</f>
        <v>0</v>
      </c>
      <c r="O220" s="61">
        <f>('[1]Contadores Por Turno 2026'!O222-'[1]Contadores Por Turno 2026'!O221)</f>
        <v>0</v>
      </c>
      <c r="P220" s="61">
        <f>+Tabla1[[#This Row],[ENTRADA RO 1 (m3)]]-Tabla1[[#This Row],[PERMEADO ETAPA 1  (m3)]]</f>
        <v>0</v>
      </c>
      <c r="Q220" s="60" t="e">
        <f>1-(Tabla1[[#This Row],[VOLUMEN ENVIADO A RO (m3)]]-Tabla1[[#This Row],[VOLUMEN ENVIADO PERMEADO RO (m3)]])/Tabla1[[#This Row],[VOLUMEN ENVIADO A RO (m3)]]</f>
        <v>#DIV/0!</v>
      </c>
      <c r="R220" s="61">
        <v>0</v>
      </c>
      <c r="S220" s="61">
        <v>0</v>
      </c>
      <c r="T220" s="61">
        <v>0</v>
      </c>
      <c r="U220" s="60" t="s">
        <v>18</v>
      </c>
      <c r="V220" s="61">
        <f>Tabla1[[#This Row],[VOLUMEN ENVIADO PERMEADO RO (m3)]]</f>
        <v>0</v>
      </c>
      <c r="W220" s="111">
        <f>Tabla1[[#This Row],[TOTAL CONSUMO AGUA LIMPIA PRODUCCIÓN (m3)]]+Tabla1[[#This Row],[TOTAL CONSUMO AGUA RECHAZO PRODUCCIÓN (m3)]]</f>
        <v>0</v>
      </c>
      <c r="X220" s="111">
        <f>+Tabla1[[#This Row],[PERMEADO ETAPA 1  (m3)]]+Tabla1[[#This Row],[VOLUMEN  PTAP POTABLE (m3)2]]+Tabla1[[#This Row],[VOLUMEN CONSUMO ACUEDUCTO (m3)]]+Tabla1[[#This Row],[VOLUMEN CONSUMO CARROTANQUES (m3)]]</f>
        <v>0</v>
      </c>
      <c r="Y220" s="111">
        <v>0</v>
      </c>
      <c r="Z220" s="111">
        <v>480</v>
      </c>
      <c r="AA220" s="115">
        <f>+Tabla1[[#This Row],[VOLUMEN CONSUMO AGUA LIMPIA TINTORERIA (m3)]]</f>
        <v>0</v>
      </c>
      <c r="AB220" s="104" t="e">
        <f>Tabla1[[#This Row],[VOLUMEN CONSUMO AGUA LIMPIA TINTORERIA (m3)]]/Tabla1[[#This Row],[TOTAL CONSUMO AGUA PRODUCCIÓN (m3)]]</f>
        <v>#DIV/0!</v>
      </c>
      <c r="AC220" s="115">
        <f>Tabla1[[#This Row],[TOTAL CONSUMO AGUA LIMPIA PRODUCCIÓN (m3)]]-Tabla1[[#This Row],[VOLUMEN CONSUMO AGUA LIMPIA LAVANDERIA (m3)]]</f>
        <v>0</v>
      </c>
      <c r="AD220" s="115"/>
      <c r="AE220" s="115"/>
      <c r="AF220" s="115">
        <v>65</v>
      </c>
      <c r="AG220" s="115">
        <v>45</v>
      </c>
      <c r="AH220" s="115">
        <f>Tabla1[[#This Row],[VOLUMEN CONSUMO AGUA LIMPIA LAVANDERIA (m3)]]</f>
        <v>0</v>
      </c>
      <c r="AI220" s="104" t="e">
        <f>Tabla1[[#This Row],[VOLUMEN CONSUMO AGUA LIMPIA LAVANDERIA (m3)]]/Tabla1[[#This Row],[TOTAL CONSUMO AGUA PRODUCCIÓN (m3)]]</f>
        <v>#DIV/0!</v>
      </c>
      <c r="AJ220" s="115">
        <f>'[1]Contadores Por Turno 2026'!D222-'[1]Contadores Por Turno 2026'!D221</f>
        <v>0</v>
      </c>
      <c r="AK220" s="115">
        <v>0</v>
      </c>
      <c r="AL220" s="115"/>
      <c r="AM220" s="115">
        <v>19</v>
      </c>
      <c r="AN220" s="115">
        <v>0</v>
      </c>
      <c r="AO220" s="113"/>
      <c r="AP220" s="111"/>
      <c r="AQ220" s="113"/>
      <c r="AR220" s="113">
        <v>8</v>
      </c>
      <c r="AS220" s="115">
        <f>'[1]Contadores Por Turno 2026'!L222-'[1]Contadores Por Turno 2026'!L221</f>
        <v>0</v>
      </c>
      <c r="AT220" s="113"/>
      <c r="AU220" s="112">
        <f>'[1]Contadores Por Turno 2026'!U222-'[1]Contadores Por Turno 2026'!U221</f>
        <v>0</v>
      </c>
      <c r="AV220" s="112">
        <f>'[1]Contadores Por Turno 2026'!V222-'[1]Contadores Por Turno 2026'!V221</f>
        <v>0</v>
      </c>
      <c r="AW220" s="112">
        <f>'[1]Contadores Por Turno 2026'!W222-'[1]Contadores Por Turno 2026'!W221</f>
        <v>0</v>
      </c>
      <c r="AX220" s="112"/>
      <c r="AY220" s="405">
        <v>0</v>
      </c>
      <c r="AZ220" s="405">
        <f>('[1]Contadores Por Turno 2026'!S222-'[1]Contadores Por Turno 2026'!S221)/1000</f>
        <v>0</v>
      </c>
      <c r="BA220" s="225" t="e">
        <v>#N/A</v>
      </c>
      <c r="BB220" s="4"/>
    </row>
    <row r="221" spans="1:54" ht="15.75" thickBot="1" x14ac:dyDescent="0.3">
      <c r="A221" s="456">
        <f>+A220+1</f>
        <v>46096</v>
      </c>
      <c r="B221" s="26">
        <v>1</v>
      </c>
      <c r="C221" s="26">
        <f>WEEKNUM(Tabla1[[#This Row],[FECHA]],2)</f>
        <v>11</v>
      </c>
      <c r="D221" s="26">
        <f>DAY(Tabla1[[#This Row],[FECHA]])</f>
        <v>15</v>
      </c>
      <c r="E221" s="26">
        <f>'[1]Contadores Por Turno 2026'!X223-'[1]Contadores Por Turno 2026'!X222</f>
        <v>0</v>
      </c>
      <c r="F221" s="26">
        <f>'[1]Contadores Por Turno 2026'!Y223-'[1]Contadores Por Turno 2026'!Y222</f>
        <v>0</v>
      </c>
      <c r="G221" s="26"/>
      <c r="H2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1" s="26">
        <f>('[1]Contadores Por Turno 2026'!C223-'[1]Contadores Por Turno 2026'!C222)*10</f>
        <v>0</v>
      </c>
      <c r="J221" s="57">
        <f>Tabla1[[#This Row],[ENTRADA RO 1 (m3)]]</f>
        <v>0</v>
      </c>
      <c r="K221" s="57">
        <f>Tabla1[[#This Row],[RECHAZO ETAPA 1 (m3)]]</f>
        <v>0</v>
      </c>
      <c r="L221" s="57">
        <f>Tabla1[[#This Row],[PERMEADO ETAPA 1  (m3)]]</f>
        <v>0</v>
      </c>
      <c r="M221" s="56" t="e">
        <f>1-(Tabla1[[#This Row],[VOLUMEN ENVIADO A RO (m3)]]-Tabla1[[#This Row],[VOLUMEN ENVIADO PERMEADO RO (m3)]])/Tabla1[[#This Row],[VOLUMEN ENVIADO A RO (m3)]]</f>
        <v>#DIV/0!</v>
      </c>
      <c r="N221" s="57">
        <f>('[1]Contadores Por Turno 2026'!N223-'[1]Contadores Por Turno 2026'!N222)/1000</f>
        <v>0</v>
      </c>
      <c r="O221" s="57">
        <f>('[1]Contadores Por Turno 2026'!O223-'[1]Contadores Por Turno 2026'!O222)</f>
        <v>0</v>
      </c>
      <c r="P221" s="57">
        <f>+Tabla1[[#This Row],[ENTRADA RO 1 (m3)]]-Tabla1[[#This Row],[PERMEADO ETAPA 1  (m3)]]</f>
        <v>0</v>
      </c>
      <c r="Q221" s="56" t="e">
        <f>1-(Tabla1[[#This Row],[VOLUMEN ENVIADO A RO (m3)]]-Tabla1[[#This Row],[VOLUMEN ENVIADO PERMEADO RO (m3)]])/Tabla1[[#This Row],[VOLUMEN ENVIADO A RO (m3)]]</f>
        <v>#DIV/0!</v>
      </c>
      <c r="R221" s="57">
        <v>0</v>
      </c>
      <c r="S221" s="57">
        <v>0</v>
      </c>
      <c r="T221" s="57">
        <v>0</v>
      </c>
      <c r="U221" s="56" t="s">
        <v>18</v>
      </c>
      <c r="V221" s="57">
        <f>Tabla1[[#This Row],[VOLUMEN ENVIADO PERMEADO RO (m3)]]</f>
        <v>0</v>
      </c>
      <c r="W221" s="101">
        <f>Tabla1[[#This Row],[TOTAL CONSUMO AGUA LIMPIA PRODUCCIÓN (m3)]]+Tabla1[[#This Row],[TOTAL CONSUMO AGUA RECHAZO PRODUCCIÓN (m3)]]</f>
        <v>0</v>
      </c>
      <c r="X221" s="101">
        <f>+Tabla1[[#This Row],[PERMEADO ETAPA 1  (m3)]]+Tabla1[[#This Row],[VOLUMEN  PTAP POTABLE (m3)2]]+Tabla1[[#This Row],[VOLUMEN CONSUMO ACUEDUCTO (m3)]]+Tabla1[[#This Row],[VOLUMEN CONSUMO CARROTANQUES (m3)]]</f>
        <v>0</v>
      </c>
      <c r="Y221" s="101">
        <v>0</v>
      </c>
      <c r="Z221" s="101">
        <v>0</v>
      </c>
      <c r="AA221" s="105">
        <f>+Tabla1[[#This Row],[VOLUMEN CONSUMO AGUA LIMPIA TINTORERIA (m3)]]</f>
        <v>0</v>
      </c>
      <c r="AB221" s="104" t="e">
        <f>Tabla1[[#This Row],[VOLUMEN CONSUMO AGUA LIMPIA TINTORERIA (m3)]]/Tabla1[[#This Row],[TOTAL CONSUMO AGUA PRODUCCIÓN (m3)]]</f>
        <v>#DIV/0!</v>
      </c>
      <c r="AC221" s="105">
        <f>Tabla1[[#This Row],[TOTAL CONSUMO AGUA LIMPIA PRODUCCIÓN (m3)]]-Tabla1[[#This Row],[VOLUMEN CONSUMO AGUA LIMPIA LAVANDERIA (m3)]]</f>
        <v>0</v>
      </c>
      <c r="AD221" s="105"/>
      <c r="AE221" s="105"/>
      <c r="AF221" s="105">
        <v>65</v>
      </c>
      <c r="AG221" s="105">
        <v>45</v>
      </c>
      <c r="AH221" s="105">
        <f>Tabla1[[#This Row],[VOLUMEN CONSUMO AGUA LIMPIA LAVANDERIA (m3)]]</f>
        <v>0</v>
      </c>
      <c r="AI221" s="104" t="e">
        <f>Tabla1[[#This Row],[VOLUMEN CONSUMO AGUA LIMPIA LAVANDERIA (m3)]]/Tabla1[[#This Row],[TOTAL CONSUMO AGUA PRODUCCIÓN (m3)]]</f>
        <v>#DIV/0!</v>
      </c>
      <c r="AJ221" s="105">
        <f>'[1]Contadores Por Turno 2026'!D223-'[1]Contadores Por Turno 2026'!D222</f>
        <v>0</v>
      </c>
      <c r="AK221" s="105">
        <v>0</v>
      </c>
      <c r="AL221" s="105"/>
      <c r="AM221" s="105">
        <v>19</v>
      </c>
      <c r="AN221" s="105">
        <v>0</v>
      </c>
      <c r="AO221" s="103"/>
      <c r="AP221" s="101"/>
      <c r="AQ221" s="103"/>
      <c r="AR221" s="103">
        <v>8</v>
      </c>
      <c r="AS221" s="105">
        <f>'[1]Contadores Por Turno 2026'!L223-'[1]Contadores Por Turno 2026'!L222</f>
        <v>0</v>
      </c>
      <c r="AT221" s="103"/>
      <c r="AU221" s="102">
        <f>'[1]Contadores Por Turno 2026'!U223-'[1]Contadores Por Turno 2026'!U222</f>
        <v>0</v>
      </c>
      <c r="AV221" s="102">
        <f>'[1]Contadores Por Turno 2026'!V223-'[1]Contadores Por Turno 2026'!V222</f>
        <v>0</v>
      </c>
      <c r="AW221" s="102">
        <f>'[1]Contadores Por Turno 2026'!W223-'[1]Contadores Por Turno 2026'!W222</f>
        <v>0</v>
      </c>
      <c r="AX221" s="102"/>
      <c r="AY221" s="406">
        <v>0</v>
      </c>
      <c r="AZ221" s="406">
        <f>('[1]Contadores Por Turno 2026'!S223-'[1]Contadores Por Turno 2026'!S222)/1000</f>
        <v>0</v>
      </c>
      <c r="BA221" s="223" t="e">
        <v>#N/A</v>
      </c>
      <c r="BB221" s="4"/>
    </row>
    <row r="222" spans="1:54" ht="15.75" thickBot="1" x14ac:dyDescent="0.3">
      <c r="A222" s="454">
        <f>+A221</f>
        <v>46096</v>
      </c>
      <c r="B222" s="17">
        <v>2</v>
      </c>
      <c r="C222" s="17">
        <f>WEEKNUM(Tabla1[[#This Row],[FECHA]],2)</f>
        <v>11</v>
      </c>
      <c r="D222" s="17">
        <f>DAY(Tabla1[[#This Row],[FECHA]])</f>
        <v>15</v>
      </c>
      <c r="E222" s="17">
        <f>'[1]Contadores Por Turno 2026'!X224-'[1]Contadores Por Turno 2026'!X223</f>
        <v>0</v>
      </c>
      <c r="F222" s="17">
        <f>'[1]Contadores Por Turno 2026'!Y224-'[1]Contadores Por Turno 2026'!Y223</f>
        <v>0</v>
      </c>
      <c r="H22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2" s="17">
        <f>('[1]Contadores Por Turno 2026'!C224-'[1]Contadores Por Turno 2026'!C223)*10</f>
        <v>0</v>
      </c>
      <c r="J222" s="59">
        <f>Tabla1[[#This Row],[ENTRADA RO 1 (m3)]]</f>
        <v>0</v>
      </c>
      <c r="K222" s="59">
        <f>Tabla1[[#This Row],[RECHAZO ETAPA 1 (m3)]]</f>
        <v>0</v>
      </c>
      <c r="L222" s="59">
        <f>Tabla1[[#This Row],[PERMEADO ETAPA 1  (m3)]]</f>
        <v>0</v>
      </c>
      <c r="M222" s="58" t="e">
        <f>1-(Tabla1[[#This Row],[VOLUMEN ENVIADO A RO (m3)]]-Tabla1[[#This Row],[VOLUMEN ENVIADO PERMEADO RO (m3)]])/Tabla1[[#This Row],[VOLUMEN ENVIADO A RO (m3)]]</f>
        <v>#DIV/0!</v>
      </c>
      <c r="N222" s="59">
        <f>('[1]Contadores Por Turno 2026'!N224-'[1]Contadores Por Turno 2026'!N223)/1000</f>
        <v>0</v>
      </c>
      <c r="O222" s="59">
        <f>('[1]Contadores Por Turno 2026'!O224-'[1]Contadores Por Turno 2026'!O223)</f>
        <v>0</v>
      </c>
      <c r="P222" s="59">
        <f>+Tabla1[[#This Row],[ENTRADA RO 1 (m3)]]-Tabla1[[#This Row],[PERMEADO ETAPA 1  (m3)]]</f>
        <v>0</v>
      </c>
      <c r="Q222" s="58" t="e">
        <f>1-(Tabla1[[#This Row],[VOLUMEN ENVIADO A RO (m3)]]-Tabla1[[#This Row],[VOLUMEN ENVIADO PERMEADO RO (m3)]])/Tabla1[[#This Row],[VOLUMEN ENVIADO A RO (m3)]]</f>
        <v>#DIV/0!</v>
      </c>
      <c r="R222" s="59">
        <v>0</v>
      </c>
      <c r="S222" s="59">
        <v>0</v>
      </c>
      <c r="T222" s="59">
        <v>0</v>
      </c>
      <c r="U222" s="58" t="s">
        <v>18</v>
      </c>
      <c r="V222" s="59">
        <f>Tabla1[[#This Row],[VOLUMEN ENVIADO PERMEADO RO (m3)]]</f>
        <v>0</v>
      </c>
      <c r="W222" s="106">
        <f>Tabla1[[#This Row],[TOTAL CONSUMO AGUA LIMPIA PRODUCCIÓN (m3)]]+Tabla1[[#This Row],[TOTAL CONSUMO AGUA RECHAZO PRODUCCIÓN (m3)]]</f>
        <v>0</v>
      </c>
      <c r="X222" s="106">
        <f>+Tabla1[[#This Row],[PERMEADO ETAPA 1  (m3)]]+Tabla1[[#This Row],[VOLUMEN  PTAP POTABLE (m3)2]]+Tabla1[[#This Row],[VOLUMEN CONSUMO ACUEDUCTO (m3)]]+Tabla1[[#This Row],[VOLUMEN CONSUMO CARROTANQUES (m3)]]</f>
        <v>0</v>
      </c>
      <c r="Y222" s="106">
        <v>0</v>
      </c>
      <c r="Z222" s="106">
        <v>0</v>
      </c>
      <c r="AA222" s="110">
        <f>+Tabla1[[#This Row],[VOLUMEN CONSUMO AGUA LIMPIA TINTORERIA (m3)]]</f>
        <v>0</v>
      </c>
      <c r="AB222" s="104" t="e">
        <f>Tabla1[[#This Row],[VOLUMEN CONSUMO AGUA LIMPIA TINTORERIA (m3)]]/Tabla1[[#This Row],[TOTAL CONSUMO AGUA PRODUCCIÓN (m3)]]</f>
        <v>#DIV/0!</v>
      </c>
      <c r="AC222" s="110">
        <f>Tabla1[[#This Row],[TOTAL CONSUMO AGUA LIMPIA PRODUCCIÓN (m3)]]-Tabla1[[#This Row],[VOLUMEN CONSUMO AGUA LIMPIA LAVANDERIA (m3)]]</f>
        <v>0</v>
      </c>
      <c r="AD222" s="110"/>
      <c r="AE222" s="110">
        <v>0</v>
      </c>
      <c r="AF222" s="110">
        <v>65</v>
      </c>
      <c r="AG222" s="110">
        <v>45</v>
      </c>
      <c r="AH222" s="110">
        <f>Tabla1[[#This Row],[VOLUMEN CONSUMO AGUA LIMPIA LAVANDERIA (m3)]]</f>
        <v>0</v>
      </c>
      <c r="AI222" s="104" t="e">
        <f>Tabla1[[#This Row],[VOLUMEN CONSUMO AGUA LIMPIA LAVANDERIA (m3)]]/Tabla1[[#This Row],[TOTAL CONSUMO AGUA PRODUCCIÓN (m3)]]</f>
        <v>#DIV/0!</v>
      </c>
      <c r="AJ222" s="110">
        <f>'[1]Contadores Por Turno 2026'!D224-'[1]Contadores Por Turno 2026'!D223</f>
        <v>0</v>
      </c>
      <c r="AK222" s="110">
        <v>0</v>
      </c>
      <c r="AL222" s="110"/>
      <c r="AM222" s="110">
        <v>19</v>
      </c>
      <c r="AN222" s="110">
        <v>0</v>
      </c>
      <c r="AO222" s="108"/>
      <c r="AP222" s="106"/>
      <c r="AQ222" s="108"/>
      <c r="AR222" s="108">
        <v>8</v>
      </c>
      <c r="AS222" s="110">
        <f>'[1]Contadores Por Turno 2026'!L224-'[1]Contadores Por Turno 2026'!L223</f>
        <v>0</v>
      </c>
      <c r="AT222" s="108"/>
      <c r="AU222" s="107">
        <f>'[1]Contadores Por Turno 2026'!U224-'[1]Contadores Por Turno 2026'!U223</f>
        <v>0</v>
      </c>
      <c r="AV222" s="107">
        <f>'[1]Contadores Por Turno 2026'!V224-'[1]Contadores Por Turno 2026'!V223</f>
        <v>0</v>
      </c>
      <c r="AW222" s="107">
        <f>'[1]Contadores Por Turno 2026'!W224-'[1]Contadores Por Turno 2026'!W223</f>
        <v>0</v>
      </c>
      <c r="AX222" s="107"/>
      <c r="AY222" s="407">
        <v>0</v>
      </c>
      <c r="AZ222" s="407">
        <f>('[1]Contadores Por Turno 2026'!S224-'[1]Contadores Por Turno 2026'!S223)/1000</f>
        <v>0</v>
      </c>
      <c r="BA222" s="224" t="e">
        <v>#N/A</v>
      </c>
      <c r="BB222" s="4"/>
    </row>
    <row r="223" spans="1:54" ht="15.75" thickBot="1" x14ac:dyDescent="0.3">
      <c r="A223" s="455">
        <f>+A222</f>
        <v>46096</v>
      </c>
      <c r="B223" s="28">
        <v>3</v>
      </c>
      <c r="C223" s="28">
        <f>WEEKNUM(Tabla1[[#This Row],[FECHA]],2)</f>
        <v>11</v>
      </c>
      <c r="D223" s="28">
        <f>DAY(Tabla1[[#This Row],[FECHA]])</f>
        <v>15</v>
      </c>
      <c r="E223" s="28">
        <f>'[1]Contadores Por Turno 2026'!X225-'[1]Contadores Por Turno 2026'!X224</f>
        <v>0</v>
      </c>
      <c r="F223" s="28">
        <f>'[1]Contadores Por Turno 2026'!Y225-'[1]Contadores Por Turno 2026'!Y224</f>
        <v>0</v>
      </c>
      <c r="G223" s="28"/>
      <c r="H22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3" s="28">
        <f>('[1]Contadores Por Turno 2026'!C225-'[1]Contadores Por Turno 2026'!C224)*10</f>
        <v>0</v>
      </c>
      <c r="J223" s="61">
        <f>Tabla1[[#This Row],[ENTRADA RO 1 (m3)]]</f>
        <v>0</v>
      </c>
      <c r="K223" s="61">
        <f>Tabla1[[#This Row],[RECHAZO ETAPA 1 (m3)]]</f>
        <v>0</v>
      </c>
      <c r="L223" s="61">
        <f>Tabla1[[#This Row],[PERMEADO ETAPA 1  (m3)]]</f>
        <v>0</v>
      </c>
      <c r="M223" s="60" t="e">
        <f>1-(Tabla1[[#This Row],[VOLUMEN ENVIADO A RO (m3)]]-Tabla1[[#This Row],[VOLUMEN ENVIADO PERMEADO RO (m3)]])/Tabla1[[#This Row],[VOLUMEN ENVIADO A RO (m3)]]</f>
        <v>#DIV/0!</v>
      </c>
      <c r="N223" s="61">
        <f>('[1]Contadores Por Turno 2026'!N225-'[1]Contadores Por Turno 2026'!N224)/1000</f>
        <v>0</v>
      </c>
      <c r="O223" s="61">
        <f>('[1]Contadores Por Turno 2026'!O225-'[1]Contadores Por Turno 2026'!O224)</f>
        <v>0</v>
      </c>
      <c r="P223" s="61">
        <f>+Tabla1[[#This Row],[ENTRADA RO 1 (m3)]]-Tabla1[[#This Row],[PERMEADO ETAPA 1  (m3)]]</f>
        <v>0</v>
      </c>
      <c r="Q223" s="60" t="e">
        <f>1-(Tabla1[[#This Row],[VOLUMEN ENVIADO A RO (m3)]]-Tabla1[[#This Row],[VOLUMEN ENVIADO PERMEADO RO (m3)]])/Tabla1[[#This Row],[VOLUMEN ENVIADO A RO (m3)]]</f>
        <v>#DIV/0!</v>
      </c>
      <c r="R223" s="61">
        <v>0</v>
      </c>
      <c r="S223" s="61">
        <v>0</v>
      </c>
      <c r="T223" s="61">
        <v>0</v>
      </c>
      <c r="U223" s="60" t="s">
        <v>18</v>
      </c>
      <c r="V223" s="61">
        <f>Tabla1[[#This Row],[VOLUMEN ENVIADO PERMEADO RO (m3)]]</f>
        <v>0</v>
      </c>
      <c r="W223" s="111">
        <f>Tabla1[[#This Row],[TOTAL CONSUMO AGUA LIMPIA PRODUCCIÓN (m3)]]+Tabla1[[#This Row],[TOTAL CONSUMO AGUA RECHAZO PRODUCCIÓN (m3)]]</f>
        <v>0</v>
      </c>
      <c r="X223" s="111">
        <f>+Tabla1[[#This Row],[PERMEADO ETAPA 1  (m3)]]+Tabla1[[#This Row],[VOLUMEN  PTAP POTABLE (m3)2]]+Tabla1[[#This Row],[VOLUMEN CONSUMO ACUEDUCTO (m3)]]+Tabla1[[#This Row],[VOLUMEN CONSUMO CARROTANQUES (m3)]]</f>
        <v>0</v>
      </c>
      <c r="Y223" s="111">
        <v>0</v>
      </c>
      <c r="Z223" s="111">
        <v>0</v>
      </c>
      <c r="AA223" s="115">
        <f>+Tabla1[[#This Row],[VOLUMEN CONSUMO AGUA LIMPIA TINTORERIA (m3)]]</f>
        <v>0</v>
      </c>
      <c r="AB223" s="104" t="e">
        <f>Tabla1[[#This Row],[VOLUMEN CONSUMO AGUA LIMPIA TINTORERIA (m3)]]/Tabla1[[#This Row],[TOTAL CONSUMO AGUA PRODUCCIÓN (m3)]]</f>
        <v>#DIV/0!</v>
      </c>
      <c r="AC223" s="115">
        <f>Tabla1[[#This Row],[TOTAL CONSUMO AGUA LIMPIA PRODUCCIÓN (m3)]]-Tabla1[[#This Row],[VOLUMEN CONSUMO AGUA LIMPIA LAVANDERIA (m3)]]</f>
        <v>0</v>
      </c>
      <c r="AD223" s="115"/>
      <c r="AE223" s="115"/>
      <c r="AF223" s="115">
        <v>65</v>
      </c>
      <c r="AG223" s="115">
        <v>45</v>
      </c>
      <c r="AH223" s="115">
        <f>Tabla1[[#This Row],[VOLUMEN CONSUMO AGUA LIMPIA LAVANDERIA (m3)]]</f>
        <v>0</v>
      </c>
      <c r="AI223" s="104" t="e">
        <f>Tabla1[[#This Row],[VOLUMEN CONSUMO AGUA LIMPIA LAVANDERIA (m3)]]/Tabla1[[#This Row],[TOTAL CONSUMO AGUA PRODUCCIÓN (m3)]]</f>
        <v>#DIV/0!</v>
      </c>
      <c r="AJ223" s="115">
        <f>'[1]Contadores Por Turno 2026'!D225-'[1]Contadores Por Turno 2026'!D224</f>
        <v>0</v>
      </c>
      <c r="AK223" s="115">
        <v>0</v>
      </c>
      <c r="AL223" s="115"/>
      <c r="AM223" s="115">
        <v>19</v>
      </c>
      <c r="AN223" s="115">
        <v>0</v>
      </c>
      <c r="AO223" s="113"/>
      <c r="AP223" s="111"/>
      <c r="AQ223" s="113"/>
      <c r="AR223" s="113">
        <v>8</v>
      </c>
      <c r="AS223" s="115">
        <f>'[1]Contadores Por Turno 2026'!L225-'[1]Contadores Por Turno 2026'!L224</f>
        <v>0</v>
      </c>
      <c r="AT223" s="113"/>
      <c r="AU223" s="112">
        <f>'[1]Contadores Por Turno 2026'!U225-'[1]Contadores Por Turno 2026'!U224</f>
        <v>0</v>
      </c>
      <c r="AV223" s="112">
        <f>'[1]Contadores Por Turno 2026'!V225-'[1]Contadores Por Turno 2026'!V224</f>
        <v>0</v>
      </c>
      <c r="AW223" s="112">
        <f>'[1]Contadores Por Turno 2026'!W225-'[1]Contadores Por Turno 2026'!W224</f>
        <v>0</v>
      </c>
      <c r="AX223" s="112"/>
      <c r="AY223" s="405">
        <v>0</v>
      </c>
      <c r="AZ223" s="405">
        <f>('[1]Contadores Por Turno 2026'!S225-'[1]Contadores Por Turno 2026'!S224)/1000</f>
        <v>0</v>
      </c>
      <c r="BA223" s="225" t="e">
        <v>#N/A</v>
      </c>
      <c r="BB223" s="4"/>
    </row>
    <row r="224" spans="1:54" ht="15.75" thickBot="1" x14ac:dyDescent="0.3">
      <c r="A224" s="456">
        <f>+A223+1</f>
        <v>46097</v>
      </c>
      <c r="B224" s="26">
        <v>1</v>
      </c>
      <c r="C224" s="26">
        <f>WEEKNUM(Tabla1[[#This Row],[FECHA]],2)</f>
        <v>12</v>
      </c>
      <c r="D224" s="26">
        <f>DAY(Tabla1[[#This Row],[FECHA]])</f>
        <v>16</v>
      </c>
      <c r="E224" s="26">
        <f>'[1]Contadores Por Turno 2026'!X226-'[1]Contadores Por Turno 2026'!X225</f>
        <v>79</v>
      </c>
      <c r="F224" s="26">
        <f>'[1]Contadores Por Turno 2026'!Y226-'[1]Contadores Por Turno 2026'!Y225</f>
        <v>62</v>
      </c>
      <c r="G224" s="26"/>
      <c r="H2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92.5</v>
      </c>
      <c r="I224" s="26">
        <f>('[1]Contadores Por Turno 2026'!C226-'[1]Contadores Por Turno 2026'!C225)*10</f>
        <v>160</v>
      </c>
      <c r="J224" s="57">
        <f>Tabla1[[#This Row],[ENTRADA RO 1 (m3)]]</f>
        <v>276.51</v>
      </c>
      <c r="K224" s="57">
        <f>Tabla1[[#This Row],[RECHAZO ETAPA 1 (m3)]]</f>
        <v>73.009999999999991</v>
      </c>
      <c r="L224" s="57">
        <f>Tabla1[[#This Row],[PERMEADO ETAPA 1  (m3)]]</f>
        <v>203.5</v>
      </c>
      <c r="M224" s="56">
        <f>1-(Tabla1[[#This Row],[VOLUMEN ENVIADO A RO (m3)]]-Tabla1[[#This Row],[VOLUMEN ENVIADO PERMEADO RO (m3)]])/Tabla1[[#This Row],[VOLUMEN ENVIADO A RO (m3)]]</f>
        <v>0.73595891649488265</v>
      </c>
      <c r="N224" s="57">
        <f>('[1]Contadores Por Turno 2026'!N226-'[1]Contadores Por Turno 2026'!N225)/1000</f>
        <v>276.51</v>
      </c>
      <c r="O224" s="57">
        <f>('[1]Contadores Por Turno 2026'!O226-'[1]Contadores Por Turno 2026'!O225)</f>
        <v>203.5</v>
      </c>
      <c r="P224" s="57">
        <f>+Tabla1[[#This Row],[ENTRADA RO 1 (m3)]]-Tabla1[[#This Row],[PERMEADO ETAPA 1  (m3)]]</f>
        <v>73.009999999999991</v>
      </c>
      <c r="Q224" s="56">
        <f>1-(Tabla1[[#This Row],[VOLUMEN ENVIADO A RO (m3)]]-Tabla1[[#This Row],[VOLUMEN ENVIADO PERMEADO RO (m3)]])/Tabla1[[#This Row],[VOLUMEN ENVIADO A RO (m3)]]</f>
        <v>0.73595891649488265</v>
      </c>
      <c r="R224" s="57">
        <v>0</v>
      </c>
      <c r="S224" s="57">
        <v>0</v>
      </c>
      <c r="T224" s="57">
        <v>0</v>
      </c>
      <c r="U224" s="56" t="s">
        <v>18</v>
      </c>
      <c r="V224" s="57">
        <f>Tabla1[[#This Row],[VOLUMEN ENVIADO PERMEADO RO (m3)]]</f>
        <v>203.5</v>
      </c>
      <c r="W224" s="101">
        <f>Tabla1[[#This Row],[TOTAL CONSUMO AGUA LIMPIA PRODUCCIÓN (m3)]]+Tabla1[[#This Row],[TOTAL CONSUMO AGUA RECHAZO PRODUCCIÓN (m3)]]</f>
        <v>358</v>
      </c>
      <c r="X224" s="101">
        <f>+Tabla1[[#This Row],[PERMEADO ETAPA 1  (m3)]]+Tabla1[[#This Row],[VOLUMEN  PTAP POTABLE (m3)2]]+Tabla1[[#This Row],[VOLUMEN CONSUMO ACUEDUCTO (m3)]]+Tabla1[[#This Row],[VOLUMEN CONSUMO CARROTANQUES (m3)]]</f>
        <v>358</v>
      </c>
      <c r="Y224" s="101">
        <v>0</v>
      </c>
      <c r="Z224" s="105">
        <v>375</v>
      </c>
      <c r="AA224" s="105">
        <f>+Tabla1[[#This Row],[VOLUMEN CONSUMO AGUA LIMPIA TINTORERIA (m3)]]</f>
        <v>136</v>
      </c>
      <c r="AB224" s="104">
        <f>Tabla1[[#This Row],[VOLUMEN CONSUMO AGUA LIMPIA TINTORERIA (m3)]]/Tabla1[[#This Row],[TOTAL CONSUMO AGUA PRODUCCIÓN (m3)]]</f>
        <v>0.37988826815642457</v>
      </c>
      <c r="AC224" s="105">
        <f>Tabla1[[#This Row],[TOTAL CONSUMO AGUA LIMPIA PRODUCCIÓN (m3)]]-Tabla1[[#This Row],[VOLUMEN CONSUMO AGUA LIMPIA LAVANDERIA (m3)]]</f>
        <v>136</v>
      </c>
      <c r="AD224" s="105"/>
      <c r="AE224" s="105"/>
      <c r="AF224" s="105">
        <v>65</v>
      </c>
      <c r="AG224" s="105">
        <v>45</v>
      </c>
      <c r="AH224" s="105">
        <f>Tabla1[[#This Row],[VOLUMEN CONSUMO AGUA LIMPIA LAVANDERIA (m3)]]</f>
        <v>222</v>
      </c>
      <c r="AI224" s="104">
        <f>Tabla1[[#This Row],[VOLUMEN CONSUMO AGUA LIMPIA LAVANDERIA (m3)]]/Tabla1[[#This Row],[TOTAL CONSUMO AGUA PRODUCCIÓN (m3)]]</f>
        <v>0.62011173184357538</v>
      </c>
      <c r="AJ224" s="105">
        <f>'[1]Contadores Por Turno 2026'!D226-'[1]Contadores Por Turno 2026'!D225</f>
        <v>222</v>
      </c>
      <c r="AK224" s="105">
        <v>0</v>
      </c>
      <c r="AL224" s="105"/>
      <c r="AM224" s="105">
        <v>19</v>
      </c>
      <c r="AN224" s="105">
        <v>0</v>
      </c>
      <c r="AO224" s="103">
        <f>'[1]Contadores Por Turno 2026'!R226-'[1]Contadores Por Turno 2026'!R225</f>
        <v>19</v>
      </c>
      <c r="AP224" s="101"/>
      <c r="AQ224" s="103"/>
      <c r="AR224" s="103">
        <v>8</v>
      </c>
      <c r="AS224" s="105">
        <f>'[1]Contadores Por Turno 2026'!L226-'[1]Contadores Por Turno 2026'!L225</f>
        <v>21</v>
      </c>
      <c r="AT224" s="103"/>
      <c r="AU224" s="102">
        <f>'[1]Contadores Por Turno 2026'!U226-'[1]Contadores Por Turno 2026'!U225</f>
        <v>375</v>
      </c>
      <c r="AV224" s="102">
        <f>'[1]Contadores Por Turno 2026'!V226-'[1]Contadores Por Turno 2026'!V225</f>
        <v>164</v>
      </c>
      <c r="AW224" s="102">
        <f>'[1]Contadores Por Turno 2026'!W226-'[1]Contadores Por Turno 2026'!W225</f>
        <v>170</v>
      </c>
      <c r="AX224" s="102"/>
      <c r="AY224" s="406">
        <v>0</v>
      </c>
      <c r="AZ224" s="406">
        <f>('[1]Contadores Por Turno 2026'!S226-'[1]Contadores Por Turno 2026'!S225)/1000</f>
        <v>54.591000000000001</v>
      </c>
      <c r="BA224" s="223" t="e">
        <v>#N/A</v>
      </c>
      <c r="BB224" s="4"/>
    </row>
    <row r="225" spans="1:54" ht="15.75" thickBot="1" x14ac:dyDescent="0.3">
      <c r="A225" s="454">
        <f>+A224</f>
        <v>46097</v>
      </c>
      <c r="B225" s="17">
        <v>2</v>
      </c>
      <c r="C225" s="17">
        <f>WEEKNUM(Tabla1[[#This Row],[FECHA]],2)</f>
        <v>12</v>
      </c>
      <c r="D225" s="17">
        <f>DAY(Tabla1[[#This Row],[FECHA]])</f>
        <v>16</v>
      </c>
      <c r="E225" s="17">
        <f>'[1]Contadores Por Turno 2026'!X227-'[1]Contadores Por Turno 2026'!X226</f>
        <v>102</v>
      </c>
      <c r="F225" s="17">
        <f>'[1]Contadores Por Turno 2026'!Y227-'[1]Contadores Por Turno 2026'!Y226</f>
        <v>79</v>
      </c>
      <c r="H22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151.5</v>
      </c>
      <c r="I225" s="17">
        <f>('[1]Contadores Por Turno 2026'!C227-'[1]Contadores Por Turno 2026'!C226)*10</f>
        <v>220</v>
      </c>
      <c r="J225" s="59">
        <f>Tabla1[[#This Row],[ENTRADA RO 1 (m3)]]</f>
        <v>276.51</v>
      </c>
      <c r="K225" s="59">
        <f>Tabla1[[#This Row],[RECHAZO ETAPA 1 (m3)]]</f>
        <v>73.009999999999991</v>
      </c>
      <c r="L225" s="59">
        <f>Tabla1[[#This Row],[PERMEADO ETAPA 1  (m3)]]</f>
        <v>203.5</v>
      </c>
      <c r="M225" s="58">
        <f>1-(Tabla1[[#This Row],[VOLUMEN ENVIADO A RO (m3)]]-Tabla1[[#This Row],[VOLUMEN ENVIADO PERMEADO RO (m3)]])/Tabla1[[#This Row],[VOLUMEN ENVIADO A RO (m3)]]</f>
        <v>0.73595891649488265</v>
      </c>
      <c r="N225" s="59">
        <f>('[1]Contadores Por Turno 2026'!N227-'[1]Contadores Por Turno 2026'!N226)/1000</f>
        <v>276.51</v>
      </c>
      <c r="O225" s="59">
        <f>('[1]Contadores Por Turno 2026'!O227-'[1]Contadores Por Turno 2026'!O226)</f>
        <v>203.5</v>
      </c>
      <c r="P225" s="59">
        <f>+Tabla1[[#This Row],[ENTRADA RO 1 (m3)]]-Tabla1[[#This Row],[PERMEADO ETAPA 1  (m3)]]</f>
        <v>73.009999999999991</v>
      </c>
      <c r="Q225" s="58">
        <f>1-(Tabla1[[#This Row],[VOLUMEN ENVIADO A RO (m3)]]-Tabla1[[#This Row],[VOLUMEN ENVIADO PERMEADO RO (m3)]])/Tabla1[[#This Row],[VOLUMEN ENVIADO A RO (m3)]]</f>
        <v>0.73595891649488265</v>
      </c>
      <c r="R225" s="59">
        <v>0</v>
      </c>
      <c r="S225" s="59">
        <v>0</v>
      </c>
      <c r="T225" s="59">
        <v>0</v>
      </c>
      <c r="U225" s="58" t="s">
        <v>18</v>
      </c>
      <c r="V225" s="59">
        <f>Tabla1[[#This Row],[VOLUMEN ENVIADO PERMEADO RO (m3)]]</f>
        <v>203.5</v>
      </c>
      <c r="W225" s="106">
        <f>Tabla1[[#This Row],[TOTAL CONSUMO AGUA LIMPIA PRODUCCIÓN (m3)]]+Tabla1[[#This Row],[TOTAL CONSUMO AGUA RECHAZO PRODUCCIÓN (m3)]]</f>
        <v>434</v>
      </c>
      <c r="X225" s="106">
        <f>+Tabla1[[#This Row],[PERMEADO ETAPA 1  (m3)]]+Tabla1[[#This Row],[VOLUMEN  PTAP POTABLE (m3)2]]+Tabla1[[#This Row],[VOLUMEN CONSUMO ACUEDUCTO (m3)]]+Tabla1[[#This Row],[VOLUMEN CONSUMO CARROTANQUES (m3)]]</f>
        <v>434</v>
      </c>
      <c r="Y225" s="106">
        <v>0</v>
      </c>
      <c r="Z225" s="110">
        <v>457</v>
      </c>
      <c r="AA225" s="110">
        <f>+Tabla1[[#This Row],[VOLUMEN CONSUMO AGUA LIMPIA TINTORERIA (m3)]]</f>
        <v>155</v>
      </c>
      <c r="AB225" s="104">
        <f>Tabla1[[#This Row],[VOLUMEN CONSUMO AGUA LIMPIA TINTORERIA (m3)]]/Tabla1[[#This Row],[TOTAL CONSUMO AGUA PRODUCCIÓN (m3)]]</f>
        <v>0.35714285714285715</v>
      </c>
      <c r="AC225" s="110">
        <f>Tabla1[[#This Row],[TOTAL CONSUMO AGUA LIMPIA PRODUCCIÓN (m3)]]-Tabla1[[#This Row],[VOLUMEN CONSUMO AGUA LIMPIA LAVANDERIA (m3)]]</f>
        <v>155</v>
      </c>
      <c r="AD225" s="110"/>
      <c r="AE225" s="110">
        <v>9398</v>
      </c>
      <c r="AF225" s="110">
        <v>65</v>
      </c>
      <c r="AG225" s="110">
        <v>45</v>
      </c>
      <c r="AH225" s="110">
        <f>Tabla1[[#This Row],[VOLUMEN CONSUMO AGUA LIMPIA LAVANDERIA (m3)]]</f>
        <v>279</v>
      </c>
      <c r="AI225" s="104">
        <f>Tabla1[[#This Row],[VOLUMEN CONSUMO AGUA LIMPIA LAVANDERIA (m3)]]/Tabla1[[#This Row],[TOTAL CONSUMO AGUA PRODUCCIÓN (m3)]]</f>
        <v>0.6428571428571429</v>
      </c>
      <c r="AJ225" s="110">
        <f>'[1]Contadores Por Turno 2026'!D227-'[1]Contadores Por Turno 2026'!D226</f>
        <v>279</v>
      </c>
      <c r="AK225" s="110">
        <v>0</v>
      </c>
      <c r="AL225" s="110">
        <v>16705</v>
      </c>
      <c r="AM225" s="110">
        <v>19</v>
      </c>
      <c r="AN225" s="110">
        <v>0</v>
      </c>
      <c r="AO225" s="108">
        <f>'[1]Contadores Por Turno 2026'!R227-'[1]Contadores Por Turno 2026'!R226</f>
        <v>21</v>
      </c>
      <c r="AP225" s="106"/>
      <c r="AQ225" s="108">
        <v>2550</v>
      </c>
      <c r="AR225" s="108">
        <v>8</v>
      </c>
      <c r="AS225" s="110">
        <f>'[1]Contadores Por Turno 2026'!L227-'[1]Contadores Por Turno 2026'!L226</f>
        <v>20</v>
      </c>
      <c r="AT225" s="108"/>
      <c r="AU225" s="107">
        <f>'[1]Contadores Por Turno 2026'!U227-'[1]Contadores Por Turno 2026'!U226</f>
        <v>457</v>
      </c>
      <c r="AV225" s="107">
        <f>'[1]Contadores Por Turno 2026'!V227-'[1]Contadores Por Turno 2026'!V226</f>
        <v>160</v>
      </c>
      <c r="AW225" s="107">
        <f>'[1]Contadores Por Turno 2026'!W227-'[1]Contadores Por Turno 2026'!W226</f>
        <v>165</v>
      </c>
      <c r="AX225" s="107"/>
      <c r="AY225" s="407">
        <v>0</v>
      </c>
      <c r="AZ225" s="407">
        <f>('[1]Contadores Por Turno 2026'!S227-'[1]Contadores Por Turno 2026'!S226)/1000</f>
        <v>37.375999999999998</v>
      </c>
      <c r="BA225" s="224" t="e">
        <v>#N/A</v>
      </c>
      <c r="BB225" s="4"/>
    </row>
    <row r="226" spans="1:54" ht="15.75" thickBot="1" x14ac:dyDescent="0.3">
      <c r="A226" s="455">
        <f>+A225</f>
        <v>46097</v>
      </c>
      <c r="B226" s="28">
        <v>3</v>
      </c>
      <c r="C226" s="28">
        <f>WEEKNUM(Tabla1[[#This Row],[FECHA]],2)</f>
        <v>12</v>
      </c>
      <c r="D226" s="28">
        <f>DAY(Tabla1[[#This Row],[FECHA]])</f>
        <v>16</v>
      </c>
      <c r="E226" s="28">
        <f>'[1]Contadores Por Turno 2026'!X228-'[1]Contadores Por Turno 2026'!X227</f>
        <v>88</v>
      </c>
      <c r="F226" s="28">
        <f>'[1]Contadores Por Turno 2026'!Y228-'[1]Contadores Por Turno 2026'!Y227</f>
        <v>68</v>
      </c>
      <c r="G226" s="28"/>
      <c r="H22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226" s="28">
        <f>('[1]Contadores Por Turno 2026'!C228-'[1]Contadores Por Turno 2026'!C227)*10</f>
        <v>350</v>
      </c>
      <c r="J226" s="61">
        <f>Tabla1[[#This Row],[ENTRADA RO 1 (m3)]]</f>
        <v>304.13499999999999</v>
      </c>
      <c r="K226" s="61">
        <f>Tabla1[[#This Row],[RECHAZO ETAPA 1 (m3)]]</f>
        <v>72.134999999999991</v>
      </c>
      <c r="L226" s="61">
        <f>Tabla1[[#This Row],[PERMEADO ETAPA 1  (m3)]]</f>
        <v>232</v>
      </c>
      <c r="M226" s="60">
        <f>1-(Tabla1[[#This Row],[VOLUMEN ENVIADO A RO (m3)]]-Tabla1[[#This Row],[VOLUMEN ENVIADO PERMEADO RO (m3)]])/Tabla1[[#This Row],[VOLUMEN ENVIADO A RO (m3)]]</f>
        <v>0.7628191428148684</v>
      </c>
      <c r="N226" s="61">
        <f>('[1]Contadores Por Turno 2026'!N228-'[1]Contadores Por Turno 2026'!N227)/1000</f>
        <v>304.13499999999999</v>
      </c>
      <c r="O226" s="61">
        <f>('[1]Contadores Por Turno 2026'!O228-'[1]Contadores Por Turno 2026'!O227)</f>
        <v>232</v>
      </c>
      <c r="P226" s="61">
        <f>+Tabla1[[#This Row],[ENTRADA RO 1 (m3)]]-Tabla1[[#This Row],[PERMEADO ETAPA 1  (m3)]]</f>
        <v>72.134999999999991</v>
      </c>
      <c r="Q226" s="60">
        <f>1-(Tabla1[[#This Row],[VOLUMEN ENVIADO A RO (m3)]]-Tabla1[[#This Row],[VOLUMEN ENVIADO PERMEADO RO (m3)]])/Tabla1[[#This Row],[VOLUMEN ENVIADO A RO (m3)]]</f>
        <v>0.7628191428148684</v>
      </c>
      <c r="R226" s="61">
        <v>0</v>
      </c>
      <c r="S226" s="61">
        <v>0</v>
      </c>
      <c r="T226" s="61">
        <v>0</v>
      </c>
      <c r="U226" s="60" t="s">
        <v>18</v>
      </c>
      <c r="V226" s="61">
        <f>Tabla1[[#This Row],[VOLUMEN ENVIADO PERMEADO RO (m3)]]</f>
        <v>232</v>
      </c>
      <c r="W226" s="111">
        <f>Tabla1[[#This Row],[TOTAL CONSUMO AGUA LIMPIA PRODUCCIÓN (m3)]]+Tabla1[[#This Row],[TOTAL CONSUMO AGUA RECHAZO PRODUCCIÓN (m3)]]</f>
        <v>441</v>
      </c>
      <c r="X226" s="111">
        <f>+Tabla1[[#This Row],[PERMEADO ETAPA 1  (m3)]]+Tabla1[[#This Row],[VOLUMEN  PTAP POTABLE (m3)2]]+Tabla1[[#This Row],[VOLUMEN CONSUMO ACUEDUCTO (m3)]]+Tabla1[[#This Row],[VOLUMEN CONSUMO CARROTANQUES (m3)]]</f>
        <v>441</v>
      </c>
      <c r="Y226" s="111">
        <v>0</v>
      </c>
      <c r="Z226" s="115">
        <v>461</v>
      </c>
      <c r="AA226" s="115">
        <f>+Tabla1[[#This Row],[VOLUMEN CONSUMO AGUA LIMPIA TINTORERIA (m3)]]</f>
        <v>182</v>
      </c>
      <c r="AB226" s="104">
        <f>Tabla1[[#This Row],[VOLUMEN CONSUMO AGUA LIMPIA TINTORERIA (m3)]]/Tabla1[[#This Row],[TOTAL CONSUMO AGUA PRODUCCIÓN (m3)]]</f>
        <v>0.41269841269841268</v>
      </c>
      <c r="AC226" s="115">
        <f>Tabla1[[#This Row],[TOTAL CONSUMO AGUA LIMPIA PRODUCCIÓN (m3)]]-Tabla1[[#This Row],[VOLUMEN CONSUMO AGUA LIMPIA LAVANDERIA (m3)]]</f>
        <v>182</v>
      </c>
      <c r="AD226" s="115"/>
      <c r="AE226" s="115"/>
      <c r="AF226" s="115">
        <v>65</v>
      </c>
      <c r="AG226" s="115">
        <v>45</v>
      </c>
      <c r="AH226" s="115">
        <f>Tabla1[[#This Row],[VOLUMEN CONSUMO AGUA LIMPIA LAVANDERIA (m3)]]</f>
        <v>259</v>
      </c>
      <c r="AI226" s="104">
        <f>Tabla1[[#This Row],[VOLUMEN CONSUMO AGUA LIMPIA LAVANDERIA (m3)]]/Tabla1[[#This Row],[TOTAL CONSUMO AGUA PRODUCCIÓN (m3)]]</f>
        <v>0.58730158730158732</v>
      </c>
      <c r="AJ226" s="115">
        <f>'[1]Contadores Por Turno 2026'!D228-'[1]Contadores Por Turno 2026'!D227</f>
        <v>259</v>
      </c>
      <c r="AK226" s="115">
        <v>0</v>
      </c>
      <c r="AL226" s="115"/>
      <c r="AM226" s="115">
        <v>19</v>
      </c>
      <c r="AN226" s="115">
        <v>0</v>
      </c>
      <c r="AO226" s="113">
        <f>'[1]Contadores Por Turno 2026'!R228-'[1]Contadores Por Turno 2026'!R227</f>
        <v>15</v>
      </c>
      <c r="AP226" s="111"/>
      <c r="AQ226" s="113"/>
      <c r="AR226" s="113">
        <v>8</v>
      </c>
      <c r="AS226" s="115">
        <f>'[1]Contadores Por Turno 2026'!L228-'[1]Contadores Por Turno 2026'!L227</f>
        <v>22</v>
      </c>
      <c r="AT226" s="113"/>
      <c r="AU226" s="112">
        <f>'[1]Contadores Por Turno 2026'!U228-'[1]Contadores Por Turno 2026'!U227</f>
        <v>461</v>
      </c>
      <c r="AV226" s="112">
        <f>'[1]Contadores Por Turno 2026'!V228-'[1]Contadores Por Turno 2026'!V227</f>
        <v>205</v>
      </c>
      <c r="AW226" s="112">
        <f>'[1]Contadores Por Turno 2026'!W228-'[1]Contadores Por Turno 2026'!W227</f>
        <v>223</v>
      </c>
      <c r="AX226" s="112"/>
      <c r="AY226" s="405">
        <v>0</v>
      </c>
      <c r="AZ226" s="405">
        <f>('[1]Contadores Por Turno 2026'!S228-'[1]Contadores Por Turno 2026'!S227)/1000</f>
        <v>51.188000000000002</v>
      </c>
      <c r="BA226" s="225" t="e">
        <v>#N/A</v>
      </c>
      <c r="BB226" s="4"/>
    </row>
    <row r="227" spans="1:54" ht="15.75" thickBot="1" x14ac:dyDescent="0.3">
      <c r="A227" s="456">
        <f>+A226+1</f>
        <v>46098</v>
      </c>
      <c r="B227" s="26">
        <v>1</v>
      </c>
      <c r="C227" s="26">
        <f>WEEKNUM(Tabla1[[#This Row],[FECHA]],2)</f>
        <v>12</v>
      </c>
      <c r="D227" s="26">
        <f>DAY(Tabla1[[#This Row],[FECHA]])</f>
        <v>17</v>
      </c>
      <c r="E227" s="26">
        <f>'[1]Contadores Por Turno 2026'!X229-'[1]Contadores Por Turno 2026'!X228</f>
        <v>121</v>
      </c>
      <c r="F227" s="26">
        <f>'[1]Contadores Por Turno 2026'!Y229-'[1]Contadores Por Turno 2026'!Y228</f>
        <v>92</v>
      </c>
      <c r="G227" s="26"/>
      <c r="H2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27" s="26">
        <f>('[1]Contadores Por Turno 2026'!C229-'[1]Contadores Por Turno 2026'!C228)*10</f>
        <v>200</v>
      </c>
      <c r="J227" s="57">
        <f>Tabla1[[#This Row],[ENTRADA RO 1 (m3)]]</f>
        <v>295.83</v>
      </c>
      <c r="K227" s="57">
        <f>Tabla1[[#This Row],[RECHAZO ETAPA 1 (m3)]]</f>
        <v>72.829999999999984</v>
      </c>
      <c r="L227" s="57">
        <f>Tabla1[[#This Row],[PERMEADO ETAPA 1  (m3)]]</f>
        <v>223</v>
      </c>
      <c r="M227" s="56">
        <f>1-(Tabla1[[#This Row],[VOLUMEN ENVIADO A RO (m3)]]-Tabla1[[#This Row],[VOLUMEN ENVIADO PERMEADO RO (m3)]])/Tabla1[[#This Row],[VOLUMEN ENVIADO A RO (m3)]]</f>
        <v>0.75381131054997808</v>
      </c>
      <c r="N227" s="57">
        <f>('[1]Contadores Por Turno 2026'!N229-'[1]Contadores Por Turno 2026'!N228)/1000</f>
        <v>295.83</v>
      </c>
      <c r="O227" s="57">
        <f>('[1]Contadores Por Turno 2026'!O229-'[1]Contadores Por Turno 2026'!O228)</f>
        <v>223</v>
      </c>
      <c r="P227" s="57">
        <f>+Tabla1[[#This Row],[ENTRADA RO 1 (m3)]]-Tabla1[[#This Row],[PERMEADO ETAPA 1  (m3)]]</f>
        <v>72.829999999999984</v>
      </c>
      <c r="Q227" s="56">
        <f>1-(Tabla1[[#This Row],[VOLUMEN ENVIADO A RO (m3)]]-Tabla1[[#This Row],[VOLUMEN ENVIADO PERMEADO RO (m3)]])/Tabla1[[#This Row],[VOLUMEN ENVIADO A RO (m3)]]</f>
        <v>0.75381131054997808</v>
      </c>
      <c r="R227" s="57">
        <v>0</v>
      </c>
      <c r="S227" s="57">
        <v>0</v>
      </c>
      <c r="T227" s="57">
        <v>0</v>
      </c>
      <c r="U227" s="56" t="s">
        <v>18</v>
      </c>
      <c r="V227" s="57">
        <f>Tabla1[[#This Row],[VOLUMEN ENVIADO PERMEADO RO (m3)]]</f>
        <v>223</v>
      </c>
      <c r="W227" s="101">
        <f>Tabla1[[#This Row],[TOTAL CONSUMO AGUA LIMPIA PRODUCCIÓN (m3)]]+Tabla1[[#This Row],[TOTAL CONSUMO AGUA RECHAZO PRODUCCIÓN (m3)]]</f>
        <v>510</v>
      </c>
      <c r="X227" s="101">
        <f>+Tabla1[[#This Row],[PERMEADO ETAPA 1  (m3)]]+Tabla1[[#This Row],[VOLUMEN  PTAP POTABLE (m3)2]]+Tabla1[[#This Row],[VOLUMEN CONSUMO ACUEDUCTO (m3)]]+Tabla1[[#This Row],[VOLUMEN CONSUMO CARROTANQUES (m3)]]</f>
        <v>510</v>
      </c>
      <c r="Y227" s="101">
        <v>0</v>
      </c>
      <c r="Z227" s="101">
        <v>480</v>
      </c>
      <c r="AA227" s="105">
        <f>+Tabla1[[#This Row],[VOLUMEN CONSUMO AGUA LIMPIA TINTORERIA (m3)]]</f>
        <v>267</v>
      </c>
      <c r="AB227" s="104">
        <f>Tabla1[[#This Row],[VOLUMEN CONSUMO AGUA LIMPIA TINTORERIA (m3)]]/Tabla1[[#This Row],[TOTAL CONSUMO AGUA PRODUCCIÓN (m3)]]</f>
        <v>0.52352941176470591</v>
      </c>
      <c r="AC227" s="105">
        <f>Tabla1[[#This Row],[TOTAL CONSUMO AGUA LIMPIA PRODUCCIÓN (m3)]]-Tabla1[[#This Row],[VOLUMEN CONSUMO AGUA LIMPIA LAVANDERIA (m3)]]</f>
        <v>267</v>
      </c>
      <c r="AD227" s="105"/>
      <c r="AE227" s="105"/>
      <c r="AF227" s="105">
        <v>65</v>
      </c>
      <c r="AG227" s="105">
        <v>45</v>
      </c>
      <c r="AH227" s="105">
        <f>Tabla1[[#This Row],[VOLUMEN CONSUMO AGUA LIMPIA LAVANDERIA (m3)]]</f>
        <v>243</v>
      </c>
      <c r="AI227" s="104">
        <f>Tabla1[[#This Row],[VOLUMEN CONSUMO AGUA LIMPIA LAVANDERIA (m3)]]/Tabla1[[#This Row],[TOTAL CONSUMO AGUA PRODUCCIÓN (m3)]]</f>
        <v>0.47647058823529409</v>
      </c>
      <c r="AJ227" s="105">
        <f>'[1]Contadores Por Turno 2026'!D229-'[1]Contadores Por Turno 2026'!D228</f>
        <v>243</v>
      </c>
      <c r="AK227" s="105">
        <v>0</v>
      </c>
      <c r="AL227" s="105"/>
      <c r="AM227" s="105">
        <v>19</v>
      </c>
      <c r="AN227" s="105">
        <v>0</v>
      </c>
      <c r="AO227" s="103">
        <f>'[1]Contadores Por Turno 2026'!R229-'[1]Contadores Por Turno 2026'!R228</f>
        <v>11</v>
      </c>
      <c r="AP227" s="101"/>
      <c r="AQ227" s="103"/>
      <c r="AR227" s="103">
        <v>8</v>
      </c>
      <c r="AS227" s="105">
        <f>'[1]Contadores Por Turno 2026'!L229-'[1]Contadores Por Turno 2026'!L228</f>
        <v>25</v>
      </c>
      <c r="AT227" s="103"/>
      <c r="AU227" s="102">
        <f>'[1]Contadores Por Turno 2026'!U229-'[1]Contadores Por Turno 2026'!U228</f>
        <v>539</v>
      </c>
      <c r="AV227" s="102">
        <f>'[1]Contadores Por Turno 2026'!V229-'[1]Contadores Por Turno 2026'!V228</f>
        <v>215</v>
      </c>
      <c r="AW227" s="102">
        <f>'[1]Contadores Por Turno 2026'!W229-'[1]Contadores Por Turno 2026'!W228</f>
        <v>158</v>
      </c>
      <c r="AX227" s="102"/>
      <c r="AY227" s="406">
        <v>0</v>
      </c>
      <c r="AZ227" s="406">
        <f>('[1]Contadores Por Turno 2026'!S229-'[1]Contadores Por Turno 2026'!S228)/1000</f>
        <v>83.238</v>
      </c>
      <c r="BA227" s="223" t="e">
        <v>#N/A</v>
      </c>
      <c r="BB227" s="4"/>
    </row>
    <row r="228" spans="1:54" ht="15.75" thickBot="1" x14ac:dyDescent="0.3">
      <c r="A228" s="454">
        <f>+A227</f>
        <v>46098</v>
      </c>
      <c r="B228" s="17">
        <v>2</v>
      </c>
      <c r="C228" s="17">
        <f>WEEKNUM(Tabla1[[#This Row],[FECHA]],2)</f>
        <v>12</v>
      </c>
      <c r="D228" s="17">
        <f>DAY(Tabla1[[#This Row],[FECHA]])</f>
        <v>17</v>
      </c>
      <c r="E228" s="17">
        <f>'[1]Contadores Por Turno 2026'!X230-'[1]Contadores Por Turno 2026'!X229</f>
        <v>119</v>
      </c>
      <c r="F228" s="17">
        <f>'[1]Contadores Por Turno 2026'!Y230-'[1]Contadores Por Turno 2026'!Y229</f>
        <v>92</v>
      </c>
      <c r="H22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28" s="17">
        <f>('[1]Contadores Por Turno 2026'!C230-'[1]Contadores Por Turno 2026'!C229)*10</f>
        <v>350</v>
      </c>
      <c r="J228" s="59">
        <f>Tabla1[[#This Row],[ENTRADA RO 1 (m3)]]</f>
        <v>339.92599999999999</v>
      </c>
      <c r="K228" s="59">
        <f>Tabla1[[#This Row],[RECHAZO ETAPA 1 (m3)]]</f>
        <v>93.925999999999988</v>
      </c>
      <c r="L228" s="59">
        <f>Tabla1[[#This Row],[PERMEADO ETAPA 1  (m3)]]</f>
        <v>246</v>
      </c>
      <c r="M228" s="58">
        <f>1-(Tabla1[[#This Row],[VOLUMEN ENVIADO A RO (m3)]]-Tabla1[[#This Row],[VOLUMEN ENVIADO PERMEADO RO (m3)]])/Tabla1[[#This Row],[VOLUMEN ENVIADO A RO (m3)]]</f>
        <v>0.72368692009437352</v>
      </c>
      <c r="N228" s="59">
        <f>('[1]Contadores Por Turno 2026'!N230-'[1]Contadores Por Turno 2026'!N229)/1000</f>
        <v>339.92599999999999</v>
      </c>
      <c r="O228" s="59">
        <f>('[1]Contadores Por Turno 2026'!O230-'[1]Contadores Por Turno 2026'!O229)</f>
        <v>246</v>
      </c>
      <c r="P228" s="59">
        <f>+Tabla1[[#This Row],[ENTRADA RO 1 (m3)]]-Tabla1[[#This Row],[PERMEADO ETAPA 1  (m3)]]</f>
        <v>93.925999999999988</v>
      </c>
      <c r="Q228" s="58">
        <f>1-(Tabla1[[#This Row],[VOLUMEN ENVIADO A RO (m3)]]-Tabla1[[#This Row],[VOLUMEN ENVIADO PERMEADO RO (m3)]])/Tabla1[[#This Row],[VOLUMEN ENVIADO A RO (m3)]]</f>
        <v>0.72368692009437352</v>
      </c>
      <c r="R228" s="59">
        <v>0</v>
      </c>
      <c r="S228" s="59">
        <v>0</v>
      </c>
      <c r="T228" s="59">
        <v>0</v>
      </c>
      <c r="U228" s="58" t="s">
        <v>18</v>
      </c>
      <c r="V228" s="59">
        <f>Tabla1[[#This Row],[VOLUMEN ENVIADO PERMEADO RO (m3)]]</f>
        <v>246</v>
      </c>
      <c r="W228" s="106">
        <f>Tabla1[[#This Row],[TOTAL CONSUMO AGUA LIMPIA PRODUCCIÓN (m3)]]+Tabla1[[#This Row],[TOTAL CONSUMO AGUA RECHAZO PRODUCCIÓN (m3)]]</f>
        <v>461</v>
      </c>
      <c r="X228" s="106">
        <f>+Tabla1[[#This Row],[PERMEADO ETAPA 1  (m3)]]+Tabla1[[#This Row],[VOLUMEN  PTAP POTABLE (m3)2]]+Tabla1[[#This Row],[VOLUMEN CONSUMO ACUEDUCTO (m3)]]+Tabla1[[#This Row],[VOLUMEN CONSUMO CARROTANQUES (m3)]]</f>
        <v>461</v>
      </c>
      <c r="Y228" s="106">
        <v>0</v>
      </c>
      <c r="Z228" s="106">
        <v>320</v>
      </c>
      <c r="AA228" s="110">
        <f>+Tabla1[[#This Row],[VOLUMEN CONSUMO AGUA LIMPIA TINTORERIA (m3)]]</f>
        <v>227</v>
      </c>
      <c r="AB228" s="104">
        <f>Tabla1[[#This Row],[VOLUMEN CONSUMO AGUA LIMPIA TINTORERIA (m3)]]/Tabla1[[#This Row],[TOTAL CONSUMO AGUA PRODUCCIÓN (m3)]]</f>
        <v>0.49240780911062909</v>
      </c>
      <c r="AC228" s="110">
        <f>Tabla1[[#This Row],[TOTAL CONSUMO AGUA LIMPIA PRODUCCIÓN (m3)]]-Tabla1[[#This Row],[VOLUMEN CONSUMO AGUA LIMPIA LAVANDERIA (m3)]]</f>
        <v>227</v>
      </c>
      <c r="AD228" s="110"/>
      <c r="AE228" s="110">
        <v>11207</v>
      </c>
      <c r="AF228" s="110">
        <v>65</v>
      </c>
      <c r="AG228" s="110">
        <v>45</v>
      </c>
      <c r="AH228" s="110">
        <f>Tabla1[[#This Row],[VOLUMEN CONSUMO AGUA LIMPIA LAVANDERIA (m3)]]</f>
        <v>234</v>
      </c>
      <c r="AI228" s="104">
        <f>Tabla1[[#This Row],[VOLUMEN CONSUMO AGUA LIMPIA LAVANDERIA (m3)]]/Tabla1[[#This Row],[TOTAL CONSUMO AGUA PRODUCCIÓN (m3)]]</f>
        <v>0.50759219088937091</v>
      </c>
      <c r="AJ228" s="110">
        <f>'[1]Contadores Por Turno 2026'!D230-'[1]Contadores Por Turno 2026'!D229</f>
        <v>234</v>
      </c>
      <c r="AK228" s="110">
        <v>0</v>
      </c>
      <c r="AL228" s="110">
        <v>22319</v>
      </c>
      <c r="AM228" s="110">
        <v>19</v>
      </c>
      <c r="AN228" s="110">
        <v>0</v>
      </c>
      <c r="AO228" s="108">
        <f>'[1]Contadores Por Turno 2026'!R230-'[1]Contadores Por Turno 2026'!R229</f>
        <v>19</v>
      </c>
      <c r="AP228" s="106"/>
      <c r="AQ228" s="108">
        <v>2530</v>
      </c>
      <c r="AR228" s="108">
        <v>8</v>
      </c>
      <c r="AS228" s="110">
        <f>'[1]Contadores Por Turno 2026'!L230-'[1]Contadores Por Turno 2026'!L229</f>
        <v>19</v>
      </c>
      <c r="AT228" s="108"/>
      <c r="AU228" s="107">
        <f>'[1]Contadores Por Turno 2026'!U230-'[1]Contadores Por Turno 2026'!U229</f>
        <v>488</v>
      </c>
      <c r="AV228" s="107">
        <f>'[1]Contadores Por Turno 2026'!V230-'[1]Contadores Por Turno 2026'!V229</f>
        <v>174</v>
      </c>
      <c r="AW228" s="107">
        <f>'[1]Contadores Por Turno 2026'!W230-'[1]Contadores Por Turno 2026'!W229</f>
        <v>176</v>
      </c>
      <c r="AX228" s="107"/>
      <c r="AY228" s="407">
        <v>0</v>
      </c>
      <c r="AZ228" s="407">
        <f>('[1]Contadores Por Turno 2026'!S230-'[1]Contadores Por Turno 2026'!S229)/1000</f>
        <v>76.858999999999995</v>
      </c>
      <c r="BA228" s="224"/>
      <c r="BB228" s="4"/>
    </row>
    <row r="229" spans="1:54" ht="15.75" thickBot="1" x14ac:dyDescent="0.3">
      <c r="A229" s="455">
        <f>+A228</f>
        <v>46098</v>
      </c>
      <c r="B229" s="28">
        <v>3</v>
      </c>
      <c r="C229" s="28">
        <f>WEEKNUM(Tabla1[[#This Row],[FECHA]],2)</f>
        <v>12</v>
      </c>
      <c r="D229" s="28">
        <f>DAY(Tabla1[[#This Row],[FECHA]])</f>
        <v>17</v>
      </c>
      <c r="E229" s="28">
        <f>'[1]Contadores Por Turno 2026'!X231-'[1]Contadores Por Turno 2026'!X230</f>
        <v>119</v>
      </c>
      <c r="F229" s="28">
        <f>'[1]Contadores Por Turno 2026'!Y231-'[1]Contadores Por Turno 2026'!Y230</f>
        <v>93</v>
      </c>
      <c r="G229" s="28"/>
      <c r="H22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94</v>
      </c>
      <c r="I229" s="28">
        <f>('[1]Contadores Por Turno 2026'!C231-'[1]Contadores Por Turno 2026'!C230)*10</f>
        <v>130</v>
      </c>
      <c r="J229" s="61">
        <f>Tabla1[[#This Row],[ENTRADA RO 1 (m3)]]</f>
        <v>310.55799999999999</v>
      </c>
      <c r="K229" s="61">
        <f>Tabla1[[#This Row],[RECHAZO ETAPA 1 (m3)]]</f>
        <v>73.557999999999993</v>
      </c>
      <c r="L229" s="61">
        <f>Tabla1[[#This Row],[PERMEADO ETAPA 1  (m3)]]</f>
        <v>237</v>
      </c>
      <c r="M229" s="60">
        <f>1-(Tabla1[[#This Row],[VOLUMEN ENVIADO A RO (m3)]]-Tabla1[[#This Row],[VOLUMEN ENVIADO PERMEADO RO (m3)]])/Tabla1[[#This Row],[VOLUMEN ENVIADO A RO (m3)]]</f>
        <v>0.76314247258161116</v>
      </c>
      <c r="N229" s="61">
        <f>('[1]Contadores Por Turno 2026'!N231-'[1]Contadores Por Turno 2026'!N230)/1000</f>
        <v>310.55799999999999</v>
      </c>
      <c r="O229" s="61">
        <f>('[1]Contadores Por Turno 2026'!O231-'[1]Contadores Por Turno 2026'!O230)</f>
        <v>237</v>
      </c>
      <c r="P229" s="61">
        <f>+Tabla1[[#This Row],[ENTRADA RO 1 (m3)]]-Tabla1[[#This Row],[PERMEADO ETAPA 1  (m3)]]</f>
        <v>73.557999999999993</v>
      </c>
      <c r="Q229" s="60">
        <f>1-(Tabla1[[#This Row],[VOLUMEN ENVIADO A RO (m3)]]-Tabla1[[#This Row],[VOLUMEN ENVIADO PERMEADO RO (m3)]])/Tabla1[[#This Row],[VOLUMEN ENVIADO A RO (m3)]]</f>
        <v>0.76314247258161116</v>
      </c>
      <c r="R229" s="61">
        <v>0</v>
      </c>
      <c r="S229" s="61">
        <v>0</v>
      </c>
      <c r="T229" s="61">
        <v>0</v>
      </c>
      <c r="U229" s="60" t="s">
        <v>18</v>
      </c>
      <c r="V229" s="61">
        <f>Tabla1[[#This Row],[VOLUMEN ENVIADO PERMEADO RO (m3)]]</f>
        <v>237</v>
      </c>
      <c r="W229" s="111">
        <f>Tabla1[[#This Row],[TOTAL CONSUMO AGUA LIMPIA PRODUCCIÓN (m3)]]+Tabla1[[#This Row],[TOTAL CONSUMO AGUA RECHAZO PRODUCCIÓN (m3)]]</f>
        <v>424</v>
      </c>
      <c r="X229" s="111">
        <f>+Tabla1[[#This Row],[PERMEADO ETAPA 1  (m3)]]+Tabla1[[#This Row],[VOLUMEN  PTAP POTABLE (m3)2]]+Tabla1[[#This Row],[VOLUMEN CONSUMO ACUEDUCTO (m3)]]+Tabla1[[#This Row],[VOLUMEN CONSUMO CARROTANQUES (m3)]]</f>
        <v>424</v>
      </c>
      <c r="Y229" s="111">
        <v>0</v>
      </c>
      <c r="Z229" s="111">
        <v>400</v>
      </c>
      <c r="AA229" s="115">
        <f>+Tabla1[[#This Row],[VOLUMEN CONSUMO AGUA LIMPIA TINTORERIA (m3)]]</f>
        <v>170</v>
      </c>
      <c r="AB229" s="104">
        <f>Tabla1[[#This Row],[VOLUMEN CONSUMO AGUA LIMPIA TINTORERIA (m3)]]/Tabla1[[#This Row],[TOTAL CONSUMO AGUA PRODUCCIÓN (m3)]]</f>
        <v>0.40094339622641512</v>
      </c>
      <c r="AC229" s="115">
        <f>Tabla1[[#This Row],[TOTAL CONSUMO AGUA LIMPIA PRODUCCIÓN (m3)]]-Tabla1[[#This Row],[VOLUMEN CONSUMO AGUA LIMPIA LAVANDERIA (m3)]]</f>
        <v>170</v>
      </c>
      <c r="AD229" s="115"/>
      <c r="AE229" s="115"/>
      <c r="AF229" s="115">
        <v>65</v>
      </c>
      <c r="AG229" s="115">
        <v>45</v>
      </c>
      <c r="AH229" s="115">
        <f>Tabla1[[#This Row],[VOLUMEN CONSUMO AGUA LIMPIA LAVANDERIA (m3)]]</f>
        <v>254</v>
      </c>
      <c r="AI229" s="104">
        <f>Tabla1[[#This Row],[VOLUMEN CONSUMO AGUA LIMPIA LAVANDERIA (m3)]]/Tabla1[[#This Row],[TOTAL CONSUMO AGUA PRODUCCIÓN (m3)]]</f>
        <v>0.59905660377358494</v>
      </c>
      <c r="AJ229" s="115">
        <f>'[1]Contadores Por Turno 2026'!D231-'[1]Contadores Por Turno 2026'!D230</f>
        <v>254</v>
      </c>
      <c r="AK229" s="115">
        <v>0</v>
      </c>
      <c r="AL229" s="115"/>
      <c r="AM229" s="115">
        <v>19</v>
      </c>
      <c r="AN229" s="115">
        <v>0</v>
      </c>
      <c r="AO229" s="113">
        <f>'[1]Contadores Por Turno 2026'!R231-'[1]Contadores Por Turno 2026'!R230</f>
        <v>31</v>
      </c>
      <c r="AP229" s="111"/>
      <c r="AQ229" s="113"/>
      <c r="AR229" s="113">
        <v>8</v>
      </c>
      <c r="AS229" s="115">
        <f>'[1]Contadores Por Turno 2026'!L231-'[1]Contadores Por Turno 2026'!L230</f>
        <v>23</v>
      </c>
      <c r="AT229" s="113"/>
      <c r="AU229" s="112">
        <f>'[1]Contadores Por Turno 2026'!U231-'[1]Contadores Por Turno 2026'!U230</f>
        <v>450</v>
      </c>
      <c r="AV229" s="112">
        <f>'[1]Contadores Por Turno 2026'!V231-'[1]Contadores Por Turno 2026'!V230</f>
        <v>187</v>
      </c>
      <c r="AW229" s="112">
        <f>'[1]Contadores Por Turno 2026'!W231-'[1]Contadores Por Turno 2026'!W230</f>
        <v>195</v>
      </c>
      <c r="AX229" s="112"/>
      <c r="AY229" s="405">
        <v>0</v>
      </c>
      <c r="AZ229" s="405">
        <f>('[1]Contadores Por Turno 2026'!S231-'[1]Contadores Por Turno 2026'!S230)/1000</f>
        <v>45.293999999999997</v>
      </c>
      <c r="BA229" s="225"/>
      <c r="BB229" s="4"/>
    </row>
    <row r="230" spans="1:54" ht="15.75" thickBot="1" x14ac:dyDescent="0.3">
      <c r="A230" s="456">
        <f>+A229+1</f>
        <v>46099</v>
      </c>
      <c r="B230" s="26">
        <v>1</v>
      </c>
      <c r="C230" s="26">
        <f>WEEKNUM(Tabla1[[#This Row],[FECHA]],2)</f>
        <v>12</v>
      </c>
      <c r="D230" s="26">
        <f>DAY(Tabla1[[#This Row],[FECHA]])</f>
        <v>18</v>
      </c>
      <c r="E230" s="26">
        <f>'[1]Contadores Por Turno 2026'!X232-'[1]Contadores Por Turno 2026'!X231</f>
        <v>89</v>
      </c>
      <c r="F230" s="26">
        <f>'[1]Contadores Por Turno 2026'!Y232-'[1]Contadores Por Turno 2026'!Y231</f>
        <v>64</v>
      </c>
      <c r="G230" s="26"/>
      <c r="H2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230" s="26">
        <f>('[1]Contadores Por Turno 2026'!C232-'[1]Contadores Por Turno 2026'!C231)*10</f>
        <v>230</v>
      </c>
      <c r="J230" s="57">
        <f>Tabla1[[#This Row],[ENTRADA RO 1 (m3)]]</f>
        <v>301.74400000000003</v>
      </c>
      <c r="K230" s="57">
        <f>Tabla1[[#This Row],[RECHAZO ETAPA 1 (m3)]]</f>
        <v>75.744000000000028</v>
      </c>
      <c r="L230" s="57">
        <f>Tabla1[[#This Row],[PERMEADO ETAPA 1  (m3)]]</f>
        <v>226</v>
      </c>
      <c r="M230" s="56">
        <f>1-(Tabla1[[#This Row],[VOLUMEN ENVIADO A RO (m3)]]-Tabla1[[#This Row],[VOLUMEN ENVIADO PERMEADO RO (m3)]])/Tabla1[[#This Row],[VOLUMEN ENVIADO A RO (m3)]]</f>
        <v>0.74897926719338237</v>
      </c>
      <c r="N230" s="57">
        <f>('[1]Contadores Por Turno 2026'!N232-'[1]Contadores Por Turno 2026'!N231)/1000</f>
        <v>301.74400000000003</v>
      </c>
      <c r="O230" s="57">
        <f>('[1]Contadores Por Turno 2026'!O232-'[1]Contadores Por Turno 2026'!O231)</f>
        <v>226</v>
      </c>
      <c r="P230" s="57">
        <f>+Tabla1[[#This Row],[ENTRADA RO 1 (m3)]]-Tabla1[[#This Row],[PERMEADO ETAPA 1  (m3)]]</f>
        <v>75.744000000000028</v>
      </c>
      <c r="Q230" s="56">
        <f>1-(Tabla1[[#This Row],[VOLUMEN ENVIADO A RO (m3)]]-Tabla1[[#This Row],[VOLUMEN ENVIADO PERMEADO RO (m3)]])/Tabla1[[#This Row],[VOLUMEN ENVIADO A RO (m3)]]</f>
        <v>0.74897926719338237</v>
      </c>
      <c r="R230" s="57">
        <v>0</v>
      </c>
      <c r="S230" s="57">
        <v>0</v>
      </c>
      <c r="T230" s="57">
        <v>0</v>
      </c>
      <c r="U230" s="56" t="s">
        <v>18</v>
      </c>
      <c r="V230" s="57">
        <f>Tabla1[[#This Row],[VOLUMEN ENVIADO PERMEADO RO (m3)]]</f>
        <v>226</v>
      </c>
      <c r="W230" s="101">
        <f>Tabla1[[#This Row],[TOTAL CONSUMO AGUA LIMPIA PRODUCCIÓN (m3)]]+Tabla1[[#This Row],[TOTAL CONSUMO AGUA RECHAZO PRODUCCIÓN (m3)]]</f>
        <v>520</v>
      </c>
      <c r="X230" s="101">
        <f>+Tabla1[[#This Row],[PERMEADO ETAPA 1  (m3)]]+Tabla1[[#This Row],[VOLUMEN  PTAP POTABLE (m3)2]]+Tabla1[[#This Row],[VOLUMEN CONSUMO ACUEDUCTO (m3)]]+Tabla1[[#This Row],[VOLUMEN CONSUMO CARROTANQUES (m3)]]</f>
        <v>520</v>
      </c>
      <c r="Y230" s="101">
        <v>0</v>
      </c>
      <c r="Z230" s="105">
        <v>545</v>
      </c>
      <c r="AA230" s="105">
        <f>+Tabla1[[#This Row],[VOLUMEN CONSUMO AGUA LIMPIA TINTORERIA (m3)]]</f>
        <v>277</v>
      </c>
      <c r="AB230" s="104">
        <f>Tabla1[[#This Row],[VOLUMEN CONSUMO AGUA LIMPIA TINTORERIA (m3)]]/Tabla1[[#This Row],[TOTAL CONSUMO AGUA PRODUCCIÓN (m3)]]</f>
        <v>0.53269230769230769</v>
      </c>
      <c r="AC230" s="105">
        <f>Tabla1[[#This Row],[TOTAL CONSUMO AGUA LIMPIA PRODUCCIÓN (m3)]]-Tabla1[[#This Row],[VOLUMEN CONSUMO AGUA LIMPIA LAVANDERIA (m3)]]</f>
        <v>277</v>
      </c>
      <c r="AD230" s="105"/>
      <c r="AE230" s="105"/>
      <c r="AF230" s="105">
        <v>65</v>
      </c>
      <c r="AG230" s="105">
        <v>45</v>
      </c>
      <c r="AH230" s="105">
        <f>Tabla1[[#This Row],[VOLUMEN CONSUMO AGUA LIMPIA LAVANDERIA (m3)]]</f>
        <v>243</v>
      </c>
      <c r="AI230" s="104">
        <f>Tabla1[[#This Row],[VOLUMEN CONSUMO AGUA LIMPIA LAVANDERIA (m3)]]/Tabla1[[#This Row],[TOTAL CONSUMO AGUA PRODUCCIÓN (m3)]]</f>
        <v>0.46730769230769231</v>
      </c>
      <c r="AJ230" s="105">
        <f>'[1]Contadores Por Turno 2026'!D232-'[1]Contadores Por Turno 2026'!D231</f>
        <v>243</v>
      </c>
      <c r="AK230" s="105">
        <v>0</v>
      </c>
      <c r="AL230" s="105"/>
      <c r="AM230" s="105">
        <v>19</v>
      </c>
      <c r="AN230" s="105">
        <v>0</v>
      </c>
      <c r="AO230" s="103"/>
      <c r="AP230" s="101"/>
      <c r="AQ230" s="103"/>
      <c r="AR230" s="103">
        <v>8</v>
      </c>
      <c r="AS230" s="105">
        <f>'[1]Contadores Por Turno 2026'!L232-'[1]Contadores Por Turno 2026'!L231</f>
        <v>23</v>
      </c>
      <c r="AT230" s="103"/>
      <c r="AU230" s="102">
        <f>'[1]Contadores Por Turno 2026'!U232-'[1]Contadores Por Turno 2026'!U231</f>
        <v>545</v>
      </c>
      <c r="AV230" s="102">
        <f>'[1]Contadores Por Turno 2026'!V232-'[1]Contadores Por Turno 2026'!V231</f>
        <v>178</v>
      </c>
      <c r="AW230" s="102">
        <f>'[1]Contadores Por Turno 2026'!W232-'[1]Contadores Por Turno 2026'!W231</f>
        <v>185</v>
      </c>
      <c r="AX230" s="102"/>
      <c r="AY230" s="406">
        <v>0</v>
      </c>
      <c r="AZ230" s="406">
        <f>('[1]Contadores Por Turno 2026'!S232-'[1]Contadores Por Turno 2026'!S231)/1000</f>
        <v>91.427999999999997</v>
      </c>
      <c r="BA230" s="223"/>
      <c r="BB230" s="4"/>
    </row>
    <row r="231" spans="1:54" ht="15.75" thickBot="1" x14ac:dyDescent="0.3">
      <c r="A231" s="454">
        <f>+A230</f>
        <v>46099</v>
      </c>
      <c r="B231" s="17">
        <v>2</v>
      </c>
      <c r="C231" s="17">
        <f>WEEKNUM(Tabla1[[#This Row],[FECHA]],2)</f>
        <v>12</v>
      </c>
      <c r="D231" s="17">
        <f>DAY(Tabla1[[#This Row],[FECHA]])</f>
        <v>18</v>
      </c>
      <c r="E231" s="17">
        <f>'[1]Contadores Por Turno 2026'!X233-'[1]Contadores Por Turno 2026'!X232</f>
        <v>98</v>
      </c>
      <c r="F231" s="17">
        <f>'[1]Contadores Por Turno 2026'!Y233-'[1]Contadores Por Turno 2026'!Y232</f>
        <v>75</v>
      </c>
      <c r="H23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231" s="17">
        <f>('[1]Contadores Por Turno 2026'!C233-'[1]Contadores Por Turno 2026'!C232)*10</f>
        <v>370</v>
      </c>
      <c r="J231" s="59">
        <f>Tabla1[[#This Row],[ENTRADA RO 1 (m3)]]</f>
        <v>267.529</v>
      </c>
      <c r="K231" s="59">
        <f>Tabla1[[#This Row],[RECHAZO ETAPA 1 (m3)]]</f>
        <v>65.528999999999996</v>
      </c>
      <c r="L231" s="59">
        <f>Tabla1[[#This Row],[PERMEADO ETAPA 1  (m3)]]</f>
        <v>202</v>
      </c>
      <c r="M231" s="58">
        <f>1-(Tabla1[[#This Row],[VOLUMEN ENVIADO A RO (m3)]]-Tabla1[[#This Row],[VOLUMEN ENVIADO PERMEADO RO (m3)]])/Tabla1[[#This Row],[VOLUMEN ENVIADO A RO (m3)]]</f>
        <v>0.75505833012495849</v>
      </c>
      <c r="N231" s="59">
        <f>('[1]Contadores Por Turno 2026'!N233-'[1]Contadores Por Turno 2026'!N232)/1000</f>
        <v>267.529</v>
      </c>
      <c r="O231" s="59">
        <f>('[1]Contadores Por Turno 2026'!O233-'[1]Contadores Por Turno 2026'!O232)</f>
        <v>202</v>
      </c>
      <c r="P231" s="59">
        <f>+Tabla1[[#This Row],[ENTRADA RO 1 (m3)]]-Tabla1[[#This Row],[PERMEADO ETAPA 1  (m3)]]</f>
        <v>65.528999999999996</v>
      </c>
      <c r="Q231" s="58">
        <f>1-(Tabla1[[#This Row],[VOLUMEN ENVIADO A RO (m3)]]-Tabla1[[#This Row],[VOLUMEN ENVIADO PERMEADO RO (m3)]])/Tabla1[[#This Row],[VOLUMEN ENVIADO A RO (m3)]]</f>
        <v>0.75505833012495849</v>
      </c>
      <c r="R231" s="59">
        <v>0</v>
      </c>
      <c r="S231" s="59">
        <v>0</v>
      </c>
      <c r="T231" s="59">
        <v>0</v>
      </c>
      <c r="U231" s="58" t="s">
        <v>18</v>
      </c>
      <c r="V231" s="59">
        <f>Tabla1[[#This Row],[VOLUMEN ENVIADO PERMEADO RO (m3)]]</f>
        <v>202</v>
      </c>
      <c r="W231" s="106">
        <f>Tabla1[[#This Row],[TOTAL CONSUMO AGUA LIMPIA PRODUCCIÓN (m3)]]+Tabla1[[#This Row],[TOTAL CONSUMO AGUA RECHAZO PRODUCCIÓN (m3)]]</f>
        <v>367</v>
      </c>
      <c r="X231" s="106">
        <f>+Tabla1[[#This Row],[PERMEADO ETAPA 1  (m3)]]+Tabla1[[#This Row],[VOLUMEN  PTAP POTABLE (m3)2]]+Tabla1[[#This Row],[VOLUMEN CONSUMO ACUEDUCTO (m3)]]+Tabla1[[#This Row],[VOLUMEN CONSUMO CARROTANQUES (m3)]]</f>
        <v>367</v>
      </c>
      <c r="Y231" s="106">
        <v>0</v>
      </c>
      <c r="Z231" s="110">
        <v>390</v>
      </c>
      <c r="AA231" s="110">
        <f>+Tabla1[[#This Row],[VOLUMEN CONSUMO AGUA LIMPIA TINTORERIA (m3)]]</f>
        <v>132</v>
      </c>
      <c r="AB231" s="104">
        <f>Tabla1[[#This Row],[VOLUMEN CONSUMO AGUA LIMPIA TINTORERIA (m3)]]/Tabla1[[#This Row],[TOTAL CONSUMO AGUA PRODUCCIÓN (m3)]]</f>
        <v>0.35967302452316074</v>
      </c>
      <c r="AC231" s="110">
        <f>Tabla1[[#This Row],[TOTAL CONSUMO AGUA LIMPIA PRODUCCIÓN (m3)]]-Tabla1[[#This Row],[VOLUMEN CONSUMO AGUA LIMPIA LAVANDERIA (m3)]]</f>
        <v>132</v>
      </c>
      <c r="AD231" s="110"/>
      <c r="AE231" s="110">
        <v>10089</v>
      </c>
      <c r="AF231" s="110">
        <v>65</v>
      </c>
      <c r="AG231" s="110">
        <v>45</v>
      </c>
      <c r="AH231" s="110">
        <f>Tabla1[[#This Row],[VOLUMEN CONSUMO AGUA LIMPIA LAVANDERIA (m3)]]</f>
        <v>235</v>
      </c>
      <c r="AI231" s="104">
        <f>Tabla1[[#This Row],[VOLUMEN CONSUMO AGUA LIMPIA LAVANDERIA (m3)]]/Tabla1[[#This Row],[TOTAL CONSUMO AGUA PRODUCCIÓN (m3)]]</f>
        <v>0.64032697547683926</v>
      </c>
      <c r="AJ231" s="110">
        <f>'[1]Contadores Por Turno 2026'!D233-'[1]Contadores Por Turno 2026'!D232</f>
        <v>235</v>
      </c>
      <c r="AK231" s="110">
        <v>0</v>
      </c>
      <c r="AL231" s="110">
        <v>16070</v>
      </c>
      <c r="AM231" s="110">
        <v>19</v>
      </c>
      <c r="AN231" s="110">
        <v>0</v>
      </c>
      <c r="AO231" s="108"/>
      <c r="AP231" s="106"/>
      <c r="AQ231" s="108"/>
      <c r="AR231" s="108">
        <v>8</v>
      </c>
      <c r="AS231" s="110">
        <f>'[1]Contadores Por Turno 2026'!L233-'[1]Contadores Por Turno 2026'!L232</f>
        <v>21</v>
      </c>
      <c r="AT231" s="108"/>
      <c r="AU231" s="107">
        <f>'[1]Contadores Por Turno 2026'!U233-'[1]Contadores Por Turno 2026'!U232</f>
        <v>390</v>
      </c>
      <c r="AV231" s="107">
        <f>'[1]Contadores Por Turno 2026'!V233-'[1]Contadores Por Turno 2026'!V232</f>
        <v>172</v>
      </c>
      <c r="AW231" s="107">
        <f>'[1]Contadores Por Turno 2026'!W233-'[1]Contadores Por Turno 2026'!W232</f>
        <v>173</v>
      </c>
      <c r="AX231" s="107"/>
      <c r="AY231" s="107">
        <v>0</v>
      </c>
      <c r="AZ231" s="107">
        <f>('[1]Contadores Por Turno 2026'!S233-'[1]Contadores Por Turno 2026'!S232)/1000</f>
        <v>66.606999999999999</v>
      </c>
      <c r="BA231" s="224"/>
      <c r="BB231" s="4"/>
    </row>
    <row r="232" spans="1:54" ht="15.75" thickBot="1" x14ac:dyDescent="0.3">
      <c r="A232" s="455">
        <f>+A231</f>
        <v>46099</v>
      </c>
      <c r="B232" s="28">
        <v>3</v>
      </c>
      <c r="C232" s="28">
        <f>WEEKNUM(Tabla1[[#This Row],[FECHA]],2)</f>
        <v>12</v>
      </c>
      <c r="D232" s="28">
        <f>DAY(Tabla1[[#This Row],[FECHA]])</f>
        <v>18</v>
      </c>
      <c r="E232" s="28">
        <f>'[1]Contadores Por Turno 2026'!X234-'[1]Contadores Por Turno 2026'!X233</f>
        <v>73</v>
      </c>
      <c r="F232" s="28">
        <f>'[1]Contadores Por Turno 2026'!Y234-'[1]Contadores Por Turno 2026'!Y233</f>
        <v>54</v>
      </c>
      <c r="G232" s="28"/>
      <c r="H23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102</v>
      </c>
      <c r="I232" s="28">
        <f>('[1]Contadores Por Turno 2026'!C234-'[1]Contadores Por Turno 2026'!C233)*10</f>
        <v>180</v>
      </c>
      <c r="J232" s="61">
        <f>Tabla1[[#This Row],[ENTRADA RO 1 (m3)]]</f>
        <v>321.29199999999997</v>
      </c>
      <c r="K232" s="61">
        <f>Tabla1[[#This Row],[RECHAZO ETAPA 1 (m3)]]</f>
        <v>77.291999999999973</v>
      </c>
      <c r="L232" s="61">
        <f>Tabla1[[#This Row],[PERMEADO ETAPA 1  (m3)]]</f>
        <v>244</v>
      </c>
      <c r="M232" s="60">
        <f>1-(Tabla1[[#This Row],[VOLUMEN ENVIADO A RO (m3)]]-Tabla1[[#This Row],[VOLUMEN ENVIADO PERMEADO RO (m3)]])/Tabla1[[#This Row],[VOLUMEN ENVIADO A RO (m3)]]</f>
        <v>0.75943378608866707</v>
      </c>
      <c r="N232" s="61">
        <f>('[1]Contadores Por Turno 2026'!N234-'[1]Contadores Por Turno 2026'!N233)/1000</f>
        <v>321.29199999999997</v>
      </c>
      <c r="O232" s="61">
        <f>('[1]Contadores Por Turno 2026'!O234-'[1]Contadores Por Turno 2026'!O233)</f>
        <v>244</v>
      </c>
      <c r="P232" s="61">
        <f>+Tabla1[[#This Row],[ENTRADA RO 1 (m3)]]-Tabla1[[#This Row],[PERMEADO ETAPA 1  (m3)]]</f>
        <v>77.291999999999973</v>
      </c>
      <c r="Q232" s="60">
        <f>1-(Tabla1[[#This Row],[VOLUMEN ENVIADO A RO (m3)]]-Tabla1[[#This Row],[VOLUMEN ENVIADO PERMEADO RO (m3)]])/Tabla1[[#This Row],[VOLUMEN ENVIADO A RO (m3)]]</f>
        <v>0.75943378608866707</v>
      </c>
      <c r="R232" s="61">
        <v>0</v>
      </c>
      <c r="S232" s="61">
        <v>0</v>
      </c>
      <c r="T232" s="61">
        <v>0</v>
      </c>
      <c r="U232" s="60" t="s">
        <v>18</v>
      </c>
      <c r="V232" s="61">
        <f>Tabla1[[#This Row],[VOLUMEN ENVIADO PERMEADO RO (m3)]]</f>
        <v>244</v>
      </c>
      <c r="W232" s="111">
        <f>Tabla1[[#This Row],[TOTAL CONSUMO AGUA LIMPIA PRODUCCIÓN (m3)]]+Tabla1[[#This Row],[TOTAL CONSUMO AGUA RECHAZO PRODUCCIÓN (m3)]]</f>
        <v>400</v>
      </c>
      <c r="X232" s="111">
        <f>+Tabla1[[#This Row],[PERMEADO ETAPA 1  (m3)]]+Tabla1[[#This Row],[VOLUMEN  PTAP POTABLE (m3)2]]+Tabla1[[#This Row],[VOLUMEN CONSUMO ACUEDUCTO (m3)]]+Tabla1[[#This Row],[VOLUMEN CONSUMO CARROTANQUES (m3)]]</f>
        <v>400</v>
      </c>
      <c r="Y232" s="111">
        <v>0</v>
      </c>
      <c r="Z232" s="115">
        <v>419</v>
      </c>
      <c r="AA232" s="115">
        <f>+Tabla1[[#This Row],[VOLUMEN CONSUMO AGUA LIMPIA TINTORERIA (m3)]]</f>
        <v>124</v>
      </c>
      <c r="AB232" s="104">
        <f>Tabla1[[#This Row],[VOLUMEN CONSUMO AGUA LIMPIA TINTORERIA (m3)]]/Tabla1[[#This Row],[TOTAL CONSUMO AGUA PRODUCCIÓN (m3)]]</f>
        <v>0.31</v>
      </c>
      <c r="AC232" s="115">
        <f>Tabla1[[#This Row],[TOTAL CONSUMO AGUA LIMPIA PRODUCCIÓN (m3)]]-Tabla1[[#This Row],[VOLUMEN CONSUMO AGUA LIMPIA LAVANDERIA (m3)]]</f>
        <v>124</v>
      </c>
      <c r="AD232" s="115"/>
      <c r="AE232" s="115"/>
      <c r="AF232" s="115">
        <v>65</v>
      </c>
      <c r="AG232" s="115">
        <v>45</v>
      </c>
      <c r="AH232" s="115">
        <f>Tabla1[[#This Row],[VOLUMEN CONSUMO AGUA LIMPIA LAVANDERIA (m3)]]</f>
        <v>276</v>
      </c>
      <c r="AI232" s="104">
        <f>Tabla1[[#This Row],[VOLUMEN CONSUMO AGUA LIMPIA LAVANDERIA (m3)]]/Tabla1[[#This Row],[TOTAL CONSUMO AGUA PRODUCCIÓN (m3)]]</f>
        <v>0.69</v>
      </c>
      <c r="AJ232" s="115">
        <f>'[1]Contadores Por Turno 2026'!D234-'[1]Contadores Por Turno 2026'!D233</f>
        <v>276</v>
      </c>
      <c r="AK232" s="115">
        <v>0</v>
      </c>
      <c r="AL232" s="115"/>
      <c r="AM232" s="115">
        <v>19</v>
      </c>
      <c r="AN232" s="115">
        <v>0</v>
      </c>
      <c r="AO232" s="113"/>
      <c r="AP232" s="111"/>
      <c r="AQ232" s="113"/>
      <c r="AR232" s="113">
        <v>8</v>
      </c>
      <c r="AS232" s="115">
        <f>'[1]Contadores Por Turno 2026'!L234-'[1]Contadores Por Turno 2026'!L233</f>
        <v>21</v>
      </c>
      <c r="AT232" s="113"/>
      <c r="AU232" s="112">
        <f>'[1]Contadores Por Turno 2026'!U234-'[1]Contadores Por Turno 2026'!U233</f>
        <v>419</v>
      </c>
      <c r="AV232" s="112">
        <f>'[1]Contadores Por Turno 2026'!V234-'[1]Contadores Por Turno 2026'!V233</f>
        <v>181</v>
      </c>
      <c r="AW232" s="112">
        <f>'[1]Contadores Por Turno 2026'!W234-'[1]Contadores Por Turno 2026'!W233</f>
        <v>155</v>
      </c>
      <c r="AX232" s="112"/>
      <c r="AY232" s="112">
        <v>0</v>
      </c>
      <c r="AZ232" s="112">
        <f>('[1]Contadores Por Turno 2026'!S234-'[1]Contadores Por Turno 2026'!S233)/1000</f>
        <v>51.307000000000002</v>
      </c>
      <c r="BA232" s="225"/>
      <c r="BB232" s="4"/>
    </row>
    <row r="233" spans="1:54" ht="15.75" thickBot="1" x14ac:dyDescent="0.3">
      <c r="A233" s="456">
        <f>+A232+1</f>
        <v>46100</v>
      </c>
      <c r="B233" s="26">
        <v>1</v>
      </c>
      <c r="C233" s="26">
        <f>WEEKNUM(Tabla1[[#This Row],[FECHA]],2)</f>
        <v>12</v>
      </c>
      <c r="D233" s="26">
        <f>DAY(Tabla1[[#This Row],[FECHA]])</f>
        <v>19</v>
      </c>
      <c r="E233" s="26">
        <f>'[1]Contadores Por Turno 2026'!X235-'[1]Contadores Por Turno 2026'!X234</f>
        <v>60</v>
      </c>
      <c r="F233" s="26">
        <f>'[1]Contadores Por Turno 2026'!Y235-'[1]Contadores Por Turno 2026'!Y234</f>
        <v>46</v>
      </c>
      <c r="G233" s="26"/>
      <c r="H2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</v>
      </c>
      <c r="I233" s="26">
        <f>('[1]Contadores Por Turno 2026'!C235-'[1]Contadores Por Turno 2026'!C234)*10</f>
        <v>380</v>
      </c>
      <c r="J233" s="57">
        <f>Tabla1[[#This Row],[ENTRADA RO 1 (m3)]]</f>
        <v>636.84799999999996</v>
      </c>
      <c r="K233" s="57">
        <f>Tabla1[[#This Row],[RECHAZO ETAPA 1 (m3)]]</f>
        <v>157.84799999999996</v>
      </c>
      <c r="L233" s="57">
        <f>Tabla1[[#This Row],[PERMEADO ETAPA 1  (m3)]]</f>
        <v>479</v>
      </c>
      <c r="M233" s="56">
        <f>1-(Tabla1[[#This Row],[VOLUMEN ENVIADO A RO (m3)]]-Tabla1[[#This Row],[VOLUMEN ENVIADO PERMEADO RO (m3)]])/Tabla1[[#This Row],[VOLUMEN ENVIADO A RO (m3)]]</f>
        <v>0.75214179835690786</v>
      </c>
      <c r="N233" s="57">
        <f>('[1]Contadores Por Turno 2026'!N235-'[1]Contadores Por Turno 2026'!N234)/1000</f>
        <v>636.84799999999996</v>
      </c>
      <c r="O233" s="57">
        <f>('[1]Contadores Por Turno 2026'!O235-'[1]Contadores Por Turno 2026'!O234)</f>
        <v>479</v>
      </c>
      <c r="P233" s="57">
        <f>+Tabla1[[#This Row],[ENTRADA RO 1 (m3)]]-Tabla1[[#This Row],[PERMEADO ETAPA 1  (m3)]]</f>
        <v>157.84799999999996</v>
      </c>
      <c r="Q233" s="56">
        <f>1-(Tabla1[[#This Row],[VOLUMEN ENVIADO A RO (m3)]]-Tabla1[[#This Row],[VOLUMEN ENVIADO PERMEADO RO (m3)]])/Tabla1[[#This Row],[VOLUMEN ENVIADO A RO (m3)]]</f>
        <v>0.75214179835690786</v>
      </c>
      <c r="R233" s="57">
        <v>0</v>
      </c>
      <c r="S233" s="57">
        <v>0</v>
      </c>
      <c r="T233" s="57">
        <v>0</v>
      </c>
      <c r="U233" s="56" t="s">
        <v>18</v>
      </c>
      <c r="V233" s="57">
        <f>Tabla1[[#This Row],[VOLUMEN ENVIADO PERMEADO RO (m3)]]</f>
        <v>479</v>
      </c>
      <c r="W233" s="101">
        <f>Tabla1[[#This Row],[TOTAL CONSUMO AGUA LIMPIA PRODUCCIÓN (m3)]]+Tabla1[[#This Row],[TOTAL CONSUMO AGUA RECHAZO PRODUCCIÓN (m3)]]</f>
        <v>518</v>
      </c>
      <c r="X233" s="101">
        <f>+Tabla1[[#This Row],[PERMEADO ETAPA 1  (m3)]]+Tabla1[[#This Row],[VOLUMEN  PTAP POTABLE (m3)2]]+Tabla1[[#This Row],[VOLUMEN CONSUMO ACUEDUCTO (m3)]]+Tabla1[[#This Row],[VOLUMEN CONSUMO CARROTANQUES (m3)]]</f>
        <v>518</v>
      </c>
      <c r="Y233" s="101">
        <v>0</v>
      </c>
      <c r="Z233" s="101">
        <v>400</v>
      </c>
      <c r="AA233" s="105">
        <f>+Tabla1[[#This Row],[VOLUMEN CONSUMO AGUA LIMPIA TINTORERIA (m3)]]</f>
        <v>250</v>
      </c>
      <c r="AB233" s="104">
        <f>Tabla1[[#This Row],[VOLUMEN CONSUMO AGUA LIMPIA TINTORERIA (m3)]]/Tabla1[[#This Row],[TOTAL CONSUMO AGUA PRODUCCIÓN (m3)]]</f>
        <v>0.4826254826254826</v>
      </c>
      <c r="AC233" s="105">
        <f>Tabla1[[#This Row],[TOTAL CONSUMO AGUA LIMPIA PRODUCCIÓN (m3)]]-Tabla1[[#This Row],[VOLUMEN CONSUMO AGUA LIMPIA LAVANDERIA (m3)]]</f>
        <v>250</v>
      </c>
      <c r="AD233" s="105"/>
      <c r="AE233" s="105"/>
      <c r="AF233" s="105">
        <v>65</v>
      </c>
      <c r="AG233" s="105">
        <v>45</v>
      </c>
      <c r="AH233" s="105">
        <f>Tabla1[[#This Row],[VOLUMEN CONSUMO AGUA LIMPIA LAVANDERIA (m3)]]</f>
        <v>268</v>
      </c>
      <c r="AI233" s="104">
        <f>Tabla1[[#This Row],[VOLUMEN CONSUMO AGUA LIMPIA LAVANDERIA (m3)]]/Tabla1[[#This Row],[TOTAL CONSUMO AGUA PRODUCCIÓN (m3)]]</f>
        <v>0.51737451737451734</v>
      </c>
      <c r="AJ233" s="105">
        <f>'[1]Contadores Por Turno 2026'!D235-'[1]Contadores Por Turno 2026'!D234</f>
        <v>268</v>
      </c>
      <c r="AK233" s="105">
        <v>0</v>
      </c>
      <c r="AL233" s="105"/>
      <c r="AM233" s="105">
        <v>19</v>
      </c>
      <c r="AN233" s="105">
        <v>0</v>
      </c>
      <c r="AO233" s="103"/>
      <c r="AP233" s="101"/>
      <c r="AQ233" s="103"/>
      <c r="AR233" s="103">
        <v>8</v>
      </c>
      <c r="AS233" s="105">
        <f>'[1]Contadores Por Turno 2026'!L235-'[1]Contadores Por Turno 2026'!L234</f>
        <v>25</v>
      </c>
      <c r="AT233" s="103"/>
      <c r="AU233" s="102">
        <f>'[1]Contadores Por Turno 2026'!U235-'[1]Contadores Por Turno 2026'!U234</f>
        <v>532</v>
      </c>
      <c r="AV233" s="102">
        <f>'[1]Contadores Por Turno 2026'!V235-'[1]Contadores Por Turno 2026'!V234</f>
        <v>216</v>
      </c>
      <c r="AW233" s="102">
        <f>'[1]Contadores Por Turno 2026'!W235-'[1]Contadores Por Turno 2026'!W234</f>
        <v>186</v>
      </c>
      <c r="AX233" s="102"/>
      <c r="AY233" s="102">
        <v>0</v>
      </c>
      <c r="AZ233" s="102">
        <f>('[1]Contadores Por Turno 2026'!S235-'[1]Contadores Por Turno 2026'!S234)/1000</f>
        <v>75.754999999999995</v>
      </c>
      <c r="BA233" s="223"/>
      <c r="BB233" s="4"/>
    </row>
    <row r="234" spans="1:54" ht="15.75" thickBot="1" x14ac:dyDescent="0.3">
      <c r="A234" s="454">
        <f>+A233</f>
        <v>46100</v>
      </c>
      <c r="B234" s="17">
        <v>2</v>
      </c>
      <c r="C234" s="17">
        <f>WEEKNUM(Tabla1[[#This Row],[FECHA]],2)</f>
        <v>12</v>
      </c>
      <c r="D234" s="17">
        <f>DAY(Tabla1[[#This Row],[FECHA]])</f>
        <v>19</v>
      </c>
      <c r="E234" s="17">
        <f>'[1]Contadores Por Turno 2026'!X236-'[1]Contadores Por Turno 2026'!X235</f>
        <v>87</v>
      </c>
      <c r="F234" s="17">
        <f>'[1]Contadores Por Turno 2026'!Y236-'[1]Contadores Por Turno 2026'!Y235</f>
        <v>66</v>
      </c>
      <c r="H23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347</v>
      </c>
      <c r="I234" s="17">
        <f>('[1]Contadores Por Turno 2026'!C236-'[1]Contadores Por Turno 2026'!C235)*10</f>
        <v>340</v>
      </c>
      <c r="J234" s="59">
        <f>Tabla1[[#This Row],[ENTRADA RO 1 (m3)]]</f>
        <v>0</v>
      </c>
      <c r="K234" s="59">
        <f>Tabla1[[#This Row],[RECHAZO ETAPA 1 (m3)]]</f>
        <v>0</v>
      </c>
      <c r="L234" s="59">
        <f>Tabla1[[#This Row],[PERMEADO ETAPA 1  (m3)]]</f>
        <v>0</v>
      </c>
      <c r="M234" s="58" t="e">
        <f>1-(Tabla1[[#This Row],[VOLUMEN ENVIADO A RO (m3)]]-Tabla1[[#This Row],[VOLUMEN ENVIADO PERMEADO RO (m3)]])/Tabla1[[#This Row],[VOLUMEN ENVIADO A RO (m3)]]</f>
        <v>#DIV/0!</v>
      </c>
      <c r="N234" s="59">
        <f>('[1]Contadores Por Turno 2026'!N236-'[1]Contadores Por Turno 2026'!N235)/1000</f>
        <v>0</v>
      </c>
      <c r="O234" s="59">
        <f>('[1]Contadores Por Turno 2026'!O236-'[1]Contadores Por Turno 2026'!O235)</f>
        <v>0</v>
      </c>
      <c r="P234" s="59">
        <f>+Tabla1[[#This Row],[ENTRADA RO 1 (m3)]]-Tabla1[[#This Row],[PERMEADO ETAPA 1  (m3)]]</f>
        <v>0</v>
      </c>
      <c r="Q234" s="58" t="e">
        <f>1-(Tabla1[[#This Row],[VOLUMEN ENVIADO A RO (m3)]]-Tabla1[[#This Row],[VOLUMEN ENVIADO PERMEADO RO (m3)]])/Tabla1[[#This Row],[VOLUMEN ENVIADO A RO (m3)]]</f>
        <v>#DIV/0!</v>
      </c>
      <c r="R234" s="59">
        <v>0</v>
      </c>
      <c r="S234" s="59">
        <v>0</v>
      </c>
      <c r="T234" s="59">
        <v>0</v>
      </c>
      <c r="U234" s="58" t="s">
        <v>18</v>
      </c>
      <c r="V234" s="59">
        <f>Tabla1[[#This Row],[VOLUMEN ENVIADO PERMEADO RO (m3)]]</f>
        <v>0</v>
      </c>
      <c r="W234" s="106">
        <f>Tabla1[[#This Row],[TOTAL CONSUMO AGUA LIMPIA PRODUCCIÓN (m3)]]+Tabla1[[#This Row],[TOTAL CONSUMO AGUA RECHAZO PRODUCCIÓN (m3)]]</f>
        <v>413</v>
      </c>
      <c r="X234" s="106">
        <f>+Tabla1[[#This Row],[PERMEADO ETAPA 1  (m3)]]+Tabla1[[#This Row],[VOLUMEN  PTAP POTABLE (m3)2]]+Tabla1[[#This Row],[VOLUMEN CONSUMO ACUEDUCTO (m3)]]+Tabla1[[#This Row],[VOLUMEN CONSUMO CARROTANQUES (m3)]]</f>
        <v>413</v>
      </c>
      <c r="Y234" s="106">
        <v>0</v>
      </c>
      <c r="Z234" s="106">
        <v>320</v>
      </c>
      <c r="AA234" s="110">
        <f>+Tabla1[[#This Row],[VOLUMEN CONSUMO AGUA LIMPIA TINTORERIA (m3)]]</f>
        <v>117</v>
      </c>
      <c r="AB234" s="104">
        <f>Tabla1[[#This Row],[VOLUMEN CONSUMO AGUA LIMPIA TINTORERIA (m3)]]/Tabla1[[#This Row],[TOTAL CONSUMO AGUA PRODUCCIÓN (m3)]]</f>
        <v>0.28329297820823246</v>
      </c>
      <c r="AC234" s="110">
        <f>Tabla1[[#This Row],[TOTAL CONSUMO AGUA LIMPIA PRODUCCIÓN (m3)]]-Tabla1[[#This Row],[VOLUMEN CONSUMO AGUA LIMPIA LAVANDERIA (m3)]]</f>
        <v>117</v>
      </c>
      <c r="AD234" s="110"/>
      <c r="AE234" s="110">
        <v>11752</v>
      </c>
      <c r="AF234" s="110">
        <v>65</v>
      </c>
      <c r="AG234" s="110">
        <v>45</v>
      </c>
      <c r="AH234" s="110">
        <f>Tabla1[[#This Row],[VOLUMEN CONSUMO AGUA LIMPIA LAVANDERIA (m3)]]</f>
        <v>296</v>
      </c>
      <c r="AI234" s="104">
        <f>Tabla1[[#This Row],[VOLUMEN CONSUMO AGUA LIMPIA LAVANDERIA (m3)]]/Tabla1[[#This Row],[TOTAL CONSUMO AGUA PRODUCCIÓN (m3)]]</f>
        <v>0.7167070217917676</v>
      </c>
      <c r="AJ234" s="110">
        <f>'[1]Contadores Por Turno 2026'!D236-'[1]Contadores Por Turno 2026'!D235</f>
        <v>296</v>
      </c>
      <c r="AK234" s="110">
        <v>0</v>
      </c>
      <c r="AL234" s="110">
        <v>15840</v>
      </c>
      <c r="AM234" s="110">
        <v>19</v>
      </c>
      <c r="AN234" s="110">
        <v>0</v>
      </c>
      <c r="AO234" s="108"/>
      <c r="AP234" s="106"/>
      <c r="AQ234" s="108"/>
      <c r="AR234" s="108">
        <v>8</v>
      </c>
      <c r="AS234" s="110">
        <f>'[1]Contadores Por Turno 2026'!L236-'[1]Contadores Por Turno 2026'!L235</f>
        <v>20</v>
      </c>
      <c r="AT234" s="108"/>
      <c r="AU234" s="107">
        <f>'[1]Contadores Por Turno 2026'!U236-'[1]Contadores Por Turno 2026'!U235</f>
        <v>434</v>
      </c>
      <c r="AV234" s="107">
        <f>'[1]Contadores Por Turno 2026'!V236-'[1]Contadores Por Turno 2026'!V235</f>
        <v>182</v>
      </c>
      <c r="AW234" s="107">
        <f>'[1]Contadores Por Turno 2026'!W236-'[1]Contadores Por Turno 2026'!W235</f>
        <v>149</v>
      </c>
      <c r="AX234" s="107"/>
      <c r="AY234" s="107">
        <v>0</v>
      </c>
      <c r="AZ234" s="107">
        <f>('[1]Contadores Por Turno 2026'!S236-'[1]Contadores Por Turno 2026'!S235)/1000</f>
        <v>56.569000000000003</v>
      </c>
      <c r="BA234" s="224"/>
      <c r="BB234" s="4"/>
    </row>
    <row r="235" spans="1:54" ht="15.75" thickBot="1" x14ac:dyDescent="0.3">
      <c r="A235" s="455">
        <f>+A234</f>
        <v>46100</v>
      </c>
      <c r="B235" s="28">
        <v>3</v>
      </c>
      <c r="C235" s="28">
        <f>WEEKNUM(Tabla1[[#This Row],[FECHA]],2)</f>
        <v>12</v>
      </c>
      <c r="D235" s="28">
        <f>DAY(Tabla1[[#This Row],[FECHA]])</f>
        <v>19</v>
      </c>
      <c r="E235" s="28">
        <f>'[1]Contadores Por Turno 2026'!X237-'[1]Contadores Por Turno 2026'!X236</f>
        <v>34</v>
      </c>
      <c r="F235" s="28">
        <f>'[1]Contadores Por Turno 2026'!Y237-'[1]Contadores Por Turno 2026'!Y236</f>
        <v>25</v>
      </c>
      <c r="G235" s="28"/>
      <c r="H23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235" s="28">
        <f>('[1]Contadores Por Turno 2026'!C237-'[1]Contadores Por Turno 2026'!C236)*10</f>
        <v>340</v>
      </c>
      <c r="J235" s="61">
        <f>Tabla1[[#This Row],[ENTRADA RO 1 (m3)]]</f>
        <v>302.42</v>
      </c>
      <c r="K235" s="61">
        <f>Tabla1[[#This Row],[RECHAZO ETAPA 1 (m3)]]</f>
        <v>77.420000000000016</v>
      </c>
      <c r="L235" s="61">
        <f>Tabla1[[#This Row],[PERMEADO ETAPA 1  (m3)]]</f>
        <v>225</v>
      </c>
      <c r="M235" s="60">
        <f>1-(Tabla1[[#This Row],[VOLUMEN ENVIADO A RO (m3)]]-Tabla1[[#This Row],[VOLUMEN ENVIADO PERMEADO RO (m3)]])/Tabla1[[#This Row],[VOLUMEN ENVIADO A RO (m3)]]</f>
        <v>0.74399841280338597</v>
      </c>
      <c r="N235" s="61">
        <f>('[1]Contadores Por Turno 2026'!N237-'[1]Contadores Por Turno 2026'!N236)/1000</f>
        <v>302.42</v>
      </c>
      <c r="O235" s="61">
        <f>('[1]Contadores Por Turno 2026'!O237-'[1]Contadores Por Turno 2026'!O236)</f>
        <v>225</v>
      </c>
      <c r="P235" s="61">
        <f>+Tabla1[[#This Row],[ENTRADA RO 1 (m3)]]-Tabla1[[#This Row],[PERMEADO ETAPA 1  (m3)]]</f>
        <v>77.420000000000016</v>
      </c>
      <c r="Q235" s="60">
        <f>1-(Tabla1[[#This Row],[VOLUMEN ENVIADO A RO (m3)]]-Tabla1[[#This Row],[VOLUMEN ENVIADO PERMEADO RO (m3)]])/Tabla1[[#This Row],[VOLUMEN ENVIADO A RO (m3)]]</f>
        <v>0.74399841280338597</v>
      </c>
      <c r="R235" s="61">
        <v>0</v>
      </c>
      <c r="S235" s="61">
        <v>0</v>
      </c>
      <c r="T235" s="61">
        <v>0</v>
      </c>
      <c r="U235" s="60" t="s">
        <v>18</v>
      </c>
      <c r="V235" s="61">
        <f>Tabla1[[#This Row],[VOLUMEN ENVIADO PERMEADO RO (m3)]]</f>
        <v>225</v>
      </c>
      <c r="W235" s="111">
        <f>Tabla1[[#This Row],[TOTAL CONSUMO AGUA LIMPIA PRODUCCIÓN (m3)]]+Tabla1[[#This Row],[TOTAL CONSUMO AGUA RECHAZO PRODUCCIÓN (m3)]]</f>
        <v>528</v>
      </c>
      <c r="X235" s="111">
        <f>+Tabla1[[#This Row],[PERMEADO ETAPA 1  (m3)]]+Tabla1[[#This Row],[VOLUMEN  PTAP POTABLE (m3)2]]+Tabla1[[#This Row],[VOLUMEN CONSUMO ACUEDUCTO (m3)]]+Tabla1[[#This Row],[VOLUMEN CONSUMO CARROTANQUES (m3)]]</f>
        <v>528</v>
      </c>
      <c r="Y235" s="111">
        <v>0</v>
      </c>
      <c r="Z235" s="111">
        <v>480</v>
      </c>
      <c r="AA235" s="115">
        <f>+Tabla1[[#This Row],[VOLUMEN CONSUMO AGUA LIMPIA TINTORERIA (m3)]]</f>
        <v>218</v>
      </c>
      <c r="AB235" s="104">
        <f>Tabla1[[#This Row],[VOLUMEN CONSUMO AGUA LIMPIA TINTORERIA (m3)]]/Tabla1[[#This Row],[TOTAL CONSUMO AGUA PRODUCCIÓN (m3)]]</f>
        <v>0.4128787878787879</v>
      </c>
      <c r="AC235" s="115">
        <f>Tabla1[[#This Row],[TOTAL CONSUMO AGUA LIMPIA PRODUCCIÓN (m3)]]-Tabla1[[#This Row],[VOLUMEN CONSUMO AGUA LIMPIA LAVANDERIA (m3)]]</f>
        <v>218</v>
      </c>
      <c r="AD235" s="115"/>
      <c r="AE235" s="115"/>
      <c r="AF235" s="115">
        <v>65</v>
      </c>
      <c r="AG235" s="115">
        <v>45</v>
      </c>
      <c r="AH235" s="115">
        <f>Tabla1[[#This Row],[VOLUMEN CONSUMO AGUA LIMPIA LAVANDERIA (m3)]]</f>
        <v>310</v>
      </c>
      <c r="AI235" s="104">
        <f>Tabla1[[#This Row],[VOLUMEN CONSUMO AGUA LIMPIA LAVANDERIA (m3)]]/Tabla1[[#This Row],[TOTAL CONSUMO AGUA PRODUCCIÓN (m3)]]</f>
        <v>0.58712121212121215</v>
      </c>
      <c r="AJ235" s="115">
        <f>'[1]Contadores Por Turno 2026'!D237-'[1]Contadores Por Turno 2026'!D236</f>
        <v>310</v>
      </c>
      <c r="AK235" s="115">
        <v>0</v>
      </c>
      <c r="AL235" s="115"/>
      <c r="AM235" s="115">
        <v>19</v>
      </c>
      <c r="AN235" s="115">
        <v>0</v>
      </c>
      <c r="AO235" s="113"/>
      <c r="AP235" s="111"/>
      <c r="AQ235" s="113"/>
      <c r="AR235" s="113">
        <v>8</v>
      </c>
      <c r="AS235" s="115">
        <f>'[1]Contadores Por Turno 2026'!L237-'[1]Contadores Por Turno 2026'!L236</f>
        <v>24</v>
      </c>
      <c r="AT235" s="113"/>
      <c r="AU235" s="112">
        <f>'[1]Contadores Por Turno 2026'!U237-'[1]Contadores Por Turno 2026'!U236</f>
        <v>537</v>
      </c>
      <c r="AV235" s="112">
        <f>'[1]Contadores Por Turno 2026'!V237-'[1]Contadores Por Turno 2026'!V236</f>
        <v>197</v>
      </c>
      <c r="AW235" s="112">
        <f>'[1]Contadores Por Turno 2026'!W237-'[1]Contadores Por Turno 2026'!W236</f>
        <v>155</v>
      </c>
      <c r="AX235" s="112"/>
      <c r="AY235" s="112">
        <v>0</v>
      </c>
      <c r="AZ235" s="112">
        <f>('[1]Contadores Por Turno 2026'!S237-'[1]Contadores Por Turno 2026'!S236)/1000</f>
        <v>76.855000000000004</v>
      </c>
      <c r="BA235" s="225"/>
      <c r="BB235" s="4"/>
    </row>
    <row r="236" spans="1:54" ht="15.75" thickBot="1" x14ac:dyDescent="0.3">
      <c r="A236" s="456">
        <f>+A235+1</f>
        <v>46101</v>
      </c>
      <c r="B236" s="26">
        <v>1</v>
      </c>
      <c r="C236" s="26">
        <f>WEEKNUM(Tabla1[[#This Row],[FECHA]],2)</f>
        <v>12</v>
      </c>
      <c r="D236" s="26">
        <f>DAY(Tabla1[[#This Row],[FECHA]])</f>
        <v>20</v>
      </c>
      <c r="E236" s="26">
        <f>'[1]Contadores Por Turno 2026'!X238-'[1]Contadores Por Turno 2026'!X237</f>
        <v>112</v>
      </c>
      <c r="F236" s="26">
        <f>'[1]Contadores Por Turno 2026'!Y238-'[1]Contadores Por Turno 2026'!Y237</f>
        <v>90</v>
      </c>
      <c r="G236" s="26"/>
      <c r="H2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52</v>
      </c>
      <c r="I236" s="26">
        <f>('[1]Contadores Por Turno 2026'!C238-'[1]Contadores Por Turno 2026'!C237)*10</f>
        <v>210</v>
      </c>
      <c r="J236" s="57">
        <f>Tabla1[[#This Row],[ENTRADA RO 1 (m3)]]</f>
        <v>317.90699999999998</v>
      </c>
      <c r="K236" s="57">
        <f>Tabla1[[#This Row],[RECHAZO ETAPA 1 (m3)]]</f>
        <v>80.906999999999982</v>
      </c>
      <c r="L236" s="57">
        <f>Tabla1[[#This Row],[PERMEADO ETAPA 1  (m3)]]</f>
        <v>237</v>
      </c>
      <c r="M236" s="56">
        <f>1-(Tabla1[[#This Row],[VOLUMEN ENVIADO A RO (m3)]]-Tabla1[[#This Row],[VOLUMEN ENVIADO PERMEADO RO (m3)]])/Tabla1[[#This Row],[VOLUMEN ENVIADO A RO (m3)]]</f>
        <v>0.74550104275778772</v>
      </c>
      <c r="N236" s="57">
        <f>('[1]Contadores Por Turno 2026'!N238-'[1]Contadores Por Turno 2026'!N237)/1000</f>
        <v>317.90699999999998</v>
      </c>
      <c r="O236" s="57">
        <f>('[1]Contadores Por Turno 2026'!O238-'[1]Contadores Por Turno 2026'!O237)</f>
        <v>237</v>
      </c>
      <c r="P236" s="57">
        <f>+Tabla1[[#This Row],[ENTRADA RO 1 (m3)]]-Tabla1[[#This Row],[PERMEADO ETAPA 1  (m3)]]</f>
        <v>80.906999999999982</v>
      </c>
      <c r="Q236" s="56">
        <f>1-(Tabla1[[#This Row],[VOLUMEN ENVIADO A RO (m3)]]-Tabla1[[#This Row],[VOLUMEN ENVIADO PERMEADO RO (m3)]])/Tabla1[[#This Row],[VOLUMEN ENVIADO A RO (m3)]]</f>
        <v>0.74550104275778772</v>
      </c>
      <c r="R236" s="57">
        <v>0</v>
      </c>
      <c r="S236" s="57">
        <v>0</v>
      </c>
      <c r="T236" s="57">
        <v>0</v>
      </c>
      <c r="U236" s="56" t="s">
        <v>18</v>
      </c>
      <c r="V236" s="57">
        <f>Tabla1[[#This Row],[VOLUMEN ENVIADO PERMEADO RO (m3)]]</f>
        <v>237</v>
      </c>
      <c r="W236" s="101">
        <f>Tabla1[[#This Row],[TOTAL CONSUMO AGUA LIMPIA PRODUCCIÓN (m3)]]+Tabla1[[#This Row],[TOTAL CONSUMO AGUA RECHAZO PRODUCCIÓN (m3)]]</f>
        <v>379</v>
      </c>
      <c r="X236" s="101">
        <f>+Tabla1[[#This Row],[PERMEADO ETAPA 1  (m3)]]+Tabla1[[#This Row],[VOLUMEN  PTAP POTABLE (m3)2]]+Tabla1[[#This Row],[VOLUMEN CONSUMO ACUEDUCTO (m3)]]+Tabla1[[#This Row],[VOLUMEN CONSUMO CARROTANQUES (m3)]]</f>
        <v>379</v>
      </c>
      <c r="Y236" s="101">
        <v>0</v>
      </c>
      <c r="Z236" s="101">
        <v>400</v>
      </c>
      <c r="AA236" s="105">
        <f>+Tabla1[[#This Row],[VOLUMEN CONSUMO AGUA LIMPIA TINTORERIA (m3)]]</f>
        <v>130</v>
      </c>
      <c r="AB236" s="104">
        <f>Tabla1[[#This Row],[VOLUMEN CONSUMO AGUA LIMPIA TINTORERIA (m3)]]/Tabla1[[#This Row],[TOTAL CONSUMO AGUA PRODUCCIÓN (m3)]]</f>
        <v>0.34300791556728233</v>
      </c>
      <c r="AC236" s="105">
        <f>Tabla1[[#This Row],[TOTAL CONSUMO AGUA LIMPIA PRODUCCIÓN (m3)]]-Tabla1[[#This Row],[VOLUMEN CONSUMO AGUA LIMPIA LAVANDERIA (m3)]]</f>
        <v>130</v>
      </c>
      <c r="AD236" s="105">
        <v>0</v>
      </c>
      <c r="AE236" s="105"/>
      <c r="AF236" s="105">
        <v>65</v>
      </c>
      <c r="AG236" s="105">
        <v>45</v>
      </c>
      <c r="AH236" s="105">
        <f>Tabla1[[#This Row],[VOLUMEN CONSUMO AGUA LIMPIA LAVANDERIA (m3)]]</f>
        <v>249</v>
      </c>
      <c r="AI236" s="104">
        <f>Tabla1[[#This Row],[VOLUMEN CONSUMO AGUA LIMPIA LAVANDERIA (m3)]]/Tabla1[[#This Row],[TOTAL CONSUMO AGUA PRODUCCIÓN (m3)]]</f>
        <v>0.65699208443271773</v>
      </c>
      <c r="AJ236" s="105">
        <f>'[1]Contadores Por Turno 2026'!D238-'[1]Contadores Por Turno 2026'!D237</f>
        <v>249</v>
      </c>
      <c r="AK236" s="105">
        <v>0</v>
      </c>
      <c r="AL236" s="105"/>
      <c r="AM236" s="105">
        <v>19</v>
      </c>
      <c r="AN236" s="105">
        <v>0</v>
      </c>
      <c r="AO236" s="103">
        <f>'[1]Contadores Por Turno 2026'!R238-'[1]Contadores Por Turno 2026'!R237</f>
        <v>8</v>
      </c>
      <c r="AP236" s="101"/>
      <c r="AQ236" s="103"/>
      <c r="AR236" s="103">
        <v>8</v>
      </c>
      <c r="AS236" s="105">
        <f>'[1]Contadores Por Turno 2026'!L238-'[1]Contadores Por Turno 2026'!L237</f>
        <v>21</v>
      </c>
      <c r="AT236" s="103"/>
      <c r="AU236" s="102">
        <f>'[1]Contadores Por Turno 2026'!U238-'[1]Contadores Por Turno 2026'!U237</f>
        <v>401</v>
      </c>
      <c r="AV236" s="102">
        <f>'[1]Contadores Por Turno 2026'!V238-'[1]Contadores Por Turno 2026'!V237</f>
        <v>174</v>
      </c>
      <c r="AW236" s="102">
        <f>'[1]Contadores Por Turno 2026'!W238-'[1]Contadores Por Turno 2026'!W237</f>
        <v>157</v>
      </c>
      <c r="AX236" s="102"/>
      <c r="AY236" s="102">
        <v>0</v>
      </c>
      <c r="AZ236" s="102">
        <f>('[1]Contadores Por Turno 2026'!S238-'[1]Contadores Por Turno 2026'!S237)/1000</f>
        <v>70.328999999999994</v>
      </c>
      <c r="BA236" s="223"/>
      <c r="BB236" s="4"/>
    </row>
    <row r="237" spans="1:54" ht="15.75" thickBot="1" x14ac:dyDescent="0.3">
      <c r="A237" s="454">
        <f>+A236</f>
        <v>46101</v>
      </c>
      <c r="B237" s="17">
        <v>2</v>
      </c>
      <c r="C237" s="17">
        <f>WEEKNUM(Tabla1[[#This Row],[FECHA]],2)</f>
        <v>12</v>
      </c>
      <c r="D237" s="17">
        <f>DAY(Tabla1[[#This Row],[FECHA]])</f>
        <v>20</v>
      </c>
      <c r="E237" s="17">
        <f>'[1]Contadores Por Turno 2026'!X239-'[1]Contadores Por Turno 2026'!X238</f>
        <v>68</v>
      </c>
      <c r="F237" s="17">
        <f>'[1]Contadores Por Turno 2026'!Y239-'[1]Contadores Por Turno 2026'!Y238</f>
        <v>53</v>
      </c>
      <c r="H23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246</v>
      </c>
      <c r="I237" s="17">
        <f>('[1]Contadores Por Turno 2026'!C239-'[1]Contadores Por Turno 2026'!C238)*10</f>
        <v>230</v>
      </c>
      <c r="J237" s="59">
        <f>Tabla1[[#This Row],[ENTRADA RO 1 (m3)]]</f>
        <v>292.00200000000001</v>
      </c>
      <c r="K237" s="59">
        <f>Tabla1[[#This Row],[RECHAZO ETAPA 1 (m3)]]</f>
        <v>74.00200000000001</v>
      </c>
      <c r="L237" s="59">
        <f>Tabla1[[#This Row],[PERMEADO ETAPA 1  (m3)]]</f>
        <v>218</v>
      </c>
      <c r="M237" s="58">
        <f>1-(Tabla1[[#This Row],[VOLUMEN ENVIADO A RO (m3)]]-Tabla1[[#This Row],[VOLUMEN ENVIADO PERMEADO RO (m3)]])/Tabla1[[#This Row],[VOLUMEN ENVIADO A RO (m3)]]</f>
        <v>0.74657022897103442</v>
      </c>
      <c r="N237" s="59">
        <f>('[1]Contadores Por Turno 2026'!N239-'[1]Contadores Por Turno 2026'!N238)/1000</f>
        <v>292.00200000000001</v>
      </c>
      <c r="O237" s="59">
        <f>('[1]Contadores Por Turno 2026'!O239-'[1]Contadores Por Turno 2026'!O238)</f>
        <v>218</v>
      </c>
      <c r="P237" s="59">
        <f>+Tabla1[[#This Row],[ENTRADA RO 1 (m3)]]-Tabla1[[#This Row],[PERMEADO ETAPA 1  (m3)]]</f>
        <v>74.00200000000001</v>
      </c>
      <c r="Q237" s="58">
        <f>1-(Tabla1[[#This Row],[VOLUMEN ENVIADO A RO (m3)]]-Tabla1[[#This Row],[VOLUMEN ENVIADO PERMEADO RO (m3)]])/Tabla1[[#This Row],[VOLUMEN ENVIADO A RO (m3)]]</f>
        <v>0.74657022897103442</v>
      </c>
      <c r="R237" s="59">
        <v>0</v>
      </c>
      <c r="S237" s="59">
        <v>0</v>
      </c>
      <c r="T237" s="59">
        <v>0</v>
      </c>
      <c r="U237" s="58" t="s">
        <v>18</v>
      </c>
      <c r="V237" s="59">
        <f>Tabla1[[#This Row],[VOLUMEN ENVIADO PERMEADO RO (m3)]]</f>
        <v>218</v>
      </c>
      <c r="W237" s="106">
        <f>Tabla1[[#This Row],[TOTAL CONSUMO AGUA LIMPIA PRODUCCIÓN (m3)]]+Tabla1[[#This Row],[TOTAL CONSUMO AGUA RECHAZO PRODUCCIÓN (m3)]]</f>
        <v>517</v>
      </c>
      <c r="X237" s="106">
        <f>+Tabla1[[#This Row],[PERMEADO ETAPA 1  (m3)]]+Tabla1[[#This Row],[VOLUMEN  PTAP POTABLE (m3)2]]+Tabla1[[#This Row],[VOLUMEN CONSUMO ACUEDUCTO (m3)]]+Tabla1[[#This Row],[VOLUMEN CONSUMO CARROTANQUES (m3)]]</f>
        <v>517</v>
      </c>
      <c r="Y237" s="106">
        <v>0</v>
      </c>
      <c r="Z237" s="106">
        <v>400</v>
      </c>
      <c r="AA237" s="110">
        <f>+Tabla1[[#This Row],[VOLUMEN CONSUMO AGUA LIMPIA TINTORERIA (m3)]]</f>
        <v>261</v>
      </c>
      <c r="AB237" s="104">
        <f>Tabla1[[#This Row],[VOLUMEN CONSUMO AGUA LIMPIA TINTORERIA (m3)]]/Tabla1[[#This Row],[TOTAL CONSUMO AGUA PRODUCCIÓN (m3)]]</f>
        <v>0.50483558994197297</v>
      </c>
      <c r="AC237" s="110">
        <f>Tabla1[[#This Row],[TOTAL CONSUMO AGUA LIMPIA PRODUCCIÓN (m3)]]-Tabla1[[#This Row],[VOLUMEN CONSUMO AGUA LIMPIA LAVANDERIA (m3)]]</f>
        <v>261</v>
      </c>
      <c r="AD237" s="110">
        <v>0</v>
      </c>
      <c r="AE237" s="110">
        <v>14146</v>
      </c>
      <c r="AF237" s="110">
        <v>65</v>
      </c>
      <c r="AG237" s="110">
        <v>45</v>
      </c>
      <c r="AH237" s="110">
        <f>Tabla1[[#This Row],[VOLUMEN CONSUMO AGUA LIMPIA LAVANDERIA (m3)]]</f>
        <v>256</v>
      </c>
      <c r="AI237" s="104">
        <f>Tabla1[[#This Row],[VOLUMEN CONSUMO AGUA LIMPIA LAVANDERIA (m3)]]/Tabla1[[#This Row],[TOTAL CONSUMO AGUA PRODUCCIÓN (m3)]]</f>
        <v>0.49516441005802708</v>
      </c>
      <c r="AJ237" s="110">
        <f>'[1]Contadores Por Turno 2026'!D239-'[1]Contadores Por Turno 2026'!D238</f>
        <v>256</v>
      </c>
      <c r="AK237" s="110">
        <v>0</v>
      </c>
      <c r="AL237" s="110">
        <v>14315</v>
      </c>
      <c r="AM237" s="110">
        <v>19</v>
      </c>
      <c r="AN237" s="110">
        <v>0</v>
      </c>
      <c r="AO237" s="108">
        <f>'[1]Contadores Por Turno 2026'!R239-'[1]Contadores Por Turno 2026'!R238</f>
        <v>14</v>
      </c>
      <c r="AP237" s="106"/>
      <c r="AQ237" s="108">
        <v>3650</v>
      </c>
      <c r="AR237" s="108">
        <v>8</v>
      </c>
      <c r="AS237" s="110">
        <f>'[1]Contadores Por Turno 2026'!L239-'[1]Contadores Por Turno 2026'!L238</f>
        <v>22</v>
      </c>
      <c r="AT237" s="108"/>
      <c r="AU237" s="107">
        <f>'[1]Contadores Por Turno 2026'!U239-'[1]Contadores Por Turno 2026'!U238</f>
        <v>532</v>
      </c>
      <c r="AV237" s="107">
        <f>'[1]Contadores Por Turno 2026'!V239-'[1]Contadores Por Turno 2026'!V238</f>
        <v>189</v>
      </c>
      <c r="AW237" s="107">
        <f>'[1]Contadores Por Turno 2026'!W239-'[1]Contadores Por Turno 2026'!W238</f>
        <v>166</v>
      </c>
      <c r="AX237" s="107"/>
      <c r="AY237" s="107">
        <v>0</v>
      </c>
      <c r="AZ237" s="107">
        <f>('[1]Contadores Por Turno 2026'!S239-'[1]Contadores Por Turno 2026'!S238)/1000</f>
        <v>68.97</v>
      </c>
      <c r="BA237" s="224"/>
      <c r="BB237" s="4"/>
    </row>
    <row r="238" spans="1:54" ht="15.75" thickBot="1" x14ac:dyDescent="0.3">
      <c r="A238" s="455">
        <f>+A237</f>
        <v>46101</v>
      </c>
      <c r="B238" s="28">
        <v>3</v>
      </c>
      <c r="C238" s="28">
        <f>WEEKNUM(Tabla1[[#This Row],[FECHA]],2)</f>
        <v>12</v>
      </c>
      <c r="D238" s="28">
        <f>DAY(Tabla1[[#This Row],[FECHA]])</f>
        <v>20</v>
      </c>
      <c r="E238" s="28">
        <f>'[1]Contadores Por Turno 2026'!X240-'[1]Contadores Por Turno 2026'!X239</f>
        <v>68</v>
      </c>
      <c r="F238" s="28">
        <f>'[1]Contadores Por Turno 2026'!Y240-'[1]Contadores Por Turno 2026'!Y239</f>
        <v>50</v>
      </c>
      <c r="G238" s="28"/>
      <c r="H23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38" s="28">
        <f>('[1]Contadores Por Turno 2026'!C240-'[1]Contadores Por Turno 2026'!C239)*10</f>
        <v>380</v>
      </c>
      <c r="J238" s="61">
        <f>Tabla1[[#This Row],[ENTRADA RO 1 (m3)]]</f>
        <v>312.29300000000001</v>
      </c>
      <c r="K238" s="61">
        <f>Tabla1[[#This Row],[RECHAZO ETAPA 1 (m3)]]</f>
        <v>80.293000000000006</v>
      </c>
      <c r="L238" s="61">
        <f>Tabla1[[#This Row],[PERMEADO ETAPA 1  (m3)]]</f>
        <v>232</v>
      </c>
      <c r="M238" s="60">
        <f>1-(Tabla1[[#This Row],[VOLUMEN ENVIADO A RO (m3)]]-Tabla1[[#This Row],[VOLUMEN ENVIADO PERMEADO RO (m3)]])/Tabla1[[#This Row],[VOLUMEN ENVIADO A RO (m3)]]</f>
        <v>0.74289209172155635</v>
      </c>
      <c r="N238" s="61">
        <f>('[1]Contadores Por Turno 2026'!N240-'[1]Contadores Por Turno 2026'!N239)/1000</f>
        <v>312.29300000000001</v>
      </c>
      <c r="O238" s="61">
        <f>('[1]Contadores Por Turno 2026'!O240-'[1]Contadores Por Turno 2026'!O239)</f>
        <v>232</v>
      </c>
      <c r="P238" s="61">
        <f>+Tabla1[[#This Row],[ENTRADA RO 1 (m3)]]-Tabla1[[#This Row],[PERMEADO ETAPA 1  (m3)]]</f>
        <v>80.293000000000006</v>
      </c>
      <c r="Q238" s="60">
        <f>1-(Tabla1[[#This Row],[VOLUMEN ENVIADO A RO (m3)]]-Tabla1[[#This Row],[VOLUMEN ENVIADO PERMEADO RO (m3)]])/Tabla1[[#This Row],[VOLUMEN ENVIADO A RO (m3)]]</f>
        <v>0.74289209172155635</v>
      </c>
      <c r="R238" s="61">
        <v>0</v>
      </c>
      <c r="S238" s="61">
        <v>0</v>
      </c>
      <c r="T238" s="61">
        <v>0</v>
      </c>
      <c r="U238" s="60" t="s">
        <v>18</v>
      </c>
      <c r="V238" s="61">
        <f>Tabla1[[#This Row],[VOLUMEN ENVIADO PERMEADO RO (m3)]]</f>
        <v>232</v>
      </c>
      <c r="W238" s="111">
        <f>Tabla1[[#This Row],[TOTAL CONSUMO AGUA LIMPIA PRODUCCIÓN (m3)]]+Tabla1[[#This Row],[TOTAL CONSUMO AGUA RECHAZO PRODUCCIÓN (m3)]]</f>
        <v>405</v>
      </c>
      <c r="X238" s="111">
        <f>+Tabla1[[#This Row],[PERMEADO ETAPA 1  (m3)]]+Tabla1[[#This Row],[VOLUMEN  PTAP POTABLE (m3)2]]+Tabla1[[#This Row],[VOLUMEN CONSUMO ACUEDUCTO (m3)]]+Tabla1[[#This Row],[VOLUMEN CONSUMO CARROTANQUES (m3)]]</f>
        <v>405</v>
      </c>
      <c r="Y238" s="111">
        <v>0</v>
      </c>
      <c r="Z238" s="111">
        <v>320</v>
      </c>
      <c r="AA238" s="115">
        <f>+Tabla1[[#This Row],[VOLUMEN CONSUMO AGUA LIMPIA TINTORERIA (m3)]]</f>
        <v>126</v>
      </c>
      <c r="AB238" s="104">
        <f>Tabla1[[#This Row],[VOLUMEN CONSUMO AGUA LIMPIA TINTORERIA (m3)]]/Tabla1[[#This Row],[TOTAL CONSUMO AGUA PRODUCCIÓN (m3)]]</f>
        <v>0.31111111111111112</v>
      </c>
      <c r="AC238" s="115">
        <f>Tabla1[[#This Row],[TOTAL CONSUMO AGUA LIMPIA PRODUCCIÓN (m3)]]-Tabla1[[#This Row],[VOLUMEN CONSUMO AGUA LIMPIA LAVANDERIA (m3)]]</f>
        <v>126</v>
      </c>
      <c r="AD238" s="115">
        <v>0</v>
      </c>
      <c r="AE238" s="115"/>
      <c r="AF238" s="115">
        <v>65</v>
      </c>
      <c r="AG238" s="115">
        <v>45</v>
      </c>
      <c r="AH238" s="115">
        <f>Tabla1[[#This Row],[VOLUMEN CONSUMO AGUA LIMPIA LAVANDERIA (m3)]]</f>
        <v>279</v>
      </c>
      <c r="AI238" s="104">
        <f>Tabla1[[#This Row],[VOLUMEN CONSUMO AGUA LIMPIA LAVANDERIA (m3)]]/Tabla1[[#This Row],[TOTAL CONSUMO AGUA PRODUCCIÓN (m3)]]</f>
        <v>0.68888888888888888</v>
      </c>
      <c r="AJ238" s="115">
        <f>'[1]Contadores Por Turno 2026'!D240-'[1]Contadores Por Turno 2026'!D239</f>
        <v>279</v>
      </c>
      <c r="AK238" s="115">
        <v>0</v>
      </c>
      <c r="AL238" s="115"/>
      <c r="AM238" s="115">
        <v>19</v>
      </c>
      <c r="AN238" s="115">
        <v>0</v>
      </c>
      <c r="AO238" s="113">
        <f>'[1]Contadores Por Turno 2026'!R240-'[1]Contadores Por Turno 2026'!R239</f>
        <v>17</v>
      </c>
      <c r="AP238" s="111"/>
      <c r="AQ238" s="113"/>
      <c r="AR238" s="113">
        <v>8</v>
      </c>
      <c r="AS238" s="115">
        <f>'[1]Contadores Por Turno 2026'!L240-'[1]Contadores Por Turno 2026'!L239</f>
        <v>22</v>
      </c>
      <c r="AT238" s="113"/>
      <c r="AU238" s="112">
        <f>'[1]Contadores Por Turno 2026'!U240-'[1]Contadores Por Turno 2026'!U239</f>
        <v>423</v>
      </c>
      <c r="AV238" s="112">
        <f>'[1]Contadores Por Turno 2026'!V240-'[1]Contadores Por Turno 2026'!V239</f>
        <v>209</v>
      </c>
      <c r="AW238" s="112">
        <f>'[1]Contadores Por Turno 2026'!W240-'[1]Contadores Por Turno 2026'!W239</f>
        <v>176</v>
      </c>
      <c r="AX238" s="112"/>
      <c r="AY238" s="112">
        <v>0</v>
      </c>
      <c r="AZ238" s="112">
        <f>('[1]Contadores Por Turno 2026'!S240-'[1]Contadores Por Turno 2026'!S239)/1000</f>
        <v>30.624219999998807</v>
      </c>
      <c r="BA238" s="225"/>
      <c r="BB238" s="4"/>
    </row>
    <row r="239" spans="1:54" ht="15.75" thickBot="1" x14ac:dyDescent="0.3">
      <c r="A239" s="456">
        <f>+A238+1</f>
        <v>46102</v>
      </c>
      <c r="B239" s="26">
        <v>1</v>
      </c>
      <c r="C239" s="26">
        <f>WEEKNUM(Tabla1[[#This Row],[FECHA]],2)</f>
        <v>12</v>
      </c>
      <c r="D239" s="26">
        <f>DAY(Tabla1[[#This Row],[FECHA]])</f>
        <v>21</v>
      </c>
      <c r="E239" s="26">
        <f>'[1]Contadores Por Turno 2026'!X241-'[1]Contadores Por Turno 2026'!X240</f>
        <v>80</v>
      </c>
      <c r="F239" s="26">
        <f>'[1]Contadores Por Turno 2026'!Y241-'[1]Contadores Por Turno 2026'!Y240</f>
        <v>62</v>
      </c>
      <c r="G239" s="26"/>
      <c r="H2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239" s="26">
        <f>('[1]Contadores Por Turno 2026'!C241-'[1]Contadores Por Turno 2026'!C240)*10</f>
        <v>140</v>
      </c>
      <c r="J239" s="57">
        <f>Tabla1[[#This Row],[ENTRADA RO 1 (m3)]]</f>
        <v>285.024</v>
      </c>
      <c r="K239" s="57">
        <f>Tabla1[[#This Row],[RECHAZO ETAPA 1 (m3)]]</f>
        <v>77.024000000000001</v>
      </c>
      <c r="L239" s="57">
        <f>Tabla1[[#This Row],[PERMEADO ETAPA 1  (m3)]]</f>
        <v>208</v>
      </c>
      <c r="M239" s="56">
        <f>1-(Tabla1[[#This Row],[VOLUMEN ENVIADO A RO (m3)]]-Tabla1[[#This Row],[VOLUMEN ENVIADO PERMEADO RO (m3)]])/Tabla1[[#This Row],[VOLUMEN ENVIADO A RO (m3)]]</f>
        <v>0.72976310766812613</v>
      </c>
      <c r="N239" s="57">
        <f>('[1]Contadores Por Turno 2026'!N241-'[1]Contadores Por Turno 2026'!N240)/1000</f>
        <v>285.024</v>
      </c>
      <c r="O239" s="57">
        <f>('[1]Contadores Por Turno 2026'!O241-'[1]Contadores Por Turno 2026'!O240)</f>
        <v>208</v>
      </c>
      <c r="P239" s="57">
        <f>+Tabla1[[#This Row],[ENTRADA RO 1 (m3)]]-Tabla1[[#This Row],[PERMEADO ETAPA 1  (m3)]]</f>
        <v>77.024000000000001</v>
      </c>
      <c r="Q239" s="56">
        <f>1-(Tabla1[[#This Row],[VOLUMEN ENVIADO A RO (m3)]]-Tabla1[[#This Row],[VOLUMEN ENVIADO PERMEADO RO (m3)]])/Tabla1[[#This Row],[VOLUMEN ENVIADO A RO (m3)]]</f>
        <v>0.72976310766812613</v>
      </c>
      <c r="R239" s="57">
        <v>0</v>
      </c>
      <c r="S239" s="57">
        <v>0</v>
      </c>
      <c r="T239" s="57">
        <v>0</v>
      </c>
      <c r="U239" s="56" t="s">
        <v>18</v>
      </c>
      <c r="V239" s="57">
        <f>Tabla1[[#This Row],[VOLUMEN ENVIADO PERMEADO RO (m3)]]</f>
        <v>208</v>
      </c>
      <c r="W239" s="101">
        <f>Tabla1[[#This Row],[TOTAL CONSUMO AGUA LIMPIA PRODUCCIÓN (m3)]]+Tabla1[[#This Row],[TOTAL CONSUMO AGUA RECHAZO PRODUCCIÓN (m3)]]</f>
        <v>432</v>
      </c>
      <c r="X239" s="101">
        <f>+Tabla1[[#This Row],[PERMEADO ETAPA 1  (m3)]]+Tabla1[[#This Row],[VOLUMEN  PTAP POTABLE (m3)2]]+Tabla1[[#This Row],[VOLUMEN CONSUMO ACUEDUCTO (m3)]]+Tabla1[[#This Row],[VOLUMEN CONSUMO CARROTANQUES (m3)]]</f>
        <v>432</v>
      </c>
      <c r="Y239" s="101">
        <v>0</v>
      </c>
      <c r="Z239" s="105">
        <v>450</v>
      </c>
      <c r="AA239" s="105">
        <f>+Tabla1[[#This Row],[VOLUMEN CONSUMO AGUA LIMPIA TINTORERIA (m3)]]</f>
        <v>182</v>
      </c>
      <c r="AB239" s="104">
        <f>Tabla1[[#This Row],[VOLUMEN CONSUMO AGUA LIMPIA TINTORERIA (m3)]]/Tabla1[[#This Row],[TOTAL CONSUMO AGUA PRODUCCIÓN (m3)]]</f>
        <v>0.42129629629629628</v>
      </c>
      <c r="AC239" s="105">
        <f>Tabla1[[#This Row],[TOTAL CONSUMO AGUA LIMPIA PRODUCCIÓN (m3)]]-Tabla1[[#This Row],[VOLUMEN CONSUMO AGUA LIMPIA LAVANDERIA (m3)]]</f>
        <v>182</v>
      </c>
      <c r="AD239" s="105">
        <v>0</v>
      </c>
      <c r="AE239" s="105"/>
      <c r="AF239" s="105">
        <v>65</v>
      </c>
      <c r="AG239" s="105">
        <v>45</v>
      </c>
      <c r="AH239" s="105">
        <f>Tabla1[[#This Row],[VOLUMEN CONSUMO AGUA LIMPIA LAVANDERIA (m3)]]</f>
        <v>250</v>
      </c>
      <c r="AI239" s="104">
        <f>Tabla1[[#This Row],[VOLUMEN CONSUMO AGUA LIMPIA LAVANDERIA (m3)]]/Tabla1[[#This Row],[TOTAL CONSUMO AGUA PRODUCCIÓN (m3)]]</f>
        <v>0.57870370370370372</v>
      </c>
      <c r="AJ239" s="105">
        <f>'[1]Contadores Por Turno 2026'!D241-'[1]Contadores Por Turno 2026'!D240</f>
        <v>250</v>
      </c>
      <c r="AK239" s="105">
        <v>0</v>
      </c>
      <c r="AL239" s="105"/>
      <c r="AM239" s="105">
        <v>19</v>
      </c>
      <c r="AN239" s="105">
        <v>0</v>
      </c>
      <c r="AO239" s="103"/>
      <c r="AP239" s="101"/>
      <c r="AQ239" s="103"/>
      <c r="AR239" s="103">
        <v>8</v>
      </c>
      <c r="AS239" s="105">
        <f>'[1]Contadores Por Turno 2026'!L241-'[1]Contadores Por Turno 2026'!L240</f>
        <v>22</v>
      </c>
      <c r="AT239" s="103"/>
      <c r="AU239" s="102">
        <f>'[1]Contadores Por Turno 2026'!U241-'[1]Contadores Por Turno 2026'!U240</f>
        <v>450</v>
      </c>
      <c r="AV239" s="102">
        <f>'[1]Contadores Por Turno 2026'!V241-'[1]Contadores Por Turno 2026'!V240</f>
        <v>177</v>
      </c>
      <c r="AW239" s="102">
        <f>'[1]Contadores Por Turno 2026'!W241-'[1]Contadores Por Turno 2026'!W240</f>
        <v>131</v>
      </c>
      <c r="AX239" s="102"/>
      <c r="AY239" s="102">
        <v>0</v>
      </c>
      <c r="AZ239" s="102">
        <f>('[1]Contadores Por Turno 2026'!S241-'[1]Contadores Por Turno 2026'!S240)/1000</f>
        <v>65.890780000001186</v>
      </c>
      <c r="BA239" s="223"/>
      <c r="BB239" s="4"/>
    </row>
    <row r="240" spans="1:54" ht="15.75" thickBot="1" x14ac:dyDescent="0.3">
      <c r="A240" s="454">
        <f>+A239</f>
        <v>46102</v>
      </c>
      <c r="B240" s="17">
        <v>2</v>
      </c>
      <c r="C240" s="17">
        <f>WEEKNUM(Tabla1[[#This Row],[FECHA]],2)</f>
        <v>12</v>
      </c>
      <c r="D240" s="17">
        <f>DAY(Tabla1[[#This Row],[FECHA]])</f>
        <v>21</v>
      </c>
      <c r="E240" s="17">
        <f>'[1]Contadores Por Turno 2026'!X242-'[1]Contadores Por Turno 2026'!X241</f>
        <v>65</v>
      </c>
      <c r="F240" s="17">
        <f>'[1]Contadores Por Turno 2026'!Y242-'[1]Contadores Por Turno 2026'!Y241</f>
        <v>47</v>
      </c>
      <c r="H24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240" s="17">
        <f>('[1]Contadores Por Turno 2026'!C242-'[1]Contadores Por Turno 2026'!C241)*10</f>
        <v>290</v>
      </c>
      <c r="J240" s="59">
        <f>Tabla1[[#This Row],[ENTRADA RO 1 (m3)]]</f>
        <v>245.21299999999999</v>
      </c>
      <c r="K240" s="59">
        <f>Tabla1[[#This Row],[RECHAZO ETAPA 1 (m3)]]</f>
        <v>66.212999999999994</v>
      </c>
      <c r="L240" s="59">
        <f>Tabla1[[#This Row],[PERMEADO ETAPA 1  (m3)]]</f>
        <v>179</v>
      </c>
      <c r="M240" s="58">
        <f>1-(Tabla1[[#This Row],[VOLUMEN ENVIADO A RO (m3)]]-Tabla1[[#This Row],[VOLUMEN ENVIADO PERMEADO RO (m3)]])/Tabla1[[#This Row],[VOLUMEN ENVIADO A RO (m3)]]</f>
        <v>0.72997761130119532</v>
      </c>
      <c r="N240" s="59">
        <f>('[1]Contadores Por Turno 2026'!N242-'[1]Contadores Por Turno 2026'!N241)/1000</f>
        <v>245.21299999999999</v>
      </c>
      <c r="O240" s="59">
        <f>('[1]Contadores Por Turno 2026'!O242-'[1]Contadores Por Turno 2026'!O241)</f>
        <v>179</v>
      </c>
      <c r="P240" s="59">
        <f>+Tabla1[[#This Row],[ENTRADA RO 1 (m3)]]-Tabla1[[#This Row],[PERMEADO ETAPA 1  (m3)]]</f>
        <v>66.212999999999994</v>
      </c>
      <c r="Q240" s="58">
        <f>1-(Tabla1[[#This Row],[VOLUMEN ENVIADO A RO (m3)]]-Tabla1[[#This Row],[VOLUMEN ENVIADO PERMEADO RO (m3)]])/Tabla1[[#This Row],[VOLUMEN ENVIADO A RO (m3)]]</f>
        <v>0.72997761130119532</v>
      </c>
      <c r="R240" s="59">
        <v>0</v>
      </c>
      <c r="S240" s="59">
        <v>0</v>
      </c>
      <c r="T240" s="59">
        <v>0</v>
      </c>
      <c r="U240" s="58" t="s">
        <v>18</v>
      </c>
      <c r="V240" s="59">
        <f>Tabla1[[#This Row],[VOLUMEN ENVIADO PERMEADO RO (m3)]]</f>
        <v>179</v>
      </c>
      <c r="W240" s="106">
        <f>Tabla1[[#This Row],[TOTAL CONSUMO AGUA LIMPIA PRODUCCIÓN (m3)]]+Tabla1[[#This Row],[TOTAL CONSUMO AGUA RECHAZO PRODUCCIÓN (m3)]]</f>
        <v>463</v>
      </c>
      <c r="X240" s="106">
        <f>+Tabla1[[#This Row],[PERMEADO ETAPA 1  (m3)]]+Tabla1[[#This Row],[VOLUMEN  PTAP POTABLE (m3)2]]+Tabla1[[#This Row],[VOLUMEN CONSUMO ACUEDUCTO (m3)]]+Tabla1[[#This Row],[VOLUMEN CONSUMO CARROTANQUES (m3)]]</f>
        <v>463</v>
      </c>
      <c r="Y240" s="106">
        <v>0</v>
      </c>
      <c r="Z240" s="110">
        <v>481</v>
      </c>
      <c r="AA240" s="110">
        <f>+Tabla1[[#This Row],[VOLUMEN CONSUMO AGUA LIMPIA TINTORERIA (m3)]]</f>
        <v>122</v>
      </c>
      <c r="AB240" s="104">
        <f>Tabla1[[#This Row],[VOLUMEN CONSUMO AGUA LIMPIA TINTORERIA (m3)]]/Tabla1[[#This Row],[TOTAL CONSUMO AGUA PRODUCCIÓN (m3)]]</f>
        <v>0.26349892008639308</v>
      </c>
      <c r="AC240" s="110">
        <f>Tabla1[[#This Row],[TOTAL CONSUMO AGUA LIMPIA PRODUCCIÓN (m3)]]-Tabla1[[#This Row],[VOLUMEN CONSUMO AGUA LIMPIA LAVANDERIA (m3)]]</f>
        <v>122</v>
      </c>
      <c r="AD240" s="110">
        <v>0</v>
      </c>
      <c r="AE240" s="110">
        <v>7344</v>
      </c>
      <c r="AF240" s="110">
        <v>65</v>
      </c>
      <c r="AG240" s="110">
        <v>45</v>
      </c>
      <c r="AH240" s="110">
        <f>Tabla1[[#This Row],[VOLUMEN CONSUMO AGUA LIMPIA LAVANDERIA (m3)]]</f>
        <v>341</v>
      </c>
      <c r="AI240" s="104">
        <f>Tabla1[[#This Row],[VOLUMEN CONSUMO AGUA LIMPIA LAVANDERIA (m3)]]/Tabla1[[#This Row],[TOTAL CONSUMO AGUA PRODUCCIÓN (m3)]]</f>
        <v>0.73650107991360692</v>
      </c>
      <c r="AJ240" s="110">
        <f>'[1]Contadores Por Turno 2026'!D242-'[1]Contadores Por Turno 2026'!D241</f>
        <v>341</v>
      </c>
      <c r="AK240" s="110">
        <v>0</v>
      </c>
      <c r="AL240" s="110">
        <v>13864</v>
      </c>
      <c r="AM240" s="110">
        <v>19</v>
      </c>
      <c r="AN240" s="110">
        <v>0</v>
      </c>
      <c r="AO240" s="108"/>
      <c r="AP240" s="106"/>
      <c r="AQ240" s="108"/>
      <c r="AR240" s="108">
        <v>8</v>
      </c>
      <c r="AS240" s="110">
        <f>'[1]Contadores Por Turno 2026'!L242-'[1]Contadores Por Turno 2026'!L241</f>
        <v>26</v>
      </c>
      <c r="AT240" s="108"/>
      <c r="AU240" s="107">
        <f>'[1]Contadores Por Turno 2026'!U242-'[1]Contadores Por Turno 2026'!U241</f>
        <v>481</v>
      </c>
      <c r="AV240" s="107">
        <f>'[1]Contadores Por Turno 2026'!V242-'[1]Contadores Por Turno 2026'!V241</f>
        <v>190</v>
      </c>
      <c r="AW240" s="107">
        <f>'[1]Contadores Por Turno 2026'!W242-'[1]Contadores Por Turno 2026'!W241</f>
        <v>127</v>
      </c>
      <c r="AX240" s="107"/>
      <c r="AY240" s="107">
        <v>0</v>
      </c>
      <c r="AZ240" s="107">
        <f>('[1]Contadores Por Turno 2026'!S242-'[1]Contadores Por Turno 2026'!S241)/1000</f>
        <v>40.533999999999999</v>
      </c>
      <c r="BA240" s="224"/>
      <c r="BB240" s="4"/>
    </row>
    <row r="241" spans="1:54" ht="15.75" thickBot="1" x14ac:dyDescent="0.3">
      <c r="A241" s="455">
        <f>+A240</f>
        <v>46102</v>
      </c>
      <c r="B241" s="28">
        <v>3</v>
      </c>
      <c r="C241" s="28">
        <f>WEEKNUM(Tabla1[[#This Row],[FECHA]],2)</f>
        <v>12</v>
      </c>
      <c r="D241" s="28">
        <f>DAY(Tabla1[[#This Row],[FECHA]])</f>
        <v>21</v>
      </c>
      <c r="E241" s="28">
        <f>'[1]Contadores Por Turno 2026'!X243-'[1]Contadores Por Turno 2026'!X242</f>
        <v>47</v>
      </c>
      <c r="F241" s="28">
        <f>'[1]Contadores Por Turno 2026'!Y243-'[1]Contadores Por Turno 2026'!Y242</f>
        <v>33</v>
      </c>
      <c r="G241" s="28"/>
      <c r="H24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-91</v>
      </c>
      <c r="I241" s="28">
        <f>('[1]Contadores Por Turno 2026'!C243-'[1]Contadores Por Turno 2026'!C242)*10</f>
        <v>150</v>
      </c>
      <c r="J241" s="61">
        <f>Tabla1[[#This Row],[ENTRADA RO 1 (m3)]]</f>
        <v>169.65100000000001</v>
      </c>
      <c r="K241" s="61">
        <f>Tabla1[[#This Row],[RECHAZO ETAPA 1 (m3)]]</f>
        <v>-70.34899999999999</v>
      </c>
      <c r="L241" s="61">
        <f>Tabla1[[#This Row],[PERMEADO ETAPA 1  (m3)]]</f>
        <v>240</v>
      </c>
      <c r="M241" s="60">
        <f>1-(Tabla1[[#This Row],[VOLUMEN ENVIADO A RO (m3)]]-Tabla1[[#This Row],[VOLUMEN ENVIADO PERMEADO RO (m3)]])/Tabla1[[#This Row],[VOLUMEN ENVIADO A RO (m3)]]</f>
        <v>1.4146689379962392</v>
      </c>
      <c r="N241" s="61">
        <f>('[1]Contadores Por Turno 2026'!N243-'[1]Contadores Por Turno 2026'!N242)/1000</f>
        <v>169.65100000000001</v>
      </c>
      <c r="O241" s="61">
        <f>('[1]Contadores Por Turno 2026'!O243-'[1]Contadores Por Turno 2026'!O242)</f>
        <v>240</v>
      </c>
      <c r="P241" s="61">
        <f>+Tabla1[[#This Row],[ENTRADA RO 1 (m3)]]-Tabla1[[#This Row],[PERMEADO ETAPA 1  (m3)]]</f>
        <v>-70.34899999999999</v>
      </c>
      <c r="Q241" s="60">
        <f>1-(Tabla1[[#This Row],[VOLUMEN ENVIADO A RO (m3)]]-Tabla1[[#This Row],[VOLUMEN ENVIADO PERMEADO RO (m3)]])/Tabla1[[#This Row],[VOLUMEN ENVIADO A RO (m3)]]</f>
        <v>1.4146689379962392</v>
      </c>
      <c r="R241" s="61">
        <v>0</v>
      </c>
      <c r="S241" s="61">
        <v>0</v>
      </c>
      <c r="T241" s="61">
        <v>0</v>
      </c>
      <c r="U241" s="60" t="s">
        <v>18</v>
      </c>
      <c r="V241" s="61">
        <f>Tabla1[[#This Row],[VOLUMEN ENVIADO PERMEADO RO (m3)]]</f>
        <v>240</v>
      </c>
      <c r="W241" s="111">
        <f>Tabla1[[#This Row],[TOTAL CONSUMO AGUA LIMPIA PRODUCCIÓN (m3)]]+Tabla1[[#This Row],[TOTAL CONSUMO AGUA RECHAZO PRODUCCIÓN (m3)]]</f>
        <v>182</v>
      </c>
      <c r="X241" s="111">
        <f>+Tabla1[[#This Row],[PERMEADO ETAPA 1  (m3)]]+Tabla1[[#This Row],[VOLUMEN  PTAP POTABLE (m3)2]]+Tabla1[[#This Row],[VOLUMEN CONSUMO ACUEDUCTO (m3)]]+Tabla1[[#This Row],[VOLUMEN CONSUMO CARROTANQUES (m3)]]</f>
        <v>182</v>
      </c>
      <c r="Y241" s="111">
        <v>0</v>
      </c>
      <c r="Z241" s="115">
        <v>196</v>
      </c>
      <c r="AA241" s="115">
        <f>+Tabla1[[#This Row],[VOLUMEN CONSUMO AGUA LIMPIA TINTORERIA (m3)]]</f>
        <v>41</v>
      </c>
      <c r="AB241" s="104">
        <f>Tabla1[[#This Row],[VOLUMEN CONSUMO AGUA LIMPIA TINTORERIA (m3)]]/Tabla1[[#This Row],[TOTAL CONSUMO AGUA PRODUCCIÓN (m3)]]</f>
        <v>0.22527472527472528</v>
      </c>
      <c r="AC241" s="115">
        <f>Tabla1[[#This Row],[TOTAL CONSUMO AGUA LIMPIA PRODUCCIÓN (m3)]]-Tabla1[[#This Row],[VOLUMEN CONSUMO AGUA LIMPIA LAVANDERIA (m3)]]</f>
        <v>41</v>
      </c>
      <c r="AD241" s="115">
        <v>0</v>
      </c>
      <c r="AE241" s="115"/>
      <c r="AF241" s="115">
        <v>65</v>
      </c>
      <c r="AG241" s="115">
        <v>45</v>
      </c>
      <c r="AH241" s="115">
        <f>Tabla1[[#This Row],[VOLUMEN CONSUMO AGUA LIMPIA LAVANDERIA (m3)]]</f>
        <v>141</v>
      </c>
      <c r="AI241" s="104">
        <f>Tabla1[[#This Row],[VOLUMEN CONSUMO AGUA LIMPIA LAVANDERIA (m3)]]/Tabla1[[#This Row],[TOTAL CONSUMO AGUA PRODUCCIÓN (m3)]]</f>
        <v>0.77472527472527475</v>
      </c>
      <c r="AJ241" s="115">
        <f>'[1]Contadores Por Turno 2026'!D243-'[1]Contadores Por Turno 2026'!D242</f>
        <v>141</v>
      </c>
      <c r="AK241" s="115">
        <v>0</v>
      </c>
      <c r="AL241" s="115"/>
      <c r="AM241" s="115">
        <v>19</v>
      </c>
      <c r="AN241" s="115">
        <v>0</v>
      </c>
      <c r="AO241" s="113"/>
      <c r="AP241" s="111"/>
      <c r="AQ241" s="113"/>
      <c r="AR241" s="113">
        <v>8</v>
      </c>
      <c r="AS241" s="115">
        <f>'[1]Contadores Por Turno 2026'!L243-'[1]Contadores Por Turno 2026'!L242</f>
        <v>37</v>
      </c>
      <c r="AT241" s="113"/>
      <c r="AU241" s="112">
        <f>'[1]Contadores Por Turno 2026'!U243-'[1]Contadores Por Turno 2026'!U242</f>
        <v>196</v>
      </c>
      <c r="AV241" s="112">
        <f>'[1]Contadores Por Turno 2026'!V243-'[1]Contadores Por Turno 2026'!V242</f>
        <v>123</v>
      </c>
      <c r="AW241" s="112">
        <f>'[1]Contadores Por Turno 2026'!W243-'[1]Contadores Por Turno 2026'!W242</f>
        <v>42</v>
      </c>
      <c r="AX241" s="112"/>
      <c r="AY241" s="112">
        <v>0</v>
      </c>
      <c r="AZ241" s="112">
        <f>('[1]Contadores Por Turno 2026'!S243-'[1]Contadores Por Turno 2026'!S242)/1000</f>
        <v>9.8000000000000004E-2</v>
      </c>
      <c r="BA241" s="225"/>
      <c r="BB241" s="4"/>
    </row>
    <row r="242" spans="1:54" ht="15.75" thickBot="1" x14ac:dyDescent="0.3">
      <c r="A242" s="456">
        <f>+A241+1</f>
        <v>46103</v>
      </c>
      <c r="B242" s="26">
        <v>1</v>
      </c>
      <c r="C242" s="26">
        <f>WEEKNUM(Tabla1[[#This Row],[FECHA]],2)</f>
        <v>12</v>
      </c>
      <c r="D242" s="26">
        <f>DAY(Tabla1[[#This Row],[FECHA]])</f>
        <v>22</v>
      </c>
      <c r="E242" s="26">
        <f>'[1]Contadores Por Turno 2026'!X244-'[1]Contadores Por Turno 2026'!X243</f>
        <v>0</v>
      </c>
      <c r="F242" s="26">
        <f>'[1]Contadores Por Turno 2026'!Y244-'[1]Contadores Por Turno 2026'!Y243</f>
        <v>0</v>
      </c>
      <c r="G242" s="26"/>
      <c r="H2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2" s="26">
        <f>('[1]Contadores Por Turno 2026'!C244-'[1]Contadores Por Turno 2026'!C243)*10</f>
        <v>0</v>
      </c>
      <c r="J242" s="57">
        <f>Tabla1[[#This Row],[ENTRADA RO 1 (m3)]]</f>
        <v>0</v>
      </c>
      <c r="K242" s="57">
        <f>Tabla1[[#This Row],[RECHAZO ETAPA 1 (m3)]]</f>
        <v>0</v>
      </c>
      <c r="L242" s="57">
        <f>Tabla1[[#This Row],[PERMEADO ETAPA 1  (m3)]]</f>
        <v>0</v>
      </c>
      <c r="M242" s="56" t="e">
        <f>1-(Tabla1[[#This Row],[VOLUMEN ENVIADO A RO (m3)]]-Tabla1[[#This Row],[VOLUMEN ENVIADO PERMEADO RO (m3)]])/Tabla1[[#This Row],[VOLUMEN ENVIADO A RO (m3)]]</f>
        <v>#DIV/0!</v>
      </c>
      <c r="N242" s="57">
        <f>('[1]Contadores Por Turno 2026'!N244-'[1]Contadores Por Turno 2026'!N243)/1000</f>
        <v>0</v>
      </c>
      <c r="O242" s="57">
        <f>('[1]Contadores Por Turno 2026'!O244-'[1]Contadores Por Turno 2026'!O243)</f>
        <v>0</v>
      </c>
      <c r="P242" s="57">
        <f>+Tabla1[[#This Row],[ENTRADA RO 1 (m3)]]-Tabla1[[#This Row],[PERMEADO ETAPA 1  (m3)]]</f>
        <v>0</v>
      </c>
      <c r="Q242" s="56" t="e">
        <f>1-(Tabla1[[#This Row],[VOLUMEN ENVIADO A RO (m3)]]-Tabla1[[#This Row],[VOLUMEN ENVIADO PERMEADO RO (m3)]])/Tabla1[[#This Row],[VOLUMEN ENVIADO A RO (m3)]]</f>
        <v>#DIV/0!</v>
      </c>
      <c r="R242" s="57">
        <v>0</v>
      </c>
      <c r="S242" s="57">
        <v>0</v>
      </c>
      <c r="T242" s="57">
        <v>0</v>
      </c>
      <c r="U242" s="56" t="s">
        <v>18</v>
      </c>
      <c r="V242" s="57">
        <f>Tabla1[[#This Row],[VOLUMEN ENVIADO PERMEADO RO (m3)]]</f>
        <v>0</v>
      </c>
      <c r="W242" s="101">
        <f>Tabla1[[#This Row],[TOTAL CONSUMO AGUA LIMPIA PRODUCCIÓN (m3)]]+Tabla1[[#This Row],[TOTAL CONSUMO AGUA RECHAZO PRODUCCIÓN (m3)]]</f>
        <v>0</v>
      </c>
      <c r="X242" s="101">
        <f>+Tabla1[[#This Row],[PERMEADO ETAPA 1  (m3)]]+Tabla1[[#This Row],[VOLUMEN  PTAP POTABLE (m3)2]]+Tabla1[[#This Row],[VOLUMEN CONSUMO ACUEDUCTO (m3)]]+Tabla1[[#This Row],[VOLUMEN CONSUMO CARROTANQUES (m3)]]</f>
        <v>0</v>
      </c>
      <c r="Y242" s="101">
        <v>0</v>
      </c>
      <c r="Z242" s="101">
        <v>0</v>
      </c>
      <c r="AA242" s="105">
        <f>+Tabla1[[#This Row],[VOLUMEN CONSUMO AGUA LIMPIA TINTORERIA (m3)]]</f>
        <v>0</v>
      </c>
      <c r="AB242" s="104" t="e">
        <f>Tabla1[[#This Row],[VOLUMEN CONSUMO AGUA LIMPIA TINTORERIA (m3)]]/Tabla1[[#This Row],[TOTAL CONSUMO AGUA PRODUCCIÓN (m3)]]</f>
        <v>#DIV/0!</v>
      </c>
      <c r="AC242" s="105">
        <f>Tabla1[[#This Row],[TOTAL CONSUMO AGUA LIMPIA PRODUCCIÓN (m3)]]-Tabla1[[#This Row],[VOLUMEN CONSUMO AGUA LIMPIA LAVANDERIA (m3)]]</f>
        <v>0</v>
      </c>
      <c r="AD242" s="105">
        <v>0</v>
      </c>
      <c r="AE242" s="105"/>
      <c r="AF242" s="105">
        <v>65</v>
      </c>
      <c r="AG242" s="105">
        <v>45</v>
      </c>
      <c r="AH242" s="105">
        <f>Tabla1[[#This Row],[VOLUMEN CONSUMO AGUA LIMPIA LAVANDERIA (m3)]]</f>
        <v>0</v>
      </c>
      <c r="AI242" s="104" t="e">
        <f>Tabla1[[#This Row],[VOLUMEN CONSUMO AGUA LIMPIA LAVANDERIA (m3)]]/Tabla1[[#This Row],[TOTAL CONSUMO AGUA PRODUCCIÓN (m3)]]</f>
        <v>#DIV/0!</v>
      </c>
      <c r="AJ242" s="105">
        <f>'[1]Contadores Por Turno 2026'!D244-'[1]Contadores Por Turno 2026'!D243</f>
        <v>0</v>
      </c>
      <c r="AK242" s="105">
        <v>0</v>
      </c>
      <c r="AL242" s="105"/>
      <c r="AM242" s="105">
        <v>19</v>
      </c>
      <c r="AN242" s="105">
        <v>0</v>
      </c>
      <c r="AO242" s="103"/>
      <c r="AP242" s="101"/>
      <c r="AQ242" s="103"/>
      <c r="AR242" s="103">
        <v>8</v>
      </c>
      <c r="AS242" s="105">
        <f>'[1]Contadores Por Turno 2026'!L244-'[1]Contadores Por Turno 2026'!L243</f>
        <v>0</v>
      </c>
      <c r="AT242" s="103"/>
      <c r="AU242" s="102">
        <f>'[1]Contadores Por Turno 2026'!U244-'[1]Contadores Por Turno 2026'!U243</f>
        <v>0</v>
      </c>
      <c r="AV242" s="102">
        <f>'[1]Contadores Por Turno 2026'!V244-'[1]Contadores Por Turno 2026'!V243</f>
        <v>0</v>
      </c>
      <c r="AW242" s="102">
        <f>'[1]Contadores Por Turno 2026'!W244-'[1]Contadores Por Turno 2026'!W243</f>
        <v>0</v>
      </c>
      <c r="AX242" s="102"/>
      <c r="AY242" s="102">
        <v>0</v>
      </c>
      <c r="AZ242" s="102">
        <f>('[1]Contadores Por Turno 2026'!S244-'[1]Contadores Por Turno 2026'!S243)/1000</f>
        <v>0</v>
      </c>
      <c r="BA242" s="223"/>
      <c r="BB242" s="4"/>
    </row>
    <row r="243" spans="1:54" ht="15.75" thickBot="1" x14ac:dyDescent="0.3">
      <c r="A243" s="454">
        <f>+A242</f>
        <v>46103</v>
      </c>
      <c r="B243" s="17">
        <v>2</v>
      </c>
      <c r="C243" s="17">
        <f>WEEKNUM(Tabla1[[#This Row],[FECHA]],2)</f>
        <v>12</v>
      </c>
      <c r="D243" s="17">
        <f>DAY(Tabla1[[#This Row],[FECHA]])</f>
        <v>22</v>
      </c>
      <c r="E243" s="17">
        <f>'[1]Contadores Por Turno 2026'!X245-'[1]Contadores Por Turno 2026'!X244</f>
        <v>0</v>
      </c>
      <c r="F243" s="17">
        <f>'[1]Contadores Por Turno 2026'!Y245-'[1]Contadores Por Turno 2026'!Y244</f>
        <v>0</v>
      </c>
      <c r="H24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3" s="17">
        <f>('[1]Contadores Por Turno 2026'!C245-'[1]Contadores Por Turno 2026'!C244)*10</f>
        <v>0</v>
      </c>
      <c r="J243" s="59">
        <f>Tabla1[[#This Row],[ENTRADA RO 1 (m3)]]</f>
        <v>0</v>
      </c>
      <c r="K243" s="59">
        <f>Tabla1[[#This Row],[RECHAZO ETAPA 1 (m3)]]</f>
        <v>0</v>
      </c>
      <c r="L243" s="59">
        <f>Tabla1[[#This Row],[PERMEADO ETAPA 1  (m3)]]</f>
        <v>0</v>
      </c>
      <c r="M243" s="58" t="e">
        <f>1-(Tabla1[[#This Row],[VOLUMEN ENVIADO A RO (m3)]]-Tabla1[[#This Row],[VOLUMEN ENVIADO PERMEADO RO (m3)]])/Tabla1[[#This Row],[VOLUMEN ENVIADO A RO (m3)]]</f>
        <v>#DIV/0!</v>
      </c>
      <c r="N243" s="59">
        <f>('[1]Contadores Por Turno 2026'!N245-'[1]Contadores Por Turno 2026'!N244)/1000</f>
        <v>0</v>
      </c>
      <c r="O243" s="59">
        <f>('[1]Contadores Por Turno 2026'!O245-'[1]Contadores Por Turno 2026'!O244)</f>
        <v>0</v>
      </c>
      <c r="P243" s="59">
        <f>+Tabla1[[#This Row],[ENTRADA RO 1 (m3)]]-Tabla1[[#This Row],[PERMEADO ETAPA 1  (m3)]]</f>
        <v>0</v>
      </c>
      <c r="Q243" s="58" t="e">
        <f>1-(Tabla1[[#This Row],[VOLUMEN ENVIADO A RO (m3)]]-Tabla1[[#This Row],[VOLUMEN ENVIADO PERMEADO RO (m3)]])/Tabla1[[#This Row],[VOLUMEN ENVIADO A RO (m3)]]</f>
        <v>#DIV/0!</v>
      </c>
      <c r="R243" s="59">
        <v>0</v>
      </c>
      <c r="S243" s="59">
        <v>0</v>
      </c>
      <c r="T243" s="59">
        <v>0</v>
      </c>
      <c r="U243" s="58" t="s">
        <v>18</v>
      </c>
      <c r="V243" s="59">
        <f>Tabla1[[#This Row],[VOLUMEN ENVIADO PERMEADO RO (m3)]]</f>
        <v>0</v>
      </c>
      <c r="W243" s="106">
        <f>Tabla1[[#This Row],[TOTAL CONSUMO AGUA LIMPIA PRODUCCIÓN (m3)]]+Tabla1[[#This Row],[TOTAL CONSUMO AGUA RECHAZO PRODUCCIÓN (m3)]]</f>
        <v>0</v>
      </c>
      <c r="X243" s="106">
        <f>+Tabla1[[#This Row],[PERMEADO ETAPA 1  (m3)]]+Tabla1[[#This Row],[VOLUMEN  PTAP POTABLE (m3)2]]+Tabla1[[#This Row],[VOLUMEN CONSUMO ACUEDUCTO (m3)]]+Tabla1[[#This Row],[VOLUMEN CONSUMO CARROTANQUES (m3)]]</f>
        <v>0</v>
      </c>
      <c r="Y243" s="106">
        <v>0</v>
      </c>
      <c r="Z243" s="106">
        <v>0</v>
      </c>
      <c r="AA243" s="110">
        <f>+Tabla1[[#This Row],[VOLUMEN CONSUMO AGUA LIMPIA TINTORERIA (m3)]]</f>
        <v>0</v>
      </c>
      <c r="AB243" s="104" t="e">
        <f>Tabla1[[#This Row],[VOLUMEN CONSUMO AGUA LIMPIA TINTORERIA (m3)]]/Tabla1[[#This Row],[TOTAL CONSUMO AGUA PRODUCCIÓN (m3)]]</f>
        <v>#DIV/0!</v>
      </c>
      <c r="AC243" s="110">
        <f>Tabla1[[#This Row],[TOTAL CONSUMO AGUA LIMPIA PRODUCCIÓN (m3)]]-Tabla1[[#This Row],[VOLUMEN CONSUMO AGUA LIMPIA LAVANDERIA (m3)]]</f>
        <v>0</v>
      </c>
      <c r="AD243" s="110">
        <v>0</v>
      </c>
      <c r="AE243" s="110">
        <v>0</v>
      </c>
      <c r="AF243" s="110">
        <v>65</v>
      </c>
      <c r="AG243" s="110">
        <v>45</v>
      </c>
      <c r="AH243" s="110">
        <f>Tabla1[[#This Row],[VOLUMEN CONSUMO AGUA LIMPIA LAVANDERIA (m3)]]</f>
        <v>0</v>
      </c>
      <c r="AI243" s="104" t="e">
        <f>Tabla1[[#This Row],[VOLUMEN CONSUMO AGUA LIMPIA LAVANDERIA (m3)]]/Tabla1[[#This Row],[TOTAL CONSUMO AGUA PRODUCCIÓN (m3)]]</f>
        <v>#DIV/0!</v>
      </c>
      <c r="AJ243" s="110">
        <f>'[1]Contadores Por Turno 2026'!D245-'[1]Contadores Por Turno 2026'!D244</f>
        <v>0</v>
      </c>
      <c r="AK243" s="110">
        <v>0</v>
      </c>
      <c r="AL243" s="110"/>
      <c r="AM243" s="110">
        <v>19</v>
      </c>
      <c r="AN243" s="110">
        <v>0</v>
      </c>
      <c r="AO243" s="108"/>
      <c r="AP243" s="106"/>
      <c r="AQ243" s="108"/>
      <c r="AR243" s="108">
        <v>8</v>
      </c>
      <c r="AS243" s="110">
        <f>'[1]Contadores Por Turno 2026'!L245-'[1]Contadores Por Turno 2026'!L244</f>
        <v>0</v>
      </c>
      <c r="AT243" s="108"/>
      <c r="AU243" s="107">
        <f>'[1]Contadores Por Turno 2026'!U245-'[1]Contadores Por Turno 2026'!U244</f>
        <v>0</v>
      </c>
      <c r="AV243" s="107">
        <f>'[1]Contadores Por Turno 2026'!V245-'[1]Contadores Por Turno 2026'!V244</f>
        <v>0</v>
      </c>
      <c r="AW243" s="107">
        <f>'[1]Contadores Por Turno 2026'!W245-'[1]Contadores Por Turno 2026'!W244</f>
        <v>0</v>
      </c>
      <c r="AX243" s="107"/>
      <c r="AY243" s="107">
        <v>0</v>
      </c>
      <c r="AZ243" s="107">
        <f>('[1]Contadores Por Turno 2026'!S245-'[1]Contadores Por Turno 2026'!S244)/1000</f>
        <v>0</v>
      </c>
      <c r="BA243" s="224"/>
      <c r="BB243" s="4"/>
    </row>
    <row r="244" spans="1:54" ht="15.75" thickBot="1" x14ac:dyDescent="0.3">
      <c r="A244" s="455">
        <f>+A243</f>
        <v>46103</v>
      </c>
      <c r="B244" s="28">
        <v>3</v>
      </c>
      <c r="C244" s="28">
        <f>WEEKNUM(Tabla1[[#This Row],[FECHA]],2)</f>
        <v>12</v>
      </c>
      <c r="D244" s="28">
        <f>DAY(Tabla1[[#This Row],[FECHA]])</f>
        <v>22</v>
      </c>
      <c r="E244" s="28">
        <f>'[1]Contadores Por Turno 2026'!X246-'[1]Contadores Por Turno 2026'!X245</f>
        <v>0</v>
      </c>
      <c r="F244" s="28">
        <f>'[1]Contadores Por Turno 2026'!Y246-'[1]Contadores Por Turno 2026'!Y245</f>
        <v>0</v>
      </c>
      <c r="G244" s="28"/>
      <c r="H24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4" s="28">
        <f>('[1]Contadores Por Turno 2026'!C246-'[1]Contadores Por Turno 2026'!C245)*10</f>
        <v>0</v>
      </c>
      <c r="J244" s="61">
        <f>Tabla1[[#This Row],[ENTRADA RO 1 (m3)]]</f>
        <v>0</v>
      </c>
      <c r="K244" s="61">
        <f>Tabla1[[#This Row],[RECHAZO ETAPA 1 (m3)]]</f>
        <v>0</v>
      </c>
      <c r="L244" s="61">
        <f>Tabla1[[#This Row],[PERMEADO ETAPA 1  (m3)]]</f>
        <v>0</v>
      </c>
      <c r="M244" s="60" t="e">
        <f>1-(Tabla1[[#This Row],[VOLUMEN ENVIADO A RO (m3)]]-Tabla1[[#This Row],[VOLUMEN ENVIADO PERMEADO RO (m3)]])/Tabla1[[#This Row],[VOLUMEN ENVIADO A RO (m3)]]</f>
        <v>#DIV/0!</v>
      </c>
      <c r="N244" s="61">
        <f>('[1]Contadores Por Turno 2026'!N246-'[1]Contadores Por Turno 2026'!N245)/1000</f>
        <v>0</v>
      </c>
      <c r="O244" s="61">
        <f>('[1]Contadores Por Turno 2026'!O246-'[1]Contadores Por Turno 2026'!O245)</f>
        <v>0</v>
      </c>
      <c r="P244" s="61">
        <f>+Tabla1[[#This Row],[ENTRADA RO 1 (m3)]]-Tabla1[[#This Row],[PERMEADO ETAPA 1  (m3)]]</f>
        <v>0</v>
      </c>
      <c r="Q244" s="60" t="e">
        <f>1-(Tabla1[[#This Row],[VOLUMEN ENVIADO A RO (m3)]]-Tabla1[[#This Row],[VOLUMEN ENVIADO PERMEADO RO (m3)]])/Tabla1[[#This Row],[VOLUMEN ENVIADO A RO (m3)]]</f>
        <v>#DIV/0!</v>
      </c>
      <c r="R244" s="61">
        <v>0</v>
      </c>
      <c r="S244" s="61">
        <v>0</v>
      </c>
      <c r="T244" s="61">
        <v>0</v>
      </c>
      <c r="U244" s="60" t="s">
        <v>18</v>
      </c>
      <c r="V244" s="61">
        <f>Tabla1[[#This Row],[VOLUMEN ENVIADO PERMEADO RO (m3)]]</f>
        <v>0</v>
      </c>
      <c r="W244" s="111">
        <f>Tabla1[[#This Row],[TOTAL CONSUMO AGUA LIMPIA PRODUCCIÓN (m3)]]+Tabla1[[#This Row],[TOTAL CONSUMO AGUA RECHAZO PRODUCCIÓN (m3)]]</f>
        <v>0</v>
      </c>
      <c r="X244" s="111">
        <f>+Tabla1[[#This Row],[PERMEADO ETAPA 1  (m3)]]+Tabla1[[#This Row],[VOLUMEN  PTAP POTABLE (m3)2]]+Tabla1[[#This Row],[VOLUMEN CONSUMO ACUEDUCTO (m3)]]+Tabla1[[#This Row],[VOLUMEN CONSUMO CARROTANQUES (m3)]]</f>
        <v>0</v>
      </c>
      <c r="Y244" s="111">
        <v>0</v>
      </c>
      <c r="Z244" s="111">
        <v>0</v>
      </c>
      <c r="AA244" s="115">
        <f>+Tabla1[[#This Row],[VOLUMEN CONSUMO AGUA LIMPIA TINTORERIA (m3)]]</f>
        <v>0</v>
      </c>
      <c r="AB244" s="104" t="e">
        <f>Tabla1[[#This Row],[VOLUMEN CONSUMO AGUA LIMPIA TINTORERIA (m3)]]/Tabla1[[#This Row],[TOTAL CONSUMO AGUA PRODUCCIÓN (m3)]]</f>
        <v>#DIV/0!</v>
      </c>
      <c r="AC244" s="115">
        <f>Tabla1[[#This Row],[TOTAL CONSUMO AGUA LIMPIA PRODUCCIÓN (m3)]]-Tabla1[[#This Row],[VOLUMEN CONSUMO AGUA LIMPIA LAVANDERIA (m3)]]</f>
        <v>0</v>
      </c>
      <c r="AD244" s="115">
        <v>0</v>
      </c>
      <c r="AE244" s="115">
        <v>0</v>
      </c>
      <c r="AF244" s="115">
        <v>65</v>
      </c>
      <c r="AG244" s="115">
        <v>45</v>
      </c>
      <c r="AH244" s="115">
        <f>Tabla1[[#This Row],[VOLUMEN CONSUMO AGUA LIMPIA LAVANDERIA (m3)]]</f>
        <v>0</v>
      </c>
      <c r="AI244" s="104" t="e">
        <f>Tabla1[[#This Row],[VOLUMEN CONSUMO AGUA LIMPIA LAVANDERIA (m3)]]/Tabla1[[#This Row],[TOTAL CONSUMO AGUA PRODUCCIÓN (m3)]]</f>
        <v>#DIV/0!</v>
      </c>
      <c r="AJ244" s="115">
        <f>'[1]Contadores Por Turno 2026'!D246-'[1]Contadores Por Turno 2026'!D245</f>
        <v>0</v>
      </c>
      <c r="AK244" s="115">
        <v>0</v>
      </c>
      <c r="AL244" s="115"/>
      <c r="AM244" s="115">
        <v>19</v>
      </c>
      <c r="AN244" s="115">
        <v>0</v>
      </c>
      <c r="AO244" s="113"/>
      <c r="AP244" s="111"/>
      <c r="AQ244" s="113"/>
      <c r="AR244" s="113">
        <v>8</v>
      </c>
      <c r="AS244" s="115">
        <f>'[1]Contadores Por Turno 2026'!L246-'[1]Contadores Por Turno 2026'!L245</f>
        <v>0</v>
      </c>
      <c r="AT244" s="113"/>
      <c r="AU244" s="112">
        <f>'[1]Contadores Por Turno 2026'!U246-'[1]Contadores Por Turno 2026'!U245</f>
        <v>0</v>
      </c>
      <c r="AV244" s="112">
        <f>'[1]Contadores Por Turno 2026'!V246-'[1]Contadores Por Turno 2026'!V245</f>
        <v>0</v>
      </c>
      <c r="AW244" s="112">
        <f>'[1]Contadores Por Turno 2026'!W246-'[1]Contadores Por Turno 2026'!W245</f>
        <v>0</v>
      </c>
      <c r="AX244" s="112"/>
      <c r="AY244" s="112">
        <v>0</v>
      </c>
      <c r="AZ244" s="112">
        <f>('[1]Contadores Por Turno 2026'!S246-'[1]Contadores Por Turno 2026'!S245)/1000</f>
        <v>0</v>
      </c>
      <c r="BA244" s="225"/>
      <c r="BB244" s="4"/>
    </row>
    <row r="245" spans="1:54" ht="15.75" thickBot="1" x14ac:dyDescent="0.3">
      <c r="A245" s="456">
        <f>+A244+1</f>
        <v>46104</v>
      </c>
      <c r="B245" s="26">
        <v>1</v>
      </c>
      <c r="C245" s="26">
        <f>WEEKNUM(Tabla1[[#This Row],[FECHA]],2)</f>
        <v>13</v>
      </c>
      <c r="D245" s="26">
        <f>DAY(Tabla1[[#This Row],[FECHA]])</f>
        <v>23</v>
      </c>
      <c r="E245" s="26">
        <f>'[1]Contadores Por Turno 2026'!X247-'[1]Contadores Por Turno 2026'!X246</f>
        <v>0</v>
      </c>
      <c r="F245" s="26">
        <f>'[1]Contadores Por Turno 2026'!Y247-'[1]Contadores Por Turno 2026'!Y246</f>
        <v>0</v>
      </c>
      <c r="G245" s="26"/>
      <c r="H2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5" s="26">
        <f>('[1]Contadores Por Turno 2026'!C247-'[1]Contadores Por Turno 2026'!C246)*10</f>
        <v>0</v>
      </c>
      <c r="J245" s="57">
        <f>Tabla1[[#This Row],[ENTRADA RO 1 (m3)]]</f>
        <v>0</v>
      </c>
      <c r="K245" s="57">
        <f>Tabla1[[#This Row],[RECHAZO ETAPA 1 (m3)]]</f>
        <v>0</v>
      </c>
      <c r="L245" s="57">
        <f>Tabla1[[#This Row],[PERMEADO ETAPA 1  (m3)]]</f>
        <v>0</v>
      </c>
      <c r="M245" s="56" t="e">
        <f>1-(Tabla1[[#This Row],[VOLUMEN ENVIADO A RO (m3)]]-Tabla1[[#This Row],[VOLUMEN ENVIADO PERMEADO RO (m3)]])/Tabla1[[#This Row],[VOLUMEN ENVIADO A RO (m3)]]</f>
        <v>#DIV/0!</v>
      </c>
      <c r="N245" s="57">
        <f>('[1]Contadores Por Turno 2026'!N247-'[1]Contadores Por Turno 2026'!N246)/1000</f>
        <v>0</v>
      </c>
      <c r="O245" s="57">
        <f>('[1]Contadores Por Turno 2026'!O247-'[1]Contadores Por Turno 2026'!O246)</f>
        <v>0</v>
      </c>
      <c r="P245" s="57">
        <f>+Tabla1[[#This Row],[ENTRADA RO 1 (m3)]]-Tabla1[[#This Row],[PERMEADO ETAPA 1  (m3)]]</f>
        <v>0</v>
      </c>
      <c r="Q245" s="56" t="e">
        <f>1-(Tabla1[[#This Row],[VOLUMEN ENVIADO A RO (m3)]]-Tabla1[[#This Row],[VOLUMEN ENVIADO PERMEADO RO (m3)]])/Tabla1[[#This Row],[VOLUMEN ENVIADO A RO (m3)]]</f>
        <v>#DIV/0!</v>
      </c>
      <c r="R245" s="57">
        <v>0</v>
      </c>
      <c r="S245" s="57">
        <v>0</v>
      </c>
      <c r="T245" s="57">
        <v>0</v>
      </c>
      <c r="U245" s="56" t="s">
        <v>18</v>
      </c>
      <c r="V245" s="57">
        <f>Tabla1[[#This Row],[VOLUMEN ENVIADO PERMEADO RO (m3)]]</f>
        <v>0</v>
      </c>
      <c r="W245" s="101">
        <f>Tabla1[[#This Row],[TOTAL CONSUMO AGUA LIMPIA PRODUCCIÓN (m3)]]+Tabla1[[#This Row],[TOTAL CONSUMO AGUA RECHAZO PRODUCCIÓN (m3)]]</f>
        <v>0</v>
      </c>
      <c r="X245" s="101">
        <f>+Tabla1[[#This Row],[PERMEADO ETAPA 1  (m3)]]+Tabla1[[#This Row],[VOLUMEN  PTAP POTABLE (m3)2]]+Tabla1[[#This Row],[VOLUMEN CONSUMO ACUEDUCTO (m3)]]+Tabla1[[#This Row],[VOLUMEN CONSUMO CARROTANQUES (m3)]]</f>
        <v>0</v>
      </c>
      <c r="Y245" s="101">
        <v>0</v>
      </c>
      <c r="Z245" s="105">
        <v>0</v>
      </c>
      <c r="AA245" s="105">
        <f>+Tabla1[[#This Row],[VOLUMEN CONSUMO AGUA LIMPIA TINTORERIA (m3)]]</f>
        <v>0</v>
      </c>
      <c r="AB245" s="104" t="e">
        <f>Tabla1[[#This Row],[VOLUMEN CONSUMO AGUA LIMPIA TINTORERIA (m3)]]/Tabla1[[#This Row],[TOTAL CONSUMO AGUA PRODUCCIÓN (m3)]]</f>
        <v>#DIV/0!</v>
      </c>
      <c r="AC245" s="105">
        <f>Tabla1[[#This Row],[TOTAL CONSUMO AGUA LIMPIA PRODUCCIÓN (m3)]]-Tabla1[[#This Row],[VOLUMEN CONSUMO AGUA LIMPIA LAVANDERIA (m3)]]</f>
        <v>0</v>
      </c>
      <c r="AD245" s="105">
        <v>0</v>
      </c>
      <c r="AE245" s="105"/>
      <c r="AF245" s="105">
        <v>65</v>
      </c>
      <c r="AG245" s="105">
        <v>45</v>
      </c>
      <c r="AH245" s="105">
        <f>Tabla1[[#This Row],[VOLUMEN CONSUMO AGUA LIMPIA LAVANDERIA (m3)]]</f>
        <v>0</v>
      </c>
      <c r="AI245" s="104" t="e">
        <f>Tabla1[[#This Row],[VOLUMEN CONSUMO AGUA LIMPIA LAVANDERIA (m3)]]/Tabla1[[#This Row],[TOTAL CONSUMO AGUA PRODUCCIÓN (m3)]]</f>
        <v>#DIV/0!</v>
      </c>
      <c r="AJ245" s="105">
        <f>'[1]Contadores Por Turno 2026'!D247-'[1]Contadores Por Turno 2026'!D246</f>
        <v>0</v>
      </c>
      <c r="AK245" s="105">
        <v>0</v>
      </c>
      <c r="AL245" s="105"/>
      <c r="AM245" s="105">
        <v>19</v>
      </c>
      <c r="AN245" s="105">
        <v>0</v>
      </c>
      <c r="AO245" s="103"/>
      <c r="AP245" s="101"/>
      <c r="AQ245" s="103"/>
      <c r="AR245" s="103">
        <v>8</v>
      </c>
      <c r="AS245" s="105">
        <f>'[1]Contadores Por Turno 2026'!L247-'[1]Contadores Por Turno 2026'!L246</f>
        <v>0</v>
      </c>
      <c r="AT245" s="103"/>
      <c r="AU245" s="102">
        <f>'[1]Contadores Por Turno 2026'!U247-'[1]Contadores Por Turno 2026'!U246</f>
        <v>0</v>
      </c>
      <c r="AV245" s="102">
        <f>'[1]Contadores Por Turno 2026'!V247-'[1]Contadores Por Turno 2026'!V246</f>
        <v>0</v>
      </c>
      <c r="AW245" s="102">
        <f>'[1]Contadores Por Turno 2026'!W247-'[1]Contadores Por Turno 2026'!W246</f>
        <v>0</v>
      </c>
      <c r="AX245" s="102"/>
      <c r="AY245" s="102">
        <v>0</v>
      </c>
      <c r="AZ245" s="102">
        <f>('[1]Contadores Por Turno 2026'!S247-'[1]Contadores Por Turno 2026'!S246)/1000</f>
        <v>0</v>
      </c>
      <c r="BA245" s="223"/>
      <c r="BB245" s="4"/>
    </row>
    <row r="246" spans="1:54" ht="15.75" thickBot="1" x14ac:dyDescent="0.3">
      <c r="A246" s="454">
        <f>+A245</f>
        <v>46104</v>
      </c>
      <c r="B246" s="17">
        <v>2</v>
      </c>
      <c r="C246" s="17">
        <f>WEEKNUM(Tabla1[[#This Row],[FECHA]],2)</f>
        <v>13</v>
      </c>
      <c r="D246" s="17">
        <f>DAY(Tabla1[[#This Row],[FECHA]])</f>
        <v>23</v>
      </c>
      <c r="E246" s="17">
        <f>'[1]Contadores Por Turno 2026'!X248-'[1]Contadores Por Turno 2026'!X247</f>
        <v>93.5</v>
      </c>
      <c r="F246" s="17">
        <f>'[1]Contadores Por Turno 2026'!Y248-'[1]Contadores Por Turno 2026'!Y247</f>
        <v>69.5</v>
      </c>
      <c r="H246" s="14">
        <f>(Tabla1[[#This Row],[ENVIO A TH]])-(Tabla1[[#This Row],[VOLUMEN  PTAP POTABLE (m3)2]]+Tabla1[[#This Row],[VOLUMEN ENVIADO PERMEADO RO (m3)]]+Tabla1[[#This Row],[VOLUMEN CONSUMO CARROTANQUES (m3)]]+Tabla1[[#This Row],[MULAS DE FUNZA]])</f>
        <v>186.5</v>
      </c>
      <c r="I246" s="17">
        <f>('[1]Contadores Por Turno 2026'!C248-'[1]Contadores Por Turno 2026'!C247)*10</f>
        <v>100</v>
      </c>
      <c r="J246" s="59">
        <f>Tabla1[[#This Row],[ENTRADA RO 1 (m3)]]</f>
        <v>169.6</v>
      </c>
      <c r="K246" s="59">
        <f>Tabla1[[#This Row],[RECHAZO ETAPA 1 (m3)]]</f>
        <v>169.6</v>
      </c>
      <c r="L246" s="59">
        <f>Tabla1[[#This Row],[PERMEADO ETAPA 1  (m3)]]</f>
        <v>0</v>
      </c>
      <c r="M246" s="58">
        <f>1-(Tabla1[[#This Row],[VOLUMEN ENVIADO A RO (m3)]]-Tabla1[[#This Row],[VOLUMEN ENVIADO PERMEADO RO (m3)]])/Tabla1[[#This Row],[VOLUMEN ENVIADO A RO (m3)]]</f>
        <v>0</v>
      </c>
      <c r="N246" s="59">
        <f>('[1]Contadores Por Turno 2026'!N248-'[1]Contadores Por Turno 2026'!N247)/1000</f>
        <v>169.6</v>
      </c>
      <c r="O246" s="59">
        <f>('[1]Contadores Por Turno 2026'!O248-'[1]Contadores Por Turno 2026'!O247)</f>
        <v>0</v>
      </c>
      <c r="P246" s="59">
        <f>+Tabla1[[#This Row],[ENTRADA RO 1 (m3)]]-Tabla1[[#This Row],[PERMEADO ETAPA 1  (m3)]]</f>
        <v>169.6</v>
      </c>
      <c r="Q246" s="58">
        <f>1-(Tabla1[[#This Row],[VOLUMEN ENVIADO A RO (m3)]]-Tabla1[[#This Row],[VOLUMEN ENVIADO PERMEADO RO (m3)]])/Tabla1[[#This Row],[VOLUMEN ENVIADO A RO (m3)]]</f>
        <v>0</v>
      </c>
      <c r="R246" s="59">
        <v>0</v>
      </c>
      <c r="S246" s="59">
        <v>0</v>
      </c>
      <c r="T246" s="59">
        <v>0</v>
      </c>
      <c r="U246" s="58" t="s">
        <v>18</v>
      </c>
      <c r="V246" s="59">
        <f>Tabla1[[#This Row],[VOLUMEN ENVIADO PERMEADO RO (m3)]]</f>
        <v>0</v>
      </c>
      <c r="W246" s="106">
        <f>Tabla1[[#This Row],[TOTAL CONSUMO AGUA LIMPIA PRODUCCIÓN (m3)]]+Tabla1[[#This Row],[TOTAL CONSUMO AGUA RECHAZO PRODUCCIÓN (m3)]]</f>
        <v>256</v>
      </c>
      <c r="X246" s="106">
        <f>+Tabla1[[#This Row],[PERMEADO ETAPA 1  (m3)]]+Tabla1[[#This Row],[VOLUMEN  PTAP POTABLE (m3)2]]+Tabla1[[#This Row],[VOLUMEN CONSUMO ACUEDUCTO (m3)]]+Tabla1[[#This Row],[VOLUMEN CONSUMO CARROTANQUES (m3)]]</f>
        <v>256</v>
      </c>
      <c r="Y246" s="106">
        <v>0</v>
      </c>
      <c r="Z246" s="110">
        <v>360</v>
      </c>
      <c r="AA246" s="110">
        <v>0</v>
      </c>
      <c r="AB246" s="104">
        <f>Tabla1[[#This Row],[VOLUMEN CONSUMO AGUA LIMPIA TINTORERIA (m3)]]/Tabla1[[#This Row],[TOTAL CONSUMO AGUA PRODUCCIÓN (m3)]]</f>
        <v>0</v>
      </c>
      <c r="AC246" s="110">
        <v>0</v>
      </c>
      <c r="AD246" s="110">
        <v>0</v>
      </c>
      <c r="AE246" s="110">
        <v>0</v>
      </c>
      <c r="AF246" s="110">
        <v>65</v>
      </c>
      <c r="AG246" s="110">
        <v>45</v>
      </c>
      <c r="AH246" s="110">
        <f>Tabla1[[#This Row],[VOLUMEN CONSUMO AGUA LIMPIA LAVANDERIA (m3)]]</f>
        <v>269</v>
      </c>
      <c r="AI246" s="104">
        <f>Tabla1[[#This Row],[VOLUMEN CONSUMO AGUA LIMPIA LAVANDERIA (m3)]]/Tabla1[[#This Row],[TOTAL CONSUMO AGUA PRODUCCIÓN (m3)]]</f>
        <v>1.05078125</v>
      </c>
      <c r="AJ246" s="110">
        <f>'[1]Contadores Por Turno 2026'!D248-'[1]Contadores Por Turno 2026'!D247</f>
        <v>269</v>
      </c>
      <c r="AK246" s="110">
        <v>0</v>
      </c>
      <c r="AL246" s="110">
        <v>11799</v>
      </c>
      <c r="AM246" s="110">
        <v>19</v>
      </c>
      <c r="AN246" s="110">
        <v>0</v>
      </c>
      <c r="AO246" s="108"/>
      <c r="AP246" s="106"/>
      <c r="AQ246" s="108"/>
      <c r="AR246" s="108">
        <v>8</v>
      </c>
      <c r="AS246" s="110">
        <f>'[1]Contadores Por Turno 2026'!L248-'[1]Contadores Por Turno 2026'!L247</f>
        <v>23</v>
      </c>
      <c r="AT246" s="108"/>
      <c r="AU246" s="107">
        <f>'[1]Contadores Por Turno 2026'!U248-'[1]Contadores Por Turno 2026'!U247</f>
        <v>256</v>
      </c>
      <c r="AV246" s="107">
        <f>'[1]Contadores Por Turno 2026'!V248-'[1]Contadores Por Turno 2026'!V247</f>
        <v>186</v>
      </c>
      <c r="AW246" s="107">
        <f>'[1]Contadores Por Turno 2026'!W248-'[1]Contadores Por Turno 2026'!W247</f>
        <v>174</v>
      </c>
      <c r="AX246" s="107"/>
      <c r="AY246" s="107">
        <v>0</v>
      </c>
      <c r="AZ246" s="107">
        <f>('[1]Contadores Por Turno 2026'!S248-'[1]Contadores Por Turno 2026'!S247)/1000</f>
        <v>0.20949999999999999</v>
      </c>
      <c r="BA246" s="224"/>
      <c r="BB246" s="4"/>
    </row>
    <row r="247" spans="1:54" ht="15.75" thickBot="1" x14ac:dyDescent="0.3">
      <c r="A247" s="455">
        <f>+A246</f>
        <v>46104</v>
      </c>
      <c r="B247" s="28">
        <v>3</v>
      </c>
      <c r="C247" s="28">
        <f>WEEKNUM(Tabla1[[#This Row],[FECHA]],2)</f>
        <v>13</v>
      </c>
      <c r="D247" s="28">
        <f>DAY(Tabla1[[#This Row],[FECHA]])</f>
        <v>23</v>
      </c>
      <c r="E247" s="28">
        <f>'[1]Contadores Por Turno 2026'!X249-'[1]Contadores Por Turno 2026'!X248</f>
        <v>93.5</v>
      </c>
      <c r="F247" s="28">
        <f>'[1]Contadores Por Turno 2026'!Y249-'[1]Contadores Por Turno 2026'!Y248</f>
        <v>69.5</v>
      </c>
      <c r="G247" s="28"/>
      <c r="H247" s="458">
        <f>(Tabla1[[#This Row],[ENVIO A TH]])-(Tabla1[[#This Row],[VOLUMEN  PTAP POTABLE (m3)2]]+Tabla1[[#This Row],[VOLUMEN ENVIADO PERMEADO RO (m3)]]+Tabla1[[#This Row],[VOLUMEN CONSUMO CARROTANQUES (m3)]]+Tabla1[[#This Row],[MULAS DE FUNZA]])</f>
        <v>-29.5</v>
      </c>
      <c r="I247" s="28">
        <f>('[1]Contadores Por Turno 2026'!C249-'[1]Contadores Por Turno 2026'!C248)*10</f>
        <v>50</v>
      </c>
      <c r="J247" s="61">
        <f>Tabla1[[#This Row],[ENTRADA RO 1 (m3)]]</f>
        <v>297.21800000000002</v>
      </c>
      <c r="K247" s="61">
        <f>Tabla1[[#This Row],[RECHAZO ETAPA 1 (m3)]]</f>
        <v>83.218000000000018</v>
      </c>
      <c r="L247" s="61">
        <f>Tabla1[[#This Row],[PERMEADO ETAPA 1  (m3)]]</f>
        <v>214</v>
      </c>
      <c r="M247" s="60">
        <f>1-(Tabla1[[#This Row],[VOLUMEN ENVIADO A RO (m3)]]-Tabla1[[#This Row],[VOLUMEN ENVIADO PERMEADO RO (m3)]])/Tabla1[[#This Row],[VOLUMEN ENVIADO A RO (m3)]]</f>
        <v>0.72001022818268068</v>
      </c>
      <c r="N247" s="61">
        <f>('[1]Contadores Por Turno 2026'!N249-'[1]Contadores Por Turno 2026'!N248)/1000</f>
        <v>297.21800000000002</v>
      </c>
      <c r="O247" s="61">
        <f>('[1]Contadores Por Turno 2026'!O249-'[1]Contadores Por Turno 2026'!O248)</f>
        <v>214</v>
      </c>
      <c r="P247" s="61">
        <f>+Tabla1[[#This Row],[ENTRADA RO 1 (m3)]]-Tabla1[[#This Row],[PERMEADO ETAPA 1  (m3)]]</f>
        <v>83.218000000000018</v>
      </c>
      <c r="Q247" s="60">
        <f>1-(Tabla1[[#This Row],[VOLUMEN ENVIADO A RO (m3)]]-Tabla1[[#This Row],[VOLUMEN ENVIADO PERMEADO RO (m3)]])/Tabla1[[#This Row],[VOLUMEN ENVIADO A RO (m3)]]</f>
        <v>0.72001022818268068</v>
      </c>
      <c r="R247" s="61">
        <v>0</v>
      </c>
      <c r="S247" s="61">
        <v>0</v>
      </c>
      <c r="T247" s="61">
        <v>0</v>
      </c>
      <c r="U247" s="60" t="s">
        <v>18</v>
      </c>
      <c r="V247" s="61">
        <f>Tabla1[[#This Row],[VOLUMEN ENVIADO PERMEADO RO (m3)]]</f>
        <v>214</v>
      </c>
      <c r="W247" s="111">
        <f>Tabla1[[#This Row],[TOTAL CONSUMO AGUA LIMPIA PRODUCCIÓN (m3)]]+Tabla1[[#This Row],[TOTAL CONSUMO AGUA RECHAZO PRODUCCIÓN (m3)]]</f>
        <v>254</v>
      </c>
      <c r="X247" s="111">
        <f>+Tabla1[[#This Row],[PERMEADO ETAPA 1  (m3)]]+Tabla1[[#This Row],[VOLUMEN  PTAP POTABLE (m3)2]]+Tabla1[[#This Row],[VOLUMEN CONSUMO ACUEDUCTO (m3)]]+Tabla1[[#This Row],[VOLUMEN CONSUMO CARROTANQUES (m3)]]</f>
        <v>254</v>
      </c>
      <c r="Y247" s="111">
        <v>0</v>
      </c>
      <c r="Z247" s="115">
        <v>360</v>
      </c>
      <c r="AA247" s="115">
        <v>0</v>
      </c>
      <c r="AB247" s="104">
        <f>Tabla1[[#This Row],[VOLUMEN CONSUMO AGUA LIMPIA TINTORERIA (m3)]]/Tabla1[[#This Row],[TOTAL CONSUMO AGUA PRODUCCIÓN (m3)]]</f>
        <v>0</v>
      </c>
      <c r="AC247" s="115">
        <v>0</v>
      </c>
      <c r="AD247" s="115">
        <v>0</v>
      </c>
      <c r="AE247" s="115"/>
      <c r="AF247" s="115">
        <v>65</v>
      </c>
      <c r="AG247" s="115">
        <v>45</v>
      </c>
      <c r="AH247" s="115">
        <f>Tabla1[[#This Row],[VOLUMEN CONSUMO AGUA LIMPIA LAVANDERIA (m3)]]</f>
        <v>241</v>
      </c>
      <c r="AI247" s="104">
        <f>Tabla1[[#This Row],[VOLUMEN CONSUMO AGUA LIMPIA LAVANDERIA (m3)]]/Tabla1[[#This Row],[TOTAL CONSUMO AGUA PRODUCCIÓN (m3)]]</f>
        <v>0.94881889763779526</v>
      </c>
      <c r="AJ247" s="115">
        <f>'[1]Contadores Por Turno 2026'!D249-'[1]Contadores Por Turno 2026'!D248</f>
        <v>241</v>
      </c>
      <c r="AK247" s="115">
        <v>0</v>
      </c>
      <c r="AL247" s="115"/>
      <c r="AM247" s="115">
        <v>19</v>
      </c>
      <c r="AN247" s="115">
        <v>0</v>
      </c>
      <c r="AO247" s="113"/>
      <c r="AP247" s="111"/>
      <c r="AQ247" s="113"/>
      <c r="AR247" s="113">
        <v>8</v>
      </c>
      <c r="AS247" s="115">
        <f>'[1]Contadores Por Turno 2026'!L249-'[1]Contadores Por Turno 2026'!L248</f>
        <v>22</v>
      </c>
      <c r="AT247" s="113"/>
      <c r="AU247" s="112">
        <f>'[1]Contadores Por Turno 2026'!U249-'[1]Contadores Por Turno 2026'!U248</f>
        <v>254</v>
      </c>
      <c r="AV247" s="112">
        <f>'[1]Contadores Por Turno 2026'!V249-'[1]Contadores Por Turno 2026'!V248</f>
        <v>184</v>
      </c>
      <c r="AW247" s="112">
        <f>'[1]Contadores Por Turno 2026'!W249-'[1]Contadores Por Turno 2026'!W248</f>
        <v>171</v>
      </c>
      <c r="AX247" s="112"/>
      <c r="AY247" s="112">
        <v>0</v>
      </c>
      <c r="AZ247" s="112">
        <f>('[1]Contadores Por Turno 2026'!S249-'[1]Contadores Por Turno 2026'!S248)/1000</f>
        <v>0.20949999999999999</v>
      </c>
      <c r="BA247" s="225"/>
      <c r="BB247" s="4"/>
    </row>
    <row r="248" spans="1:54" ht="15.75" thickBot="1" x14ac:dyDescent="0.3">
      <c r="A248" s="456">
        <f>+A247+1</f>
        <v>46105</v>
      </c>
      <c r="B248" s="26">
        <v>1</v>
      </c>
      <c r="C248" s="26">
        <f>WEEKNUM(Tabla1[[#This Row],[FECHA]],2)</f>
        <v>13</v>
      </c>
      <c r="D248" s="26">
        <f>DAY(Tabla1[[#This Row],[FECHA]])</f>
        <v>24</v>
      </c>
      <c r="E248" s="26">
        <f>'[1]Contadores Por Turno 2026'!X250-'[1]Contadores Por Turno 2026'!X249</f>
        <v>90</v>
      </c>
      <c r="F248" s="26">
        <f>'[1]Contadores Por Turno 2026'!Y250-'[1]Contadores Por Turno 2026'!Y249</f>
        <v>74</v>
      </c>
      <c r="G248" s="26"/>
      <c r="H2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72</v>
      </c>
      <c r="I248" s="26">
        <f>('[1]Contadores Por Turno 2026'!C250-'[1]Contadores Por Turno 2026'!C249)*10</f>
        <v>150</v>
      </c>
      <c r="J248" s="57">
        <f>Tabla1[[#This Row],[ENTRADA RO 1 (m3)]]</f>
        <v>338.18200000000002</v>
      </c>
      <c r="K248" s="57">
        <f>Tabla1[[#This Row],[RECHAZO ETAPA 1 (m3)]]</f>
        <v>81.182000000000016</v>
      </c>
      <c r="L248" s="57">
        <f>Tabla1[[#This Row],[PERMEADO ETAPA 1  (m3)]]</f>
        <v>257</v>
      </c>
      <c r="M248" s="56">
        <f>1-(Tabla1[[#This Row],[VOLUMEN ENVIADO A RO (m3)]]-Tabla1[[#This Row],[VOLUMEN ENVIADO PERMEADO RO (m3)]])/Tabla1[[#This Row],[VOLUMEN ENVIADO A RO (m3)]]</f>
        <v>0.75994582798611399</v>
      </c>
      <c r="N248" s="57">
        <f>('[1]Contadores Por Turno 2026'!N250-'[1]Contadores Por Turno 2026'!N249)/1000</f>
        <v>338.18200000000002</v>
      </c>
      <c r="O248" s="57">
        <f>('[1]Contadores Por Turno 2026'!O250-'[1]Contadores Por Turno 2026'!O249)</f>
        <v>257</v>
      </c>
      <c r="P248" s="57">
        <f>+Tabla1[[#This Row],[ENTRADA RO 1 (m3)]]-Tabla1[[#This Row],[PERMEADO ETAPA 1  (m3)]]</f>
        <v>81.182000000000016</v>
      </c>
      <c r="Q248" s="56">
        <f>1-(Tabla1[[#This Row],[VOLUMEN ENVIADO A RO (m3)]]-Tabla1[[#This Row],[VOLUMEN ENVIADO PERMEADO RO (m3)]])/Tabla1[[#This Row],[VOLUMEN ENVIADO A RO (m3)]]</f>
        <v>0.75994582798611399</v>
      </c>
      <c r="R248" s="57">
        <v>0</v>
      </c>
      <c r="S248" s="57">
        <v>0</v>
      </c>
      <c r="T248" s="57">
        <v>0</v>
      </c>
      <c r="U248" s="56" t="s">
        <v>18</v>
      </c>
      <c r="V248" s="57">
        <f>Tabla1[[#This Row],[VOLUMEN ENVIADO PERMEADO RO (m3)]]</f>
        <v>257</v>
      </c>
      <c r="W248" s="101">
        <f>Tabla1[[#This Row],[TOTAL CONSUMO AGUA LIMPIA PRODUCCIÓN (m3)]]+Tabla1[[#This Row],[TOTAL CONSUMO AGUA RECHAZO PRODUCCIÓN (m3)]]</f>
        <v>403</v>
      </c>
      <c r="X248" s="101">
        <f>+Tabla1[[#This Row],[PERMEADO ETAPA 1  (m3)]]+Tabla1[[#This Row],[VOLUMEN  PTAP POTABLE (m3)2]]+Tabla1[[#This Row],[VOLUMEN CONSUMO ACUEDUCTO (m3)]]+Tabla1[[#This Row],[VOLUMEN CONSUMO CARROTANQUES (m3)]]</f>
        <v>403</v>
      </c>
      <c r="Y248" s="101">
        <v>0</v>
      </c>
      <c r="Z248" s="105">
        <v>419</v>
      </c>
      <c r="AA248" s="105">
        <f>+Tabla1[[#This Row],[VOLUMEN CONSUMO AGUA LIMPIA TINTORERIA (m3)]]</f>
        <v>166</v>
      </c>
      <c r="AB248" s="104">
        <f>Tabla1[[#This Row],[VOLUMEN CONSUMO AGUA LIMPIA TINTORERIA (m3)]]/Tabla1[[#This Row],[TOTAL CONSUMO AGUA PRODUCCIÓN (m3)]]</f>
        <v>0.41191066997518611</v>
      </c>
      <c r="AC248" s="105">
        <f>Tabla1[[#This Row],[TOTAL CONSUMO AGUA LIMPIA PRODUCCIÓN (m3)]]-Tabla1[[#This Row],[VOLUMEN CONSUMO AGUA LIMPIA LAVANDERIA (m3)]]</f>
        <v>166</v>
      </c>
      <c r="AD248" s="105">
        <v>0</v>
      </c>
      <c r="AE248" s="105"/>
      <c r="AF248" s="105">
        <v>65</v>
      </c>
      <c r="AG248" s="105">
        <v>45</v>
      </c>
      <c r="AH248" s="105">
        <f>Tabla1[[#This Row],[VOLUMEN CONSUMO AGUA LIMPIA LAVANDERIA (m3)]]</f>
        <v>237</v>
      </c>
      <c r="AI248" s="104">
        <f>Tabla1[[#This Row],[VOLUMEN CONSUMO AGUA LIMPIA LAVANDERIA (m3)]]/Tabla1[[#This Row],[TOTAL CONSUMO AGUA PRODUCCIÓN (m3)]]</f>
        <v>0.58808933002481389</v>
      </c>
      <c r="AJ248" s="105">
        <f>'[1]Contadores Por Turno 2026'!D250-'[1]Contadores Por Turno 2026'!D249</f>
        <v>237</v>
      </c>
      <c r="AK248" s="105">
        <v>0</v>
      </c>
      <c r="AL248" s="105"/>
      <c r="AM248" s="105">
        <v>19</v>
      </c>
      <c r="AN248" s="105">
        <v>0</v>
      </c>
      <c r="AO248" s="103"/>
      <c r="AP248" s="101"/>
      <c r="AQ248" s="103"/>
      <c r="AR248" s="103">
        <v>8</v>
      </c>
      <c r="AS248" s="105">
        <f>'[1]Contadores Por Turno 2026'!L250-'[1]Contadores Por Turno 2026'!L249</f>
        <v>23</v>
      </c>
      <c r="AT248" s="103"/>
      <c r="AU248" s="102">
        <f>'[1]Contadores Por Turno 2026'!U250-'[1]Contadores Por Turno 2026'!U249</f>
        <v>419</v>
      </c>
      <c r="AV248" s="102">
        <f>'[1]Contadores Por Turno 2026'!V250-'[1]Contadores Por Turno 2026'!V249</f>
        <v>214</v>
      </c>
      <c r="AW248" s="102">
        <f>'[1]Contadores Por Turno 2026'!W250-'[1]Contadores Por Turno 2026'!W249</f>
        <v>205</v>
      </c>
      <c r="AX248" s="102"/>
      <c r="AY248" s="102">
        <v>0</v>
      </c>
      <c r="AZ248" s="102">
        <f>('[1]Contadores Por Turno 2026'!S250-'[1]Contadores Por Turno 2026'!S249)/1000</f>
        <v>65.061999999999998</v>
      </c>
      <c r="BA248" s="223"/>
      <c r="BB248" s="4"/>
    </row>
    <row r="249" spans="1:54" ht="15.75" thickBot="1" x14ac:dyDescent="0.3">
      <c r="A249" s="454">
        <f>+A248</f>
        <v>46105</v>
      </c>
      <c r="B249" s="17">
        <v>2</v>
      </c>
      <c r="C249" s="17">
        <f>WEEKNUM(Tabla1[[#This Row],[FECHA]],2)</f>
        <v>13</v>
      </c>
      <c r="D249" s="17">
        <f>DAY(Tabla1[[#This Row],[FECHA]])</f>
        <v>24</v>
      </c>
      <c r="E249" s="17">
        <f>'[1]Contadores Por Turno 2026'!X251-'[1]Contadores Por Turno 2026'!X250</f>
        <v>19</v>
      </c>
      <c r="F249" s="17">
        <f>'[1]Contadores Por Turno 2026'!Y251-'[1]Contadores Por Turno 2026'!Y250</f>
        <v>13</v>
      </c>
      <c r="H24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249" s="17">
        <f>('[1]Contadores Por Turno 2026'!C251-'[1]Contadores Por Turno 2026'!C250)*10</f>
        <v>360</v>
      </c>
      <c r="J249" s="59">
        <f>289+53</f>
        <v>342</v>
      </c>
      <c r="K249" s="59">
        <f>Tabla1[[#This Row],[RECHAZO ETAPA 1 (m3)]]</f>
        <v>75</v>
      </c>
      <c r="L249" s="59">
        <f>Tabla1[[#This Row],[PERMEADO ETAPA 1  (m3)]]</f>
        <v>267</v>
      </c>
      <c r="M249" s="58">
        <f>1-(Tabla1[[#This Row],[VOLUMEN ENVIADO A RO (m3)]]-Tabla1[[#This Row],[VOLUMEN ENVIADO PERMEADO RO (m3)]])/Tabla1[[#This Row],[VOLUMEN ENVIADO A RO (m3)]]</f>
        <v>0.7807017543859649</v>
      </c>
      <c r="N249" s="59">
        <v>342</v>
      </c>
      <c r="O249" s="59">
        <f>('[1]Contadores Por Turno 2026'!O251-'[1]Contadores Por Turno 2026'!O250)</f>
        <v>267</v>
      </c>
      <c r="P249" s="59">
        <f>+Tabla1[[#This Row],[ENTRADA RO 1 (m3)]]-Tabla1[[#This Row],[PERMEADO ETAPA 1  (m3)]]</f>
        <v>75</v>
      </c>
      <c r="Q249" s="58">
        <f>1-(Tabla1[[#This Row],[VOLUMEN ENVIADO A RO (m3)]]-Tabla1[[#This Row],[VOLUMEN ENVIADO PERMEADO RO (m3)]])/Tabla1[[#This Row],[VOLUMEN ENVIADO A RO (m3)]]</f>
        <v>0.7807017543859649</v>
      </c>
      <c r="R249" s="59">
        <v>0</v>
      </c>
      <c r="S249" s="59">
        <v>0</v>
      </c>
      <c r="T249" s="59">
        <v>0</v>
      </c>
      <c r="U249" s="58" t="s">
        <v>18</v>
      </c>
      <c r="V249" s="59">
        <f>Tabla1[[#This Row],[VOLUMEN ENVIADO PERMEADO RO (m3)]]</f>
        <v>267</v>
      </c>
      <c r="W249" s="106">
        <f>Tabla1[[#This Row],[TOTAL CONSUMO AGUA LIMPIA PRODUCCIÓN (m3)]]+Tabla1[[#This Row],[TOTAL CONSUMO AGUA RECHAZO PRODUCCIÓN (m3)]]</f>
        <v>458</v>
      </c>
      <c r="X249" s="106">
        <f>+Tabla1[[#This Row],[PERMEADO ETAPA 1  (m3)]]+Tabla1[[#This Row],[VOLUMEN  PTAP POTABLE (m3)2]]+Tabla1[[#This Row],[VOLUMEN CONSUMO ACUEDUCTO (m3)]]+Tabla1[[#This Row],[VOLUMEN CONSUMO CARROTANQUES (m3)]]</f>
        <v>458</v>
      </c>
      <c r="Y249" s="106">
        <v>0</v>
      </c>
      <c r="Z249" s="110">
        <v>464</v>
      </c>
      <c r="AA249" s="110">
        <f>+Tabla1[[#This Row],[VOLUMEN CONSUMO AGUA LIMPIA TINTORERIA (m3)]]</f>
        <v>216</v>
      </c>
      <c r="AB249" s="104">
        <f>Tabla1[[#This Row],[VOLUMEN CONSUMO AGUA LIMPIA TINTORERIA (m3)]]/Tabla1[[#This Row],[TOTAL CONSUMO AGUA PRODUCCIÓN (m3)]]</f>
        <v>0.47161572052401746</v>
      </c>
      <c r="AC249" s="110">
        <f>Tabla1[[#This Row],[TOTAL CONSUMO AGUA LIMPIA PRODUCCIÓN (m3)]]-Tabla1[[#This Row],[VOLUMEN CONSUMO AGUA LIMPIA LAVANDERIA (m3)]]</f>
        <v>216</v>
      </c>
      <c r="AD249" s="110">
        <v>0</v>
      </c>
      <c r="AE249" s="110">
        <v>11265</v>
      </c>
      <c r="AF249" s="110">
        <v>65</v>
      </c>
      <c r="AG249" s="110">
        <v>45</v>
      </c>
      <c r="AH249" s="110">
        <f>Tabla1[[#This Row],[VOLUMEN CONSUMO AGUA LIMPIA LAVANDERIA (m3)]]</f>
        <v>242</v>
      </c>
      <c r="AI249" s="104">
        <f>Tabla1[[#This Row],[VOLUMEN CONSUMO AGUA LIMPIA LAVANDERIA (m3)]]/Tabla1[[#This Row],[TOTAL CONSUMO AGUA PRODUCCIÓN (m3)]]</f>
        <v>0.52838427947598254</v>
      </c>
      <c r="AJ249" s="110">
        <f>'[1]Contadores Por Turno 2026'!D251-'[1]Contadores Por Turno 2026'!D250</f>
        <v>242</v>
      </c>
      <c r="AK249" s="110">
        <v>0</v>
      </c>
      <c r="AL249" s="110">
        <v>14964</v>
      </c>
      <c r="AM249" s="110">
        <v>19</v>
      </c>
      <c r="AN249" s="110">
        <v>0</v>
      </c>
      <c r="AO249" s="108"/>
      <c r="AP249" s="106"/>
      <c r="AQ249" s="108"/>
      <c r="AR249" s="108">
        <v>8</v>
      </c>
      <c r="AS249" s="110">
        <f>'[1]Contadores Por Turno 2026'!L251-'[1]Contadores Por Turno 2026'!L250</f>
        <v>21</v>
      </c>
      <c r="AT249" s="108"/>
      <c r="AU249" s="107">
        <f>'[1]Contadores Por Turno 2026'!U251-'[1]Contadores Por Turno 2026'!U250</f>
        <v>464</v>
      </c>
      <c r="AV249" s="107">
        <f>'[1]Contadores Por Turno 2026'!V251-'[1]Contadores Por Turno 2026'!V250</f>
        <v>226</v>
      </c>
      <c r="AW249" s="107">
        <f>'[1]Contadores Por Turno 2026'!W251-'[1]Contadores Por Turno 2026'!W250</f>
        <v>195</v>
      </c>
      <c r="AX249" s="107"/>
      <c r="AY249" s="107">
        <v>0</v>
      </c>
      <c r="AZ249" s="107">
        <f>('[1]Contadores Por Turno 2026'!S251-'[1]Contadores Por Turno 2026'!S250)/1000</f>
        <v>67.73</v>
      </c>
      <c r="BA249" s="224"/>
      <c r="BB249" s="4"/>
    </row>
    <row r="250" spans="1:54" ht="15.75" thickBot="1" x14ac:dyDescent="0.3">
      <c r="A250" s="455">
        <f>+A249</f>
        <v>46105</v>
      </c>
      <c r="B250" s="28">
        <v>3</v>
      </c>
      <c r="C250" s="28">
        <f>WEEKNUM(Tabla1[[#This Row],[FECHA]],2)</f>
        <v>13</v>
      </c>
      <c r="D250" s="28">
        <f>DAY(Tabla1[[#This Row],[FECHA]])</f>
        <v>24</v>
      </c>
      <c r="E250" s="28">
        <f>'[1]Contadores Por Turno 2026'!X252-'[1]Contadores Por Turno 2026'!X251</f>
        <v>0</v>
      </c>
      <c r="F250" s="28">
        <f>'[1]Contadores Por Turno 2026'!Y252-'[1]Contadores Por Turno 2026'!Y251</f>
        <v>0</v>
      </c>
      <c r="G250" s="28"/>
      <c r="H25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250" s="28">
        <f>('[1]Contadores Por Turno 2026'!C252-'[1]Contadores Por Turno 2026'!C251)*10</f>
        <v>320</v>
      </c>
      <c r="J250" s="61">
        <f>Tabla1[[#This Row],[ENTRADA RO 1 (m3)]]</f>
        <v>309.01100000000002</v>
      </c>
      <c r="K250" s="61">
        <f>Tabla1[[#This Row],[RECHAZO ETAPA 1 (m3)]]</f>
        <v>58.011000000000024</v>
      </c>
      <c r="L250" s="61">
        <f>Tabla1[[#This Row],[PERMEADO ETAPA 1  (m3)]]</f>
        <v>251</v>
      </c>
      <c r="M250" s="60">
        <f>1-(Tabla1[[#This Row],[VOLUMEN ENVIADO A RO (m3)]]-Tabla1[[#This Row],[VOLUMEN ENVIADO PERMEADO RO (m3)]])/Tabla1[[#This Row],[VOLUMEN ENVIADO A RO (m3)]]</f>
        <v>0.8122688189093592</v>
      </c>
      <c r="N250" s="61">
        <f>('[1]Contadores Por Turno 2026'!N252-'[1]Contadores Por Turno 2026'!N251)/1000</f>
        <v>309.01100000000002</v>
      </c>
      <c r="O250" s="61">
        <f>('[1]Contadores Por Turno 2026'!O252-'[1]Contadores Por Turno 2026'!O251)</f>
        <v>251</v>
      </c>
      <c r="P250" s="61">
        <f>+Tabla1[[#This Row],[ENTRADA RO 1 (m3)]]-Tabla1[[#This Row],[PERMEADO ETAPA 1  (m3)]]</f>
        <v>58.011000000000024</v>
      </c>
      <c r="Q250" s="60">
        <f>1-(Tabla1[[#This Row],[VOLUMEN ENVIADO A RO (m3)]]-Tabla1[[#This Row],[VOLUMEN ENVIADO PERMEADO RO (m3)]])/Tabla1[[#This Row],[VOLUMEN ENVIADO A RO (m3)]]</f>
        <v>0.8122688189093592</v>
      </c>
      <c r="R250" s="61">
        <v>0</v>
      </c>
      <c r="S250" s="61">
        <v>0</v>
      </c>
      <c r="T250" s="61">
        <v>0</v>
      </c>
      <c r="U250" s="60" t="s">
        <v>18</v>
      </c>
      <c r="V250" s="61">
        <f>Tabla1[[#This Row],[VOLUMEN ENVIADO PERMEADO RO (m3)]]</f>
        <v>251</v>
      </c>
      <c r="W250" s="111">
        <f>Tabla1[[#This Row],[TOTAL CONSUMO AGUA LIMPIA PRODUCCIÓN (m3)]]+Tabla1[[#This Row],[TOTAL CONSUMO AGUA RECHAZO PRODUCCIÓN (m3)]]</f>
        <v>412</v>
      </c>
      <c r="X250" s="111">
        <f>+Tabla1[[#This Row],[PERMEADO ETAPA 1  (m3)]]+Tabla1[[#This Row],[VOLUMEN  PTAP POTABLE (m3)2]]+Tabla1[[#This Row],[VOLUMEN CONSUMO ACUEDUCTO (m3)]]+Tabla1[[#This Row],[VOLUMEN CONSUMO CARROTANQUES (m3)]]</f>
        <v>412</v>
      </c>
      <c r="Y250" s="111">
        <v>0</v>
      </c>
      <c r="Z250" s="115">
        <v>412</v>
      </c>
      <c r="AA250" s="115">
        <f>+Tabla1[[#This Row],[VOLUMEN CONSUMO AGUA LIMPIA TINTORERIA (m3)]]</f>
        <v>127</v>
      </c>
      <c r="AB250" s="104">
        <f>Tabla1[[#This Row],[VOLUMEN CONSUMO AGUA LIMPIA TINTORERIA (m3)]]/Tabla1[[#This Row],[TOTAL CONSUMO AGUA PRODUCCIÓN (m3)]]</f>
        <v>0.30825242718446599</v>
      </c>
      <c r="AC250" s="115">
        <f>Tabla1[[#This Row],[TOTAL CONSUMO AGUA LIMPIA PRODUCCIÓN (m3)]]-Tabla1[[#This Row],[VOLUMEN CONSUMO AGUA LIMPIA LAVANDERIA (m3)]]</f>
        <v>127</v>
      </c>
      <c r="AD250" s="115">
        <v>0</v>
      </c>
      <c r="AE250" s="115"/>
      <c r="AF250" s="115">
        <v>65</v>
      </c>
      <c r="AG250" s="115">
        <v>45</v>
      </c>
      <c r="AH250" s="115">
        <f>Tabla1[[#This Row],[VOLUMEN CONSUMO AGUA LIMPIA LAVANDERIA (m3)]]</f>
        <v>285</v>
      </c>
      <c r="AI250" s="104">
        <f>Tabla1[[#This Row],[VOLUMEN CONSUMO AGUA LIMPIA LAVANDERIA (m3)]]/Tabla1[[#This Row],[TOTAL CONSUMO AGUA PRODUCCIÓN (m3)]]</f>
        <v>0.69174757281553401</v>
      </c>
      <c r="AJ250" s="115">
        <f>'[1]Contadores Por Turno 2026'!D252-'[1]Contadores Por Turno 2026'!D251</f>
        <v>285</v>
      </c>
      <c r="AK250" s="115">
        <v>0</v>
      </c>
      <c r="AL250" s="115"/>
      <c r="AM250" s="115">
        <v>19</v>
      </c>
      <c r="AN250" s="115">
        <v>0</v>
      </c>
      <c r="AO250" s="113"/>
      <c r="AP250" s="111"/>
      <c r="AQ250" s="113"/>
      <c r="AR250" s="113">
        <v>8</v>
      </c>
      <c r="AS250" s="115">
        <f>'[1]Contadores Por Turno 2026'!L252-'[1]Contadores Por Turno 2026'!L251</f>
        <v>23</v>
      </c>
      <c r="AT250" s="113"/>
      <c r="AU250" s="112">
        <f>'[1]Contadores Por Turno 2026'!U252-'[1]Contadores Por Turno 2026'!U251</f>
        <v>412</v>
      </c>
      <c r="AV250" s="112">
        <f>'[1]Contadores Por Turno 2026'!V252-'[1]Contadores Por Turno 2026'!V251</f>
        <v>178</v>
      </c>
      <c r="AW250" s="112">
        <f>'[1]Contadores Por Turno 2026'!W252-'[1]Contadores Por Turno 2026'!W251</f>
        <v>141</v>
      </c>
      <c r="AX250" s="112"/>
      <c r="AY250" s="112">
        <v>0</v>
      </c>
      <c r="AZ250" s="112">
        <f>('[1]Contadores Por Turno 2026'!S252-'[1]Contadores Por Turno 2026'!S251)/1000</f>
        <v>40.277000000000001</v>
      </c>
      <c r="BA250" s="225"/>
      <c r="BB250" s="4"/>
    </row>
    <row r="251" spans="1:54" ht="15.75" thickBot="1" x14ac:dyDescent="0.3">
      <c r="A251" s="456">
        <f>+A250+1</f>
        <v>46106</v>
      </c>
      <c r="B251" s="26">
        <v>1</v>
      </c>
      <c r="C251" s="26">
        <f>WEEKNUM(Tabla1[[#This Row],[FECHA]],2)</f>
        <v>13</v>
      </c>
      <c r="D251" s="26">
        <f>DAY(Tabla1[[#This Row],[FECHA]])</f>
        <v>25</v>
      </c>
      <c r="E251" s="26">
        <f>'[1]Contadores Por Turno 2026'!X253-'[1]Contadores Por Turno 2026'!X252</f>
        <v>0</v>
      </c>
      <c r="F251" s="26">
        <f>'[1]Contadores Por Turno 2026'!Y253-'[1]Contadores Por Turno 2026'!Y252</f>
        <v>0</v>
      </c>
      <c r="G251" s="26"/>
      <c r="H2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</v>
      </c>
      <c r="I251" s="26">
        <f>('[1]Contadores Por Turno 2026'!C253-'[1]Contadores Por Turno 2026'!C252)*10</f>
        <v>220</v>
      </c>
      <c r="J251" s="57">
        <f>Tabla1[[#This Row],[ENTRADA RO 1 (m3)]]</f>
        <v>289.43</v>
      </c>
      <c r="K251" s="57">
        <f>Tabla1[[#This Row],[RECHAZO ETAPA 1 (m3)]]</f>
        <v>52.430000000000007</v>
      </c>
      <c r="L251" s="57">
        <f>Tabla1[[#This Row],[PERMEADO ETAPA 1  (m3)]]</f>
        <v>237</v>
      </c>
      <c r="M251" s="56">
        <f>1-(Tabla1[[#This Row],[VOLUMEN ENVIADO A RO (m3)]]-Tabla1[[#This Row],[VOLUMEN ENVIADO PERMEADO RO (m3)]])/Tabla1[[#This Row],[VOLUMEN ENVIADO A RO (m3)]]</f>
        <v>0.81885084476384618</v>
      </c>
      <c r="N251" s="57">
        <f>('[1]Contadores Por Turno 2026'!N253-'[1]Contadores Por Turno 2026'!N252)/1000</f>
        <v>289.43</v>
      </c>
      <c r="O251" s="57">
        <f>('[1]Contadores Por Turno 2026'!O253-'[1]Contadores Por Turno 2026'!O252)</f>
        <v>237</v>
      </c>
      <c r="P251" s="57">
        <f>+Tabla1[[#This Row],[ENTRADA RO 1 (m3)]]-Tabla1[[#This Row],[PERMEADO ETAPA 1  (m3)]]</f>
        <v>52.430000000000007</v>
      </c>
      <c r="Q251" s="56">
        <f>1-(Tabla1[[#This Row],[VOLUMEN ENVIADO A RO (m3)]]-Tabla1[[#This Row],[VOLUMEN ENVIADO PERMEADO RO (m3)]])/Tabla1[[#This Row],[VOLUMEN ENVIADO A RO (m3)]]</f>
        <v>0.81885084476384618</v>
      </c>
      <c r="R251" s="57">
        <v>0</v>
      </c>
      <c r="S251" s="57">
        <v>0</v>
      </c>
      <c r="T251" s="57">
        <v>0</v>
      </c>
      <c r="U251" s="56" t="s">
        <v>18</v>
      </c>
      <c r="V251" s="57">
        <f>Tabla1[[#This Row],[VOLUMEN ENVIADO PERMEADO RO (m3)]]</f>
        <v>237</v>
      </c>
      <c r="W251" s="101">
        <f>Tabla1[[#This Row],[TOTAL CONSUMO AGUA LIMPIA PRODUCCIÓN (m3)]]+Tabla1[[#This Row],[TOTAL CONSUMO AGUA RECHAZO PRODUCCIÓN (m3)]]</f>
        <v>435</v>
      </c>
      <c r="X251" s="101">
        <f>+Tabla1[[#This Row],[PERMEADO ETAPA 1  (m3)]]+Tabla1[[#This Row],[VOLUMEN  PTAP POTABLE (m3)2]]+Tabla1[[#This Row],[VOLUMEN CONSUMO ACUEDUCTO (m3)]]+Tabla1[[#This Row],[VOLUMEN CONSUMO CARROTANQUES (m3)]]</f>
        <v>435</v>
      </c>
      <c r="Y251" s="101">
        <v>0</v>
      </c>
      <c r="Z251" s="101">
        <v>560</v>
      </c>
      <c r="AA251" s="105">
        <f>+Tabla1[[#This Row],[VOLUMEN CONSUMO AGUA LIMPIA TINTORERIA (m3)]]</f>
        <v>208</v>
      </c>
      <c r="AB251" s="104">
        <f>Tabla1[[#This Row],[VOLUMEN CONSUMO AGUA LIMPIA TINTORERIA (m3)]]/Tabla1[[#This Row],[TOTAL CONSUMO AGUA PRODUCCIÓN (m3)]]</f>
        <v>0.47816091954022988</v>
      </c>
      <c r="AC251" s="105">
        <f>Tabla1[[#This Row],[TOTAL CONSUMO AGUA LIMPIA PRODUCCIÓN (m3)]]-Tabla1[[#This Row],[VOLUMEN CONSUMO AGUA LIMPIA LAVANDERIA (m3)]]</f>
        <v>208</v>
      </c>
      <c r="AD251" s="105">
        <v>0</v>
      </c>
      <c r="AE251" s="105"/>
      <c r="AF251" s="105">
        <v>65</v>
      </c>
      <c r="AG251" s="105">
        <v>45</v>
      </c>
      <c r="AH251" s="105">
        <f>Tabla1[[#This Row],[VOLUMEN CONSUMO AGUA LIMPIA LAVANDERIA (m3)]]</f>
        <v>227</v>
      </c>
      <c r="AI251" s="104">
        <f>Tabla1[[#This Row],[VOLUMEN CONSUMO AGUA LIMPIA LAVANDERIA (m3)]]/Tabla1[[#This Row],[TOTAL CONSUMO AGUA PRODUCCIÓN (m3)]]</f>
        <v>0.52183908045977012</v>
      </c>
      <c r="AJ251" s="105">
        <f>'[1]Contadores Por Turno 2026'!D253-'[1]Contadores Por Turno 2026'!D252</f>
        <v>227</v>
      </c>
      <c r="AK251" s="105">
        <v>0</v>
      </c>
      <c r="AL251" s="105"/>
      <c r="AM251" s="105">
        <v>19</v>
      </c>
      <c r="AN251" s="105">
        <v>0</v>
      </c>
      <c r="AO251" s="103">
        <f>'[1]Contadores Por Turno 2026'!R253-'[1]Contadores Por Turno 2026'!R252</f>
        <v>14</v>
      </c>
      <c r="AP251" s="101"/>
      <c r="AQ251" s="103"/>
      <c r="AR251" s="103">
        <v>8</v>
      </c>
      <c r="AS251" s="105">
        <f>'[1]Contadores Por Turno 2026'!L253-'[1]Contadores Por Turno 2026'!L252</f>
        <v>23</v>
      </c>
      <c r="AT251" s="103"/>
      <c r="AU251" s="102">
        <f>'[1]Contadores Por Turno 2026'!U253-'[1]Contadores Por Turno 2026'!U252</f>
        <v>435</v>
      </c>
      <c r="AV251" s="102">
        <f>'[1]Contadores Por Turno 2026'!V253-'[1]Contadores Por Turno 2026'!V252</f>
        <v>208</v>
      </c>
      <c r="AW251" s="102">
        <f>'[1]Contadores Por Turno 2026'!W253-'[1]Contadores Por Turno 2026'!W252</f>
        <v>155</v>
      </c>
      <c r="AX251" s="102"/>
      <c r="AY251" s="102">
        <v>0</v>
      </c>
      <c r="AZ251" s="102">
        <f>('[1]Contadores Por Turno 2026'!S253-'[1]Contadores Por Turno 2026'!S252)/1000</f>
        <v>42.015000000000001</v>
      </c>
      <c r="BA251" s="223"/>
      <c r="BB251" s="4"/>
    </row>
    <row r="252" spans="1:54" ht="15.75" thickBot="1" x14ac:dyDescent="0.3">
      <c r="A252" s="454">
        <f>+A251</f>
        <v>46106</v>
      </c>
      <c r="B252" s="17">
        <v>2</v>
      </c>
      <c r="C252" s="17">
        <f>WEEKNUM(Tabla1[[#This Row],[FECHA]],2)</f>
        <v>13</v>
      </c>
      <c r="D252" s="17">
        <f>DAY(Tabla1[[#This Row],[FECHA]])</f>
        <v>25</v>
      </c>
      <c r="E252" s="17">
        <f>'[1]Contadores Por Turno 2026'!X254-'[1]Contadores Por Turno 2026'!X253</f>
        <v>0</v>
      </c>
      <c r="F252" s="17">
        <f>'[1]Contadores Por Turno 2026'!Y254-'[1]Contadores Por Turno 2026'!Y253</f>
        <v>0</v>
      </c>
      <c r="H25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252" s="17">
        <f>('[1]Contadores Por Turno 2026'!C254-'[1]Contadores Por Turno 2026'!C253)*10</f>
        <v>220</v>
      </c>
      <c r="J252" s="59">
        <f>Tabla1[[#This Row],[ENTRADA RO 1 (m3)]]</f>
        <v>320.29500000000002</v>
      </c>
      <c r="K252" s="59">
        <f>Tabla1[[#This Row],[RECHAZO ETAPA 1 (m3)]]</f>
        <v>89.295000000000016</v>
      </c>
      <c r="L252" s="59">
        <f>Tabla1[[#This Row],[PERMEADO ETAPA 1  (m3)]]</f>
        <v>231</v>
      </c>
      <c r="M252" s="58">
        <f>1-(Tabla1[[#This Row],[VOLUMEN ENVIADO A RO (m3)]]-Tabla1[[#This Row],[VOLUMEN ENVIADO PERMEADO RO (m3)]])/Tabla1[[#This Row],[VOLUMEN ENVIADO A RO (m3)]]</f>
        <v>0.72121013440734316</v>
      </c>
      <c r="N252" s="59">
        <f>('[1]Contadores Por Turno 2026'!N254-'[1]Contadores Por Turno 2026'!N253)/1000</f>
        <v>320.29500000000002</v>
      </c>
      <c r="O252" s="59">
        <f>('[1]Contadores Por Turno 2026'!O254-'[1]Contadores Por Turno 2026'!O253)</f>
        <v>231</v>
      </c>
      <c r="P252" s="59">
        <f>+Tabla1[[#This Row],[ENTRADA RO 1 (m3)]]-Tabla1[[#This Row],[PERMEADO ETAPA 1  (m3)]]</f>
        <v>89.295000000000016</v>
      </c>
      <c r="Q252" s="58">
        <f>1-(Tabla1[[#This Row],[VOLUMEN ENVIADO A RO (m3)]]-Tabla1[[#This Row],[VOLUMEN ENVIADO PERMEADO RO (m3)]])/Tabla1[[#This Row],[VOLUMEN ENVIADO A RO (m3)]]</f>
        <v>0.72121013440734316</v>
      </c>
      <c r="R252" s="59">
        <v>0</v>
      </c>
      <c r="S252" s="59">
        <v>0</v>
      </c>
      <c r="T252" s="59">
        <v>0</v>
      </c>
      <c r="U252" s="58" t="s">
        <v>18</v>
      </c>
      <c r="V252" s="59">
        <f>Tabla1[[#This Row],[VOLUMEN ENVIADO PERMEADO RO (m3)]]</f>
        <v>231</v>
      </c>
      <c r="W252" s="106">
        <f>Tabla1[[#This Row],[TOTAL CONSUMO AGUA LIMPIA PRODUCCIÓN (m3)]]+Tabla1[[#This Row],[TOTAL CONSUMO AGUA RECHAZO PRODUCCIÓN (m3)]]</f>
        <v>379</v>
      </c>
      <c r="X252" s="106">
        <f>+Tabla1[[#This Row],[PERMEADO ETAPA 1  (m3)]]+Tabla1[[#This Row],[VOLUMEN  PTAP POTABLE (m3)2]]+Tabla1[[#This Row],[VOLUMEN CONSUMO ACUEDUCTO (m3)]]+Tabla1[[#This Row],[VOLUMEN CONSUMO CARROTANQUES (m3)]]</f>
        <v>379</v>
      </c>
      <c r="Y252" s="106">
        <v>0</v>
      </c>
      <c r="Z252" s="106">
        <v>320</v>
      </c>
      <c r="AA252" s="110">
        <f>+Tabla1[[#This Row],[VOLUMEN CONSUMO AGUA LIMPIA TINTORERIA (m3)]]</f>
        <v>116</v>
      </c>
      <c r="AB252" s="104">
        <f>Tabla1[[#This Row],[VOLUMEN CONSUMO AGUA LIMPIA TINTORERIA (m3)]]/Tabla1[[#This Row],[TOTAL CONSUMO AGUA PRODUCCIÓN (m3)]]</f>
        <v>0.30606860158311344</v>
      </c>
      <c r="AC252" s="110">
        <f>Tabla1[[#This Row],[TOTAL CONSUMO AGUA LIMPIA PRODUCCIÓN (m3)]]-Tabla1[[#This Row],[VOLUMEN CONSUMO AGUA LIMPIA LAVANDERIA (m3)]]</f>
        <v>116</v>
      </c>
      <c r="AD252" s="110">
        <v>0</v>
      </c>
      <c r="AE252" s="110">
        <v>9516</v>
      </c>
      <c r="AF252" s="110">
        <v>65</v>
      </c>
      <c r="AG252" s="110">
        <v>45</v>
      </c>
      <c r="AH252" s="110">
        <f>Tabla1[[#This Row],[VOLUMEN CONSUMO AGUA LIMPIA LAVANDERIA (m3)]]</f>
        <v>263</v>
      </c>
      <c r="AI252" s="104">
        <f>Tabla1[[#This Row],[VOLUMEN CONSUMO AGUA LIMPIA LAVANDERIA (m3)]]/Tabla1[[#This Row],[TOTAL CONSUMO AGUA PRODUCCIÓN (m3)]]</f>
        <v>0.69393139841688656</v>
      </c>
      <c r="AJ252" s="110">
        <f>'[1]Contadores Por Turno 2026'!D254-'[1]Contadores Por Turno 2026'!D253</f>
        <v>263</v>
      </c>
      <c r="AK252" s="110">
        <v>0</v>
      </c>
      <c r="AL252" s="110">
        <v>14539</v>
      </c>
      <c r="AM252" s="110">
        <v>19</v>
      </c>
      <c r="AN252" s="110">
        <v>0</v>
      </c>
      <c r="AO252" s="108">
        <f>'[1]Contadores Por Turno 2026'!R254-'[1]Contadores Por Turno 2026'!R253</f>
        <v>26</v>
      </c>
      <c r="AP252" s="106"/>
      <c r="AQ252" s="108">
        <v>4424</v>
      </c>
      <c r="AR252" s="108">
        <v>8</v>
      </c>
      <c r="AS252" s="110">
        <f>'[1]Contadores Por Turno 2026'!L254-'[1]Contadores Por Turno 2026'!L253</f>
        <v>22</v>
      </c>
      <c r="AT252" s="108"/>
      <c r="AU252" s="107">
        <f>'[1]Contadores Por Turno 2026'!U254-'[1]Contadores Por Turno 2026'!U253</f>
        <v>379</v>
      </c>
      <c r="AV252" s="107">
        <f>'[1]Contadores Por Turno 2026'!V254-'[1]Contadores Por Turno 2026'!V253</f>
        <v>193</v>
      </c>
      <c r="AW252" s="107">
        <f>'[1]Contadores Por Turno 2026'!W254-'[1]Contadores Por Turno 2026'!W253</f>
        <v>157</v>
      </c>
      <c r="AX252" s="107"/>
      <c r="AY252" s="107">
        <v>0</v>
      </c>
      <c r="AZ252" s="107">
        <f>('[1]Contadores Por Turno 2026'!S254-'[1]Contadores Por Turno 2026'!S253)/1000</f>
        <v>53.95</v>
      </c>
      <c r="BA252" s="224"/>
      <c r="BB252" s="4"/>
    </row>
    <row r="253" spans="1:54" ht="15.75" thickBot="1" x14ac:dyDescent="0.3">
      <c r="A253" s="455">
        <f>+A252</f>
        <v>46106</v>
      </c>
      <c r="B253" s="28">
        <v>3</v>
      </c>
      <c r="C253" s="28">
        <f>WEEKNUM(Tabla1[[#This Row],[FECHA]],2)</f>
        <v>13</v>
      </c>
      <c r="D253" s="28">
        <f>DAY(Tabla1[[#This Row],[FECHA]])</f>
        <v>25</v>
      </c>
      <c r="E253" s="28">
        <f>'[1]Contadores Por Turno 2026'!X255-'[1]Contadores Por Turno 2026'!X254</f>
        <v>0</v>
      </c>
      <c r="F253" s="28">
        <f>'[1]Contadores Por Turno 2026'!Y255-'[1]Contadores Por Turno 2026'!Y254</f>
        <v>0</v>
      </c>
      <c r="G253" s="28"/>
      <c r="H25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53" s="28">
        <f>('[1]Contadores Por Turno 2026'!C255-'[1]Contadores Por Turno 2026'!C254)*10</f>
        <v>350</v>
      </c>
      <c r="J253" s="61">
        <f>Tabla1[[#This Row],[ENTRADA RO 1 (m3)]]</f>
        <v>326.697</v>
      </c>
      <c r="K253" s="61">
        <f>Tabla1[[#This Row],[RECHAZO ETAPA 1 (m3)]]</f>
        <v>155.697</v>
      </c>
      <c r="L253" s="61">
        <f>Tabla1[[#This Row],[PERMEADO ETAPA 1  (m3)]]</f>
        <v>171</v>
      </c>
      <c r="M253" s="60">
        <f>1-(Tabla1[[#This Row],[VOLUMEN ENVIADO A RO (m3)]]-Tabla1[[#This Row],[VOLUMEN ENVIADO PERMEADO RO (m3)]])/Tabla1[[#This Row],[VOLUMEN ENVIADO A RO (m3)]]</f>
        <v>0.52342078439655093</v>
      </c>
      <c r="N253" s="61">
        <f>('[1]Contadores Por Turno 2026'!N255-'[1]Contadores Por Turno 2026'!N254)/1000</f>
        <v>326.697</v>
      </c>
      <c r="O253" s="61">
        <f>('[1]Contadores Por Turno 2026'!O255-'[1]Contadores Por Turno 2026'!O254)</f>
        <v>171</v>
      </c>
      <c r="P253" s="61">
        <f>+Tabla1[[#This Row],[ENTRADA RO 1 (m3)]]-Tabla1[[#This Row],[PERMEADO ETAPA 1  (m3)]]</f>
        <v>155.697</v>
      </c>
      <c r="Q253" s="60">
        <f>1-(Tabla1[[#This Row],[VOLUMEN ENVIADO A RO (m3)]]-Tabla1[[#This Row],[VOLUMEN ENVIADO PERMEADO RO (m3)]])/Tabla1[[#This Row],[VOLUMEN ENVIADO A RO (m3)]]</f>
        <v>0.52342078439655093</v>
      </c>
      <c r="R253" s="61">
        <v>0</v>
      </c>
      <c r="S253" s="61">
        <v>0</v>
      </c>
      <c r="T253" s="61">
        <v>0</v>
      </c>
      <c r="U253" s="60" t="s">
        <v>18</v>
      </c>
      <c r="V253" s="61">
        <f>Tabla1[[#This Row],[VOLUMEN ENVIADO PERMEADO RO (m3)]]</f>
        <v>171</v>
      </c>
      <c r="W253" s="111">
        <f>Tabla1[[#This Row],[TOTAL CONSUMO AGUA LIMPIA PRODUCCIÓN (m3)]]+Tabla1[[#This Row],[TOTAL CONSUMO AGUA RECHAZO PRODUCCIÓN (m3)]]</f>
        <v>473</v>
      </c>
      <c r="X253" s="111">
        <f>+Tabla1[[#This Row],[PERMEADO ETAPA 1  (m3)]]+Tabla1[[#This Row],[VOLUMEN  PTAP POTABLE (m3)2]]+Tabla1[[#This Row],[VOLUMEN CONSUMO ACUEDUCTO (m3)]]+Tabla1[[#This Row],[VOLUMEN CONSUMO CARROTANQUES (m3)]]</f>
        <v>473</v>
      </c>
      <c r="Y253" s="111">
        <v>0</v>
      </c>
      <c r="Z253" s="111">
        <v>320</v>
      </c>
      <c r="AA253" s="115">
        <f>+Tabla1[[#This Row],[VOLUMEN CONSUMO AGUA LIMPIA TINTORERIA (m3)]]</f>
        <v>199</v>
      </c>
      <c r="AB253" s="104">
        <f>Tabla1[[#This Row],[VOLUMEN CONSUMO AGUA LIMPIA TINTORERIA (m3)]]/Tabla1[[#This Row],[TOTAL CONSUMO AGUA PRODUCCIÓN (m3)]]</f>
        <v>0.42071881606765327</v>
      </c>
      <c r="AC253" s="115">
        <f>Tabla1[[#This Row],[TOTAL CONSUMO AGUA LIMPIA PRODUCCIÓN (m3)]]-Tabla1[[#This Row],[VOLUMEN CONSUMO AGUA LIMPIA LAVANDERIA (m3)]]</f>
        <v>199</v>
      </c>
      <c r="AD253" s="115">
        <v>0</v>
      </c>
      <c r="AE253" s="115"/>
      <c r="AF253" s="115">
        <v>65</v>
      </c>
      <c r="AG253" s="115">
        <v>45</v>
      </c>
      <c r="AH253" s="115">
        <f>Tabla1[[#This Row],[VOLUMEN CONSUMO AGUA LIMPIA LAVANDERIA (m3)]]</f>
        <v>274</v>
      </c>
      <c r="AI253" s="104">
        <f>Tabla1[[#This Row],[VOLUMEN CONSUMO AGUA LIMPIA LAVANDERIA (m3)]]/Tabla1[[#This Row],[TOTAL CONSUMO AGUA PRODUCCIÓN (m3)]]</f>
        <v>0.57928118393234673</v>
      </c>
      <c r="AJ253" s="115">
        <f>'[1]Contadores Por Turno 2026'!D255-'[1]Contadores Por Turno 2026'!D254</f>
        <v>274</v>
      </c>
      <c r="AK253" s="115">
        <v>0</v>
      </c>
      <c r="AL253" s="115"/>
      <c r="AM253" s="115">
        <v>19</v>
      </c>
      <c r="AN253" s="115">
        <v>0</v>
      </c>
      <c r="AO253" s="113">
        <f>'[1]Contadores Por Turno 2026'!R255-'[1]Contadores Por Turno 2026'!R254</f>
        <v>9</v>
      </c>
      <c r="AP253" s="111"/>
      <c r="AQ253" s="113"/>
      <c r="AR253" s="113">
        <v>8</v>
      </c>
      <c r="AS253" s="115">
        <f>'[1]Contadores Por Turno 2026'!L255-'[1]Contadores Por Turno 2026'!L254</f>
        <v>21</v>
      </c>
      <c r="AT253" s="113"/>
      <c r="AU253" s="112">
        <f>'[1]Contadores Por Turno 2026'!U255-'[1]Contadores Por Turno 2026'!U254</f>
        <v>473</v>
      </c>
      <c r="AV253" s="112">
        <f>'[1]Contadores Por Turno 2026'!V255-'[1]Contadores Por Turno 2026'!V254</f>
        <v>137</v>
      </c>
      <c r="AW253" s="112">
        <f>'[1]Contadores Por Turno 2026'!W255-'[1]Contadores Por Turno 2026'!W254</f>
        <v>138</v>
      </c>
      <c r="AX253" s="112"/>
      <c r="AY253" s="112">
        <v>0</v>
      </c>
      <c r="AZ253" s="112">
        <f>('[1]Contadores Por Turno 2026'!S255-'[1]Contadores Por Turno 2026'!S254)/1000</f>
        <v>61.343000000000004</v>
      </c>
      <c r="BA253" s="225"/>
      <c r="BB253" s="4"/>
    </row>
    <row r="254" spans="1:54" ht="15.75" thickBot="1" x14ac:dyDescent="0.3">
      <c r="A254" s="456">
        <f>+A253+1</f>
        <v>46107</v>
      </c>
      <c r="B254" s="26">
        <v>1</v>
      </c>
      <c r="C254" s="26">
        <f>WEEKNUM(Tabla1[[#This Row],[FECHA]],2)</f>
        <v>13</v>
      </c>
      <c r="D254" s="26">
        <f>DAY(Tabla1[[#This Row],[FECHA]])</f>
        <v>26</v>
      </c>
      <c r="E254" s="26">
        <f>'[1]Contadores Por Turno 2026'!X256-'[1]Contadores Por Turno 2026'!X255</f>
        <v>0</v>
      </c>
      <c r="F254" s="26">
        <f>'[1]Contadores Por Turno 2026'!Y256-'[1]Contadores Por Turno 2026'!Y255</f>
        <v>0</v>
      </c>
      <c r="G254" s="26"/>
      <c r="H2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184</v>
      </c>
      <c r="I254" s="26">
        <f>('[1]Contadores Por Turno 2026'!C256-'[1]Contadores Por Turno 2026'!C255)*10</f>
        <v>410</v>
      </c>
      <c r="J254" s="57">
        <f>Tabla1[[#This Row],[ENTRADA RO 1 (m3)]]</f>
        <v>310.33999999999997</v>
      </c>
      <c r="K254" s="57">
        <f>Tabla1[[#This Row],[RECHAZO ETAPA 1 (m3)]]</f>
        <v>87.339999999999975</v>
      </c>
      <c r="L254" s="57">
        <f>Tabla1[[#This Row],[PERMEADO ETAPA 1  (m3)]]</f>
        <v>223</v>
      </c>
      <c r="M254" s="56">
        <f>1-(Tabla1[[#This Row],[VOLUMEN ENVIADO A RO (m3)]]-Tabla1[[#This Row],[VOLUMEN ENVIADO PERMEADO RO (m3)]])/Tabla1[[#This Row],[VOLUMEN ENVIADO A RO (m3)]]</f>
        <v>0.71856673326029519</v>
      </c>
      <c r="N254" s="57">
        <f>('[1]Contadores Por Turno 2026'!N256-'[1]Contadores Por Turno 2026'!N255)/1000</f>
        <v>310.33999999999997</v>
      </c>
      <c r="O254" s="57">
        <f>('[1]Contadores Por Turno 2026'!O256-'[1]Contadores Por Turno 2026'!O255)</f>
        <v>223</v>
      </c>
      <c r="P254" s="57">
        <f>+Tabla1[[#This Row],[ENTRADA RO 1 (m3)]]-Tabla1[[#This Row],[PERMEADO ETAPA 1  (m3)]]</f>
        <v>87.339999999999975</v>
      </c>
      <c r="Q254" s="56">
        <f>1-(Tabla1[[#This Row],[VOLUMEN ENVIADO A RO (m3)]]-Tabla1[[#This Row],[VOLUMEN ENVIADO PERMEADO RO (m3)]])/Tabla1[[#This Row],[VOLUMEN ENVIADO A RO (m3)]]</f>
        <v>0.71856673326029519</v>
      </c>
      <c r="R254" s="57">
        <v>0</v>
      </c>
      <c r="S254" s="57">
        <v>0</v>
      </c>
      <c r="T254" s="57">
        <v>0</v>
      </c>
      <c r="U254" s="56" t="s">
        <v>18</v>
      </c>
      <c r="V254" s="57">
        <f>Tabla1[[#This Row],[VOLUMEN ENVIADO PERMEADO RO (m3)]]</f>
        <v>223</v>
      </c>
      <c r="W254" s="101">
        <f>Tabla1[[#This Row],[TOTAL CONSUMO AGUA LIMPIA PRODUCCIÓN (m3)]]+Tabla1[[#This Row],[TOTAL CONSUMO AGUA RECHAZO PRODUCCIÓN (m3)]]</f>
        <v>407</v>
      </c>
      <c r="X254" s="101">
        <f>+Tabla1[[#This Row],[PERMEADO ETAPA 1  (m3)]]+Tabla1[[#This Row],[VOLUMEN  PTAP POTABLE (m3)2]]+Tabla1[[#This Row],[VOLUMEN CONSUMO ACUEDUCTO (m3)]]+Tabla1[[#This Row],[VOLUMEN CONSUMO CARROTANQUES (m3)]]</f>
        <v>407</v>
      </c>
      <c r="Y254" s="101">
        <v>0</v>
      </c>
      <c r="Z254" s="101">
        <v>480</v>
      </c>
      <c r="AA254" s="105">
        <f>+Tabla1[[#This Row],[VOLUMEN CONSUMO AGUA LIMPIA TINTORERIA (m3)]]</f>
        <v>200</v>
      </c>
      <c r="AB254" s="104">
        <f>Tabla1[[#This Row],[VOLUMEN CONSUMO AGUA LIMPIA TINTORERIA (m3)]]/Tabla1[[#This Row],[TOTAL CONSUMO AGUA PRODUCCIÓN (m3)]]</f>
        <v>0.49140049140049141</v>
      </c>
      <c r="AC254" s="105">
        <f>Tabla1[[#This Row],[TOTAL CONSUMO AGUA LIMPIA PRODUCCIÓN (m3)]]-Tabla1[[#This Row],[VOLUMEN CONSUMO AGUA LIMPIA LAVANDERIA (m3)]]</f>
        <v>200</v>
      </c>
      <c r="AD254" s="105">
        <v>0</v>
      </c>
      <c r="AE254" s="105"/>
      <c r="AF254" s="105">
        <v>65</v>
      </c>
      <c r="AG254" s="105">
        <v>45</v>
      </c>
      <c r="AH254" s="105">
        <f>Tabla1[[#This Row],[VOLUMEN CONSUMO AGUA LIMPIA LAVANDERIA (m3)]]</f>
        <v>207</v>
      </c>
      <c r="AI254" s="104">
        <f>Tabla1[[#This Row],[VOLUMEN CONSUMO AGUA LIMPIA LAVANDERIA (m3)]]/Tabla1[[#This Row],[TOTAL CONSUMO AGUA PRODUCCIÓN (m3)]]</f>
        <v>0.50859950859950864</v>
      </c>
      <c r="AJ254" s="105">
        <f>'[1]Contadores Por Turno 2026'!D256-'[1]Contadores Por Turno 2026'!D255</f>
        <v>207</v>
      </c>
      <c r="AK254" s="105">
        <v>0</v>
      </c>
      <c r="AL254" s="105"/>
      <c r="AM254" s="105">
        <v>19</v>
      </c>
      <c r="AN254" s="105">
        <v>0</v>
      </c>
      <c r="AO254" s="103">
        <f>'[1]Contadores Por Turno 2026'!R256-'[1]Contadores Por Turno 2026'!R255</f>
        <v>12</v>
      </c>
      <c r="AP254" s="101"/>
      <c r="AQ254" s="103"/>
      <c r="AR254" s="103">
        <v>8</v>
      </c>
      <c r="AS254" s="105">
        <f>'[1]Contadores Por Turno 2026'!L256-'[1]Contadores Por Turno 2026'!L255</f>
        <v>24</v>
      </c>
      <c r="AT254" s="103"/>
      <c r="AU254" s="102">
        <f>'[1]Contadores Por Turno 2026'!U256-'[1]Contadores Por Turno 2026'!U255</f>
        <v>407</v>
      </c>
      <c r="AV254" s="102">
        <f>'[1]Contadores Por Turno 2026'!V256-'[1]Contadores Por Turno 2026'!V255</f>
        <v>178</v>
      </c>
      <c r="AW254" s="102">
        <f>'[1]Contadores Por Turno 2026'!W256-'[1]Contadores Por Turno 2026'!W255</f>
        <v>169</v>
      </c>
      <c r="AX254" s="102"/>
      <c r="AY254" s="102">
        <v>0</v>
      </c>
      <c r="AZ254" s="102">
        <f>('[1]Contadores Por Turno 2026'!S256-'[1]Contadores Por Turno 2026'!S255)/1000</f>
        <v>58.906999999999996</v>
      </c>
      <c r="BA254" s="223"/>
      <c r="BB254" s="4"/>
    </row>
    <row r="255" spans="1:54" ht="15.75" thickBot="1" x14ac:dyDescent="0.3">
      <c r="A255" s="454">
        <f>+A254</f>
        <v>46107</v>
      </c>
      <c r="B255" s="17">
        <v>2</v>
      </c>
      <c r="C255" s="17">
        <f>WEEKNUM(Tabla1[[#This Row],[FECHA]],2)</f>
        <v>13</v>
      </c>
      <c r="D255" s="17">
        <f>DAY(Tabla1[[#This Row],[FECHA]])</f>
        <v>26</v>
      </c>
      <c r="E255" s="17">
        <f>'[1]Contadores Por Turno 2026'!X257-'[1]Contadores Por Turno 2026'!X256</f>
        <v>69</v>
      </c>
      <c r="F255" s="17">
        <f>'[1]Contadores Por Turno 2026'!Y257-'[1]Contadores Por Turno 2026'!Y256</f>
        <v>52</v>
      </c>
      <c r="H25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55" s="17">
        <f>('[1]Contadores Por Turno 2026'!C257-'[1]Contadores Por Turno 2026'!C256)*10</f>
        <v>280</v>
      </c>
      <c r="J255" s="59">
        <f>Tabla1[[#This Row],[ENTRADA RO 1 (m3)]]</f>
        <v>290.726</v>
      </c>
      <c r="K255" s="59">
        <f>Tabla1[[#This Row],[RECHAZO ETAPA 1 (m3)]]</f>
        <v>102.726</v>
      </c>
      <c r="L255" s="59">
        <f>Tabla1[[#This Row],[PERMEADO ETAPA 1  (m3)]]</f>
        <v>188</v>
      </c>
      <c r="M255" s="58">
        <f>1-(Tabla1[[#This Row],[VOLUMEN ENVIADO A RO (m3)]]-Tabla1[[#This Row],[VOLUMEN ENVIADO PERMEADO RO (m3)]])/Tabla1[[#This Row],[VOLUMEN ENVIADO A RO (m3)]]</f>
        <v>0.64665698974291952</v>
      </c>
      <c r="N255" s="59">
        <f>('[1]Contadores Por Turno 2026'!N257-'[1]Contadores Por Turno 2026'!N256)/1000</f>
        <v>290.726</v>
      </c>
      <c r="O255" s="59">
        <f>('[1]Contadores Por Turno 2026'!O257-'[1]Contadores Por Turno 2026'!O256)</f>
        <v>188</v>
      </c>
      <c r="P255" s="59">
        <f>+Tabla1[[#This Row],[ENTRADA RO 1 (m3)]]-Tabla1[[#This Row],[PERMEADO ETAPA 1  (m3)]]</f>
        <v>102.726</v>
      </c>
      <c r="Q255" s="58">
        <f>1-(Tabla1[[#This Row],[VOLUMEN ENVIADO A RO (m3)]]-Tabla1[[#This Row],[VOLUMEN ENVIADO PERMEADO RO (m3)]])/Tabla1[[#This Row],[VOLUMEN ENVIADO A RO (m3)]]</f>
        <v>0.64665698974291952</v>
      </c>
      <c r="R255" s="59">
        <v>0</v>
      </c>
      <c r="S255" s="59">
        <v>0</v>
      </c>
      <c r="T255" s="59">
        <v>0</v>
      </c>
      <c r="U255" s="58" t="s">
        <v>18</v>
      </c>
      <c r="V255" s="59">
        <f>Tabla1[[#This Row],[VOLUMEN ENVIADO PERMEADO RO (m3)]]</f>
        <v>188</v>
      </c>
      <c r="W255" s="106">
        <f>Tabla1[[#This Row],[TOTAL CONSUMO AGUA LIMPIA PRODUCCIÓN (m3)]]+Tabla1[[#This Row],[TOTAL CONSUMO AGUA RECHAZO PRODUCCIÓN (m3)]]</f>
        <v>520</v>
      </c>
      <c r="X255" s="106">
        <f>+Tabla1[[#This Row],[PERMEADO ETAPA 1  (m3)]]+Tabla1[[#This Row],[VOLUMEN  PTAP POTABLE (m3)2]]+Tabla1[[#This Row],[VOLUMEN CONSUMO ACUEDUCTO (m3)]]+Tabla1[[#This Row],[VOLUMEN CONSUMO CARROTANQUES (m3)]]</f>
        <v>520</v>
      </c>
      <c r="Y255" s="106">
        <v>0</v>
      </c>
      <c r="Z255" s="106">
        <v>400</v>
      </c>
      <c r="AA255" s="110">
        <f>+Tabla1[[#This Row],[VOLUMEN CONSUMO AGUA LIMPIA TINTORERIA (m3)]]</f>
        <v>224</v>
      </c>
      <c r="AB255" s="104">
        <f>Tabla1[[#This Row],[VOLUMEN CONSUMO AGUA LIMPIA TINTORERIA (m3)]]/Tabla1[[#This Row],[TOTAL CONSUMO AGUA PRODUCCIÓN (m3)]]</f>
        <v>0.43076923076923079</v>
      </c>
      <c r="AC255" s="110">
        <f>Tabla1[[#This Row],[TOTAL CONSUMO AGUA LIMPIA PRODUCCIÓN (m3)]]-Tabla1[[#This Row],[VOLUMEN CONSUMO AGUA LIMPIA LAVANDERIA (m3)]]</f>
        <v>224</v>
      </c>
      <c r="AD255" s="110">
        <v>0</v>
      </c>
      <c r="AE255" s="110">
        <v>10924</v>
      </c>
      <c r="AF255" s="110">
        <v>65</v>
      </c>
      <c r="AG255" s="110">
        <v>45</v>
      </c>
      <c r="AH255" s="110">
        <f>Tabla1[[#This Row],[VOLUMEN CONSUMO AGUA LIMPIA LAVANDERIA (m3)]]</f>
        <v>296</v>
      </c>
      <c r="AI255" s="104">
        <f>Tabla1[[#This Row],[VOLUMEN CONSUMO AGUA LIMPIA LAVANDERIA (m3)]]/Tabla1[[#This Row],[TOTAL CONSUMO AGUA PRODUCCIÓN (m3)]]</f>
        <v>0.56923076923076921</v>
      </c>
      <c r="AJ255" s="110">
        <f>'[1]Contadores Por Turno 2026'!D257-'[1]Contadores Por Turno 2026'!D256</f>
        <v>296</v>
      </c>
      <c r="AK255" s="110">
        <v>0</v>
      </c>
      <c r="AL255" s="110">
        <v>10644</v>
      </c>
      <c r="AM255" s="110">
        <v>19</v>
      </c>
      <c r="AN255" s="110">
        <v>0</v>
      </c>
      <c r="AO255" s="108">
        <f>'[1]Contadores Por Turno 2026'!R257-'[1]Contadores Por Turno 2026'!R256</f>
        <v>21</v>
      </c>
      <c r="AP255" s="106"/>
      <c r="AQ255" s="108">
        <v>2884</v>
      </c>
      <c r="AR255" s="108">
        <v>8</v>
      </c>
      <c r="AS255" s="110">
        <f>'[1]Contadores Por Turno 2026'!L257-'[1]Contadores Por Turno 2026'!L256</f>
        <v>21</v>
      </c>
      <c r="AT255" s="108"/>
      <c r="AU255" s="107">
        <f>'[1]Contadores Por Turno 2026'!U257-'[1]Contadores Por Turno 2026'!U256</f>
        <v>537</v>
      </c>
      <c r="AV255" s="107">
        <f>'[1]Contadores Por Turno 2026'!V257-'[1]Contadores Por Turno 2026'!V256</f>
        <v>117</v>
      </c>
      <c r="AW255" s="107">
        <f>'[1]Contadores Por Turno 2026'!W257-'[1]Contadores Por Turno 2026'!W256</f>
        <v>156</v>
      </c>
      <c r="AX255" s="107"/>
      <c r="AY255" s="107">
        <v>0</v>
      </c>
      <c r="AZ255" s="107">
        <f>('[1]Contadores Por Turno 2026'!S257-'[1]Contadores Por Turno 2026'!S256)/1000</f>
        <v>65.531000000000006</v>
      </c>
      <c r="BA255" s="224"/>
      <c r="BB255" s="4"/>
    </row>
    <row r="256" spans="1:54" ht="15.75" thickBot="1" x14ac:dyDescent="0.3">
      <c r="A256" s="455">
        <f>+A255</f>
        <v>46107</v>
      </c>
      <c r="B256" s="28">
        <v>3</v>
      </c>
      <c r="C256" s="28">
        <f>WEEKNUM(Tabla1[[#This Row],[FECHA]],2)</f>
        <v>13</v>
      </c>
      <c r="D256" s="28">
        <f>DAY(Tabla1[[#This Row],[FECHA]])</f>
        <v>26</v>
      </c>
      <c r="E256" s="28">
        <f>'[1]Contadores Por Turno 2026'!X258-'[1]Contadores Por Turno 2026'!X257</f>
        <v>79</v>
      </c>
      <c r="F256" s="28">
        <f>'[1]Contadores Por Turno 2026'!Y258-'[1]Contadores Por Turno 2026'!Y257</f>
        <v>62</v>
      </c>
      <c r="G256" s="28"/>
      <c r="H25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256" s="28">
        <f>('[1]Contadores Por Turno 2026'!C258-'[1]Contadores Por Turno 2026'!C257)*10</f>
        <v>380</v>
      </c>
      <c r="J256" s="61">
        <f>Tabla1[[#This Row],[ENTRADA RO 1 (m3)]]</f>
        <v>272.63299999999998</v>
      </c>
      <c r="K256" s="61">
        <f>Tabla1[[#This Row],[RECHAZO ETAPA 1 (m3)]]</f>
        <v>77.632999999999981</v>
      </c>
      <c r="L256" s="61">
        <f>Tabla1[[#This Row],[PERMEADO ETAPA 1  (m3)]]</f>
        <v>195</v>
      </c>
      <c r="M256" s="60">
        <f>1-(Tabla1[[#This Row],[VOLUMEN ENVIADO A RO (m3)]]-Tabla1[[#This Row],[VOLUMEN ENVIADO PERMEADO RO (m3)]])/Tabla1[[#This Row],[VOLUMEN ENVIADO A RO (m3)]]</f>
        <v>0.71524723712830074</v>
      </c>
      <c r="N256" s="61">
        <f>('[1]Contadores Por Turno 2026'!N258-'[1]Contadores Por Turno 2026'!N257)/1000</f>
        <v>272.63299999999998</v>
      </c>
      <c r="O256" s="61">
        <f>('[1]Contadores Por Turno 2026'!O258-'[1]Contadores Por Turno 2026'!O257)</f>
        <v>195</v>
      </c>
      <c r="P256" s="61">
        <f>+Tabla1[[#This Row],[ENTRADA RO 1 (m3)]]-Tabla1[[#This Row],[PERMEADO ETAPA 1  (m3)]]</f>
        <v>77.632999999999981</v>
      </c>
      <c r="Q256" s="60">
        <f>1-(Tabla1[[#This Row],[VOLUMEN ENVIADO A RO (m3)]]-Tabla1[[#This Row],[VOLUMEN ENVIADO PERMEADO RO (m3)]])/Tabla1[[#This Row],[VOLUMEN ENVIADO A RO (m3)]]</f>
        <v>0.71524723712830074</v>
      </c>
      <c r="R256" s="61">
        <v>0</v>
      </c>
      <c r="S256" s="61">
        <v>0</v>
      </c>
      <c r="T256" s="61">
        <v>0</v>
      </c>
      <c r="U256" s="60" t="s">
        <v>18</v>
      </c>
      <c r="V256" s="61">
        <f>Tabla1[[#This Row],[VOLUMEN ENVIADO PERMEADO RO (m3)]]</f>
        <v>195</v>
      </c>
      <c r="W256" s="111">
        <f>Tabla1[[#This Row],[TOTAL CONSUMO AGUA LIMPIA PRODUCCIÓN (m3)]]+Tabla1[[#This Row],[TOTAL CONSUMO AGUA RECHAZO PRODUCCIÓN (m3)]]</f>
        <v>422</v>
      </c>
      <c r="X256" s="111">
        <f>+Tabla1[[#This Row],[PERMEADO ETAPA 1  (m3)]]+Tabla1[[#This Row],[VOLUMEN  PTAP POTABLE (m3)2]]+Tabla1[[#This Row],[VOLUMEN CONSUMO ACUEDUCTO (m3)]]+Tabla1[[#This Row],[VOLUMEN CONSUMO CARROTANQUES (m3)]]</f>
        <v>422</v>
      </c>
      <c r="Y256" s="111">
        <v>0</v>
      </c>
      <c r="Z256" s="111">
        <v>480</v>
      </c>
      <c r="AA256" s="115">
        <f>+Tabla1[[#This Row],[VOLUMEN CONSUMO AGUA LIMPIA TINTORERIA (m3)]]</f>
        <v>134</v>
      </c>
      <c r="AB256" s="104">
        <f>Tabla1[[#This Row],[VOLUMEN CONSUMO AGUA LIMPIA TINTORERIA (m3)]]/Tabla1[[#This Row],[TOTAL CONSUMO AGUA PRODUCCIÓN (m3)]]</f>
        <v>0.31753554502369669</v>
      </c>
      <c r="AC256" s="115">
        <f>Tabla1[[#This Row],[TOTAL CONSUMO AGUA LIMPIA PRODUCCIÓN (m3)]]-Tabla1[[#This Row],[VOLUMEN CONSUMO AGUA LIMPIA LAVANDERIA (m3)]]</f>
        <v>134</v>
      </c>
      <c r="AD256" s="115">
        <v>0</v>
      </c>
      <c r="AE256" s="115"/>
      <c r="AF256" s="115">
        <v>65</v>
      </c>
      <c r="AG256" s="115">
        <v>45</v>
      </c>
      <c r="AH256" s="115">
        <f>Tabla1[[#This Row],[VOLUMEN CONSUMO AGUA LIMPIA LAVANDERIA (m3)]]</f>
        <v>288</v>
      </c>
      <c r="AI256" s="104">
        <f>Tabla1[[#This Row],[VOLUMEN CONSUMO AGUA LIMPIA LAVANDERIA (m3)]]/Tabla1[[#This Row],[TOTAL CONSUMO AGUA PRODUCCIÓN (m3)]]</f>
        <v>0.68246445497630337</v>
      </c>
      <c r="AJ256" s="115">
        <f>'[1]Contadores Por Turno 2026'!D258-'[1]Contadores Por Turno 2026'!D257</f>
        <v>288</v>
      </c>
      <c r="AK256" s="115">
        <v>0</v>
      </c>
      <c r="AL256" s="115"/>
      <c r="AM256" s="115">
        <v>19</v>
      </c>
      <c r="AN256" s="115">
        <v>0</v>
      </c>
      <c r="AO256" s="113">
        <f>'[1]Contadores Por Turno 2026'!R258-'[1]Contadores Por Turno 2026'!R257</f>
        <v>10</v>
      </c>
      <c r="AP256" s="111"/>
      <c r="AQ256" s="113"/>
      <c r="AR256" s="113">
        <v>8</v>
      </c>
      <c r="AS256" s="115">
        <f>'[1]Contadores Por Turno 2026'!L258-'[1]Contadores Por Turno 2026'!L257</f>
        <v>20</v>
      </c>
      <c r="AT256" s="113"/>
      <c r="AU256" s="112">
        <f>'[1]Contadores Por Turno 2026'!U258-'[1]Contadores Por Turno 2026'!U257</f>
        <v>439</v>
      </c>
      <c r="AV256" s="112">
        <f>'[1]Contadores Por Turno 2026'!V258-'[1]Contadores Por Turno 2026'!V257</f>
        <v>139</v>
      </c>
      <c r="AW256" s="112">
        <f>'[1]Contadores Por Turno 2026'!W258-'[1]Contadores Por Turno 2026'!W257</f>
        <v>183</v>
      </c>
      <c r="AX256" s="112"/>
      <c r="AY256" s="112">
        <v>0</v>
      </c>
      <c r="AZ256" s="112">
        <f>('[1]Contadores Por Turno 2026'!S258-'[1]Contadores Por Turno 2026'!S257)/1000</f>
        <v>58.113</v>
      </c>
      <c r="BA256" s="225"/>
      <c r="BB256" s="4"/>
    </row>
    <row r="257" spans="1:54" ht="15.75" thickBot="1" x14ac:dyDescent="0.3">
      <c r="A257" s="456">
        <f>+A256+1</f>
        <v>46108</v>
      </c>
      <c r="B257" s="26">
        <v>1</v>
      </c>
      <c r="C257" s="26">
        <f>WEEKNUM(Tabla1[[#This Row],[FECHA]],2)</f>
        <v>13</v>
      </c>
      <c r="D257" s="26">
        <f>DAY(Tabla1[[#This Row],[FECHA]])</f>
        <v>27</v>
      </c>
      <c r="E257" s="26">
        <f>'[1]Contadores Por Turno 2026'!X259-'[1]Contadores Por Turno 2026'!X258</f>
        <v>56</v>
      </c>
      <c r="F257" s="26">
        <f>'[1]Contadores Por Turno 2026'!Y259-'[1]Contadores Por Turno 2026'!Y258</f>
        <v>43</v>
      </c>
      <c r="G257" s="26"/>
      <c r="H2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57" s="26">
        <f>('[1]Contadores Por Turno 2026'!C259-'[1]Contadores Por Turno 2026'!C258)*10</f>
        <v>250</v>
      </c>
      <c r="J257" s="57">
        <f>Tabla1[[#This Row],[ENTRADA RO 1 (m3)]]</f>
        <v>347.44400000000002</v>
      </c>
      <c r="K257" s="57">
        <f>Tabla1[[#This Row],[RECHAZO ETAPA 1 (m3)]]</f>
        <v>91.444000000000017</v>
      </c>
      <c r="L257" s="57">
        <f>Tabla1[[#This Row],[PERMEADO ETAPA 1  (m3)]]</f>
        <v>256</v>
      </c>
      <c r="M257" s="56">
        <f>1-(Tabla1[[#This Row],[VOLUMEN ENVIADO A RO (m3)]]-Tabla1[[#This Row],[VOLUMEN ENVIADO PERMEADO RO (m3)]])/Tabla1[[#This Row],[VOLUMEN ENVIADO A RO (m3)]]</f>
        <v>0.73680938510954275</v>
      </c>
      <c r="N257" s="57">
        <f>('[1]Contadores Por Turno 2026'!N259-'[1]Contadores Por Turno 2026'!N258)/1000</f>
        <v>347.44400000000002</v>
      </c>
      <c r="O257" s="57">
        <f>('[1]Contadores Por Turno 2026'!O259-'[1]Contadores Por Turno 2026'!O258)</f>
        <v>256</v>
      </c>
      <c r="P257" s="57">
        <f>+Tabla1[[#This Row],[ENTRADA RO 1 (m3)]]-Tabla1[[#This Row],[PERMEADO ETAPA 1  (m3)]]</f>
        <v>91.444000000000017</v>
      </c>
      <c r="Q257" s="56">
        <f>1-(Tabla1[[#This Row],[VOLUMEN ENVIADO A RO (m3)]]-Tabla1[[#This Row],[VOLUMEN ENVIADO PERMEADO RO (m3)]])/Tabla1[[#This Row],[VOLUMEN ENVIADO A RO (m3)]]</f>
        <v>0.73680938510954275</v>
      </c>
      <c r="R257" s="57">
        <v>0</v>
      </c>
      <c r="S257" s="57">
        <v>0</v>
      </c>
      <c r="T257" s="57">
        <v>0</v>
      </c>
      <c r="U257" s="56" t="s">
        <v>18</v>
      </c>
      <c r="V257" s="57">
        <f>Tabla1[[#This Row],[VOLUMEN ENVIADO PERMEADO RO (m3)]]</f>
        <v>256</v>
      </c>
      <c r="W257" s="101">
        <f>Tabla1[[#This Row],[TOTAL CONSUMO AGUA LIMPIA PRODUCCIÓN (m3)]]+Tabla1[[#This Row],[TOTAL CONSUMO AGUA RECHAZO PRODUCCIÓN (m3)]]</f>
        <v>450</v>
      </c>
      <c r="X257" s="101">
        <f>+Tabla1[[#This Row],[PERMEADO ETAPA 1  (m3)]]+Tabla1[[#This Row],[VOLUMEN  PTAP POTABLE (m3)2]]+Tabla1[[#This Row],[VOLUMEN CONSUMO ACUEDUCTO (m3)]]+Tabla1[[#This Row],[VOLUMEN CONSUMO CARROTANQUES (m3)]]</f>
        <v>450</v>
      </c>
      <c r="Y257" s="101">
        <v>0</v>
      </c>
      <c r="Z257" s="101">
        <v>480</v>
      </c>
      <c r="AA257" s="105">
        <f>+Tabla1[[#This Row],[VOLUMEN CONSUMO AGUA LIMPIA TINTORERIA (m3)]]</f>
        <v>224</v>
      </c>
      <c r="AB257" s="104">
        <f>Tabla1[[#This Row],[VOLUMEN CONSUMO AGUA LIMPIA TINTORERIA (m3)]]/Tabla1[[#This Row],[TOTAL CONSUMO AGUA PRODUCCIÓN (m3)]]</f>
        <v>0.49777777777777776</v>
      </c>
      <c r="AC257" s="105">
        <f>Tabla1[[#This Row],[TOTAL CONSUMO AGUA LIMPIA PRODUCCIÓN (m3)]]-Tabla1[[#This Row],[VOLUMEN CONSUMO AGUA LIMPIA LAVANDERIA (m3)]]</f>
        <v>224</v>
      </c>
      <c r="AD257" s="105">
        <v>0</v>
      </c>
      <c r="AE257" s="105"/>
      <c r="AF257" s="105">
        <v>65</v>
      </c>
      <c r="AG257" s="105">
        <v>45</v>
      </c>
      <c r="AH257" s="105">
        <f>Tabla1[[#This Row],[VOLUMEN CONSUMO AGUA LIMPIA LAVANDERIA (m3)]]</f>
        <v>226</v>
      </c>
      <c r="AI257" s="104">
        <f>Tabla1[[#This Row],[VOLUMEN CONSUMO AGUA LIMPIA LAVANDERIA (m3)]]/Tabla1[[#This Row],[TOTAL CONSUMO AGUA PRODUCCIÓN (m3)]]</f>
        <v>0.50222222222222224</v>
      </c>
      <c r="AJ257" s="105">
        <f>'[1]Contadores Por Turno 2026'!D259-'[1]Contadores Por Turno 2026'!D258</f>
        <v>226</v>
      </c>
      <c r="AK257" s="105">
        <v>0</v>
      </c>
      <c r="AL257" s="105"/>
      <c r="AM257" s="105">
        <v>19</v>
      </c>
      <c r="AN257" s="105">
        <v>0</v>
      </c>
      <c r="AO257" s="103">
        <f>'[1]Contadores Por Turno 2026'!R259-'[1]Contadores Por Turno 2026'!R258</f>
        <v>18</v>
      </c>
      <c r="AP257" s="101"/>
      <c r="AQ257" s="103"/>
      <c r="AR257" s="103">
        <v>8</v>
      </c>
      <c r="AS257" s="105">
        <f>'[1]Contadores Por Turno 2026'!L259-'[1]Contadores Por Turno 2026'!L258</f>
        <v>23</v>
      </c>
      <c r="AT257" s="103"/>
      <c r="AU257" s="102">
        <f>'[1]Contadores Por Turno 2026'!U259-'[1]Contadores Por Turno 2026'!U258</f>
        <v>463</v>
      </c>
      <c r="AV257" s="102">
        <f>'[1]Contadores Por Turno 2026'!V259-'[1]Contadores Por Turno 2026'!V258</f>
        <v>162</v>
      </c>
      <c r="AW257" s="102">
        <f>'[1]Contadores Por Turno 2026'!W259-'[1]Contadores Por Turno 2026'!W258</f>
        <v>219</v>
      </c>
      <c r="AX257" s="102"/>
      <c r="AY257" s="102">
        <v>0</v>
      </c>
      <c r="AZ257" s="102">
        <f>('[1]Contadores Por Turno 2026'!S259-'[1]Contadores Por Turno 2026'!S258)/1000</f>
        <v>60.817</v>
      </c>
      <c r="BA257" s="223"/>
      <c r="BB257" s="4"/>
    </row>
    <row r="258" spans="1:54" ht="15.75" thickBot="1" x14ac:dyDescent="0.3">
      <c r="A258" s="454">
        <f>+A257</f>
        <v>46108</v>
      </c>
      <c r="B258" s="17">
        <v>2</v>
      </c>
      <c r="C258" s="17">
        <f>WEEKNUM(Tabla1[[#This Row],[FECHA]],2)</f>
        <v>13</v>
      </c>
      <c r="D258" s="17">
        <f>DAY(Tabla1[[#This Row],[FECHA]])</f>
        <v>27</v>
      </c>
      <c r="E258" s="17">
        <f>'[1]Contadores Por Turno 2026'!X260-'[1]Contadores Por Turno 2026'!X259</f>
        <v>11</v>
      </c>
      <c r="F258" s="17">
        <f>'[1]Contadores Por Turno 2026'!Y260-'[1]Contadores Por Turno 2026'!Y259</f>
        <v>10</v>
      </c>
      <c r="H25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258" s="17">
        <f>('[1]Contadores Por Turno 2026'!C260-'[1]Contadores Por Turno 2026'!C259)*10</f>
        <v>280</v>
      </c>
      <c r="J258" s="59">
        <f>Tabla1[[#This Row],[ENTRADA RO 1 (m3)]]</f>
        <v>266.77999999999997</v>
      </c>
      <c r="K258" s="59">
        <f>Tabla1[[#This Row],[RECHAZO ETAPA 1 (m3)]]</f>
        <v>69.779999999999973</v>
      </c>
      <c r="L258" s="59">
        <f>Tabla1[[#This Row],[PERMEADO ETAPA 1  (m3)]]</f>
        <v>197</v>
      </c>
      <c r="M258" s="58">
        <f>1-(Tabla1[[#This Row],[VOLUMEN ENVIADO A RO (m3)]]-Tabla1[[#This Row],[VOLUMEN ENVIADO PERMEADO RO (m3)]])/Tabla1[[#This Row],[VOLUMEN ENVIADO A RO (m3)]]</f>
        <v>0.73843616463003237</v>
      </c>
      <c r="N258" s="59">
        <f>('[1]Contadores Por Turno 2026'!N260-'[1]Contadores Por Turno 2026'!N259)/1000</f>
        <v>266.77999999999997</v>
      </c>
      <c r="O258" s="59">
        <f>('[1]Contadores Por Turno 2026'!O260-'[1]Contadores Por Turno 2026'!O259)</f>
        <v>197</v>
      </c>
      <c r="P258" s="59">
        <f>+Tabla1[[#This Row],[ENTRADA RO 1 (m3)]]-Tabla1[[#This Row],[PERMEADO ETAPA 1  (m3)]]</f>
        <v>69.779999999999973</v>
      </c>
      <c r="Q258" s="58">
        <f>1-(Tabla1[[#This Row],[VOLUMEN ENVIADO A RO (m3)]]-Tabla1[[#This Row],[VOLUMEN ENVIADO PERMEADO RO (m3)]])/Tabla1[[#This Row],[VOLUMEN ENVIADO A RO (m3)]]</f>
        <v>0.73843616463003237</v>
      </c>
      <c r="R258" s="59">
        <v>0</v>
      </c>
      <c r="S258" s="59">
        <v>0</v>
      </c>
      <c r="T258" s="59">
        <v>0</v>
      </c>
      <c r="U258" s="58" t="s">
        <v>18</v>
      </c>
      <c r="V258" s="59">
        <f>Tabla1[[#This Row],[VOLUMEN ENVIADO PERMEADO RO (m3)]]</f>
        <v>197</v>
      </c>
      <c r="W258" s="106">
        <f>Tabla1[[#This Row],[TOTAL CONSUMO AGUA LIMPIA PRODUCCIÓN (m3)]]+Tabla1[[#This Row],[TOTAL CONSUMO AGUA RECHAZO PRODUCCIÓN (m3)]]</f>
        <v>366</v>
      </c>
      <c r="X258" s="106">
        <f>+Tabla1[[#This Row],[PERMEADO ETAPA 1  (m3)]]+Tabla1[[#This Row],[VOLUMEN  PTAP POTABLE (m3)2]]+Tabla1[[#This Row],[VOLUMEN CONSUMO ACUEDUCTO (m3)]]+Tabla1[[#This Row],[VOLUMEN CONSUMO CARROTANQUES (m3)]]</f>
        <v>366</v>
      </c>
      <c r="Y258" s="106">
        <v>0</v>
      </c>
      <c r="Z258" s="106">
        <v>160</v>
      </c>
      <c r="AA258" s="110">
        <f>+Tabla1[[#This Row],[VOLUMEN CONSUMO AGUA LIMPIA TINTORERIA (m3)]]</f>
        <v>106</v>
      </c>
      <c r="AB258" s="104">
        <f>Tabla1[[#This Row],[VOLUMEN CONSUMO AGUA LIMPIA TINTORERIA (m3)]]/Tabla1[[#This Row],[TOTAL CONSUMO AGUA PRODUCCIÓN (m3)]]</f>
        <v>0.2896174863387978</v>
      </c>
      <c r="AC258" s="110">
        <f>Tabla1[[#This Row],[TOTAL CONSUMO AGUA LIMPIA PRODUCCIÓN (m3)]]-Tabla1[[#This Row],[VOLUMEN CONSUMO AGUA LIMPIA LAVANDERIA (m3)]]</f>
        <v>106</v>
      </c>
      <c r="AD258" s="110">
        <v>0</v>
      </c>
      <c r="AE258" s="110">
        <v>9490</v>
      </c>
      <c r="AF258" s="110">
        <v>65</v>
      </c>
      <c r="AG258" s="110">
        <v>45</v>
      </c>
      <c r="AH258" s="110">
        <f>Tabla1[[#This Row],[VOLUMEN CONSUMO AGUA LIMPIA LAVANDERIA (m3)]]</f>
        <v>260</v>
      </c>
      <c r="AI258" s="104">
        <f>Tabla1[[#This Row],[VOLUMEN CONSUMO AGUA LIMPIA LAVANDERIA (m3)]]/Tabla1[[#This Row],[TOTAL CONSUMO AGUA PRODUCCIÓN (m3)]]</f>
        <v>0.7103825136612022</v>
      </c>
      <c r="AJ258" s="110">
        <f>'[1]Contadores Por Turno 2026'!D260-'[1]Contadores Por Turno 2026'!D259</f>
        <v>260</v>
      </c>
      <c r="AK258" s="110">
        <v>0</v>
      </c>
      <c r="AL258" s="110">
        <v>15585</v>
      </c>
      <c r="AM258" s="110">
        <v>19</v>
      </c>
      <c r="AN258" s="110">
        <v>0</v>
      </c>
      <c r="AO258" s="108">
        <f>'[1]Contadores Por Turno 2026'!R260-'[1]Contadores Por Turno 2026'!R259</f>
        <v>18</v>
      </c>
      <c r="AP258" s="106"/>
      <c r="AQ258" s="108">
        <v>1647</v>
      </c>
      <c r="AR258" s="108">
        <v>8</v>
      </c>
      <c r="AS258" s="110">
        <f>'[1]Contadores Por Turno 2026'!L260-'[1]Contadores Por Turno 2026'!L259</f>
        <v>22</v>
      </c>
      <c r="AT258" s="108"/>
      <c r="AU258" s="107">
        <f>'[1]Contadores Por Turno 2026'!U260-'[1]Contadores Por Turno 2026'!U259</f>
        <v>367</v>
      </c>
      <c r="AV258" s="107">
        <f>'[1]Contadores Por Turno 2026'!V260-'[1]Contadores Por Turno 2026'!V259</f>
        <v>100</v>
      </c>
      <c r="AW258" s="107">
        <f>'[1]Contadores Por Turno 2026'!W260-'[1]Contadores Por Turno 2026'!W259</f>
        <v>110</v>
      </c>
      <c r="AX258" s="107"/>
      <c r="AY258" s="107">
        <v>0</v>
      </c>
      <c r="AZ258" s="107">
        <f>('[1]Contadores Por Turno 2026'!S260-'[1]Contadores Por Turno 2026'!S259)/1000</f>
        <v>73.738</v>
      </c>
      <c r="BA258" s="224"/>
      <c r="BB258" s="4"/>
    </row>
    <row r="259" spans="1:54" ht="15.75" thickBot="1" x14ac:dyDescent="0.3">
      <c r="A259" s="455">
        <f>+A258</f>
        <v>46108</v>
      </c>
      <c r="B259" s="28">
        <v>3</v>
      </c>
      <c r="C259" s="28">
        <f>WEEKNUM(Tabla1[[#This Row],[FECHA]],2)</f>
        <v>13</v>
      </c>
      <c r="D259" s="28">
        <f>DAY(Tabla1[[#This Row],[FECHA]])</f>
        <v>27</v>
      </c>
      <c r="E259" s="28">
        <f>'[1]Contadores Por Turno 2026'!X261-'[1]Contadores Por Turno 2026'!X260</f>
        <v>63</v>
      </c>
      <c r="F259" s="28">
        <f>'[1]Contadores Por Turno 2026'!Y261-'[1]Contadores Por Turno 2026'!Y260</f>
        <v>46</v>
      </c>
      <c r="G259" s="28"/>
      <c r="H25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228</v>
      </c>
      <c r="I259" s="28">
        <f>('[1]Contadores Por Turno 2026'!C261-'[1]Contadores Por Turno 2026'!C260)*10</f>
        <v>270</v>
      </c>
      <c r="J259" s="61">
        <f>Tabla1[[#This Row],[ENTRADA RO 1 (m3)]]</f>
        <v>227.477</v>
      </c>
      <c r="K259" s="61">
        <f>Tabla1[[#This Row],[RECHAZO ETAPA 1 (m3)]]</f>
        <v>47.477000000000004</v>
      </c>
      <c r="L259" s="61">
        <f>Tabla1[[#This Row],[PERMEADO ETAPA 1  (m3)]]</f>
        <v>180</v>
      </c>
      <c r="M259" s="60">
        <f>1-(Tabla1[[#This Row],[VOLUMEN ENVIADO A RO (m3)]]-Tabla1[[#This Row],[VOLUMEN ENVIADO PERMEADO RO (m3)]])/Tabla1[[#This Row],[VOLUMEN ENVIADO A RO (m3)]]</f>
        <v>0.79128878963587523</v>
      </c>
      <c r="N259" s="61">
        <f>('[1]Contadores Por Turno 2026'!N261-'[1]Contadores Por Turno 2026'!N260)/1000</f>
        <v>227.477</v>
      </c>
      <c r="O259" s="61">
        <f>('[1]Contadores Por Turno 2026'!O261-'[1]Contadores Por Turno 2026'!O260)</f>
        <v>180</v>
      </c>
      <c r="P259" s="61">
        <f>+Tabla1[[#This Row],[ENTRADA RO 1 (m3)]]-Tabla1[[#This Row],[PERMEADO ETAPA 1  (m3)]]</f>
        <v>47.477000000000004</v>
      </c>
      <c r="Q259" s="60">
        <f>1-(Tabla1[[#This Row],[VOLUMEN ENVIADO A RO (m3)]]-Tabla1[[#This Row],[VOLUMEN ENVIADO PERMEADO RO (m3)]])/Tabla1[[#This Row],[VOLUMEN ENVIADO A RO (m3)]]</f>
        <v>0.79128878963587523</v>
      </c>
      <c r="R259" s="61">
        <v>0</v>
      </c>
      <c r="S259" s="61">
        <v>0</v>
      </c>
      <c r="T259" s="61">
        <v>0</v>
      </c>
      <c r="U259" s="60" t="s">
        <v>18</v>
      </c>
      <c r="V259" s="61">
        <f>Tabla1[[#This Row],[VOLUMEN ENVIADO PERMEADO RO (m3)]]</f>
        <v>180</v>
      </c>
      <c r="W259" s="111">
        <f>Tabla1[[#This Row],[TOTAL CONSUMO AGUA LIMPIA PRODUCCIÓN (m3)]]+Tabla1[[#This Row],[TOTAL CONSUMO AGUA RECHAZO PRODUCCIÓN (m3)]]</f>
        <v>454</v>
      </c>
      <c r="X259" s="111">
        <f>+Tabla1[[#This Row],[PERMEADO ETAPA 1  (m3)]]+Tabla1[[#This Row],[VOLUMEN  PTAP POTABLE (m3)2]]+Tabla1[[#This Row],[VOLUMEN CONSUMO ACUEDUCTO (m3)]]+Tabla1[[#This Row],[VOLUMEN CONSUMO CARROTANQUES (m3)]]</f>
        <v>454</v>
      </c>
      <c r="Y259" s="111">
        <v>0</v>
      </c>
      <c r="Z259" s="111">
        <v>480</v>
      </c>
      <c r="AA259" s="115">
        <f>+Tabla1[[#This Row],[VOLUMEN CONSUMO AGUA LIMPIA TINTORERIA (m3)]]</f>
        <v>190</v>
      </c>
      <c r="AB259" s="104">
        <f>Tabla1[[#This Row],[VOLUMEN CONSUMO AGUA LIMPIA TINTORERIA (m3)]]/Tabla1[[#This Row],[TOTAL CONSUMO AGUA PRODUCCIÓN (m3)]]</f>
        <v>0.41850220264317178</v>
      </c>
      <c r="AC259" s="115">
        <f>Tabla1[[#This Row],[TOTAL CONSUMO AGUA LIMPIA PRODUCCIÓN (m3)]]-Tabla1[[#This Row],[VOLUMEN CONSUMO AGUA LIMPIA LAVANDERIA (m3)]]</f>
        <v>190</v>
      </c>
      <c r="AD259" s="115">
        <v>0</v>
      </c>
      <c r="AE259" s="115"/>
      <c r="AF259" s="115">
        <v>65</v>
      </c>
      <c r="AG259" s="115">
        <v>45</v>
      </c>
      <c r="AH259" s="115">
        <f>Tabla1[[#This Row],[VOLUMEN CONSUMO AGUA LIMPIA LAVANDERIA (m3)]]</f>
        <v>264</v>
      </c>
      <c r="AI259" s="104">
        <f>Tabla1[[#This Row],[VOLUMEN CONSUMO AGUA LIMPIA LAVANDERIA (m3)]]/Tabla1[[#This Row],[TOTAL CONSUMO AGUA PRODUCCIÓN (m3)]]</f>
        <v>0.58149779735682816</v>
      </c>
      <c r="AJ259" s="115">
        <f>'[1]Contadores Por Turno 2026'!D261-'[1]Contadores Por Turno 2026'!D260</f>
        <v>264</v>
      </c>
      <c r="AK259" s="115">
        <v>0</v>
      </c>
      <c r="AL259" s="115"/>
      <c r="AM259" s="115">
        <v>19</v>
      </c>
      <c r="AN259" s="115">
        <v>0</v>
      </c>
      <c r="AO259" s="113">
        <f>'[1]Contadores Por Turno 2026'!R261-'[1]Contadores Por Turno 2026'!R260</f>
        <v>7</v>
      </c>
      <c r="AP259" s="111"/>
      <c r="AQ259" s="113"/>
      <c r="AR259" s="113">
        <v>8</v>
      </c>
      <c r="AS259" s="115">
        <f>'[1]Contadores Por Turno 2026'!L261-'[1]Contadores Por Turno 2026'!L260</f>
        <v>20</v>
      </c>
      <c r="AT259" s="113"/>
      <c r="AU259" s="112">
        <f>'[1]Contadores Por Turno 2026'!U261-'[1]Contadores Por Turno 2026'!U260</f>
        <v>471</v>
      </c>
      <c r="AV259" s="112">
        <f>'[1]Contadores Por Turno 2026'!V261-'[1]Contadores Por Turno 2026'!V260</f>
        <v>143</v>
      </c>
      <c r="AW259" s="112">
        <f>'[1]Contadores Por Turno 2026'!W261-'[1]Contadores Por Turno 2026'!W260</f>
        <v>167</v>
      </c>
      <c r="AX259" s="112"/>
      <c r="AY259" s="112">
        <v>0</v>
      </c>
      <c r="AZ259" s="112">
        <f>('[1]Contadores Por Turno 2026'!S261-'[1]Contadores Por Turno 2026'!S260)/1000</f>
        <v>41.296999999999997</v>
      </c>
      <c r="BA259" s="225"/>
      <c r="BB259" s="4"/>
    </row>
    <row r="260" spans="1:54" ht="15.75" thickBot="1" x14ac:dyDescent="0.3">
      <c r="A260" s="25">
        <f>+A259+1</f>
        <v>46109</v>
      </c>
      <c r="B260" s="26">
        <v>1</v>
      </c>
      <c r="C260" s="26">
        <f>WEEKNUM(Tabla1[[#This Row],[FECHA]],2)</f>
        <v>13</v>
      </c>
      <c r="D260" s="26">
        <f>DAY(Tabla1[[#This Row],[FECHA]])</f>
        <v>28</v>
      </c>
      <c r="E260" s="26">
        <f>'[1]Contadores Por Turno 2026'!X262-'[1]Contadores Por Turno 2026'!X261</f>
        <v>93</v>
      </c>
      <c r="F260" s="26">
        <f>'[1]Contadores Por Turno 2026'!Y262-'[1]Contadores Por Turno 2026'!Y261</f>
        <v>73</v>
      </c>
      <c r="G260" s="26"/>
      <c r="H2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</v>
      </c>
      <c r="I260" s="26">
        <f>('[1]Contadores Por Turno 2026'!C262-'[1]Contadores Por Turno 2026'!C261)*10</f>
        <v>220</v>
      </c>
      <c r="J260" s="57">
        <f>Tabla1[[#This Row],[ENTRADA RO 1 (m3)]]</f>
        <v>295.108</v>
      </c>
      <c r="K260" s="57">
        <f>Tabla1[[#This Row],[RECHAZO ETAPA 1 (m3)]]</f>
        <v>72.108000000000004</v>
      </c>
      <c r="L260" s="57">
        <f>Tabla1[[#This Row],[PERMEADO ETAPA 1  (m3)]]</f>
        <v>223</v>
      </c>
      <c r="M260" s="56">
        <f>1-(Tabla1[[#This Row],[VOLUMEN ENVIADO A RO (m3)]]-Tabla1[[#This Row],[VOLUMEN ENVIADO PERMEADO RO (m3)]])/Tabla1[[#This Row],[VOLUMEN ENVIADO A RO (m3)]]</f>
        <v>0.75565555660978356</v>
      </c>
      <c r="N260" s="57">
        <f>('[1]Contadores Por Turno 2026'!N262-'[1]Contadores Por Turno 2026'!N261)/1000</f>
        <v>295.108</v>
      </c>
      <c r="O260" s="57">
        <f>('[1]Contadores Por Turno 2026'!O262-'[1]Contadores Por Turno 2026'!O261)</f>
        <v>223</v>
      </c>
      <c r="P260" s="57">
        <f>+Tabla1[[#This Row],[ENTRADA RO 1 (m3)]]-Tabla1[[#This Row],[PERMEADO ETAPA 1  (m3)]]</f>
        <v>72.108000000000004</v>
      </c>
      <c r="Q260" s="56">
        <f>1-(Tabla1[[#This Row],[VOLUMEN ENVIADO A RO (m3)]]-Tabla1[[#This Row],[VOLUMEN ENVIADO PERMEADO RO (m3)]])/Tabla1[[#This Row],[VOLUMEN ENVIADO A RO (m3)]]</f>
        <v>0.75565555660978356</v>
      </c>
      <c r="R260" s="57">
        <v>0</v>
      </c>
      <c r="S260" s="57">
        <v>0</v>
      </c>
      <c r="T260" s="57">
        <v>0</v>
      </c>
      <c r="U260" s="56" t="s">
        <v>18</v>
      </c>
      <c r="V260" s="57">
        <f>Tabla1[[#This Row],[VOLUMEN ENVIADO PERMEADO RO (m3)]]</f>
        <v>223</v>
      </c>
      <c r="W260" s="101">
        <f>Tabla1[[#This Row],[TOTAL CONSUMO AGUA LIMPIA PRODUCCIÓN (m3)]]+Tabla1[[#This Row],[TOTAL CONSUMO AGUA RECHAZO PRODUCCIÓN (m3)]]</f>
        <v>451</v>
      </c>
      <c r="X260" s="101">
        <f>+Tabla1[[#This Row],[PERMEADO ETAPA 1  (m3)]]+Tabla1[[#This Row],[VOLUMEN  PTAP POTABLE (m3)2]]+Tabla1[[#This Row],[VOLUMEN CONSUMO ACUEDUCTO (m3)]]+Tabla1[[#This Row],[VOLUMEN CONSUMO CARROTANQUES (m3)]]</f>
        <v>451</v>
      </c>
      <c r="Y260" s="101">
        <v>0</v>
      </c>
      <c r="Z260" s="101">
        <v>560</v>
      </c>
      <c r="AA260" s="105">
        <f>+Tabla1[[#This Row],[VOLUMEN CONSUMO AGUA LIMPIA TINTORERIA (m3)]]</f>
        <v>215</v>
      </c>
      <c r="AB260" s="104">
        <f>Tabla1[[#This Row],[VOLUMEN CONSUMO AGUA LIMPIA TINTORERIA (m3)]]/Tabla1[[#This Row],[TOTAL CONSUMO AGUA PRODUCCIÓN (m3)]]</f>
        <v>0.47671840354767187</v>
      </c>
      <c r="AC260" s="105">
        <f>Tabla1[[#This Row],[TOTAL CONSUMO AGUA LIMPIA PRODUCCIÓN (m3)]]-Tabla1[[#This Row],[VOLUMEN CONSUMO AGUA LIMPIA LAVANDERIA (m3)]]</f>
        <v>215</v>
      </c>
      <c r="AD260" s="105">
        <v>0</v>
      </c>
      <c r="AE260" s="105"/>
      <c r="AF260" s="105">
        <v>65</v>
      </c>
      <c r="AG260" s="105">
        <v>45</v>
      </c>
      <c r="AH260" s="105">
        <f>Tabla1[[#This Row],[VOLUMEN CONSUMO AGUA LIMPIA LAVANDERIA (m3)]]</f>
        <v>236</v>
      </c>
      <c r="AI260" s="104">
        <f>Tabla1[[#This Row],[VOLUMEN CONSUMO AGUA LIMPIA LAVANDERIA (m3)]]/Tabla1[[#This Row],[TOTAL CONSUMO AGUA PRODUCCIÓN (m3)]]</f>
        <v>0.52328159645232819</v>
      </c>
      <c r="AJ260" s="105">
        <f>'[1]Contadores Por Turno 2026'!D262-'[1]Contadores Por Turno 2026'!D261</f>
        <v>236</v>
      </c>
      <c r="AK260" s="105">
        <v>0</v>
      </c>
      <c r="AL260" s="105"/>
      <c r="AM260" s="105">
        <v>19</v>
      </c>
      <c r="AN260" s="105">
        <v>0</v>
      </c>
      <c r="AO260" s="103">
        <f>'[1]Contadores Por Turno 2026'!R262-'[1]Contadores Por Turno 2026'!R261</f>
        <v>14</v>
      </c>
      <c r="AP260" s="101"/>
      <c r="AQ260" s="103"/>
      <c r="AR260" s="103">
        <v>8</v>
      </c>
      <c r="AS260" s="105">
        <f>'[1]Contadores Por Turno 2026'!L262-'[1]Contadores Por Turno 2026'!L261</f>
        <v>24</v>
      </c>
      <c r="AT260" s="103"/>
      <c r="AU260" s="102">
        <f>'[1]Contadores Por Turno 2026'!U262-'[1]Contadores Por Turno 2026'!U261</f>
        <v>471</v>
      </c>
      <c r="AV260" s="102">
        <f>'[1]Contadores Por Turno 2026'!V262-'[1]Contadores Por Turno 2026'!V261</f>
        <v>134</v>
      </c>
      <c r="AW260" s="102">
        <f>'[1]Contadores Por Turno 2026'!W262-'[1]Contadores Por Turno 2026'!W261</f>
        <v>154</v>
      </c>
      <c r="AX260" s="102"/>
      <c r="AY260" s="102">
        <f>('[1]Contadores Por Turno 2026'!AD262-'[1]Contadores Por Turno 2026'!AD261)</f>
        <v>0</v>
      </c>
      <c r="AZ260" s="102">
        <f>('[1]Contadores Por Turno 2026'!S262-'[1]Contadores Por Turno 2026'!S261)/1000</f>
        <v>52.2</v>
      </c>
      <c r="BA260" s="223"/>
      <c r="BB260" s="4"/>
    </row>
    <row r="261" spans="1:54" ht="15.75" thickBot="1" x14ac:dyDescent="0.3">
      <c r="A261" s="23">
        <f>+A260</f>
        <v>46109</v>
      </c>
      <c r="B261" s="17">
        <v>2</v>
      </c>
      <c r="C261" s="17">
        <f>WEEKNUM(Tabla1[[#This Row],[FECHA]],2)</f>
        <v>13</v>
      </c>
      <c r="D261" s="17">
        <f>DAY(Tabla1[[#This Row],[FECHA]])</f>
        <v>28</v>
      </c>
      <c r="E261" s="17">
        <f>'[1]Contadores Por Turno 2026'!X263-'[1]Contadores Por Turno 2026'!X262</f>
        <v>40</v>
      </c>
      <c r="F261" s="17">
        <f>'[1]Contadores Por Turno 2026'!Y263-'[1]Contadores Por Turno 2026'!Y262</f>
        <v>29</v>
      </c>
      <c r="H26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431</v>
      </c>
      <c r="I261" s="17">
        <f>('[1]Contadores Por Turno 2026'!C263-'[1]Contadores Por Turno 2026'!C262)*10</f>
        <v>400</v>
      </c>
      <c r="J261" s="59">
        <f>Tabla1[[#This Row],[ENTRADA RO 1 (m3)]]</f>
        <v>0</v>
      </c>
      <c r="K261" s="59">
        <f>Tabla1[[#This Row],[RECHAZO ETAPA 1 (m3)]]</f>
        <v>0</v>
      </c>
      <c r="L261" s="59">
        <f>Tabla1[[#This Row],[PERMEADO ETAPA 1  (m3)]]</f>
        <v>0</v>
      </c>
      <c r="M261" s="58" t="e">
        <f>1-(Tabla1[[#This Row],[VOLUMEN ENVIADO A RO (m3)]]-Tabla1[[#This Row],[VOLUMEN ENVIADO PERMEADO RO (m3)]])/Tabla1[[#This Row],[VOLUMEN ENVIADO A RO (m3)]]</f>
        <v>#DIV/0!</v>
      </c>
      <c r="N261" s="59">
        <f>('[1]Contadores Por Turno 2026'!N263-'[1]Contadores Por Turno 2026'!N262)/1000</f>
        <v>0</v>
      </c>
      <c r="O261" s="59">
        <f>('[1]Contadores Por Turno 2026'!O263-'[1]Contadores Por Turno 2026'!O262)</f>
        <v>0</v>
      </c>
      <c r="P261" s="59">
        <f>+Tabla1[[#This Row],[ENTRADA RO 1 (m3)]]-Tabla1[[#This Row],[PERMEADO ETAPA 1  (m3)]]</f>
        <v>0</v>
      </c>
      <c r="Q261" s="58" t="e">
        <f>1-(Tabla1[[#This Row],[VOLUMEN ENVIADO A RO (m3)]]-Tabla1[[#This Row],[VOLUMEN ENVIADO PERMEADO RO (m3)]])/Tabla1[[#This Row],[VOLUMEN ENVIADO A RO (m3)]]</f>
        <v>#DIV/0!</v>
      </c>
      <c r="R261" s="59">
        <v>0</v>
      </c>
      <c r="S261" s="59">
        <v>0</v>
      </c>
      <c r="T261" s="59">
        <v>0</v>
      </c>
      <c r="U261" s="58" t="s">
        <v>18</v>
      </c>
      <c r="V261" s="59">
        <f>Tabla1[[#This Row],[VOLUMEN ENVIADO PERMEADO RO (m3)]]</f>
        <v>0</v>
      </c>
      <c r="W261" s="106">
        <f>Tabla1[[#This Row],[TOTAL CONSUMO AGUA LIMPIA PRODUCCIÓN (m3)]]+Tabla1[[#This Row],[TOTAL CONSUMO AGUA RECHAZO PRODUCCIÓN (m3)]]</f>
        <v>460</v>
      </c>
      <c r="X261" s="106">
        <f>+Tabla1[[#This Row],[PERMEADO ETAPA 1  (m3)]]+Tabla1[[#This Row],[VOLUMEN  PTAP POTABLE (m3)2]]+Tabla1[[#This Row],[VOLUMEN CONSUMO ACUEDUCTO (m3)]]+Tabla1[[#This Row],[VOLUMEN CONSUMO CARROTANQUES (m3)]]</f>
        <v>460</v>
      </c>
      <c r="Y261" s="106">
        <v>0</v>
      </c>
      <c r="Z261" s="106">
        <v>320</v>
      </c>
      <c r="AA261" s="110">
        <f>+Tabla1[[#This Row],[VOLUMEN CONSUMO AGUA LIMPIA TINTORERIA (m3)]]</f>
        <v>222</v>
      </c>
      <c r="AB261" s="104">
        <f>Tabla1[[#This Row],[VOLUMEN CONSUMO AGUA LIMPIA TINTORERIA (m3)]]/Tabla1[[#This Row],[TOTAL CONSUMO AGUA PRODUCCIÓN (m3)]]</f>
        <v>0.4826086956521739</v>
      </c>
      <c r="AC261" s="110">
        <f>Tabla1[[#This Row],[TOTAL CONSUMO AGUA LIMPIA PRODUCCIÓN (m3)]]-Tabla1[[#This Row],[VOLUMEN CONSUMO AGUA LIMPIA LAVANDERIA (m3)]]</f>
        <v>222</v>
      </c>
      <c r="AD261" s="110">
        <v>0</v>
      </c>
      <c r="AE261" s="110">
        <v>12244</v>
      </c>
      <c r="AF261" s="110">
        <v>65</v>
      </c>
      <c r="AG261" s="110">
        <v>45</v>
      </c>
      <c r="AH261" s="110">
        <f>Tabla1[[#This Row],[VOLUMEN CONSUMO AGUA LIMPIA LAVANDERIA (m3)]]</f>
        <v>238</v>
      </c>
      <c r="AI261" s="104">
        <f>Tabla1[[#This Row],[VOLUMEN CONSUMO AGUA LIMPIA LAVANDERIA (m3)]]/Tabla1[[#This Row],[TOTAL CONSUMO AGUA PRODUCCIÓN (m3)]]</f>
        <v>0.5173913043478261</v>
      </c>
      <c r="AJ261" s="110">
        <f>'[1]Contadores Por Turno 2026'!D263-'[1]Contadores Por Turno 2026'!D262</f>
        <v>238</v>
      </c>
      <c r="AK261" s="110">
        <v>0</v>
      </c>
      <c r="AL261" s="110">
        <v>16358</v>
      </c>
      <c r="AM261" s="110">
        <v>19</v>
      </c>
      <c r="AN261" s="110">
        <v>0</v>
      </c>
      <c r="AO261" s="108">
        <f>'[1]Contadores Por Turno 2026'!R263-'[1]Contadores Por Turno 2026'!R262</f>
        <v>15</v>
      </c>
      <c r="AP261" s="106"/>
      <c r="AQ261" s="108"/>
      <c r="AR261" s="108">
        <v>8</v>
      </c>
      <c r="AS261" s="110">
        <f>'[1]Contadores Por Turno 2026'!L263-'[1]Contadores Por Turno 2026'!L262</f>
        <v>21</v>
      </c>
      <c r="AT261" s="108"/>
      <c r="AU261" s="107">
        <f>'[1]Contadores Por Turno 2026'!U263-'[1]Contadores Por Turno 2026'!U262</f>
        <v>471</v>
      </c>
      <c r="AV261" s="107">
        <f>'[1]Contadores Por Turno 2026'!V263-'[1]Contadores Por Turno 2026'!V262</f>
        <v>39</v>
      </c>
      <c r="AW261" s="107">
        <f>'[1]Contadores Por Turno 2026'!W263-'[1]Contadores Por Turno 2026'!W262</f>
        <v>19</v>
      </c>
      <c r="AX261" s="107"/>
      <c r="AY261" s="107">
        <f>('[1]Contadores Por Turno 2026'!AD263-'[1]Contadores Por Turno 2026'!AD262)</f>
        <v>0</v>
      </c>
      <c r="AZ261" s="107">
        <f>('[1]Contadores Por Turno 2026'!S263-'[1]Contadores Por Turno 2026'!S262)/1000</f>
        <v>71.284999999999997</v>
      </c>
      <c r="BA261" s="224"/>
      <c r="BB261" s="4"/>
    </row>
    <row r="262" spans="1:54" ht="15.75" thickBot="1" x14ac:dyDescent="0.3">
      <c r="A262" s="27">
        <f>+A261</f>
        <v>46109</v>
      </c>
      <c r="B262" s="28">
        <v>3</v>
      </c>
      <c r="C262" s="28">
        <f>WEEKNUM(Tabla1[[#This Row],[FECHA]],2)</f>
        <v>13</v>
      </c>
      <c r="D262" s="28">
        <f>DAY(Tabla1[[#This Row],[FECHA]])</f>
        <v>28</v>
      </c>
      <c r="E262" s="28">
        <f>'[1]Contadores Por Turno 2026'!X264-'[1]Contadores Por Turno 2026'!X263</f>
        <v>66</v>
      </c>
      <c r="F262" s="28">
        <f>'[1]Contadores Por Turno 2026'!Y264-'[1]Contadores Por Turno 2026'!Y263</f>
        <v>51</v>
      </c>
      <c r="G262" s="28"/>
      <c r="H26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62" s="28">
        <f>('[1]Contadores Por Turno 2026'!C264-'[1]Contadores Por Turno 2026'!C263)*10</f>
        <v>310</v>
      </c>
      <c r="J262" s="61">
        <f>Tabla1[[#This Row],[ENTRADA RO 1 (m3)]]</f>
        <v>73.025000000000006</v>
      </c>
      <c r="K262" s="61">
        <f>Tabla1[[#This Row],[RECHAZO ETAPA 1 (m3)]]</f>
        <v>19.025000000000006</v>
      </c>
      <c r="L262" s="61">
        <f>Tabla1[[#This Row],[PERMEADO ETAPA 1  (m3)]]</f>
        <v>54</v>
      </c>
      <c r="M262" s="60">
        <f>1-(Tabla1[[#This Row],[VOLUMEN ENVIADO A RO (m3)]]-Tabla1[[#This Row],[VOLUMEN ENVIADO PERMEADO RO (m3)]])/Tabla1[[#This Row],[VOLUMEN ENVIADO A RO (m3)]]</f>
        <v>0.73947278329339261</v>
      </c>
      <c r="N262" s="61">
        <f>('[1]Contadores Por Turno 2026'!N264-'[1]Contadores Por Turno 2026'!N263)/1000</f>
        <v>73.025000000000006</v>
      </c>
      <c r="O262" s="61">
        <f>('[1]Contadores Por Turno 2026'!O264-'[1]Contadores Por Turno 2026'!O263)</f>
        <v>54</v>
      </c>
      <c r="P262" s="61">
        <f>+Tabla1[[#This Row],[ENTRADA RO 1 (m3)]]-Tabla1[[#This Row],[PERMEADO ETAPA 1  (m3)]]</f>
        <v>19.025000000000006</v>
      </c>
      <c r="Q262" s="60">
        <f>1-(Tabla1[[#This Row],[VOLUMEN ENVIADO A RO (m3)]]-Tabla1[[#This Row],[VOLUMEN ENVIADO PERMEADO RO (m3)]])/Tabla1[[#This Row],[VOLUMEN ENVIADO A RO (m3)]]</f>
        <v>0.73947278329339261</v>
      </c>
      <c r="R262" s="61">
        <v>0</v>
      </c>
      <c r="S262" s="61">
        <v>0</v>
      </c>
      <c r="T262" s="61">
        <v>0</v>
      </c>
      <c r="U262" s="60" t="s">
        <v>18</v>
      </c>
      <c r="V262" s="61">
        <f>Tabla1[[#This Row],[VOLUMEN ENVIADO PERMEADO RO (m3)]]</f>
        <v>54</v>
      </c>
      <c r="W262" s="111">
        <f>Tabla1[[#This Row],[TOTAL CONSUMO AGUA LIMPIA PRODUCCIÓN (m3)]]+Tabla1[[#This Row],[TOTAL CONSUMO AGUA RECHAZO PRODUCCIÓN (m3)]]</f>
        <v>385</v>
      </c>
      <c r="X262" s="111">
        <f>+Tabla1[[#This Row],[PERMEADO ETAPA 1  (m3)]]+Tabla1[[#This Row],[VOLUMEN  PTAP POTABLE (m3)2]]+Tabla1[[#This Row],[VOLUMEN CONSUMO ACUEDUCTO (m3)]]+Tabla1[[#This Row],[VOLUMEN CONSUMO CARROTANQUES (m3)]]</f>
        <v>385</v>
      </c>
      <c r="Y262" s="111">
        <v>0</v>
      </c>
      <c r="Z262" s="111">
        <v>640</v>
      </c>
      <c r="AA262" s="115">
        <f>+Tabla1[[#This Row],[VOLUMEN CONSUMO AGUA LIMPIA TINTORERIA (m3)]]</f>
        <v>158</v>
      </c>
      <c r="AB262" s="104">
        <f>Tabla1[[#This Row],[VOLUMEN CONSUMO AGUA LIMPIA TINTORERIA (m3)]]/Tabla1[[#This Row],[TOTAL CONSUMO AGUA PRODUCCIÓN (m3)]]</f>
        <v>0.41038961038961042</v>
      </c>
      <c r="AC262" s="115">
        <f>Tabla1[[#This Row],[TOTAL CONSUMO AGUA LIMPIA PRODUCCIÓN (m3)]]-Tabla1[[#This Row],[VOLUMEN CONSUMO AGUA LIMPIA LAVANDERIA (m3)]]</f>
        <v>158</v>
      </c>
      <c r="AD262" s="115">
        <v>0</v>
      </c>
      <c r="AE262" s="115"/>
      <c r="AF262" s="115">
        <v>65</v>
      </c>
      <c r="AG262" s="115">
        <v>45</v>
      </c>
      <c r="AH262" s="115">
        <f>Tabla1[[#This Row],[VOLUMEN CONSUMO AGUA LIMPIA LAVANDERIA (m3)]]</f>
        <v>227</v>
      </c>
      <c r="AI262" s="104">
        <f>Tabla1[[#This Row],[VOLUMEN CONSUMO AGUA LIMPIA LAVANDERIA (m3)]]/Tabla1[[#This Row],[TOTAL CONSUMO AGUA PRODUCCIÓN (m3)]]</f>
        <v>0.58961038961038958</v>
      </c>
      <c r="AJ262" s="115">
        <f>'[1]Contadores Por Turno 2026'!D264-'[1]Contadores Por Turno 2026'!D263</f>
        <v>227</v>
      </c>
      <c r="AK262" s="115">
        <v>0</v>
      </c>
      <c r="AL262" s="115"/>
      <c r="AM262" s="115">
        <v>19</v>
      </c>
      <c r="AN262" s="115">
        <v>0</v>
      </c>
      <c r="AO262" s="113">
        <f>'[1]Contadores Por Turno 2026'!R264-'[1]Contadores Por Turno 2026'!R263</f>
        <v>16</v>
      </c>
      <c r="AP262" s="111"/>
      <c r="AQ262" s="113"/>
      <c r="AR262" s="113">
        <v>8</v>
      </c>
      <c r="AS262" s="115">
        <f>'[1]Contadores Por Turno 2026'!L264-'[1]Contadores Por Turno 2026'!L263</f>
        <v>22</v>
      </c>
      <c r="AT262" s="113"/>
      <c r="AU262" s="112">
        <f>'[1]Contadores Por Turno 2026'!U264-'[1]Contadores Por Turno 2026'!U263</f>
        <v>400</v>
      </c>
      <c r="AV262" s="112">
        <f>'[1]Contadores Por Turno 2026'!V264-'[1]Contadores Por Turno 2026'!V263</f>
        <v>16</v>
      </c>
      <c r="AW262" s="112">
        <f>'[1]Contadores Por Turno 2026'!W264-'[1]Contadores Por Turno 2026'!W263</f>
        <v>14</v>
      </c>
      <c r="AX262" s="112"/>
      <c r="AY262" s="112">
        <f>('[1]Contadores Por Turno 2026'!AD264-'[1]Contadores Por Turno 2026'!AD263)</f>
        <v>0</v>
      </c>
      <c r="AZ262" s="112">
        <f>('[1]Contadores Por Turno 2026'!S264-'[1]Contadores Por Turno 2026'!S263)/1000</f>
        <v>24.64</v>
      </c>
      <c r="BA262" s="225"/>
      <c r="BB262" s="4"/>
    </row>
    <row r="263" spans="1:54" ht="15.75" thickBot="1" x14ac:dyDescent="0.3">
      <c r="A263" s="25">
        <f>+A262+1</f>
        <v>46110</v>
      </c>
      <c r="B263" s="26">
        <v>1</v>
      </c>
      <c r="C263" s="26">
        <f>WEEKNUM(Tabla1[[#This Row],[FECHA]],2)</f>
        <v>13</v>
      </c>
      <c r="D263" s="26">
        <f>DAY(Tabla1[[#This Row],[FECHA]])</f>
        <v>29</v>
      </c>
      <c r="E263" s="26">
        <f>'[1]Contadores Por Turno 2026'!X265-'[1]Contadores Por Turno 2026'!X264</f>
        <v>141</v>
      </c>
      <c r="F263" s="26">
        <f>'[1]Contadores Por Turno 2026'!Y265-'[1]Contadores Por Turno 2026'!Y264</f>
        <v>102</v>
      </c>
      <c r="G263" s="26"/>
      <c r="H2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139</v>
      </c>
      <c r="I263" s="26">
        <f>('[1]Contadores Por Turno 2026'!C265-'[1]Contadores Por Turno 2026'!C264)*10</f>
        <v>280</v>
      </c>
      <c r="J263" s="57">
        <f>Tabla1[[#This Row],[ENTRADA RO 1 (m3)]]</f>
        <v>0</v>
      </c>
      <c r="K263" s="57">
        <f>Tabla1[[#This Row],[RECHAZO ETAPA 1 (m3)]]</f>
        <v>0</v>
      </c>
      <c r="L263" s="57">
        <f>Tabla1[[#This Row],[PERMEADO ETAPA 1  (m3)]]</f>
        <v>0</v>
      </c>
      <c r="M263" s="56" t="e">
        <f>1-(Tabla1[[#This Row],[VOLUMEN ENVIADO A RO (m3)]]-Tabla1[[#This Row],[VOLUMEN ENVIADO PERMEADO RO (m3)]])/Tabla1[[#This Row],[VOLUMEN ENVIADO A RO (m3)]]</f>
        <v>#DIV/0!</v>
      </c>
      <c r="N263" s="57">
        <f>('[1]Contadores Por Turno 2026'!N265-'[1]Contadores Por Turno 2026'!N264)/1000</f>
        <v>0</v>
      </c>
      <c r="O263" s="57">
        <f>('[1]Contadores Por Turno 2026'!O265-'[1]Contadores Por Turno 2026'!O264)</f>
        <v>0</v>
      </c>
      <c r="P263" s="57">
        <f>+Tabla1[[#This Row],[ENTRADA RO 1 (m3)]]-Tabla1[[#This Row],[PERMEADO ETAPA 1  (m3)]]</f>
        <v>0</v>
      </c>
      <c r="Q263" s="56" t="e">
        <f>1-(Tabla1[[#This Row],[VOLUMEN ENVIADO A RO (m3)]]-Tabla1[[#This Row],[VOLUMEN ENVIADO PERMEADO RO (m3)]])/Tabla1[[#This Row],[VOLUMEN ENVIADO A RO (m3)]]</f>
        <v>#DIV/0!</v>
      </c>
      <c r="R263" s="57">
        <v>0</v>
      </c>
      <c r="S263" s="57">
        <v>0</v>
      </c>
      <c r="T263" s="57">
        <f>+Tabla1[[#This Row],[ENTRADA RO 1 (m3)]]-Tabla1[[#This Row],[PERMEADO ETAPA 1  (m3)]]</f>
        <v>0</v>
      </c>
      <c r="U263" s="56" t="s">
        <v>18</v>
      </c>
      <c r="V263" s="57">
        <f>Tabla1[[#This Row],[VOLUMEN ENVIADO PERMEADO RO (m3)]]</f>
        <v>0</v>
      </c>
      <c r="W263" s="101">
        <f>Tabla1[[#This Row],[TOTAL CONSUMO AGUA LIMPIA PRODUCCIÓN (m3)]]+Tabla1[[#This Row],[TOTAL CONSUMO AGUA RECHAZO PRODUCCIÓN (m3)]]</f>
        <v>241</v>
      </c>
      <c r="X263" s="101">
        <f>+Tabla1[[#This Row],[PERMEADO ETAPA 1  (m3)]]+Tabla1[[#This Row],[VOLUMEN  PTAP POTABLE (m3)2]]+Tabla1[[#This Row],[VOLUMEN CONSUMO ACUEDUCTO (m3)]]+Tabla1[[#This Row],[VOLUMEN CONSUMO CARROTANQUES (m3)]]</f>
        <v>241</v>
      </c>
      <c r="Y263" s="101">
        <v>0</v>
      </c>
      <c r="Z263" s="101">
        <v>480</v>
      </c>
      <c r="AA263" s="105">
        <f>+Tabla1[[#This Row],[VOLUMEN CONSUMO AGUA LIMPIA TINTORERIA (m3)]]</f>
        <v>50</v>
      </c>
      <c r="AB263" s="104">
        <f>Tabla1[[#This Row],[VOLUMEN CONSUMO AGUA LIMPIA TINTORERIA (m3)]]/Tabla1[[#This Row],[TOTAL CONSUMO AGUA PRODUCCIÓN (m3)]]</f>
        <v>0.2074688796680498</v>
      </c>
      <c r="AC263" s="105">
        <f>Tabla1[[#This Row],[TOTAL CONSUMO AGUA LIMPIA PRODUCCIÓN (m3)]]-Tabla1[[#This Row],[VOLUMEN CONSUMO AGUA LIMPIA LAVANDERIA (m3)]]</f>
        <v>50</v>
      </c>
      <c r="AD263" s="105">
        <v>0</v>
      </c>
      <c r="AE263" s="105"/>
      <c r="AF263" s="105">
        <v>65</v>
      </c>
      <c r="AG263" s="105">
        <v>45</v>
      </c>
      <c r="AH263" s="105">
        <f>Tabla1[[#This Row],[VOLUMEN CONSUMO AGUA LIMPIA LAVANDERIA (m3)]]</f>
        <v>191</v>
      </c>
      <c r="AI263" s="104">
        <f>Tabla1[[#This Row],[VOLUMEN CONSUMO AGUA LIMPIA LAVANDERIA (m3)]]/Tabla1[[#This Row],[TOTAL CONSUMO AGUA PRODUCCIÓN (m3)]]</f>
        <v>0.79253112033195017</v>
      </c>
      <c r="AJ263" s="105">
        <f>'[1]Contadores Por Turno 2026'!D265-'[1]Contadores Por Turno 2026'!D264</f>
        <v>191</v>
      </c>
      <c r="AK263" s="105">
        <v>0</v>
      </c>
      <c r="AL263" s="105"/>
      <c r="AM263" s="105">
        <v>19</v>
      </c>
      <c r="AN263" s="105">
        <v>0</v>
      </c>
      <c r="AO263" s="103">
        <f>'[1]Contadores Por Turno 2026'!R265-'[1]Contadores Por Turno 2026'!R264</f>
        <v>39</v>
      </c>
      <c r="AP263" s="101"/>
      <c r="AQ263" s="103"/>
      <c r="AR263" s="103">
        <v>8</v>
      </c>
      <c r="AS263" s="105">
        <f>'[1]Contadores Por Turno 2026'!L265-'[1]Contadores Por Turno 2026'!L264</f>
        <v>86</v>
      </c>
      <c r="AT263" s="103"/>
      <c r="AU263" s="102">
        <f>'[1]Contadores Por Turno 2026'!U265-'[1]Contadores Por Turno 2026'!U264</f>
        <v>280</v>
      </c>
      <c r="AV263" s="102">
        <f>'[1]Contadores Por Turno 2026'!V265-'[1]Contadores Por Turno 2026'!V264</f>
        <v>0</v>
      </c>
      <c r="AW263" s="102">
        <f>'[1]Contadores Por Turno 2026'!W265-'[1]Contadores Por Turno 2026'!W264</f>
        <v>0</v>
      </c>
      <c r="AX263" s="102"/>
      <c r="AY263" s="102">
        <f>('[1]Contadores Por Turno 2026'!AD265-'[1]Contadores Por Turno 2026'!AD264)</f>
        <v>0</v>
      </c>
      <c r="AZ263" s="102">
        <f>('[1]Contadores Por Turno 2026'!S265-'[1]Contadores Por Turno 2026'!S264)/1000</f>
        <v>0.25</v>
      </c>
      <c r="BA263" s="223"/>
      <c r="BB263" s="4"/>
    </row>
    <row r="264" spans="1:54" ht="15.75" thickBot="1" x14ac:dyDescent="0.3">
      <c r="A264" s="23">
        <f>+A263</f>
        <v>46110</v>
      </c>
      <c r="B264" s="17">
        <v>2</v>
      </c>
      <c r="C264" s="17">
        <f>WEEKNUM(Tabla1[[#This Row],[FECHA]],2)</f>
        <v>13</v>
      </c>
      <c r="D264" s="17">
        <f>DAY(Tabla1[[#This Row],[FECHA]])</f>
        <v>29</v>
      </c>
      <c r="E264" s="17">
        <f>'[1]Contadores Por Turno 2026'!X266-'[1]Contadores Por Turno 2026'!X265</f>
        <v>0</v>
      </c>
      <c r="F264" s="17">
        <f>'[1]Contadores Por Turno 2026'!Y266-'[1]Contadores Por Turno 2026'!Y265</f>
        <v>0</v>
      </c>
      <c r="H26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4" s="17">
        <f>('[1]Contadores Por Turno 2026'!C266-'[1]Contadores Por Turno 2026'!C265)*10</f>
        <v>0</v>
      </c>
      <c r="J264" s="59">
        <f>Tabla1[[#This Row],[ENTRADA RO 1 (m3)]]</f>
        <v>0</v>
      </c>
      <c r="K264" s="59">
        <f>Tabla1[[#This Row],[RECHAZO ETAPA 1 (m3)]]</f>
        <v>0</v>
      </c>
      <c r="L264" s="59">
        <f>Tabla1[[#This Row],[PERMEADO ETAPA 1  (m3)]]</f>
        <v>0</v>
      </c>
      <c r="M264" s="58" t="e">
        <f>1-(Tabla1[[#This Row],[VOLUMEN ENVIADO A RO (m3)]]-Tabla1[[#This Row],[VOLUMEN ENVIADO PERMEADO RO (m3)]])/Tabla1[[#This Row],[VOLUMEN ENVIADO A RO (m3)]]</f>
        <v>#DIV/0!</v>
      </c>
      <c r="N264" s="59">
        <f>('[1]Contadores Por Turno 2026'!N266-'[1]Contadores Por Turno 2026'!N265)/1000</f>
        <v>0</v>
      </c>
      <c r="O264" s="59">
        <f>('[1]Contadores Por Turno 2026'!O266-'[1]Contadores Por Turno 2026'!O265)</f>
        <v>0</v>
      </c>
      <c r="P264" s="59">
        <f>+Tabla1[[#This Row],[ENTRADA RO 1 (m3)]]-Tabla1[[#This Row],[PERMEADO ETAPA 1  (m3)]]</f>
        <v>0</v>
      </c>
      <c r="Q264" s="58" t="e">
        <f>1-(Tabla1[[#This Row],[VOLUMEN ENVIADO A RO (m3)]]-Tabla1[[#This Row],[VOLUMEN ENVIADO PERMEADO RO (m3)]])/Tabla1[[#This Row],[VOLUMEN ENVIADO A RO (m3)]]</f>
        <v>#DIV/0!</v>
      </c>
      <c r="R264" s="59">
        <v>0</v>
      </c>
      <c r="S264" s="59">
        <v>0</v>
      </c>
      <c r="T264" s="59">
        <f>+Tabla1[[#This Row],[ENTRADA RO 1 (m3)]]-Tabla1[[#This Row],[PERMEADO ETAPA 1  (m3)]]</f>
        <v>0</v>
      </c>
      <c r="U264" s="58" t="s">
        <v>18</v>
      </c>
      <c r="V264" s="59">
        <f>Tabla1[[#This Row],[VOLUMEN ENVIADO PERMEADO RO (m3)]]</f>
        <v>0</v>
      </c>
      <c r="W264" s="106">
        <f>Tabla1[[#This Row],[TOTAL CONSUMO AGUA LIMPIA PRODUCCIÓN (m3)]]+Tabla1[[#This Row],[TOTAL CONSUMO AGUA RECHAZO PRODUCCIÓN (m3)]]</f>
        <v>0</v>
      </c>
      <c r="X264" s="106">
        <f>+Tabla1[[#This Row],[PERMEADO ETAPA 1  (m3)]]+Tabla1[[#This Row],[VOLUMEN  PTAP POTABLE (m3)2]]+Tabla1[[#This Row],[VOLUMEN CONSUMO ACUEDUCTO (m3)]]+Tabla1[[#This Row],[VOLUMEN CONSUMO CARROTANQUES (m3)]]</f>
        <v>0</v>
      </c>
      <c r="Y264" s="106">
        <v>0</v>
      </c>
      <c r="Z264" s="106">
        <v>0</v>
      </c>
      <c r="AA264" s="110">
        <f>+Tabla1[[#This Row],[VOLUMEN CONSUMO AGUA LIMPIA TINTORERIA (m3)]]</f>
        <v>0</v>
      </c>
      <c r="AB264" s="104" t="e">
        <f>Tabla1[[#This Row],[VOLUMEN CONSUMO AGUA LIMPIA TINTORERIA (m3)]]/Tabla1[[#This Row],[TOTAL CONSUMO AGUA PRODUCCIÓN (m3)]]</f>
        <v>#DIV/0!</v>
      </c>
      <c r="AC264" s="110">
        <f>Tabla1[[#This Row],[TOTAL CONSUMO AGUA LIMPIA PRODUCCIÓN (m3)]]-Tabla1[[#This Row],[VOLUMEN CONSUMO AGUA LIMPIA LAVANDERIA (m3)]]</f>
        <v>0</v>
      </c>
      <c r="AD264" s="110">
        <v>0</v>
      </c>
      <c r="AE264" s="110"/>
      <c r="AF264" s="110">
        <v>65</v>
      </c>
      <c r="AG264" s="110">
        <v>45</v>
      </c>
      <c r="AH264" s="105">
        <f>Tabla1[[#This Row],[VOLUMEN CONSUMO AGUA LIMPIA LAVANDERIA (m3)]]</f>
        <v>0</v>
      </c>
      <c r="AI264" s="104" t="e">
        <f>Tabla1[[#This Row],[VOLUMEN CONSUMO AGUA LIMPIA LAVANDERIA (m3)]]/Tabla1[[#This Row],[TOTAL CONSUMO AGUA PRODUCCIÓN (m3)]]</f>
        <v>#DIV/0!</v>
      </c>
      <c r="AJ264" s="105">
        <f>'[1]Contadores Por Turno 2026'!D266-'[1]Contadores Por Turno 2026'!D265</f>
        <v>0</v>
      </c>
      <c r="AK264" s="110">
        <v>0</v>
      </c>
      <c r="AL264" s="110">
        <v>11786</v>
      </c>
      <c r="AM264" s="110">
        <v>19</v>
      </c>
      <c r="AN264" s="110">
        <v>0</v>
      </c>
      <c r="AO264" s="108">
        <f>'[1]Contadores Por Turno 2026'!R266-'[1]Contadores Por Turno 2026'!R265</f>
        <v>0</v>
      </c>
      <c r="AP264" s="106"/>
      <c r="AQ264" s="108"/>
      <c r="AR264" s="108">
        <v>8</v>
      </c>
      <c r="AS264" s="110">
        <f>'[1]Contadores Por Turno 2026'!L266-'[1]Contadores Por Turno 2026'!L265</f>
        <v>0</v>
      </c>
      <c r="AT264" s="108"/>
      <c r="AU264" s="107">
        <f>'[1]Contadores Por Turno 2026'!U266-'[1]Contadores Por Turno 2026'!U265</f>
        <v>0</v>
      </c>
      <c r="AV264" s="107">
        <f>'[1]Contadores Por Turno 2026'!V266-'[1]Contadores Por Turno 2026'!V265</f>
        <v>0</v>
      </c>
      <c r="AW264" s="107">
        <f>'[1]Contadores Por Turno 2026'!W266-'[1]Contadores Por Turno 2026'!W265</f>
        <v>0</v>
      </c>
      <c r="AX264" s="107"/>
      <c r="AY264" s="107">
        <f>('[1]Contadores Por Turno 2026'!AD266-'[1]Contadores Por Turno 2026'!AD265)</f>
        <v>0</v>
      </c>
      <c r="AZ264" s="107">
        <f>('[1]Contadores Por Turno 2026'!S266-'[1]Contadores Por Turno 2026'!S265)/1000</f>
        <v>0</v>
      </c>
      <c r="BA264" s="224"/>
      <c r="BB264" s="4"/>
    </row>
    <row r="265" spans="1:54" ht="15.75" thickBot="1" x14ac:dyDescent="0.3">
      <c r="A265" s="27">
        <f>+A264</f>
        <v>46110</v>
      </c>
      <c r="B265" s="28">
        <v>3</v>
      </c>
      <c r="C265" s="28">
        <f>WEEKNUM(Tabla1[[#This Row],[FECHA]],2)</f>
        <v>13</v>
      </c>
      <c r="D265" s="28">
        <f>DAY(Tabla1[[#This Row],[FECHA]])</f>
        <v>29</v>
      </c>
      <c r="E265" s="28">
        <f>'[1]Contadores Por Turno 2026'!X267-'[1]Contadores Por Turno 2026'!X266</f>
        <v>0</v>
      </c>
      <c r="F265" s="28">
        <f>'[1]Contadores Por Turno 2026'!Y267-'[1]Contadores Por Turno 2026'!Y266</f>
        <v>0</v>
      </c>
      <c r="G265" s="28"/>
      <c r="H26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5" s="28">
        <f>('[1]Contadores Por Turno 2026'!C267-'[1]Contadores Por Turno 2026'!C266)*10</f>
        <v>0</v>
      </c>
      <c r="J265" s="61">
        <f>Tabla1[[#This Row],[ENTRADA RO 1 (m3)]]</f>
        <v>0</v>
      </c>
      <c r="K265" s="61">
        <f>Tabla1[[#This Row],[RECHAZO ETAPA 1 (m3)]]</f>
        <v>0</v>
      </c>
      <c r="L265" s="61">
        <f>Tabla1[[#This Row],[PERMEADO ETAPA 1  (m3)]]</f>
        <v>0</v>
      </c>
      <c r="M265" s="60" t="e">
        <f>1-(Tabla1[[#This Row],[VOLUMEN ENVIADO A RO (m3)]]-Tabla1[[#This Row],[VOLUMEN ENVIADO PERMEADO RO (m3)]])/Tabla1[[#This Row],[VOLUMEN ENVIADO A RO (m3)]]</f>
        <v>#DIV/0!</v>
      </c>
      <c r="N265" s="61">
        <f>('[1]Contadores Por Turno 2026'!N267-'[1]Contadores Por Turno 2026'!N266)/1000</f>
        <v>0</v>
      </c>
      <c r="O265" s="61">
        <f>('[1]Contadores Por Turno 2026'!O267-'[1]Contadores Por Turno 2026'!O266)</f>
        <v>0</v>
      </c>
      <c r="P265" s="61">
        <f>+Tabla1[[#This Row],[ENTRADA RO 1 (m3)]]-Tabla1[[#This Row],[PERMEADO ETAPA 1  (m3)]]</f>
        <v>0</v>
      </c>
      <c r="Q265" s="60" t="e">
        <f>1-(Tabla1[[#This Row],[VOLUMEN ENVIADO A RO (m3)]]-Tabla1[[#This Row],[VOLUMEN ENVIADO PERMEADO RO (m3)]])/Tabla1[[#This Row],[VOLUMEN ENVIADO A RO (m3)]]</f>
        <v>#DIV/0!</v>
      </c>
      <c r="R265" s="61">
        <v>0</v>
      </c>
      <c r="S265" s="61">
        <v>0</v>
      </c>
      <c r="T265" s="61">
        <f>+Tabla1[[#This Row],[ENTRADA RO 1 (m3)]]-Tabla1[[#This Row],[PERMEADO ETAPA 1  (m3)]]</f>
        <v>0</v>
      </c>
      <c r="U265" s="60" t="s">
        <v>18</v>
      </c>
      <c r="V265" s="61">
        <f>Tabla1[[#This Row],[VOLUMEN ENVIADO PERMEADO RO (m3)]]</f>
        <v>0</v>
      </c>
      <c r="W265" s="111">
        <f>Tabla1[[#This Row],[TOTAL CONSUMO AGUA LIMPIA PRODUCCIÓN (m3)]]+Tabla1[[#This Row],[TOTAL CONSUMO AGUA RECHAZO PRODUCCIÓN (m3)]]</f>
        <v>0</v>
      </c>
      <c r="X265" s="111">
        <f>+Tabla1[[#This Row],[PERMEADO ETAPA 1  (m3)]]+Tabla1[[#This Row],[VOLUMEN  PTAP POTABLE (m3)2]]+Tabla1[[#This Row],[VOLUMEN CONSUMO ACUEDUCTO (m3)]]+Tabla1[[#This Row],[VOLUMEN CONSUMO CARROTANQUES (m3)]]</f>
        <v>0</v>
      </c>
      <c r="Y265" s="111">
        <v>0</v>
      </c>
      <c r="Z265" s="111">
        <v>0</v>
      </c>
      <c r="AA265" s="115">
        <f>+Tabla1[[#This Row],[VOLUMEN CONSUMO AGUA LIMPIA TINTORERIA (m3)]]</f>
        <v>0</v>
      </c>
      <c r="AB265" s="104" t="e">
        <f>Tabla1[[#This Row],[VOLUMEN CONSUMO AGUA LIMPIA TINTORERIA (m3)]]/Tabla1[[#This Row],[TOTAL CONSUMO AGUA PRODUCCIÓN (m3)]]</f>
        <v>#DIV/0!</v>
      </c>
      <c r="AC265" s="115">
        <f>Tabla1[[#This Row],[TOTAL CONSUMO AGUA LIMPIA PRODUCCIÓN (m3)]]-Tabla1[[#This Row],[VOLUMEN CONSUMO AGUA LIMPIA LAVANDERIA (m3)]]</f>
        <v>0</v>
      </c>
      <c r="AD265" s="115">
        <v>0</v>
      </c>
      <c r="AE265" s="115"/>
      <c r="AF265" s="115">
        <v>65</v>
      </c>
      <c r="AG265" s="115">
        <v>45</v>
      </c>
      <c r="AH265" s="105">
        <f>Tabla1[[#This Row],[VOLUMEN CONSUMO AGUA LIMPIA LAVANDERIA (m3)]]</f>
        <v>0</v>
      </c>
      <c r="AI265" s="104" t="e">
        <f>Tabla1[[#This Row],[VOLUMEN CONSUMO AGUA LIMPIA LAVANDERIA (m3)]]/Tabla1[[#This Row],[TOTAL CONSUMO AGUA PRODUCCIÓN (m3)]]</f>
        <v>#DIV/0!</v>
      </c>
      <c r="AJ265" s="105">
        <f>'[1]Contadores Por Turno 2026'!D267-'[1]Contadores Por Turno 2026'!D266</f>
        <v>0</v>
      </c>
      <c r="AK265" s="115">
        <v>0</v>
      </c>
      <c r="AL265" s="115"/>
      <c r="AM265" s="115">
        <v>19</v>
      </c>
      <c r="AN265" s="115">
        <v>0</v>
      </c>
      <c r="AO265" s="113">
        <f>'[1]Contadores Por Turno 2026'!R267-'[1]Contadores Por Turno 2026'!R266</f>
        <v>0</v>
      </c>
      <c r="AP265" s="111"/>
      <c r="AQ265" s="113"/>
      <c r="AR265" s="113">
        <v>8</v>
      </c>
      <c r="AS265" s="115">
        <f>'[1]Contadores Por Turno 2026'!L267-'[1]Contadores Por Turno 2026'!L266</f>
        <v>0</v>
      </c>
      <c r="AT265" s="113"/>
      <c r="AU265" s="112">
        <f>'[1]Contadores Por Turno 2026'!U267-'[1]Contadores Por Turno 2026'!U266</f>
        <v>0</v>
      </c>
      <c r="AV265" s="112">
        <f>'[1]Contadores Por Turno 2026'!V267-'[1]Contadores Por Turno 2026'!V266</f>
        <v>0</v>
      </c>
      <c r="AW265" s="112">
        <f>'[1]Contadores Por Turno 2026'!W267-'[1]Contadores Por Turno 2026'!W266</f>
        <v>0</v>
      </c>
      <c r="AX265" s="112"/>
      <c r="AY265" s="112">
        <f>('[1]Contadores Por Turno 2026'!AD267-'[1]Contadores Por Turno 2026'!AD266)</f>
        <v>0</v>
      </c>
      <c r="AZ265" s="112">
        <f>('[1]Contadores Por Turno 2026'!S267-'[1]Contadores Por Turno 2026'!S266)/1000</f>
        <v>0</v>
      </c>
      <c r="BA265" s="225"/>
      <c r="BB265" s="4"/>
    </row>
    <row r="266" spans="1:54" ht="15.75" thickBot="1" x14ac:dyDescent="0.3">
      <c r="A266" s="25">
        <f>+A265+1</f>
        <v>46111</v>
      </c>
      <c r="B266" s="26">
        <v>1</v>
      </c>
      <c r="C266" s="26">
        <f>WEEKNUM(Tabla1[[#This Row],[FECHA]],2)</f>
        <v>14</v>
      </c>
      <c r="D266" s="26">
        <f>DAY(Tabla1[[#This Row],[FECHA]])</f>
        <v>30</v>
      </c>
      <c r="E266" s="26">
        <f>'[1]Contadores Por Turno 2026'!X268-'[1]Contadores Por Turno 2026'!X267</f>
        <v>0</v>
      </c>
      <c r="F266" s="26">
        <f>'[1]Contadores Por Turno 2026'!Y268-'[1]Contadores Por Turno 2026'!Y267</f>
        <v>0</v>
      </c>
      <c r="G266" s="26"/>
      <c r="H2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6" s="26">
        <f>('[1]Contadores Por Turno 2026'!C268-'[1]Contadores Por Turno 2026'!C267)*10</f>
        <v>0</v>
      </c>
      <c r="J266" s="57">
        <f>Tabla1[[#This Row],[ENTRADA RO 1 (m3)]]</f>
        <v>0</v>
      </c>
      <c r="K266" s="57">
        <f>Tabla1[[#This Row],[RECHAZO ETAPA 1 (m3)]]</f>
        <v>0</v>
      </c>
      <c r="L266" s="57">
        <f>Tabla1[[#This Row],[PERMEADO ETAPA 1  (m3)]]</f>
        <v>0</v>
      </c>
      <c r="M266" s="56" t="e">
        <f>1-(Tabla1[[#This Row],[VOLUMEN ENVIADO A RO (m3)]]-Tabla1[[#This Row],[VOLUMEN ENVIADO PERMEADO RO (m3)]])/Tabla1[[#This Row],[VOLUMEN ENVIADO A RO (m3)]]</f>
        <v>#DIV/0!</v>
      </c>
      <c r="N266" s="57">
        <f>('[1]Contadores Por Turno 2026'!N268-'[1]Contadores Por Turno 2026'!N267)/1000</f>
        <v>0</v>
      </c>
      <c r="O266" s="57">
        <f>('[1]Contadores Por Turno 2026'!O268-'[1]Contadores Por Turno 2026'!O267)</f>
        <v>0</v>
      </c>
      <c r="P266" s="57">
        <f>+Tabla1[[#This Row],[ENTRADA RO 1 (m3)]]-Tabla1[[#This Row],[PERMEADO ETAPA 1  (m3)]]</f>
        <v>0</v>
      </c>
      <c r="Q266" s="56" t="e">
        <f>1-(Tabla1[[#This Row],[VOLUMEN ENVIADO A RO (m3)]]-Tabla1[[#This Row],[VOLUMEN ENVIADO PERMEADO RO (m3)]])/Tabla1[[#This Row],[VOLUMEN ENVIADO A RO (m3)]]</f>
        <v>#DIV/0!</v>
      </c>
      <c r="R266" s="57">
        <v>0</v>
      </c>
      <c r="S266" s="57">
        <v>0</v>
      </c>
      <c r="T266" s="57">
        <f>+Tabla1[[#This Row],[ENTRADA RO 1 (m3)]]-Tabla1[[#This Row],[PERMEADO ETAPA 1  (m3)]]</f>
        <v>0</v>
      </c>
      <c r="U266" s="56" t="s">
        <v>18</v>
      </c>
      <c r="V266" s="57">
        <f>Tabla1[[#This Row],[VOLUMEN ENVIADO PERMEADO RO (m3)]]</f>
        <v>0</v>
      </c>
      <c r="W266" s="101">
        <f>Tabla1[[#This Row],[TOTAL CONSUMO AGUA LIMPIA PRODUCCIÓN (m3)]]+Tabla1[[#This Row],[TOTAL CONSUMO AGUA RECHAZO PRODUCCIÓN (m3)]]</f>
        <v>0</v>
      </c>
      <c r="X266" s="111">
        <f>+Tabla1[[#This Row],[PERMEADO ETAPA 1  (m3)]]+Tabla1[[#This Row],[VOLUMEN  PTAP POTABLE (m3)2]]+Tabla1[[#This Row],[VOLUMEN CONSUMO ACUEDUCTO (m3)]]+Tabla1[[#This Row],[VOLUMEN CONSUMO CARROTANQUES (m3)]]</f>
        <v>0</v>
      </c>
      <c r="Y266" s="101">
        <v>0</v>
      </c>
      <c r="Z266" s="101">
        <v>0</v>
      </c>
      <c r="AA266" s="105">
        <f>+Tabla1[[#This Row],[VOLUMEN CONSUMO AGUA LIMPIA TINTORERIA (m3)]]</f>
        <v>0</v>
      </c>
      <c r="AB266" s="104" t="e">
        <f>Tabla1[[#This Row],[VOLUMEN CONSUMO AGUA LIMPIA TINTORERIA (m3)]]/Tabla1[[#This Row],[TOTAL CONSUMO AGUA PRODUCCIÓN (m3)]]</f>
        <v>#DIV/0!</v>
      </c>
      <c r="AC266" s="105">
        <f>Tabla1[[#This Row],[TOTAL CONSUMO AGUA LIMPIA PRODUCCIÓN (m3)]]-Tabla1[[#This Row],[VOLUMEN CONSUMO AGUA LIMPIA LAVANDERIA (m3)]]</f>
        <v>0</v>
      </c>
      <c r="AD266" s="105">
        <v>0</v>
      </c>
      <c r="AE266" s="105"/>
      <c r="AF266" s="105">
        <v>65</v>
      </c>
      <c r="AG266" s="105">
        <v>45</v>
      </c>
      <c r="AH266" s="105">
        <f>Tabla1[[#This Row],[VOLUMEN CONSUMO AGUA LIMPIA LAVANDERIA (m3)]]</f>
        <v>0</v>
      </c>
      <c r="AI266" s="104" t="e">
        <f>Tabla1[[#This Row],[VOLUMEN CONSUMO AGUA LIMPIA LAVANDERIA (m3)]]/Tabla1[[#This Row],[TOTAL CONSUMO AGUA PRODUCCIÓN (m3)]]</f>
        <v>#DIV/0!</v>
      </c>
      <c r="AJ266" s="105">
        <f>'[1]Contadores Por Turno 2026'!D268-'[1]Contadores Por Turno 2026'!D267</f>
        <v>0</v>
      </c>
      <c r="AK266" s="105">
        <v>0</v>
      </c>
      <c r="AL266" s="105"/>
      <c r="AM266" s="105">
        <v>19</v>
      </c>
      <c r="AN266" s="105">
        <v>0</v>
      </c>
      <c r="AO266" s="103">
        <f>'[1]Contadores Por Turno 2026'!R268-'[1]Contadores Por Turno 2026'!R267</f>
        <v>0</v>
      </c>
      <c r="AP266" s="101"/>
      <c r="AQ266" s="103"/>
      <c r="AR266" s="103">
        <v>8</v>
      </c>
      <c r="AS266" s="105">
        <f>'[1]Contadores Por Turno 2026'!L268-'[1]Contadores Por Turno 2026'!L267</f>
        <v>0</v>
      </c>
      <c r="AT266" s="103"/>
      <c r="AU266" s="102">
        <f>'[1]Contadores Por Turno 2026'!U268-'[1]Contadores Por Turno 2026'!U267</f>
        <v>0</v>
      </c>
      <c r="AV266" s="102">
        <f>'[1]Contadores Por Turno 2026'!V268-'[1]Contadores Por Turno 2026'!V267</f>
        <v>0</v>
      </c>
      <c r="AW266" s="102">
        <f>'[1]Contadores Por Turno 2026'!W268-'[1]Contadores Por Turno 2026'!W267</f>
        <v>0</v>
      </c>
      <c r="AX266" s="102"/>
      <c r="AY266" s="102">
        <f>('[1]Contadores Por Turno 2026'!AD268-'[1]Contadores Por Turno 2026'!AD267)</f>
        <v>0</v>
      </c>
      <c r="AZ266" s="102">
        <f>('[1]Contadores Por Turno 2026'!S268-'[1]Contadores Por Turno 2026'!S267)/1000</f>
        <v>0</v>
      </c>
      <c r="BA266" s="223"/>
      <c r="BB266" s="4"/>
    </row>
    <row r="267" spans="1:54" ht="15.75" thickBot="1" x14ac:dyDescent="0.3">
      <c r="A267" s="23">
        <f>+A266</f>
        <v>46111</v>
      </c>
      <c r="B267" s="17">
        <v>2</v>
      </c>
      <c r="C267" s="17">
        <f>WEEKNUM(Tabla1[[#This Row],[FECHA]],2)</f>
        <v>14</v>
      </c>
      <c r="D267" s="17">
        <f>DAY(Tabla1[[#This Row],[FECHA]])</f>
        <v>30</v>
      </c>
      <c r="E267" s="17">
        <f>'[1]Contadores Por Turno 2026'!X269-'[1]Contadores Por Turno 2026'!X268</f>
        <v>57</v>
      </c>
      <c r="F267" s="17">
        <f>'[1]Contadores Por Turno 2026'!Y269-'[1]Contadores Por Turno 2026'!Y268</f>
        <v>19</v>
      </c>
      <c r="H267" s="14">
        <v>10</v>
      </c>
      <c r="I267" s="17">
        <f>('[1]Contadores Por Turno 2026'!C269-'[1]Contadores Por Turno 2026'!C268)*10</f>
        <v>10</v>
      </c>
      <c r="J267" s="59">
        <f>Tabla1[[#This Row],[ENTRADA RO 1 (m3)]]</f>
        <v>0</v>
      </c>
      <c r="K267" s="59">
        <f>Tabla1[[#This Row],[RECHAZO ETAPA 1 (m3)]]</f>
        <v>0</v>
      </c>
      <c r="L267" s="59">
        <f>Tabla1[[#This Row],[PERMEADO ETAPA 1  (m3)]]</f>
        <v>0</v>
      </c>
      <c r="M267" s="58" t="e">
        <f>1-(Tabla1[[#This Row],[VOLUMEN ENVIADO A RO (m3)]]-Tabla1[[#This Row],[VOLUMEN ENVIADO PERMEADO RO (m3)]])/Tabla1[[#This Row],[VOLUMEN ENVIADO A RO (m3)]]</f>
        <v>#DIV/0!</v>
      </c>
      <c r="N267" s="59">
        <f>('[1]Contadores Por Turno 2026'!N269-'[1]Contadores Por Turno 2026'!N268)/1000</f>
        <v>0</v>
      </c>
      <c r="O267" s="59">
        <f>('[1]Contadores Por Turno 2026'!O269-'[1]Contadores Por Turno 2026'!O268)</f>
        <v>0</v>
      </c>
      <c r="P267" s="59">
        <f>+Tabla1[[#This Row],[ENTRADA RO 1 (m3)]]-Tabla1[[#This Row],[PERMEADO ETAPA 1  (m3)]]</f>
        <v>0</v>
      </c>
      <c r="Q267" s="58" t="e">
        <f>1-(Tabla1[[#This Row],[VOLUMEN ENVIADO A RO (m3)]]-Tabla1[[#This Row],[VOLUMEN ENVIADO PERMEADO RO (m3)]])/Tabla1[[#This Row],[VOLUMEN ENVIADO A RO (m3)]]</f>
        <v>#DIV/0!</v>
      </c>
      <c r="R267" s="59">
        <v>0</v>
      </c>
      <c r="S267" s="59">
        <v>0</v>
      </c>
      <c r="T267" s="59">
        <f>+Tabla1[[#This Row],[ENTRADA RO 1 (m3)]]-Tabla1[[#This Row],[PERMEADO ETAPA 1  (m3)]]</f>
        <v>0</v>
      </c>
      <c r="U267" s="58" t="s">
        <v>18</v>
      </c>
      <c r="V267" s="59">
        <f>Tabla1[[#This Row],[VOLUMEN ENVIADO PERMEADO RO (m3)]]</f>
        <v>0</v>
      </c>
      <c r="W267" s="106">
        <f>Tabla1[[#This Row],[TOTAL CONSUMO AGUA LIMPIA PRODUCCIÓN (m3)]]+Tabla1[[#This Row],[TOTAL CONSUMO AGUA RECHAZO PRODUCCIÓN (m3)]]</f>
        <v>29</v>
      </c>
      <c r="X267" s="111">
        <f>+Tabla1[[#This Row],[PERMEADO ETAPA 1  (m3)]]+Tabla1[[#This Row],[VOLUMEN  PTAP POTABLE (m3)2]]+Tabla1[[#This Row],[VOLUMEN CONSUMO ACUEDUCTO (m3)]]+Tabla1[[#This Row],[VOLUMEN CONSUMO CARROTANQUES (m3)]]</f>
        <v>29</v>
      </c>
      <c r="Y267" s="106">
        <v>0</v>
      </c>
      <c r="Z267" s="106">
        <v>0</v>
      </c>
      <c r="AA267" s="110">
        <f>+Tabla1[[#This Row],[VOLUMEN CONSUMO AGUA LIMPIA TINTORERIA (m3)]]</f>
        <v>19</v>
      </c>
      <c r="AB267" s="104">
        <f>Tabla1[[#This Row],[VOLUMEN CONSUMO AGUA LIMPIA TINTORERIA (m3)]]/Tabla1[[#This Row],[TOTAL CONSUMO AGUA PRODUCCIÓN (m3)]]</f>
        <v>0.65517241379310343</v>
      </c>
      <c r="AC267" s="105">
        <f>Tabla1[[#This Row],[TOTAL CONSUMO AGUA LIMPIA PRODUCCIÓN (m3)]]-Tabla1[[#This Row],[VOLUMEN CONSUMO AGUA LIMPIA LAVANDERIA (m3)]]</f>
        <v>19</v>
      </c>
      <c r="AD267" s="110">
        <v>0</v>
      </c>
      <c r="AE267" s="110"/>
      <c r="AF267" s="110">
        <v>65</v>
      </c>
      <c r="AG267" s="110">
        <v>45</v>
      </c>
      <c r="AH267" s="110">
        <f>Tabla1[[#This Row],[VOLUMEN CONSUMO AGUA LIMPIA LAVANDERIA (m3)]]</f>
        <v>10</v>
      </c>
      <c r="AI267" s="104">
        <f>Tabla1[[#This Row],[VOLUMEN CONSUMO AGUA LIMPIA LAVANDERIA (m3)]]/Tabla1[[#This Row],[TOTAL CONSUMO AGUA PRODUCCIÓN (m3)]]</f>
        <v>0.34482758620689657</v>
      </c>
      <c r="AJ267" s="105">
        <f>'[1]Contadores Por Turno 2026'!D269-'[1]Contadores Por Turno 2026'!D268</f>
        <v>10</v>
      </c>
      <c r="AK267" s="110">
        <v>0</v>
      </c>
      <c r="AL267" s="110">
        <v>0</v>
      </c>
      <c r="AM267" s="110">
        <v>19</v>
      </c>
      <c r="AN267" s="110">
        <v>0</v>
      </c>
      <c r="AO267" s="108">
        <f>'[1]Contadores Por Turno 2026'!R269-'[1]Contadores Por Turno 2026'!R268</f>
        <v>8</v>
      </c>
      <c r="AP267" s="106"/>
      <c r="AQ267" s="108"/>
      <c r="AR267" s="108">
        <v>8</v>
      </c>
      <c r="AS267" s="110">
        <f>'[1]Contadores Por Turno 2026'!L269-'[1]Contadores Por Turno 2026'!L268</f>
        <v>18</v>
      </c>
      <c r="AT267" s="108"/>
      <c r="AU267" s="107">
        <f>'[1]Contadores Por Turno 2026'!U269-'[1]Contadores Por Turno 2026'!U268</f>
        <v>13</v>
      </c>
      <c r="AV267" s="107">
        <f>'[1]Contadores Por Turno 2026'!V269-'[1]Contadores Por Turno 2026'!V268</f>
        <v>0</v>
      </c>
      <c r="AW267" s="107">
        <f>'[1]Contadores Por Turno 2026'!W269-'[1]Contadores Por Turno 2026'!W268</f>
        <v>0</v>
      </c>
      <c r="AX267" s="107"/>
      <c r="AY267" s="107">
        <f>('[1]Contadores Por Turno 2026'!AD269-'[1]Contadores Por Turno 2026'!AD268)</f>
        <v>0</v>
      </c>
      <c r="AZ267" s="107">
        <f>('[1]Contadores Por Turno 2026'!S269-'[1]Contadores Por Turno 2026'!S268)/1000</f>
        <v>1.0999999999999999E-2</v>
      </c>
      <c r="BA267" s="224"/>
      <c r="BB267" s="4"/>
    </row>
    <row r="268" spans="1:54" ht="15.75" thickBot="1" x14ac:dyDescent="0.3">
      <c r="A268" s="27">
        <f>+A267</f>
        <v>46111</v>
      </c>
      <c r="B268" s="28">
        <v>3</v>
      </c>
      <c r="C268" s="28">
        <f>WEEKNUM(Tabla1[[#This Row],[FECHA]],2)</f>
        <v>14</v>
      </c>
      <c r="D268" s="28">
        <f>DAY(Tabla1[[#This Row],[FECHA]])</f>
        <v>30</v>
      </c>
      <c r="E268" s="28">
        <f>'[1]Contadores Por Turno 2026'!X270-'[1]Contadores Por Turno 2026'!X269</f>
        <v>77</v>
      </c>
      <c r="F268" s="28">
        <f>'[1]Contadores Por Turno 2026'!Y270-'[1]Contadores Por Turno 2026'!Y269</f>
        <v>1</v>
      </c>
      <c r="G268" s="28"/>
      <c r="H268" s="14">
        <v>0</v>
      </c>
      <c r="I268" s="28">
        <f>('[1]Contadores Por Turno 2026'!C270-'[1]Contadores Por Turno 2026'!C269)*10</f>
        <v>0</v>
      </c>
      <c r="J268" s="61">
        <f>Tabla1[[#This Row],[ENTRADA RO 1 (m3)]]</f>
        <v>0</v>
      </c>
      <c r="K268" s="61">
        <f>Tabla1[[#This Row],[RECHAZO ETAPA 1 (m3)]]</f>
        <v>0</v>
      </c>
      <c r="L268" s="61">
        <f>Tabla1[[#This Row],[PERMEADO ETAPA 1  (m3)]]</f>
        <v>0</v>
      </c>
      <c r="M268" s="60" t="e">
        <f>1-(Tabla1[[#This Row],[VOLUMEN ENVIADO A RO (m3)]]-Tabla1[[#This Row],[VOLUMEN ENVIADO PERMEADO RO (m3)]])/Tabla1[[#This Row],[VOLUMEN ENVIADO A RO (m3)]]</f>
        <v>#DIV/0!</v>
      </c>
      <c r="N268" s="61">
        <f>('[1]Contadores Por Turno 2026'!N270-'[1]Contadores Por Turno 2026'!N269)/1000</f>
        <v>0</v>
      </c>
      <c r="O268" s="61">
        <f>('[1]Contadores Por Turno 2026'!O270-'[1]Contadores Por Turno 2026'!O269)</f>
        <v>0</v>
      </c>
      <c r="P268" s="61">
        <f>+Tabla1[[#This Row],[ENTRADA RO 1 (m3)]]-Tabla1[[#This Row],[PERMEADO ETAPA 1  (m3)]]</f>
        <v>0</v>
      </c>
      <c r="Q268" s="60" t="e">
        <f>1-(Tabla1[[#This Row],[VOLUMEN ENVIADO A RO (m3)]]-Tabla1[[#This Row],[VOLUMEN ENVIADO PERMEADO RO (m3)]])/Tabla1[[#This Row],[VOLUMEN ENVIADO A RO (m3)]]</f>
        <v>#DIV/0!</v>
      </c>
      <c r="R268" s="61">
        <v>0</v>
      </c>
      <c r="S268" s="61">
        <v>0</v>
      </c>
      <c r="T268" s="61">
        <f>+Tabla1[[#This Row],[ENTRADA RO 1 (m3)]]-Tabla1[[#This Row],[PERMEADO ETAPA 1  (m3)]]</f>
        <v>0</v>
      </c>
      <c r="U268" s="60" t="s">
        <v>18</v>
      </c>
      <c r="V268" s="61">
        <f>Tabla1[[#This Row],[VOLUMEN ENVIADO PERMEADO RO (m3)]]</f>
        <v>0</v>
      </c>
      <c r="W268" s="111">
        <f>Tabla1[[#This Row],[TOTAL CONSUMO AGUA LIMPIA PRODUCCIÓN (m3)]]+Tabla1[[#This Row],[TOTAL CONSUMO AGUA RECHAZO PRODUCCIÓN (m3)]]</f>
        <v>1</v>
      </c>
      <c r="X268" s="111">
        <f>+Tabla1[[#This Row],[PERMEADO ETAPA 1  (m3)]]+Tabla1[[#This Row],[VOLUMEN  PTAP POTABLE (m3)2]]+Tabla1[[#This Row],[VOLUMEN CONSUMO ACUEDUCTO (m3)]]+Tabla1[[#This Row],[VOLUMEN CONSUMO CARROTANQUES (m3)]]</f>
        <v>1</v>
      </c>
      <c r="Y268" s="111">
        <v>0</v>
      </c>
      <c r="Z268" s="111">
        <v>0</v>
      </c>
      <c r="AA268" s="115">
        <f>+Tabla1[[#This Row],[VOLUMEN CONSUMO AGUA LIMPIA TINTORERIA (m3)]]</f>
        <v>1</v>
      </c>
      <c r="AB268" s="104">
        <f>Tabla1[[#This Row],[VOLUMEN CONSUMO AGUA LIMPIA TINTORERIA (m3)]]/Tabla1[[#This Row],[TOTAL CONSUMO AGUA PRODUCCIÓN (m3)]]</f>
        <v>1</v>
      </c>
      <c r="AC268" s="105">
        <f>Tabla1[[#This Row],[TOTAL CONSUMO AGUA LIMPIA PRODUCCIÓN (m3)]]-Tabla1[[#This Row],[VOLUMEN CONSUMO AGUA LIMPIA LAVANDERIA (m3)]]</f>
        <v>1</v>
      </c>
      <c r="AD268" s="115">
        <v>0</v>
      </c>
      <c r="AE268" s="115"/>
      <c r="AF268" s="115">
        <v>65</v>
      </c>
      <c r="AG268" s="115">
        <v>45</v>
      </c>
      <c r="AH268" s="115">
        <f>Tabla1[[#This Row],[VOLUMEN CONSUMO AGUA LIMPIA LAVANDERIA (m3)]]</f>
        <v>0</v>
      </c>
      <c r="AI268" s="104">
        <f>Tabla1[[#This Row],[VOLUMEN CONSUMO AGUA LIMPIA LAVANDERIA (m3)]]/Tabla1[[#This Row],[TOTAL CONSUMO AGUA PRODUCCIÓN (m3)]]</f>
        <v>0</v>
      </c>
      <c r="AJ268" s="105">
        <f>'[1]Contadores Por Turno 2026'!D270-'[1]Contadores Por Turno 2026'!D269</f>
        <v>0</v>
      </c>
      <c r="AK268" s="115">
        <v>0</v>
      </c>
      <c r="AL268" s="115">
        <v>0</v>
      </c>
      <c r="AM268" s="115">
        <v>19</v>
      </c>
      <c r="AN268" s="115">
        <v>0</v>
      </c>
      <c r="AO268" s="113">
        <f>'[1]Contadores Por Turno 2026'!R270-'[1]Contadores Por Turno 2026'!R269</f>
        <v>0</v>
      </c>
      <c r="AP268" s="111"/>
      <c r="AQ268" s="113"/>
      <c r="AR268" s="113">
        <v>8</v>
      </c>
      <c r="AS268" s="115">
        <f>'[1]Contadores Por Turno 2026'!L270-'[1]Contadores Por Turno 2026'!L269</f>
        <v>0</v>
      </c>
      <c r="AT268" s="113"/>
      <c r="AU268" s="112">
        <f>'[1]Contadores Por Turno 2026'!U270-'[1]Contadores Por Turno 2026'!U269</f>
        <v>0</v>
      </c>
      <c r="AV268" s="112">
        <f>'[1]Contadores Por Turno 2026'!V270-'[1]Contadores Por Turno 2026'!V269</f>
        <v>0</v>
      </c>
      <c r="AW268" s="112">
        <f>'[1]Contadores Por Turno 2026'!W270-'[1]Contadores Por Turno 2026'!W269</f>
        <v>0</v>
      </c>
      <c r="AX268" s="112"/>
      <c r="AY268" s="112">
        <f>('[1]Contadores Por Turno 2026'!AD270-'[1]Contadores Por Turno 2026'!AD269)</f>
        <v>0</v>
      </c>
      <c r="AZ268" s="112">
        <f>('[1]Contadores Por Turno 2026'!S270-'[1]Contadores Por Turno 2026'!S269)/1000</f>
        <v>0</v>
      </c>
      <c r="BA268" s="225"/>
      <c r="BB268" s="4"/>
    </row>
    <row r="269" spans="1:54" ht="15.75" thickBot="1" x14ac:dyDescent="0.3">
      <c r="A269" s="25">
        <f>+A268+1</f>
        <v>46112</v>
      </c>
      <c r="B269" s="26">
        <v>1</v>
      </c>
      <c r="C269" s="26">
        <f>WEEKNUM(Tabla1[[#This Row],[FECHA]],2)</f>
        <v>14</v>
      </c>
      <c r="D269" s="26">
        <f>DAY(Tabla1[[#This Row],[FECHA]])</f>
        <v>31</v>
      </c>
      <c r="E269" s="26">
        <f>'[1]Contadores Por Turno 2026'!X271-'[1]Contadores Por Turno 2026'!X270</f>
        <v>0</v>
      </c>
      <c r="F269" s="26">
        <f>'[1]Contadores Por Turno 2026'!Y271-'[1]Contadores Por Turno 2026'!Y270</f>
        <v>0</v>
      </c>
      <c r="G269" s="26"/>
      <c r="H2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</v>
      </c>
      <c r="I269" s="26">
        <f>('[1]Contadores Por Turno 2026'!C271-'[1]Contadores Por Turno 2026'!C270)*10</f>
        <v>20</v>
      </c>
      <c r="J269" s="57">
        <f>Tabla1[[#This Row],[ENTRADA RO 1 (m3)]]</f>
        <v>0</v>
      </c>
      <c r="K269" s="57">
        <f>Tabla1[[#This Row],[RECHAZO ETAPA 1 (m3)]]</f>
        <v>0</v>
      </c>
      <c r="L269" s="57">
        <f>Tabla1[[#This Row],[PERMEADO ETAPA 1  (m3)]]</f>
        <v>0</v>
      </c>
      <c r="M269" s="56" t="e">
        <f>1-(Tabla1[[#This Row],[VOLUMEN ENVIADO A RO (m3)]]-Tabla1[[#This Row],[VOLUMEN ENVIADO PERMEADO RO (m3)]])/Tabla1[[#This Row],[VOLUMEN ENVIADO A RO (m3)]]</f>
        <v>#DIV/0!</v>
      </c>
      <c r="N269" s="57">
        <f>('[1]Contadores Por Turno 2026'!N271-'[1]Contadores Por Turno 2026'!N270)/1000</f>
        <v>0</v>
      </c>
      <c r="O269" s="57">
        <f>('[1]Contadores Por Turno 2026'!O271-'[1]Contadores Por Turno 2026'!O270)</f>
        <v>0</v>
      </c>
      <c r="P269" s="57">
        <f>+Tabla1[[#This Row],[ENTRADA RO 1 (m3)]]-Tabla1[[#This Row],[PERMEADO ETAPA 1  (m3)]]</f>
        <v>0</v>
      </c>
      <c r="Q269" s="56" t="e">
        <f>1-(Tabla1[[#This Row],[VOLUMEN ENVIADO A RO (m3)]]-Tabla1[[#This Row],[VOLUMEN ENVIADO PERMEADO RO (m3)]])/Tabla1[[#This Row],[VOLUMEN ENVIADO A RO (m3)]]</f>
        <v>#DIV/0!</v>
      </c>
      <c r="R269" s="57">
        <v>0</v>
      </c>
      <c r="S269" s="57">
        <v>0</v>
      </c>
      <c r="T269" s="57">
        <f>+Tabla1[[#This Row],[ENTRADA RO 1 (m3)]]-Tabla1[[#This Row],[PERMEADO ETAPA 1  (m3)]]</f>
        <v>0</v>
      </c>
      <c r="U269" s="56" t="s">
        <v>18</v>
      </c>
      <c r="V269" s="57">
        <f>Tabla1[[#This Row],[VOLUMEN ENVIADO PERMEADO RO (m3)]]</f>
        <v>0</v>
      </c>
      <c r="W269" s="101">
        <f>Tabla1[[#This Row],[TOTAL CONSUMO AGUA LIMPIA PRODUCCIÓN (m3)]]+Tabla1[[#This Row],[TOTAL CONSUMO AGUA RECHAZO PRODUCCIÓN (m3)]]</f>
        <v>4</v>
      </c>
      <c r="X269" s="111">
        <f>+Tabla1[[#This Row],[PERMEADO ETAPA 1  (m3)]]+Tabla1[[#This Row],[VOLUMEN  PTAP POTABLE (m3)2]]+Tabla1[[#This Row],[VOLUMEN CONSUMO ACUEDUCTO (m3)]]+Tabla1[[#This Row],[VOLUMEN CONSUMO CARROTANQUES (m3)]]</f>
        <v>4</v>
      </c>
      <c r="Y269" s="101">
        <v>0</v>
      </c>
      <c r="Z269" s="101">
        <v>0</v>
      </c>
      <c r="AA269" s="105">
        <f>+Tabla1[[#This Row],[VOLUMEN CONSUMO AGUA LIMPIA TINTORERIA (m3)]]</f>
        <v>-1</v>
      </c>
      <c r="AB269" s="104">
        <f>Tabla1[[#This Row],[VOLUMEN CONSUMO AGUA LIMPIA TINTORERIA (m3)]]/Tabla1[[#This Row],[TOTAL CONSUMO AGUA PRODUCCIÓN (m3)]]</f>
        <v>-0.25</v>
      </c>
      <c r="AC269" s="105">
        <f>Tabla1[[#This Row],[TOTAL CONSUMO AGUA LIMPIA PRODUCCIÓN (m3)]]-Tabla1[[#This Row],[VOLUMEN CONSUMO AGUA LIMPIA LAVANDERIA (m3)]]</f>
        <v>-1</v>
      </c>
      <c r="AD269" s="105">
        <v>0</v>
      </c>
      <c r="AE269" s="105"/>
      <c r="AF269" s="105">
        <v>65</v>
      </c>
      <c r="AG269" s="105">
        <v>45</v>
      </c>
      <c r="AH269" s="105">
        <f>Tabla1[[#This Row],[VOLUMEN CONSUMO AGUA LIMPIA LAVANDERIA (m3)]]</f>
        <v>5</v>
      </c>
      <c r="AI269" s="104">
        <f>Tabla1[[#This Row],[VOLUMEN CONSUMO AGUA LIMPIA LAVANDERIA (m3)]]/Tabla1[[#This Row],[TOTAL CONSUMO AGUA PRODUCCIÓN (m3)]]</f>
        <v>1.25</v>
      </c>
      <c r="AJ269" s="105">
        <f>'[1]Contadores Por Turno 2026'!D271-'[1]Contadores Por Turno 2026'!D270</f>
        <v>5</v>
      </c>
      <c r="AK269" s="105">
        <v>0</v>
      </c>
      <c r="AL269" s="105">
        <v>0</v>
      </c>
      <c r="AM269" s="105">
        <v>19</v>
      </c>
      <c r="AN269" s="105">
        <v>0</v>
      </c>
      <c r="AO269" s="103">
        <f>'[1]Contadores Por Turno 2026'!R271-'[1]Contadores Por Turno 2026'!R270</f>
        <v>2</v>
      </c>
      <c r="AP269" s="101"/>
      <c r="AQ269" s="103"/>
      <c r="AR269" s="103">
        <v>8</v>
      </c>
      <c r="AS269" s="105">
        <f>'[1]Contadores Por Turno 2026'!L271-'[1]Contadores Por Turno 2026'!L270</f>
        <v>0</v>
      </c>
      <c r="AT269" s="103"/>
      <c r="AU269" s="102">
        <f>'[1]Contadores Por Turno 2026'!U271-'[1]Contadores Por Turno 2026'!U270</f>
        <v>4</v>
      </c>
      <c r="AV269" s="102">
        <f>'[1]Contadores Por Turno 2026'!V271-'[1]Contadores Por Turno 2026'!V270</f>
        <v>0</v>
      </c>
      <c r="AW269" s="102">
        <f>'[1]Contadores Por Turno 2026'!W271-'[1]Contadores Por Turno 2026'!W270</f>
        <v>0</v>
      </c>
      <c r="AX269" s="102"/>
      <c r="AY269" s="102">
        <v>0</v>
      </c>
      <c r="AZ269" s="102">
        <f>('[1]Contadores Por Turno 2026'!S271-'[1]Contadores Por Turno 2026'!S270)/1000</f>
        <v>0.01</v>
      </c>
      <c r="BA269" s="223"/>
      <c r="BB269" s="4"/>
    </row>
    <row r="270" spans="1:54" ht="15.75" thickBot="1" x14ac:dyDescent="0.3">
      <c r="A270" s="23">
        <f>+A269</f>
        <v>46112</v>
      </c>
      <c r="B270" s="17">
        <v>2</v>
      </c>
      <c r="C270" s="17">
        <f>WEEKNUM(Tabla1[[#This Row],[FECHA]],2)</f>
        <v>14</v>
      </c>
      <c r="D270" s="17">
        <f>DAY(Tabla1[[#This Row],[FECHA]])</f>
        <v>31</v>
      </c>
      <c r="E270" s="17">
        <f>'[1]Contadores Por Turno 2026'!X272-'[1]Contadores Por Turno 2026'!X271</f>
        <v>0</v>
      </c>
      <c r="F270" s="17">
        <f>'[1]Contadores Por Turno 2026'!Y272-'[1]Contadores Por Turno 2026'!Y271</f>
        <v>0</v>
      </c>
      <c r="H27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</v>
      </c>
      <c r="I270" s="17">
        <f>('[1]Contadores Por Turno 2026'!C272-'[1]Contadores Por Turno 2026'!C271)*10</f>
        <v>20</v>
      </c>
      <c r="J270" s="59">
        <f>Tabla1[[#This Row],[ENTRADA RO 1 (m3)]]</f>
        <v>0</v>
      </c>
      <c r="K270" s="59">
        <f>Tabla1[[#This Row],[RECHAZO ETAPA 1 (m3)]]</f>
        <v>0</v>
      </c>
      <c r="L270" s="59">
        <f>Tabla1[[#This Row],[PERMEADO ETAPA 1  (m3)]]</f>
        <v>0</v>
      </c>
      <c r="M270" s="58" t="e">
        <f>1-(Tabla1[[#This Row],[VOLUMEN ENVIADO A RO (m3)]]-Tabla1[[#This Row],[VOLUMEN ENVIADO PERMEADO RO (m3)]])/Tabla1[[#This Row],[VOLUMEN ENVIADO A RO (m3)]]</f>
        <v>#DIV/0!</v>
      </c>
      <c r="N270" s="59">
        <f>('[1]Contadores Por Turno 2026'!N272-'[1]Contadores Por Turno 2026'!N271)/1000</f>
        <v>0</v>
      </c>
      <c r="O270" s="59">
        <f>('[1]Contadores Por Turno 2026'!O272-'[1]Contadores Por Turno 2026'!O271)</f>
        <v>0</v>
      </c>
      <c r="P270" s="59">
        <f>+Tabla1[[#This Row],[ENTRADA RO 1 (m3)]]-Tabla1[[#This Row],[PERMEADO ETAPA 1  (m3)]]</f>
        <v>0</v>
      </c>
      <c r="Q270" s="58" t="e">
        <f>1-(Tabla1[[#This Row],[VOLUMEN ENVIADO A RO (m3)]]-Tabla1[[#This Row],[VOLUMEN ENVIADO PERMEADO RO (m3)]])/Tabla1[[#This Row],[VOLUMEN ENVIADO A RO (m3)]]</f>
        <v>#DIV/0!</v>
      </c>
      <c r="R270" s="59">
        <v>0</v>
      </c>
      <c r="S270" s="59">
        <v>0</v>
      </c>
      <c r="T270" s="59">
        <f>+Tabla1[[#This Row],[ENTRADA RO 1 (m3)]]-Tabla1[[#This Row],[PERMEADO ETAPA 1  (m3)]]</f>
        <v>0</v>
      </c>
      <c r="U270" s="58" t="s">
        <v>18</v>
      </c>
      <c r="V270" s="59">
        <f>Tabla1[[#This Row],[VOLUMEN ENVIADO PERMEADO RO (m3)]]</f>
        <v>0</v>
      </c>
      <c r="W270" s="106">
        <f>Tabla1[[#This Row],[TOTAL CONSUMO AGUA LIMPIA PRODUCCIÓN (m3)]]+Tabla1[[#This Row],[TOTAL CONSUMO AGUA RECHAZO PRODUCCIÓN (m3)]]</f>
        <v>2</v>
      </c>
      <c r="X270" s="111">
        <f>+Tabla1[[#This Row],[PERMEADO ETAPA 1  (m3)]]+Tabla1[[#This Row],[VOLUMEN  PTAP POTABLE (m3)2]]+Tabla1[[#This Row],[VOLUMEN CONSUMO ACUEDUCTO (m3)]]+Tabla1[[#This Row],[VOLUMEN CONSUMO CARROTANQUES (m3)]]</f>
        <v>2</v>
      </c>
      <c r="Y270" s="106">
        <v>0</v>
      </c>
      <c r="Z270" s="106">
        <v>0</v>
      </c>
      <c r="AA270" s="110">
        <f>+Tabla1[[#This Row],[VOLUMEN CONSUMO AGUA LIMPIA TINTORERIA (m3)]]</f>
        <v>-6</v>
      </c>
      <c r="AB270" s="104">
        <f>Tabla1[[#This Row],[VOLUMEN CONSUMO AGUA LIMPIA TINTORERIA (m3)]]/Tabla1[[#This Row],[TOTAL CONSUMO AGUA PRODUCCIÓN (m3)]]</f>
        <v>-3</v>
      </c>
      <c r="AC270" s="105">
        <f>Tabla1[[#This Row],[TOTAL CONSUMO AGUA LIMPIA PRODUCCIÓN (m3)]]-Tabla1[[#This Row],[VOLUMEN CONSUMO AGUA LIMPIA LAVANDERIA (m3)]]</f>
        <v>-6</v>
      </c>
      <c r="AD270" s="110">
        <v>0</v>
      </c>
      <c r="AE270" s="110"/>
      <c r="AF270" s="110">
        <v>65</v>
      </c>
      <c r="AG270" s="110">
        <v>45</v>
      </c>
      <c r="AH270" s="110">
        <f>Tabla1[[#This Row],[VOLUMEN CONSUMO AGUA LIMPIA LAVANDERIA (m3)]]</f>
        <v>8</v>
      </c>
      <c r="AI270" s="104">
        <f>Tabla1[[#This Row],[VOLUMEN CONSUMO AGUA LIMPIA LAVANDERIA (m3)]]/Tabla1[[#This Row],[TOTAL CONSUMO AGUA PRODUCCIÓN (m3)]]</f>
        <v>4</v>
      </c>
      <c r="AJ270" s="105">
        <f>'[1]Contadores Por Turno 2026'!D272-'[1]Contadores Por Turno 2026'!D271</f>
        <v>8</v>
      </c>
      <c r="AK270" s="110">
        <v>0</v>
      </c>
      <c r="AL270" s="110">
        <v>0</v>
      </c>
      <c r="AM270" s="110">
        <v>19</v>
      </c>
      <c r="AN270" s="110">
        <v>0</v>
      </c>
      <c r="AO270" s="108">
        <f>'[1]Contadores Por Turno 2026'!R272-'[1]Contadores Por Turno 2026'!R271</f>
        <v>3</v>
      </c>
      <c r="AP270" s="106"/>
      <c r="AQ270" s="108"/>
      <c r="AR270" s="108">
        <v>8</v>
      </c>
      <c r="AS270" s="110">
        <f>'[1]Contadores Por Turno 2026'!L272-'[1]Contadores Por Turno 2026'!L271</f>
        <v>0</v>
      </c>
      <c r="AT270" s="108"/>
      <c r="AU270" s="107">
        <f>'[1]Contadores Por Turno 2026'!U272-'[1]Contadores Por Turno 2026'!U271</f>
        <v>2</v>
      </c>
      <c r="AV270" s="107">
        <f>'[1]Contadores Por Turno 2026'!V272-'[1]Contadores Por Turno 2026'!V271</f>
        <v>0</v>
      </c>
      <c r="AW270" s="107">
        <f>'[1]Contadores Por Turno 2026'!W272-'[1]Contadores Por Turno 2026'!W271</f>
        <v>0</v>
      </c>
      <c r="AX270" s="107"/>
      <c r="AY270" s="107">
        <f>('[1]Contadores Por Turno 2026'!AD272-'[1]Contadores Por Turno 2026'!AD271)</f>
        <v>0</v>
      </c>
      <c r="AZ270" s="107">
        <f>('[1]Contadores Por Turno 2026'!S272-'[1]Contadores Por Turno 2026'!S271)/1000</f>
        <v>8.0000000000000002E-3</v>
      </c>
      <c r="BA270" s="224"/>
      <c r="BB270" s="4"/>
    </row>
    <row r="271" spans="1:54" ht="15.75" thickBot="1" x14ac:dyDescent="0.3">
      <c r="A271" s="27">
        <f>+A270</f>
        <v>46112</v>
      </c>
      <c r="B271" s="28">
        <v>3</v>
      </c>
      <c r="C271" s="28">
        <f>WEEKNUM(Tabla1[[#This Row],[FECHA]],2)</f>
        <v>14</v>
      </c>
      <c r="D271" s="28">
        <f>DAY(Tabla1[[#This Row],[FECHA]])</f>
        <v>31</v>
      </c>
      <c r="E271" s="28">
        <f>'[1]Contadores Por Turno 2026'!X273-'[1]Contadores Por Turno 2026'!X272</f>
        <v>0</v>
      </c>
      <c r="F271" s="28">
        <f>'[1]Contadores Por Turno 2026'!Y273-'[1]Contadores Por Turno 2026'!Y272</f>
        <v>0</v>
      </c>
      <c r="G271" s="28"/>
      <c r="H27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1" s="28">
        <f>('[1]Contadores Por Turno 2026'!C273-'[1]Contadores Por Turno 2026'!C272)*10</f>
        <v>0</v>
      </c>
      <c r="J271" s="61">
        <f>Tabla1[[#This Row],[ENTRADA RO 1 (m3)]]</f>
        <v>0</v>
      </c>
      <c r="K271" s="61">
        <f>Tabla1[[#This Row],[RECHAZO ETAPA 1 (m3)]]</f>
        <v>0</v>
      </c>
      <c r="L271" s="61">
        <f>Tabla1[[#This Row],[PERMEADO ETAPA 1  (m3)]]</f>
        <v>0</v>
      </c>
      <c r="M271" s="56" t="e">
        <f>1-(Tabla1[[#This Row],[VOLUMEN ENVIADO A RO (m3)]]-Tabla1[[#This Row],[VOLUMEN ENVIADO PERMEADO RO (m3)]])/Tabla1[[#This Row],[VOLUMEN ENVIADO A RO (m3)]]</f>
        <v>#DIV/0!</v>
      </c>
      <c r="N271" s="61">
        <f>('[1]Contadores Por Turno 2026'!N273-'[1]Contadores Por Turno 2026'!N272)/1000</f>
        <v>0</v>
      </c>
      <c r="O271" s="61">
        <f>('[1]Contadores Por Turno 2026'!O273-'[1]Contadores Por Turno 2026'!O272)</f>
        <v>0</v>
      </c>
      <c r="P271" s="61">
        <f>+Tabla1[[#This Row],[ENTRADA RO 1 (m3)]]-Tabla1[[#This Row],[PERMEADO ETAPA 1  (m3)]]</f>
        <v>0</v>
      </c>
      <c r="Q271" s="56" t="e">
        <f>1-(Tabla1[[#This Row],[VOLUMEN ENVIADO A RO (m3)]]-Tabla1[[#This Row],[VOLUMEN ENVIADO PERMEADO RO (m3)]])/Tabla1[[#This Row],[VOLUMEN ENVIADO A RO (m3)]]</f>
        <v>#DIV/0!</v>
      </c>
      <c r="R271" s="61">
        <v>0</v>
      </c>
      <c r="S271" s="61">
        <v>0</v>
      </c>
      <c r="T271" s="61">
        <f>+Tabla1[[#This Row],[ENTRADA RO 1 (m3)]]-Tabla1[[#This Row],[PERMEADO ETAPA 1  (m3)]]</f>
        <v>0</v>
      </c>
      <c r="U271" s="56" t="s">
        <v>18</v>
      </c>
      <c r="V271" s="61">
        <f>Tabla1[[#This Row],[VOLUMEN ENVIADO PERMEADO RO (m3)]]</f>
        <v>0</v>
      </c>
      <c r="W271" s="111">
        <f>Tabla1[[#This Row],[TOTAL CONSUMO AGUA LIMPIA PRODUCCIÓN (m3)]]+Tabla1[[#This Row],[TOTAL CONSUMO AGUA RECHAZO PRODUCCIÓN (m3)]]</f>
        <v>0</v>
      </c>
      <c r="X271" s="111">
        <f>+Tabla1[[#This Row],[PERMEADO ETAPA 1  (m3)]]+Tabla1[[#This Row],[VOLUMEN  PTAP POTABLE (m3)2]]+Tabla1[[#This Row],[VOLUMEN CONSUMO ACUEDUCTO (m3)]]+Tabla1[[#This Row],[VOLUMEN CONSUMO CARROTANQUES (m3)]]</f>
        <v>0</v>
      </c>
      <c r="Y271" s="111">
        <v>0</v>
      </c>
      <c r="Z271" s="111">
        <v>0</v>
      </c>
      <c r="AA271" s="115">
        <f>+Tabla1[[#This Row],[VOLUMEN CONSUMO AGUA LIMPIA TINTORERIA (m3)]]</f>
        <v>0</v>
      </c>
      <c r="AB271" s="104" t="e">
        <f>Tabla1[[#This Row],[VOLUMEN CONSUMO AGUA LIMPIA TINTORERIA (m3)]]/Tabla1[[#This Row],[TOTAL CONSUMO AGUA PRODUCCIÓN (m3)]]</f>
        <v>#DIV/0!</v>
      </c>
      <c r="AC271" s="115">
        <f>Tabla1[[#This Row],[TOTAL CONSUMO AGUA LIMPIA PRODUCCIÓN (m3)]]-Tabla1[[#This Row],[VOLUMEN CONSUMO AGUA LIMPIA LAVANDERIA (m3)]]</f>
        <v>0</v>
      </c>
      <c r="AD271" s="115">
        <v>0</v>
      </c>
      <c r="AE271" s="115"/>
      <c r="AF271" s="115">
        <v>65</v>
      </c>
      <c r="AG271" s="115">
        <v>45</v>
      </c>
      <c r="AH271" s="115">
        <f>Tabla1[[#This Row],[VOLUMEN CONSUMO AGUA LIMPIA LAVANDERIA (m3)]]</f>
        <v>0</v>
      </c>
      <c r="AI271" s="104" t="e">
        <f>Tabla1[[#This Row],[VOLUMEN CONSUMO AGUA LIMPIA LAVANDERIA (m3)]]/Tabla1[[#This Row],[TOTAL CONSUMO AGUA PRODUCCIÓN (m3)]]</f>
        <v>#DIV/0!</v>
      </c>
      <c r="AJ271" s="105">
        <f>'[1]Contadores Por Turno 2026'!D273-'[1]Contadores Por Turno 2026'!D272</f>
        <v>0</v>
      </c>
      <c r="AK271" s="115">
        <v>0</v>
      </c>
      <c r="AL271" s="115">
        <v>0</v>
      </c>
      <c r="AM271" s="115">
        <v>19</v>
      </c>
      <c r="AN271" s="115">
        <v>0</v>
      </c>
      <c r="AO271" s="113">
        <f>'[1]Contadores Por Turno 2026'!R273-'[1]Contadores Por Turno 2026'!R272</f>
        <v>0</v>
      </c>
      <c r="AP271" s="111"/>
      <c r="AQ271" s="113"/>
      <c r="AR271" s="113">
        <v>8</v>
      </c>
      <c r="AS271" s="115">
        <f>'[1]Contadores Por Turno 2026'!L273-'[1]Contadores Por Turno 2026'!L272</f>
        <v>0</v>
      </c>
      <c r="AT271" s="113"/>
      <c r="AU271" s="112">
        <f>'[1]Contadores Por Turno 2026'!U273-'[1]Contadores Por Turno 2026'!U272</f>
        <v>0</v>
      </c>
      <c r="AV271" s="112">
        <f>'[1]Contadores Por Turno 2026'!V273-'[1]Contadores Por Turno 2026'!V272</f>
        <v>0</v>
      </c>
      <c r="AW271" s="112">
        <f>'[1]Contadores Por Turno 2026'!W273-'[1]Contadores Por Turno 2026'!W272</f>
        <v>0</v>
      </c>
      <c r="AX271" s="112"/>
      <c r="AY271" s="112">
        <f>('[1]Contadores Por Turno 2026'!AD273-'[1]Contadores Por Turno 2026'!AD272)</f>
        <v>0</v>
      </c>
      <c r="AZ271" s="112">
        <f>('[1]Contadores Por Turno 2026'!S273-'[1]Contadores Por Turno 2026'!S272)/1000</f>
        <v>0</v>
      </c>
      <c r="BA271" s="225"/>
      <c r="BB271" s="4"/>
    </row>
    <row r="272" spans="1:54" ht="15.75" thickBot="1" x14ac:dyDescent="0.3">
      <c r="A272" s="25">
        <f>+A271+1</f>
        <v>46113</v>
      </c>
      <c r="B272" s="26">
        <v>1</v>
      </c>
      <c r="C272" s="26">
        <v>14</v>
      </c>
      <c r="D272" s="26">
        <v>1</v>
      </c>
      <c r="E272" s="26">
        <f>'[1]Contadores Por Turno 2026'!X274-'[1]Contadores Por Turno 2026'!X273</f>
        <v>0</v>
      </c>
      <c r="F272" s="26">
        <f>'[1]Contadores Por Turno 2026'!Y274-'[1]Contadores Por Turno 2026'!Y273</f>
        <v>0</v>
      </c>
      <c r="G272" s="26"/>
      <c r="H2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2" s="26">
        <f>('[1]Contadores Por Turno 2026'!C274-'[1]Contadores Por Turno 2026'!C273)*10</f>
        <v>0</v>
      </c>
      <c r="J272" s="57">
        <f>Tabla1[[#This Row],[ENTRADA RO 1 (m3)]]</f>
        <v>0</v>
      </c>
      <c r="K272" s="57">
        <f>Tabla1[[#This Row],[RECHAZO ETAPA 1 (m3)]]</f>
        <v>0</v>
      </c>
      <c r="L272" s="57">
        <f>Tabla1[[#This Row],[PERMEADO ETAPA 1  (m3)]]</f>
        <v>0</v>
      </c>
      <c r="M272" s="56" t="e">
        <f>1-(Tabla1[[#This Row],[VOLUMEN ENVIADO A RO (m3)]]-Tabla1[[#This Row],[VOLUMEN ENVIADO PERMEADO RO (m3)]])/Tabla1[[#This Row],[VOLUMEN ENVIADO A RO (m3)]]</f>
        <v>#DIV/0!</v>
      </c>
      <c r="N272" s="57">
        <f>('[1]Contadores Por Turno 2026'!N274-'[1]Contadores Por Turno 2026'!N273)/1000</f>
        <v>0</v>
      </c>
      <c r="O272" s="57">
        <f>('[1]Contadores Por Turno 2026'!O274-'[1]Contadores Por Turno 2026'!O273)</f>
        <v>0</v>
      </c>
      <c r="P272" s="57">
        <f>+Tabla1[[#This Row],[ENTRADA RO 1 (m3)]]-Tabla1[[#This Row],[PERMEADO ETAPA 1  (m3)]]</f>
        <v>0</v>
      </c>
      <c r="Q272" s="56" t="e">
        <f>1-(Tabla1[[#This Row],[VOLUMEN ENVIADO A RO (m3)]]-Tabla1[[#This Row],[VOLUMEN ENVIADO PERMEADO RO (m3)]])/Tabla1[[#This Row],[VOLUMEN ENVIADO A RO (m3)]]</f>
        <v>#DIV/0!</v>
      </c>
      <c r="R272" s="57">
        <v>0</v>
      </c>
      <c r="S272" s="57">
        <v>0</v>
      </c>
      <c r="T272" s="57">
        <v>0</v>
      </c>
      <c r="U272" s="56">
        <v>0.2</v>
      </c>
      <c r="V272" s="57">
        <f>Tabla1[[#This Row],[VOLUMEN ENVIADO PERMEADO RO (m3)]]</f>
        <v>0</v>
      </c>
      <c r="W272" s="101">
        <f>Tabla1[[#This Row],[TOTAL CONSUMO AGUA LIMPIA PRODUCCIÓN (m3)]]+Tabla1[[#This Row],[TOTAL CONSUMO AGUA RECHAZO PRODUCCIÓN (m3)]]</f>
        <v>0</v>
      </c>
      <c r="X272" s="101">
        <f>+Tabla1[[#This Row],[PERMEADO ETAPA 1  (m3)]]+Tabla1[[#This Row],[VOLUMEN  PTAP POTABLE (m3)2]]+Tabla1[[#This Row],[VOLUMEN CONSUMO ACUEDUCTO (m3)]]+Tabla1[[#This Row],[VOLUMEN CONSUMO CARROTANQUES (m3)]]</f>
        <v>0</v>
      </c>
      <c r="Y272" s="101">
        <v>0</v>
      </c>
      <c r="Z272" s="101">
        <v>0</v>
      </c>
      <c r="AA272" s="101">
        <f>+Tabla1[[#This Row],[VOLUMEN CONSUMO AGUA LIMPIA TINTORERIA (m3)]]</f>
        <v>0</v>
      </c>
      <c r="AB272" s="104" t="e">
        <f>Tabla1[[#This Row],[VOLUMEN CONSUMO AGUA LIMPIA TINTORERIA (m3)]]/Tabla1[[#This Row],[TOTAL CONSUMO AGUA PRODUCCIÓN (m3)]]</f>
        <v>#DIV/0!</v>
      </c>
      <c r="AC272" s="101">
        <f>Tabla1[[#This Row],[TOTAL CONSUMO AGUA LIMPIA PRODUCCIÓN (m3)]]-Tabla1[[#This Row],[VOLUMEN CONSUMO AGUA LIMPIA LAVANDERIA (m3)]]</f>
        <v>0</v>
      </c>
      <c r="AD272" s="101">
        <v>0</v>
      </c>
      <c r="AE272" s="105"/>
      <c r="AF272" s="105">
        <v>65</v>
      </c>
      <c r="AG272" s="105">
        <v>45</v>
      </c>
      <c r="AH272" s="105">
        <f>Tabla1[[#This Row],[VOLUMEN CONSUMO AGUA LIMPIA LAVANDERIA (m3)]]</f>
        <v>0</v>
      </c>
      <c r="AI272" s="104" t="e">
        <f>Tabla1[[#This Row],[VOLUMEN CONSUMO AGUA LIMPIA LAVANDERIA (m3)]]/Tabla1[[#This Row],[TOTAL CONSUMO AGUA PRODUCCIÓN (m3)]]</f>
        <v>#DIV/0!</v>
      </c>
      <c r="AJ272" s="105">
        <f>'[1]Contadores Por Turno 2026'!D274-'[1]Contadores Por Turno 2026'!D273</f>
        <v>0</v>
      </c>
      <c r="AK272" s="105">
        <v>0</v>
      </c>
      <c r="AL272" s="105">
        <v>0</v>
      </c>
      <c r="AM272" s="105">
        <v>19</v>
      </c>
      <c r="AN272" s="105">
        <v>0</v>
      </c>
      <c r="AO272" s="218">
        <f>'[1]Contadores Por Turno 2026'!R274-'[1]Contadores Por Turno 2026'!R273</f>
        <v>0</v>
      </c>
      <c r="AP272" s="104">
        <v>1.3169331261358996E-3</v>
      </c>
      <c r="AQ272" s="218"/>
      <c r="AR272" s="218">
        <v>8</v>
      </c>
      <c r="AS272" s="105">
        <f>'[1]Contadores Por Turno 2026'!L274-'[1]Contadores Por Turno 2026'!L273</f>
        <v>0</v>
      </c>
      <c r="AT272" s="218"/>
      <c r="AU272" s="102">
        <f>'[1]Contadores Por Turno 2026'!U274-'[1]Contadores Por Turno 2026'!U273</f>
        <v>0</v>
      </c>
      <c r="AV272" s="102">
        <f>'[1]Contadores Por Turno 2026'!V274-'[1]Contadores Por Turno 2026'!V273</f>
        <v>0</v>
      </c>
      <c r="AW272" s="102">
        <f>'[1]Contadores Por Turno 2026'!W274-'[1]Contadores Por Turno 2026'!W273</f>
        <v>0</v>
      </c>
      <c r="AX272" s="102"/>
      <c r="AY272" s="102">
        <f>('[1]Contadores Por Turno 2026'!AD274-'[1]Contadores Por Turno 2026'!AD273)</f>
        <v>0</v>
      </c>
      <c r="AZ272" s="102">
        <f>('[1]Contadores Por Turno 2026'!S274-'[1]Contadores Por Turno 2026'!S273)/1000</f>
        <v>0</v>
      </c>
      <c r="BA272" s="223"/>
      <c r="BB272" s="4"/>
    </row>
    <row r="273" spans="1:54" ht="15.75" thickBot="1" x14ac:dyDescent="0.3">
      <c r="A273" s="23">
        <f>+A272</f>
        <v>46113</v>
      </c>
      <c r="B273" s="17">
        <v>2</v>
      </c>
      <c r="C273" s="17">
        <v>14</v>
      </c>
      <c r="D273" s="17">
        <v>1</v>
      </c>
      <c r="E273" s="17">
        <f>'[1]Contadores Por Turno 2026'!X275-'[1]Contadores Por Turno 2026'!X274</f>
        <v>53</v>
      </c>
      <c r="F273" s="17">
        <v>0</v>
      </c>
      <c r="H273" s="17">
        <v>0</v>
      </c>
      <c r="I273" s="17">
        <f>('[1]Contadores Por Turno 2026'!C275-'[1]Contadores Por Turno 2026'!C274)*10</f>
        <v>20</v>
      </c>
      <c r="J273" s="59">
        <f>Tabla1[[#This Row],[ENTRADA RO 1 (m3)]]</f>
        <v>0</v>
      </c>
      <c r="K273" s="59">
        <f>Tabla1[[#This Row],[RECHAZO ETAPA 1 (m3)]]</f>
        <v>0</v>
      </c>
      <c r="L273" s="59">
        <f>Tabla1[[#This Row],[PERMEADO ETAPA 1  (m3)]]</f>
        <v>0</v>
      </c>
      <c r="M273" s="58" t="e">
        <f>1-(Tabla1[[#This Row],[VOLUMEN ENVIADO A RO (m3)]]-Tabla1[[#This Row],[VOLUMEN ENVIADO PERMEADO RO (m3)]])/Tabla1[[#This Row],[VOLUMEN ENVIADO A RO (m3)]]</f>
        <v>#DIV/0!</v>
      </c>
      <c r="N273" s="59">
        <f>('[1]Contadores Por Turno 2026'!N275-'[1]Contadores Por Turno 2026'!N274)/1000</f>
        <v>0</v>
      </c>
      <c r="O273" s="59">
        <f>('[1]Contadores Por Turno 2026'!O275-'[1]Contadores Por Turno 2026'!O274)</f>
        <v>0</v>
      </c>
      <c r="P273" s="59">
        <f>+Tabla1[[#This Row],[ENTRADA RO 1 (m3)]]-Tabla1[[#This Row],[PERMEADO ETAPA 1  (m3)]]</f>
        <v>0</v>
      </c>
      <c r="Q273" s="58" t="e">
        <f>1-(Tabla1[[#This Row],[VOLUMEN ENVIADO A RO (m3)]]-Tabla1[[#This Row],[VOLUMEN ENVIADO PERMEADO RO (m3)]])/Tabla1[[#This Row],[VOLUMEN ENVIADO A RO (m3)]]</f>
        <v>#DIV/0!</v>
      </c>
      <c r="R273" s="59">
        <v>0</v>
      </c>
      <c r="S273" s="59">
        <v>0</v>
      </c>
      <c r="T273" s="59">
        <v>0</v>
      </c>
      <c r="U273" s="58">
        <v>0.2</v>
      </c>
      <c r="V273" s="59">
        <f>Tabla1[[#This Row],[VOLUMEN ENVIADO PERMEADO RO (m3)]]</f>
        <v>0</v>
      </c>
      <c r="W273" s="106">
        <f>Tabla1[[#This Row],[TOTAL CONSUMO AGUA LIMPIA PRODUCCIÓN (m3)]]+Tabla1[[#This Row],[TOTAL CONSUMO AGUA RECHAZO PRODUCCIÓN (m3)]]</f>
        <v>0</v>
      </c>
      <c r="X273" s="101">
        <f>+Tabla1[[#This Row],[PERMEADO ETAPA 1  (m3)]]+Tabla1[[#This Row],[VOLUMEN  PTAP POTABLE (m3)2]]+Tabla1[[#This Row],[VOLUMEN CONSUMO ACUEDUCTO (m3)]]+Tabla1[[#This Row],[VOLUMEN CONSUMO CARROTANQUES (m3)]]</f>
        <v>0</v>
      </c>
      <c r="Y273" s="106">
        <v>0</v>
      </c>
      <c r="Z273" s="106">
        <v>0</v>
      </c>
      <c r="AA273" s="106">
        <f>+Tabla1[[#This Row],[VOLUMEN CONSUMO AGUA LIMPIA TINTORERIA (m3)]]</f>
        <v>0</v>
      </c>
      <c r="AB273" s="104" t="e">
        <f>Tabla1[[#This Row],[VOLUMEN CONSUMO AGUA LIMPIA TINTORERIA (m3)]]/Tabla1[[#This Row],[TOTAL CONSUMO AGUA PRODUCCIÓN (m3)]]</f>
        <v>#DIV/0!</v>
      </c>
      <c r="AC273" s="106">
        <v>0</v>
      </c>
      <c r="AD273" s="106">
        <v>0</v>
      </c>
      <c r="AE273" s="110"/>
      <c r="AF273" s="110">
        <v>65</v>
      </c>
      <c r="AG273" s="110">
        <v>45</v>
      </c>
      <c r="AH273" s="110">
        <f>Tabla1[[#This Row],[VOLUMEN CONSUMO AGUA LIMPIA LAVANDERIA (m3)]]</f>
        <v>0</v>
      </c>
      <c r="AI273" s="104" t="e">
        <f>Tabla1[[#This Row],[VOLUMEN CONSUMO AGUA LIMPIA LAVANDERIA (m3)]]/Tabla1[[#This Row],[TOTAL CONSUMO AGUA PRODUCCIÓN (m3)]]</f>
        <v>#DIV/0!</v>
      </c>
      <c r="AJ273" s="110">
        <v>0</v>
      </c>
      <c r="AK273" s="110">
        <v>0</v>
      </c>
      <c r="AL273" s="110">
        <v>0</v>
      </c>
      <c r="AM273" s="110">
        <v>19</v>
      </c>
      <c r="AN273" s="110">
        <v>0</v>
      </c>
      <c r="AO273" s="219">
        <f>'[1]Contadores Por Turno 2026'!R275-'[1]Contadores Por Turno 2026'!R274</f>
        <v>6</v>
      </c>
      <c r="AP273" s="109">
        <v>1.1905277284730897E-2</v>
      </c>
      <c r="AQ273" s="219"/>
      <c r="AR273" s="219">
        <v>8</v>
      </c>
      <c r="AS273" s="110">
        <f>'[1]Contadores Por Turno 2026'!L275-'[1]Contadores Por Turno 2026'!L274</f>
        <v>0</v>
      </c>
      <c r="AT273" s="219"/>
      <c r="AU273" s="107">
        <f>'[1]Contadores Por Turno 2026'!U275-'[1]Contadores Por Turno 2026'!U274</f>
        <v>121</v>
      </c>
      <c r="AV273" s="107">
        <f>'[1]Contadores Por Turno 2026'!V275-'[1]Contadores Por Turno 2026'!V274</f>
        <v>0</v>
      </c>
      <c r="AW273" s="107">
        <f>'[1]Contadores Por Turno 2026'!W275-'[1]Contadores Por Turno 2026'!W274</f>
        <v>0</v>
      </c>
      <c r="AX273" s="107"/>
      <c r="AY273" s="107">
        <f>('[1]Contadores Por Turno 2026'!AD275-'[1]Contadores Por Turno 2026'!AD274)</f>
        <v>0</v>
      </c>
      <c r="AZ273" s="107">
        <f>('[1]Contadores Por Turno 2026'!S275-'[1]Contadores Por Turno 2026'!S274)/1000</f>
        <v>65.400999999999996</v>
      </c>
      <c r="BA273" s="224"/>
      <c r="BB273" s="4"/>
    </row>
    <row r="274" spans="1:54" ht="15.75" thickBot="1" x14ac:dyDescent="0.3">
      <c r="A274" s="27">
        <f>+A273</f>
        <v>46113</v>
      </c>
      <c r="B274" s="28">
        <v>3</v>
      </c>
      <c r="C274" s="28">
        <v>14</v>
      </c>
      <c r="D274" s="28">
        <v>1</v>
      </c>
      <c r="E274" s="28">
        <f>'[1]Contadores Por Turno 2026'!X276-'[1]Contadores Por Turno 2026'!X275</f>
        <v>0</v>
      </c>
      <c r="F274" s="28">
        <f>'[1]Contadores Por Turno 2026'!Y276-'[1]Contadores Por Turno 2026'!Y275</f>
        <v>0</v>
      </c>
      <c r="G274" s="28"/>
      <c r="H27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4" s="28">
        <f>('[1]Contadores Por Turno 2026'!C276-'[1]Contadores Por Turno 2026'!C275)*10</f>
        <v>0</v>
      </c>
      <c r="J274" s="61">
        <f>Tabla1[[#This Row],[ENTRADA RO 1 (m3)]]</f>
        <v>0</v>
      </c>
      <c r="K274" s="61">
        <f>Tabla1[[#This Row],[RECHAZO ETAPA 1 (m3)]]</f>
        <v>0</v>
      </c>
      <c r="L274" s="61">
        <f>Tabla1[[#This Row],[PERMEADO ETAPA 1  (m3)]]</f>
        <v>0</v>
      </c>
      <c r="M274" s="60" t="e">
        <f>1-(Tabla1[[#This Row],[VOLUMEN ENVIADO A RO (m3)]]-Tabla1[[#This Row],[VOLUMEN ENVIADO PERMEADO RO (m3)]])/Tabla1[[#This Row],[VOLUMEN ENVIADO A RO (m3)]]</f>
        <v>#DIV/0!</v>
      </c>
      <c r="N274" s="61">
        <f>('[1]Contadores Por Turno 2026'!N276-'[1]Contadores Por Turno 2026'!N275)/1000</f>
        <v>0</v>
      </c>
      <c r="O274" s="61">
        <f>('[1]Contadores Por Turno 2026'!O276-'[1]Contadores Por Turno 2026'!O275)</f>
        <v>0</v>
      </c>
      <c r="P274" s="61">
        <f>+Tabla1[[#This Row],[ENTRADA RO 1 (m3)]]-Tabla1[[#This Row],[PERMEADO ETAPA 1  (m3)]]</f>
        <v>0</v>
      </c>
      <c r="Q274" s="60" t="e">
        <f>1-(Tabla1[[#This Row],[VOLUMEN ENVIADO A RO (m3)]]-Tabla1[[#This Row],[VOLUMEN ENVIADO PERMEADO RO (m3)]])/Tabla1[[#This Row],[VOLUMEN ENVIADO A RO (m3)]]</f>
        <v>#DIV/0!</v>
      </c>
      <c r="R274" s="61">
        <v>0</v>
      </c>
      <c r="S274" s="61">
        <v>0</v>
      </c>
      <c r="T274" s="61">
        <v>0</v>
      </c>
      <c r="U274" s="60" t="s">
        <v>18</v>
      </c>
      <c r="V274" s="61">
        <f>Tabla1[[#This Row],[VOLUMEN ENVIADO PERMEADO RO (m3)]]</f>
        <v>0</v>
      </c>
      <c r="W274" s="111">
        <f>Tabla1[[#This Row],[TOTAL CONSUMO AGUA LIMPIA PRODUCCIÓN (m3)]]+Tabla1[[#This Row],[TOTAL CONSUMO AGUA RECHAZO PRODUCCIÓN (m3)]]</f>
        <v>0</v>
      </c>
      <c r="X274" s="111">
        <f>+Tabla1[[#This Row],[PERMEADO ETAPA 1  (m3)]]+Tabla1[[#This Row],[VOLUMEN  PTAP POTABLE (m3)2]]+Tabla1[[#This Row],[VOLUMEN CONSUMO ACUEDUCTO (m3)]]+Tabla1[[#This Row],[VOLUMEN CONSUMO CARROTANQUES (m3)]]</f>
        <v>0</v>
      </c>
      <c r="Y274" s="111">
        <v>0</v>
      </c>
      <c r="Z274" s="111">
        <v>0</v>
      </c>
      <c r="AA274" s="111">
        <f>+Tabla1[[#This Row],[VOLUMEN CONSUMO AGUA LIMPIA TINTORERIA (m3)]]</f>
        <v>0</v>
      </c>
      <c r="AB274" s="104" t="e">
        <f>Tabla1[[#This Row],[VOLUMEN CONSUMO AGUA LIMPIA TINTORERIA (m3)]]/Tabla1[[#This Row],[TOTAL CONSUMO AGUA PRODUCCIÓN (m3)]]</f>
        <v>#DIV/0!</v>
      </c>
      <c r="AC274" s="111">
        <f>Tabla1[[#This Row],[TOTAL CONSUMO AGUA LIMPIA PRODUCCIÓN (m3)]]-Tabla1[[#This Row],[VOLUMEN CONSUMO AGUA LIMPIA LAVANDERIA (m3)]]</f>
        <v>0</v>
      </c>
      <c r="AD274" s="111">
        <v>0</v>
      </c>
      <c r="AE274" s="115"/>
      <c r="AF274" s="115">
        <v>65</v>
      </c>
      <c r="AG274" s="115">
        <v>45</v>
      </c>
      <c r="AH274" s="115">
        <f>Tabla1[[#This Row],[VOLUMEN CONSUMO AGUA LIMPIA LAVANDERIA (m3)]]</f>
        <v>0</v>
      </c>
      <c r="AI274" s="104" t="e">
        <f>Tabla1[[#This Row],[VOLUMEN CONSUMO AGUA LIMPIA LAVANDERIA (m3)]]/Tabla1[[#This Row],[TOTAL CONSUMO AGUA PRODUCCIÓN (m3)]]</f>
        <v>#DIV/0!</v>
      </c>
      <c r="AJ274" s="115">
        <f>'[1]Contadores Por Turno 2026'!D276-'[1]Contadores Por Turno 2026'!D275</f>
        <v>0</v>
      </c>
      <c r="AK274" s="115">
        <v>0</v>
      </c>
      <c r="AL274" s="115">
        <v>0</v>
      </c>
      <c r="AM274" s="115">
        <v>19</v>
      </c>
      <c r="AN274" s="115">
        <v>0</v>
      </c>
      <c r="AO274" s="220">
        <f>'[1]Contadores Por Turno 2026'!R276-'[1]Contadores Por Turno 2026'!R275</f>
        <v>0</v>
      </c>
      <c r="AP274" s="114">
        <v>1.8089147575522158E-2</v>
      </c>
      <c r="AQ274" s="220"/>
      <c r="AR274" s="220">
        <v>8</v>
      </c>
      <c r="AS274" s="115">
        <f>'[1]Contadores Por Turno 2026'!L276-'[1]Contadores Por Turno 2026'!L275</f>
        <v>0</v>
      </c>
      <c r="AT274" s="220"/>
      <c r="AU274" s="112">
        <f>'[1]Contadores Por Turno 2026'!U276-'[1]Contadores Por Turno 2026'!U275</f>
        <v>0</v>
      </c>
      <c r="AV274" s="112">
        <f>'[1]Contadores Por Turno 2026'!V276-'[1]Contadores Por Turno 2026'!V275</f>
        <v>0</v>
      </c>
      <c r="AW274" s="112">
        <f>'[1]Contadores Por Turno 2026'!W276-'[1]Contadores Por Turno 2026'!W275</f>
        <v>0</v>
      </c>
      <c r="AX274" s="112"/>
      <c r="AY274" s="112">
        <f>('[1]Contadores Por Turno 2026'!AD276-'[1]Contadores Por Turno 2026'!AD275)</f>
        <v>0</v>
      </c>
      <c r="AZ274" s="112">
        <f>('[1]Contadores Por Turno 2026'!S276-'[1]Contadores Por Turno 2026'!S275)/1000</f>
        <v>0</v>
      </c>
      <c r="BA274" s="225"/>
      <c r="BB274" s="4"/>
    </row>
    <row r="275" spans="1:54" ht="15.75" thickBot="1" x14ac:dyDescent="0.3">
      <c r="A275" s="25">
        <f>+A274+1</f>
        <v>46114</v>
      </c>
      <c r="B275" s="26">
        <v>1</v>
      </c>
      <c r="C275" s="26">
        <v>14</v>
      </c>
      <c r="D275" s="26">
        <v>2</v>
      </c>
      <c r="E275" s="26">
        <f>'[1]Contadores Por Turno 2026'!X277-'[1]Contadores Por Turno 2026'!X276</f>
        <v>0</v>
      </c>
      <c r="F275" s="26">
        <f>'[1]Contadores Por Turno 2026'!Y277-'[1]Contadores Por Turno 2026'!Y276</f>
        <v>0</v>
      </c>
      <c r="G275" s="26"/>
      <c r="H2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5" s="26">
        <f>('[1]Contadores Por Turno 2026'!C277-'[1]Contadores Por Turno 2026'!C276)*10</f>
        <v>0</v>
      </c>
      <c r="J275" s="57">
        <f>Tabla1[[#This Row],[ENTRADA RO 1 (m3)]]</f>
        <v>0</v>
      </c>
      <c r="K275" s="57">
        <f>Tabla1[[#This Row],[RECHAZO ETAPA 1 (m3)]]</f>
        <v>0</v>
      </c>
      <c r="L275" s="57">
        <f>Tabla1[[#This Row],[PERMEADO ETAPA 1  (m3)]]</f>
        <v>0</v>
      </c>
      <c r="M275" s="56" t="e">
        <f>1-(Tabla1[[#This Row],[VOLUMEN ENVIADO A RO (m3)]]-Tabla1[[#This Row],[VOLUMEN ENVIADO PERMEADO RO (m3)]])/Tabla1[[#This Row],[VOLUMEN ENVIADO A RO (m3)]]</f>
        <v>#DIV/0!</v>
      </c>
      <c r="N275" s="57">
        <f>('[1]Contadores Por Turno 2026'!N277-'[1]Contadores Por Turno 2026'!N276)/1000</f>
        <v>0</v>
      </c>
      <c r="O275" s="57">
        <f>('[1]Contadores Por Turno 2026'!O277-'[1]Contadores Por Turno 2026'!O276)</f>
        <v>0</v>
      </c>
      <c r="P275" s="57">
        <f>+Tabla1[[#This Row],[ENTRADA RO 1 (m3)]]-Tabla1[[#This Row],[PERMEADO ETAPA 1  (m3)]]</f>
        <v>0</v>
      </c>
      <c r="Q275" s="56" t="e">
        <f>1-(Tabla1[[#This Row],[VOLUMEN ENVIADO A RO (m3)]]-Tabla1[[#This Row],[VOLUMEN ENVIADO PERMEADO RO (m3)]])/Tabla1[[#This Row],[VOLUMEN ENVIADO A RO (m3)]]</f>
        <v>#DIV/0!</v>
      </c>
      <c r="R275" s="57">
        <v>0</v>
      </c>
      <c r="S275" s="57">
        <v>0</v>
      </c>
      <c r="T275" s="57">
        <v>0</v>
      </c>
      <c r="U275" s="56" t="s">
        <v>18</v>
      </c>
      <c r="V275" s="57">
        <f>Tabla1[[#This Row],[VOLUMEN ENVIADO PERMEADO RO (m3)]]</f>
        <v>0</v>
      </c>
      <c r="W275" s="101">
        <f>Tabla1[[#This Row],[TOTAL CONSUMO AGUA LIMPIA PRODUCCIÓN (m3)]]+Tabla1[[#This Row],[TOTAL CONSUMO AGUA RECHAZO PRODUCCIÓN (m3)]]</f>
        <v>0</v>
      </c>
      <c r="X275" s="101">
        <f>+Tabla1[[#This Row],[PERMEADO ETAPA 1  (m3)]]+Tabla1[[#This Row],[VOLUMEN  PTAP POTABLE (m3)2]]+Tabla1[[#This Row],[VOLUMEN CONSUMO ACUEDUCTO (m3)]]+Tabla1[[#This Row],[VOLUMEN CONSUMO CARROTANQUES (m3)]]</f>
        <v>0</v>
      </c>
      <c r="Y275" s="101">
        <v>0</v>
      </c>
      <c r="Z275" s="101">
        <v>480</v>
      </c>
      <c r="AA275" s="101">
        <f>+Tabla1[[#This Row],[VOLUMEN CONSUMO AGUA LIMPIA TINTORERIA (m3)]]</f>
        <v>0</v>
      </c>
      <c r="AB275" s="104" t="e">
        <f>Tabla1[[#This Row],[VOLUMEN CONSUMO AGUA LIMPIA TINTORERIA (m3)]]/Tabla1[[#This Row],[TOTAL CONSUMO AGUA PRODUCCIÓN (m3)]]</f>
        <v>#DIV/0!</v>
      </c>
      <c r="AC275" s="101">
        <f>Tabla1[[#This Row],[TOTAL CONSUMO AGUA LIMPIA PRODUCCIÓN (m3)]]-Tabla1[[#This Row],[VOLUMEN CONSUMO AGUA LIMPIA LAVANDERIA (m3)]]</f>
        <v>0</v>
      </c>
      <c r="AD275" s="101">
        <v>0</v>
      </c>
      <c r="AE275" s="105"/>
      <c r="AF275" s="105">
        <v>65</v>
      </c>
      <c r="AG275" s="105">
        <v>45</v>
      </c>
      <c r="AH275" s="105">
        <f>Tabla1[[#This Row],[VOLUMEN CONSUMO AGUA LIMPIA LAVANDERIA (m3)]]</f>
        <v>0</v>
      </c>
      <c r="AI275" s="104" t="e">
        <f>Tabla1[[#This Row],[VOLUMEN CONSUMO AGUA LIMPIA LAVANDERIA (m3)]]/Tabla1[[#This Row],[TOTAL CONSUMO AGUA PRODUCCIÓN (m3)]]</f>
        <v>#DIV/0!</v>
      </c>
      <c r="AJ275" s="105">
        <f>'[1]Contadores Por Turno 2026'!D277-'[1]Contadores Por Turno 2026'!D276</f>
        <v>0</v>
      </c>
      <c r="AK275" s="105">
        <v>0</v>
      </c>
      <c r="AL275" s="105">
        <v>0</v>
      </c>
      <c r="AM275" s="105">
        <v>19</v>
      </c>
      <c r="AN275" s="105">
        <v>0</v>
      </c>
      <c r="AO275" s="218">
        <f>'[1]Contadores Por Turno 2026'!R277-'[1]Contadores Por Turno 2026'!R276</f>
        <v>0</v>
      </c>
      <c r="AP275" s="104">
        <v>0</v>
      </c>
      <c r="AQ275" s="218"/>
      <c r="AR275" s="218">
        <v>8</v>
      </c>
      <c r="AS275" s="105">
        <f>'[1]Contadores Por Turno 2026'!L277-'[1]Contadores Por Turno 2026'!L276</f>
        <v>0</v>
      </c>
      <c r="AT275" s="218"/>
      <c r="AU275" s="102">
        <f>'[1]Contadores Por Turno 2026'!U277-'[1]Contadores Por Turno 2026'!U276</f>
        <v>0</v>
      </c>
      <c r="AV275" s="102">
        <f>'[1]Contadores Por Turno 2026'!V277-'[1]Contadores Por Turno 2026'!V276</f>
        <v>0</v>
      </c>
      <c r="AW275" s="102">
        <f>'[1]Contadores Por Turno 2026'!W277-'[1]Contadores Por Turno 2026'!W276</f>
        <v>0</v>
      </c>
      <c r="AX275" s="102"/>
      <c r="AY275" s="102">
        <f>('[1]Contadores Por Turno 2026'!AD277-'[1]Contadores Por Turno 2026'!AD276)</f>
        <v>0</v>
      </c>
      <c r="AZ275" s="102">
        <f>('[1]Contadores Por Turno 2026'!S277-'[1]Contadores Por Turno 2026'!S276)/1000</f>
        <v>0</v>
      </c>
      <c r="BA275" s="223"/>
      <c r="BB275" s="4"/>
    </row>
    <row r="276" spans="1:54" ht="15.75" thickBot="1" x14ac:dyDescent="0.3">
      <c r="A276" s="23">
        <f>+A275</f>
        <v>46114</v>
      </c>
      <c r="B276" s="17">
        <v>2</v>
      </c>
      <c r="C276" s="17">
        <v>14</v>
      </c>
      <c r="D276" s="17">
        <v>2</v>
      </c>
      <c r="E276" s="17">
        <f>'[1]Contadores Por Turno 2026'!X278-'[1]Contadores Por Turno 2026'!X277</f>
        <v>0</v>
      </c>
      <c r="F276" s="17">
        <f>'[1]Contadores Por Turno 2026'!Y278-'[1]Contadores Por Turno 2026'!Y277</f>
        <v>0</v>
      </c>
      <c r="H27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6" s="17">
        <f>('[1]Contadores Por Turno 2026'!C278-'[1]Contadores Por Turno 2026'!C277)*10</f>
        <v>0</v>
      </c>
      <c r="J276" s="59">
        <f>Tabla1[[#This Row],[ENTRADA RO 1 (m3)]]</f>
        <v>0</v>
      </c>
      <c r="K276" s="59">
        <f>Tabla1[[#This Row],[RECHAZO ETAPA 1 (m3)]]</f>
        <v>0</v>
      </c>
      <c r="L276" s="59">
        <f>Tabla1[[#This Row],[PERMEADO ETAPA 1  (m3)]]</f>
        <v>0</v>
      </c>
      <c r="M276" s="58" t="e">
        <f>1-(Tabla1[[#This Row],[VOLUMEN ENVIADO A RO (m3)]]-Tabla1[[#This Row],[VOLUMEN ENVIADO PERMEADO RO (m3)]])/Tabla1[[#This Row],[VOLUMEN ENVIADO A RO (m3)]]</f>
        <v>#DIV/0!</v>
      </c>
      <c r="N276" s="59">
        <f>('[1]Contadores Por Turno 2026'!N278-'[1]Contadores Por Turno 2026'!N277)/1000</f>
        <v>0</v>
      </c>
      <c r="O276" s="59">
        <f>('[1]Contadores Por Turno 2026'!O278-'[1]Contadores Por Turno 2026'!O277)</f>
        <v>0</v>
      </c>
      <c r="P276" s="59">
        <f>+Tabla1[[#This Row],[ENTRADA RO 1 (m3)]]-Tabla1[[#This Row],[PERMEADO ETAPA 1  (m3)]]</f>
        <v>0</v>
      </c>
      <c r="Q276" s="58" t="e">
        <f>1-(Tabla1[[#This Row],[VOLUMEN ENVIADO A RO (m3)]]-Tabla1[[#This Row],[VOLUMEN ENVIADO PERMEADO RO (m3)]])/Tabla1[[#This Row],[VOLUMEN ENVIADO A RO (m3)]]</f>
        <v>#DIV/0!</v>
      </c>
      <c r="R276" s="59">
        <v>0</v>
      </c>
      <c r="S276" s="59">
        <v>0</v>
      </c>
      <c r="T276" s="59">
        <v>0</v>
      </c>
      <c r="U276" s="58" t="s">
        <v>18</v>
      </c>
      <c r="V276" s="59">
        <f>Tabla1[[#This Row],[VOLUMEN ENVIADO PERMEADO RO (m3)]]</f>
        <v>0</v>
      </c>
      <c r="W276" s="106">
        <f>Tabla1[[#This Row],[TOTAL CONSUMO AGUA LIMPIA PRODUCCIÓN (m3)]]+Tabla1[[#This Row],[TOTAL CONSUMO AGUA RECHAZO PRODUCCIÓN (m3)]]</f>
        <v>0</v>
      </c>
      <c r="X276" s="106">
        <f>+Tabla1[[#This Row],[PERMEADO ETAPA 1  (m3)]]+Tabla1[[#This Row],[VOLUMEN  PTAP POTABLE (m3)2]]+Tabla1[[#This Row],[VOLUMEN CONSUMO ACUEDUCTO (m3)]]+Tabla1[[#This Row],[VOLUMEN CONSUMO CARROTANQUES (m3)]]</f>
        <v>0</v>
      </c>
      <c r="Y276" s="106">
        <v>0</v>
      </c>
      <c r="Z276" s="106">
        <v>400</v>
      </c>
      <c r="AA276" s="106">
        <f>+Tabla1[[#This Row],[VOLUMEN CONSUMO AGUA LIMPIA TINTORERIA (m3)]]</f>
        <v>0</v>
      </c>
      <c r="AB276" s="104" t="e">
        <f>Tabla1[[#This Row],[VOLUMEN CONSUMO AGUA LIMPIA TINTORERIA (m3)]]/Tabla1[[#This Row],[TOTAL CONSUMO AGUA PRODUCCIÓN (m3)]]</f>
        <v>#DIV/0!</v>
      </c>
      <c r="AC276" s="106">
        <f>Tabla1[[#This Row],[TOTAL CONSUMO AGUA LIMPIA PRODUCCIÓN (m3)]]-Tabla1[[#This Row],[VOLUMEN CONSUMO AGUA LIMPIA LAVANDERIA (m3)]]</f>
        <v>0</v>
      </c>
      <c r="AD276" s="106">
        <v>0</v>
      </c>
      <c r="AE276" s="110"/>
      <c r="AF276" s="110">
        <v>65</v>
      </c>
      <c r="AG276" s="110">
        <v>45</v>
      </c>
      <c r="AH276" s="110">
        <f>Tabla1[[#This Row],[VOLUMEN CONSUMO AGUA LIMPIA LAVANDERIA (m3)]]</f>
        <v>0</v>
      </c>
      <c r="AI276" s="104" t="e">
        <f>Tabla1[[#This Row],[VOLUMEN CONSUMO AGUA LIMPIA LAVANDERIA (m3)]]/Tabla1[[#This Row],[TOTAL CONSUMO AGUA PRODUCCIÓN (m3)]]</f>
        <v>#DIV/0!</v>
      </c>
      <c r="AJ276" s="110">
        <f>'[1]Contadores Por Turno 2026'!D278-'[1]Contadores Por Turno 2026'!D277</f>
        <v>0</v>
      </c>
      <c r="AK276" s="110">
        <v>0</v>
      </c>
      <c r="AL276" s="110">
        <v>0</v>
      </c>
      <c r="AM276" s="110">
        <v>19</v>
      </c>
      <c r="AN276" s="110">
        <v>0</v>
      </c>
      <c r="AO276" s="219">
        <f>'[1]Contadores Por Turno 2026'!R278-'[1]Contadores Por Turno 2026'!R277</f>
        <v>0</v>
      </c>
      <c r="AP276" s="109">
        <v>4.3277553375649092E-3</v>
      </c>
      <c r="AQ276" s="219"/>
      <c r="AR276" s="219">
        <v>8</v>
      </c>
      <c r="AS276" s="110">
        <f>'[1]Contadores Por Turno 2026'!L278-'[1]Contadores Por Turno 2026'!L277</f>
        <v>0</v>
      </c>
      <c r="AT276" s="219"/>
      <c r="AU276" s="107">
        <f>'[1]Contadores Por Turno 2026'!U278-'[1]Contadores Por Turno 2026'!U277</f>
        <v>0</v>
      </c>
      <c r="AV276" s="107">
        <f>'[1]Contadores Por Turno 2026'!V278-'[1]Contadores Por Turno 2026'!V277</f>
        <v>0</v>
      </c>
      <c r="AW276" s="107">
        <f>'[1]Contadores Por Turno 2026'!W278-'[1]Contadores Por Turno 2026'!W277</f>
        <v>0</v>
      </c>
      <c r="AX276" s="107"/>
      <c r="AY276" s="107">
        <f>('[1]Contadores Por Turno 2026'!AD278-'[1]Contadores Por Turno 2026'!AD277)</f>
        <v>0</v>
      </c>
      <c r="AZ276" s="107">
        <f>('[1]Contadores Por Turno 2026'!S278-'[1]Contadores Por Turno 2026'!S277)/1000</f>
        <v>0</v>
      </c>
      <c r="BA276" s="224"/>
      <c r="BB276" s="4"/>
    </row>
    <row r="277" spans="1:54" ht="15.75" thickBot="1" x14ac:dyDescent="0.3">
      <c r="A277" s="27">
        <f>+A276</f>
        <v>46114</v>
      </c>
      <c r="B277" s="28">
        <v>3</v>
      </c>
      <c r="C277" s="28">
        <v>14</v>
      </c>
      <c r="D277" s="28">
        <v>2</v>
      </c>
      <c r="E277" s="28">
        <f>'[1]Contadores Por Turno 2026'!X279-'[1]Contadores Por Turno 2026'!X278</f>
        <v>0</v>
      </c>
      <c r="F277" s="28">
        <f>'[1]Contadores Por Turno 2026'!Y279-'[1]Contadores Por Turno 2026'!Y278</f>
        <v>0</v>
      </c>
      <c r="G277" s="28"/>
      <c r="H27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7" s="28">
        <f>('[1]Contadores Por Turno 2026'!C279-'[1]Contadores Por Turno 2026'!C278)*10</f>
        <v>0</v>
      </c>
      <c r="J277" s="61">
        <f>Tabla1[[#This Row],[ENTRADA RO 1 (m3)]]</f>
        <v>0</v>
      </c>
      <c r="K277" s="61">
        <f>Tabla1[[#This Row],[RECHAZO ETAPA 1 (m3)]]</f>
        <v>0</v>
      </c>
      <c r="L277" s="61">
        <f>Tabla1[[#This Row],[PERMEADO ETAPA 1  (m3)]]</f>
        <v>0</v>
      </c>
      <c r="M277" s="60" t="e">
        <f>1-(Tabla1[[#This Row],[VOLUMEN ENVIADO A RO (m3)]]-Tabla1[[#This Row],[VOLUMEN ENVIADO PERMEADO RO (m3)]])/Tabla1[[#This Row],[VOLUMEN ENVIADO A RO (m3)]]</f>
        <v>#DIV/0!</v>
      </c>
      <c r="N277" s="61">
        <f>('[1]Contadores Por Turno 2026'!N279-'[1]Contadores Por Turno 2026'!N278)/1000</f>
        <v>0</v>
      </c>
      <c r="O277" s="61">
        <f>('[1]Contadores Por Turno 2026'!O279-'[1]Contadores Por Turno 2026'!O278)</f>
        <v>0</v>
      </c>
      <c r="P277" s="61">
        <f>+Tabla1[[#This Row],[ENTRADA RO 1 (m3)]]-Tabla1[[#This Row],[PERMEADO ETAPA 1  (m3)]]</f>
        <v>0</v>
      </c>
      <c r="Q277" s="60" t="e">
        <f>1-(Tabla1[[#This Row],[VOLUMEN ENVIADO A RO (m3)]]-Tabla1[[#This Row],[VOLUMEN ENVIADO PERMEADO RO (m3)]])/Tabla1[[#This Row],[VOLUMEN ENVIADO A RO (m3)]]</f>
        <v>#DIV/0!</v>
      </c>
      <c r="R277" s="61">
        <v>0</v>
      </c>
      <c r="S277" s="61">
        <v>0</v>
      </c>
      <c r="T277" s="61">
        <v>0</v>
      </c>
      <c r="U277" s="60" t="s">
        <v>18</v>
      </c>
      <c r="V277" s="61">
        <f>Tabla1[[#This Row],[VOLUMEN ENVIADO PERMEADO RO (m3)]]</f>
        <v>0</v>
      </c>
      <c r="W277" s="111">
        <f>Tabla1[[#This Row],[TOTAL CONSUMO AGUA LIMPIA PRODUCCIÓN (m3)]]+Tabla1[[#This Row],[TOTAL CONSUMO AGUA RECHAZO PRODUCCIÓN (m3)]]</f>
        <v>0</v>
      </c>
      <c r="X277" s="111">
        <f>+Tabla1[[#This Row],[PERMEADO ETAPA 1  (m3)]]+Tabla1[[#This Row],[VOLUMEN  PTAP POTABLE (m3)2]]+Tabla1[[#This Row],[VOLUMEN CONSUMO ACUEDUCTO (m3)]]+Tabla1[[#This Row],[VOLUMEN CONSUMO CARROTANQUES (m3)]]</f>
        <v>0</v>
      </c>
      <c r="Y277" s="111">
        <v>0</v>
      </c>
      <c r="Z277" s="111">
        <v>0</v>
      </c>
      <c r="AA277" s="111">
        <f>+Tabla1[[#This Row],[VOLUMEN CONSUMO AGUA LIMPIA TINTORERIA (m3)]]</f>
        <v>0</v>
      </c>
      <c r="AB277" s="104" t="e">
        <f>Tabla1[[#This Row],[VOLUMEN CONSUMO AGUA LIMPIA TINTORERIA (m3)]]/Tabla1[[#This Row],[TOTAL CONSUMO AGUA PRODUCCIÓN (m3)]]</f>
        <v>#DIV/0!</v>
      </c>
      <c r="AC277" s="111">
        <f>Tabla1[[#This Row],[TOTAL CONSUMO AGUA LIMPIA PRODUCCIÓN (m3)]]-Tabla1[[#This Row],[VOLUMEN CONSUMO AGUA LIMPIA LAVANDERIA (m3)]]</f>
        <v>0</v>
      </c>
      <c r="AD277" s="111">
        <v>0</v>
      </c>
      <c r="AE277" s="115"/>
      <c r="AF277" s="115">
        <v>65</v>
      </c>
      <c r="AG277" s="115">
        <v>45</v>
      </c>
      <c r="AH277" s="115">
        <f>Tabla1[[#This Row],[VOLUMEN CONSUMO AGUA LIMPIA LAVANDERIA (m3)]]</f>
        <v>0</v>
      </c>
      <c r="AI277" s="104" t="e">
        <f>Tabla1[[#This Row],[VOLUMEN CONSUMO AGUA LIMPIA LAVANDERIA (m3)]]/Tabla1[[#This Row],[TOTAL CONSUMO AGUA PRODUCCIÓN (m3)]]</f>
        <v>#DIV/0!</v>
      </c>
      <c r="AJ277" s="115">
        <f>'[1]Contadores Por Turno 2026'!D279-'[1]Contadores Por Turno 2026'!D278</f>
        <v>0</v>
      </c>
      <c r="AK277" s="115">
        <v>0</v>
      </c>
      <c r="AL277" s="115">
        <v>0</v>
      </c>
      <c r="AM277" s="115">
        <v>19</v>
      </c>
      <c r="AN277" s="115">
        <v>0</v>
      </c>
      <c r="AO277" s="220">
        <f>'[1]Contadores Por Turno 2026'!R279-'[1]Contadores Por Turno 2026'!R278</f>
        <v>0</v>
      </c>
      <c r="AP277" s="114">
        <v>5.942947702060275E-3</v>
      </c>
      <c r="AQ277" s="220"/>
      <c r="AR277" s="220">
        <v>8</v>
      </c>
      <c r="AS277" s="115">
        <f>'[1]Contadores Por Turno 2026'!L279-'[1]Contadores Por Turno 2026'!L278</f>
        <v>0</v>
      </c>
      <c r="AT277" s="220"/>
      <c r="AU277" s="112">
        <f>'[1]Contadores Por Turno 2026'!U279-'[1]Contadores Por Turno 2026'!U278</f>
        <v>0</v>
      </c>
      <c r="AV277" s="112">
        <f>'[1]Contadores Por Turno 2026'!V279-'[1]Contadores Por Turno 2026'!V278</f>
        <v>0</v>
      </c>
      <c r="AW277" s="112">
        <f>'[1]Contadores Por Turno 2026'!W279-'[1]Contadores Por Turno 2026'!W278</f>
        <v>0</v>
      </c>
      <c r="AX277" s="112"/>
      <c r="AY277" s="112">
        <f>('[1]Contadores Por Turno 2026'!AD279-'[1]Contadores Por Turno 2026'!AD278)</f>
        <v>0</v>
      </c>
      <c r="AZ277" s="112">
        <f>('[1]Contadores Por Turno 2026'!S279-'[1]Contadores Por Turno 2026'!S278)/1000</f>
        <v>0</v>
      </c>
      <c r="BA277" s="225"/>
      <c r="BB277" s="4"/>
    </row>
    <row r="278" spans="1:54" ht="15.75" thickBot="1" x14ac:dyDescent="0.3">
      <c r="A278" s="25">
        <f>+A277+1</f>
        <v>46115</v>
      </c>
      <c r="B278" s="26">
        <v>1</v>
      </c>
      <c r="C278" s="26">
        <v>14</v>
      </c>
      <c r="D278" s="26">
        <v>3</v>
      </c>
      <c r="E278" s="26">
        <f>'[1]Contadores Por Turno 2026'!X280-'[1]Contadores Por Turno 2026'!X279</f>
        <v>0</v>
      </c>
      <c r="F278" s="26">
        <f>'[1]Contadores Por Turno 2026'!Y280-'[1]Contadores Por Turno 2026'!Y279</f>
        <v>0</v>
      </c>
      <c r="G278" s="26"/>
      <c r="H2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8" s="26">
        <f>('[1]Contadores Por Turno 2026'!C280-'[1]Contadores Por Turno 2026'!C279)*10</f>
        <v>0</v>
      </c>
      <c r="J278" s="57">
        <f>Tabla1[[#This Row],[ENTRADA RO 1 (m3)]]</f>
        <v>0</v>
      </c>
      <c r="K278" s="57">
        <f>Tabla1[[#This Row],[RECHAZO ETAPA 1 (m3)]]</f>
        <v>0</v>
      </c>
      <c r="L278" s="57">
        <f>Tabla1[[#This Row],[PERMEADO ETAPA 1  (m3)]]</f>
        <v>0</v>
      </c>
      <c r="M278" s="56" t="e">
        <f>1-(Tabla1[[#This Row],[VOLUMEN ENVIADO A RO (m3)]]-Tabla1[[#This Row],[VOLUMEN ENVIADO PERMEADO RO (m3)]])/Tabla1[[#This Row],[VOLUMEN ENVIADO A RO (m3)]]</f>
        <v>#DIV/0!</v>
      </c>
      <c r="N278" s="57">
        <f>('[1]Contadores Por Turno 2026'!N280-'[1]Contadores Por Turno 2026'!N279)/1000</f>
        <v>0</v>
      </c>
      <c r="O278" s="57">
        <f>('[1]Contadores Por Turno 2026'!O280-'[1]Contadores Por Turno 2026'!O279)</f>
        <v>0</v>
      </c>
      <c r="P278" s="57">
        <f>+Tabla1[[#This Row],[ENTRADA RO 1 (m3)]]-Tabla1[[#This Row],[PERMEADO ETAPA 1  (m3)]]</f>
        <v>0</v>
      </c>
      <c r="Q278" s="56" t="e">
        <f>1-(Tabla1[[#This Row],[VOLUMEN ENVIADO A RO (m3)]]-Tabla1[[#This Row],[VOLUMEN ENVIADO PERMEADO RO (m3)]])/Tabla1[[#This Row],[VOLUMEN ENVIADO A RO (m3)]]</f>
        <v>#DIV/0!</v>
      </c>
      <c r="R278" s="57">
        <v>0</v>
      </c>
      <c r="S278" s="57">
        <v>0</v>
      </c>
      <c r="T278" s="57">
        <v>0</v>
      </c>
      <c r="U278" s="56" t="s">
        <v>18</v>
      </c>
      <c r="V278" s="57">
        <f>Tabla1[[#This Row],[VOLUMEN ENVIADO PERMEADO RO (m3)]]</f>
        <v>0</v>
      </c>
      <c r="W278" s="101">
        <f>Tabla1[[#This Row],[TOTAL CONSUMO AGUA LIMPIA PRODUCCIÓN (m3)]]+Tabla1[[#This Row],[TOTAL CONSUMO AGUA RECHAZO PRODUCCIÓN (m3)]]</f>
        <v>0</v>
      </c>
      <c r="X278" s="101">
        <f>+Tabla1[[#This Row],[PERMEADO ETAPA 1  (m3)]]+Tabla1[[#This Row],[VOLUMEN  PTAP POTABLE (m3)2]]+Tabla1[[#This Row],[VOLUMEN CONSUMO ACUEDUCTO (m3)]]+Tabla1[[#This Row],[VOLUMEN CONSUMO CARROTANQUES (m3)]]</f>
        <v>0</v>
      </c>
      <c r="Y278" s="101">
        <v>0</v>
      </c>
      <c r="Z278" s="101">
        <v>0</v>
      </c>
      <c r="AA278" s="101">
        <f>+Tabla1[[#This Row],[VOLUMEN CONSUMO AGUA LIMPIA TINTORERIA (m3)]]</f>
        <v>0</v>
      </c>
      <c r="AB278" s="104" t="e">
        <f>Tabla1[[#This Row],[VOLUMEN CONSUMO AGUA LIMPIA TINTORERIA (m3)]]/Tabla1[[#This Row],[TOTAL CONSUMO AGUA PRODUCCIÓN (m3)]]</f>
        <v>#DIV/0!</v>
      </c>
      <c r="AC278" s="101">
        <f>Tabla1[[#This Row],[TOTAL CONSUMO AGUA LIMPIA PRODUCCIÓN (m3)]]-Tabla1[[#This Row],[VOLUMEN CONSUMO AGUA LIMPIA LAVANDERIA (m3)]]</f>
        <v>0</v>
      </c>
      <c r="AD278" s="101">
        <v>0</v>
      </c>
      <c r="AE278" s="105"/>
      <c r="AF278" s="105">
        <v>65</v>
      </c>
      <c r="AG278" s="105">
        <v>45</v>
      </c>
      <c r="AH278" s="105">
        <f>Tabla1[[#This Row],[VOLUMEN CONSUMO AGUA LIMPIA LAVANDERIA (m3)]]</f>
        <v>0</v>
      </c>
      <c r="AI278" s="104" t="e">
        <f>Tabla1[[#This Row],[VOLUMEN CONSUMO AGUA LIMPIA LAVANDERIA (m3)]]/Tabla1[[#This Row],[TOTAL CONSUMO AGUA PRODUCCIÓN (m3)]]</f>
        <v>#DIV/0!</v>
      </c>
      <c r="AJ278" s="105">
        <f>'[1]Contadores Por Turno 2026'!D280-'[1]Contadores Por Turno 2026'!D279</f>
        <v>0</v>
      </c>
      <c r="AK278" s="105">
        <v>0</v>
      </c>
      <c r="AL278" s="105">
        <v>0</v>
      </c>
      <c r="AM278" s="105">
        <v>19</v>
      </c>
      <c r="AN278" s="105">
        <v>0</v>
      </c>
      <c r="AO278" s="218">
        <f>'[1]Contadores Por Turno 2026'!R280-'[1]Contadores Por Turno 2026'!R279</f>
        <v>0</v>
      </c>
      <c r="AP278" s="104">
        <v>1.2278978388997608E-3</v>
      </c>
      <c r="AQ278" s="218"/>
      <c r="AR278" s="218">
        <v>8</v>
      </c>
      <c r="AS278" s="105">
        <f>'[1]Contadores Por Turno 2026'!L280-'[1]Contadores Por Turno 2026'!L279</f>
        <v>0</v>
      </c>
      <c r="AT278" s="218"/>
      <c r="AU278" s="102">
        <f>'[1]Contadores Por Turno 2026'!U280-'[1]Contadores Por Turno 2026'!U279</f>
        <v>0</v>
      </c>
      <c r="AV278" s="102">
        <f>'[1]Contadores Por Turno 2026'!V280-'[1]Contadores Por Turno 2026'!V279</f>
        <v>0</v>
      </c>
      <c r="AW278" s="102">
        <f>'[1]Contadores Por Turno 2026'!W280-'[1]Contadores Por Turno 2026'!W279</f>
        <v>0</v>
      </c>
      <c r="AX278" s="102"/>
      <c r="AY278" s="102">
        <f>('[1]Contadores Por Turno 2026'!AD280-'[1]Contadores Por Turno 2026'!AD279)</f>
        <v>0</v>
      </c>
      <c r="AZ278" s="102">
        <f>('[1]Contadores Por Turno 2026'!S280-'[1]Contadores Por Turno 2026'!S279)/1000</f>
        <v>0</v>
      </c>
      <c r="BA278" s="223"/>
      <c r="BB278" s="4"/>
    </row>
    <row r="279" spans="1:54" ht="15.75" thickBot="1" x14ac:dyDescent="0.3">
      <c r="A279" s="23">
        <f>+A278</f>
        <v>46115</v>
      </c>
      <c r="B279" s="17">
        <v>2</v>
      </c>
      <c r="C279" s="17">
        <v>14</v>
      </c>
      <c r="D279" s="17">
        <v>3</v>
      </c>
      <c r="E279" s="17">
        <f>'[1]Contadores Por Turno 2026'!X281-'[1]Contadores Por Turno 2026'!X280</f>
        <v>0</v>
      </c>
      <c r="F279" s="17">
        <f>'[1]Contadores Por Turno 2026'!Y281-'[1]Contadores Por Turno 2026'!Y280</f>
        <v>0</v>
      </c>
      <c r="H27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9" s="17">
        <f>('[1]Contadores Por Turno 2026'!C281-'[1]Contadores Por Turno 2026'!C280)*10</f>
        <v>0</v>
      </c>
      <c r="J279" s="59">
        <f>Tabla1[[#This Row],[ENTRADA RO 1 (m3)]]</f>
        <v>0</v>
      </c>
      <c r="K279" s="59">
        <f>Tabla1[[#This Row],[RECHAZO ETAPA 1 (m3)]]</f>
        <v>0</v>
      </c>
      <c r="L279" s="59">
        <f>Tabla1[[#This Row],[PERMEADO ETAPA 1  (m3)]]</f>
        <v>0</v>
      </c>
      <c r="M279" s="58" t="e">
        <f>1-(Tabla1[[#This Row],[VOLUMEN ENVIADO A RO (m3)]]-Tabla1[[#This Row],[VOLUMEN ENVIADO PERMEADO RO (m3)]])/Tabla1[[#This Row],[VOLUMEN ENVIADO A RO (m3)]]</f>
        <v>#DIV/0!</v>
      </c>
      <c r="N279" s="59">
        <f>('[1]Contadores Por Turno 2026'!N281-'[1]Contadores Por Turno 2026'!N280)/1000</f>
        <v>0</v>
      </c>
      <c r="O279" s="59">
        <f>('[1]Contadores Por Turno 2026'!O281-'[1]Contadores Por Turno 2026'!O280)</f>
        <v>0</v>
      </c>
      <c r="P279" s="59">
        <f>+Tabla1[[#This Row],[ENTRADA RO 1 (m3)]]-Tabla1[[#This Row],[PERMEADO ETAPA 1  (m3)]]</f>
        <v>0</v>
      </c>
      <c r="Q279" s="58" t="e">
        <f>1-(Tabla1[[#This Row],[VOLUMEN ENVIADO A RO (m3)]]-Tabla1[[#This Row],[VOLUMEN ENVIADO PERMEADO RO (m3)]])/Tabla1[[#This Row],[VOLUMEN ENVIADO A RO (m3)]]</f>
        <v>#DIV/0!</v>
      </c>
      <c r="R279" s="59">
        <v>0</v>
      </c>
      <c r="S279" s="59">
        <v>0</v>
      </c>
      <c r="T279" s="59">
        <v>0</v>
      </c>
      <c r="U279" s="58" t="s">
        <v>18</v>
      </c>
      <c r="V279" s="59">
        <f>Tabla1[[#This Row],[VOLUMEN ENVIADO PERMEADO RO (m3)]]</f>
        <v>0</v>
      </c>
      <c r="W279" s="106">
        <f>Tabla1[[#This Row],[TOTAL CONSUMO AGUA LIMPIA PRODUCCIÓN (m3)]]+Tabla1[[#This Row],[TOTAL CONSUMO AGUA RECHAZO PRODUCCIÓN (m3)]]</f>
        <v>0</v>
      </c>
      <c r="X279" s="106">
        <f>+Tabla1[[#This Row],[PERMEADO ETAPA 1  (m3)]]+Tabla1[[#This Row],[VOLUMEN  PTAP POTABLE (m3)2]]+Tabla1[[#This Row],[VOLUMEN CONSUMO ACUEDUCTO (m3)]]+Tabla1[[#This Row],[VOLUMEN CONSUMO CARROTANQUES (m3)]]</f>
        <v>0</v>
      </c>
      <c r="Y279" s="106">
        <v>0</v>
      </c>
      <c r="Z279" s="106">
        <v>0</v>
      </c>
      <c r="AA279" s="106">
        <f>+Tabla1[[#This Row],[VOLUMEN CONSUMO AGUA LIMPIA TINTORERIA (m3)]]</f>
        <v>0</v>
      </c>
      <c r="AB279" s="104" t="e">
        <f>Tabla1[[#This Row],[VOLUMEN CONSUMO AGUA LIMPIA TINTORERIA (m3)]]/Tabla1[[#This Row],[TOTAL CONSUMO AGUA PRODUCCIÓN (m3)]]</f>
        <v>#DIV/0!</v>
      </c>
      <c r="AC279" s="106">
        <f>Tabla1[[#This Row],[TOTAL CONSUMO AGUA LIMPIA PRODUCCIÓN (m3)]]-Tabla1[[#This Row],[VOLUMEN CONSUMO AGUA LIMPIA LAVANDERIA (m3)]]</f>
        <v>0</v>
      </c>
      <c r="AD279" s="106">
        <v>0</v>
      </c>
      <c r="AE279" s="110"/>
      <c r="AF279" s="110">
        <v>65</v>
      </c>
      <c r="AG279" s="110">
        <v>45</v>
      </c>
      <c r="AH279" s="110">
        <f>Tabla1[[#This Row],[VOLUMEN CONSUMO AGUA LIMPIA LAVANDERIA (m3)]]</f>
        <v>0</v>
      </c>
      <c r="AI279" s="104" t="e">
        <f>Tabla1[[#This Row],[VOLUMEN CONSUMO AGUA LIMPIA LAVANDERIA (m3)]]/Tabla1[[#This Row],[TOTAL CONSUMO AGUA PRODUCCIÓN (m3)]]</f>
        <v>#DIV/0!</v>
      </c>
      <c r="AJ279" s="110">
        <f>'[1]Contadores Por Turno 2026'!D281-'[1]Contadores Por Turno 2026'!D280</f>
        <v>0</v>
      </c>
      <c r="AK279" s="110">
        <v>0</v>
      </c>
      <c r="AL279" s="110">
        <v>0</v>
      </c>
      <c r="AM279" s="110">
        <v>19</v>
      </c>
      <c r="AN279" s="110">
        <v>0</v>
      </c>
      <c r="AO279" s="219">
        <f>'[1]Contadores Por Turno 2026'!R281-'[1]Contadores Por Turno 2026'!R280</f>
        <v>0</v>
      </c>
      <c r="AP279" s="109">
        <v>1.0126468337908978E-2</v>
      </c>
      <c r="AQ279" s="219"/>
      <c r="AR279" s="219">
        <v>8</v>
      </c>
      <c r="AS279" s="110">
        <f>'[1]Contadores Por Turno 2026'!L281-'[1]Contadores Por Turno 2026'!L280</f>
        <v>0</v>
      </c>
      <c r="AT279" s="219"/>
      <c r="AU279" s="107">
        <f>'[1]Contadores Por Turno 2026'!U281-'[1]Contadores Por Turno 2026'!U280</f>
        <v>0</v>
      </c>
      <c r="AV279" s="107">
        <f>'[1]Contadores Por Turno 2026'!V281-'[1]Contadores Por Turno 2026'!V280</f>
        <v>0</v>
      </c>
      <c r="AW279" s="107">
        <f>'[1]Contadores Por Turno 2026'!W281-'[1]Contadores Por Turno 2026'!W280</f>
        <v>0</v>
      </c>
      <c r="AX279" s="107"/>
      <c r="AY279" s="107">
        <f>('[1]Contadores Por Turno 2026'!AD281-'[1]Contadores Por Turno 2026'!AD280)</f>
        <v>0</v>
      </c>
      <c r="AZ279" s="107">
        <f>('[1]Contadores Por Turno 2026'!S281-'[1]Contadores Por Turno 2026'!S280)/1000</f>
        <v>0</v>
      </c>
      <c r="BA279" s="224"/>
      <c r="BB279" s="4"/>
    </row>
    <row r="280" spans="1:54" ht="15.75" thickBot="1" x14ac:dyDescent="0.3">
      <c r="A280" s="27">
        <f>+A279</f>
        <v>46115</v>
      </c>
      <c r="B280" s="28">
        <v>3</v>
      </c>
      <c r="C280" s="28">
        <v>14</v>
      </c>
      <c r="D280" s="28">
        <v>3</v>
      </c>
      <c r="E280" s="28">
        <f>'[1]Contadores Por Turno 2026'!X282-'[1]Contadores Por Turno 2026'!X281</f>
        <v>0</v>
      </c>
      <c r="F280" s="28">
        <f>'[1]Contadores Por Turno 2026'!Y282-'[1]Contadores Por Turno 2026'!Y281</f>
        <v>0</v>
      </c>
      <c r="G280" s="28"/>
      <c r="H28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0" s="28">
        <f>('[1]Contadores Por Turno 2026'!C282-'[1]Contadores Por Turno 2026'!C281)*10</f>
        <v>0</v>
      </c>
      <c r="J280" s="61">
        <f>Tabla1[[#This Row],[ENTRADA RO 1 (m3)]]</f>
        <v>0</v>
      </c>
      <c r="K280" s="61">
        <f>Tabla1[[#This Row],[RECHAZO ETAPA 1 (m3)]]</f>
        <v>0</v>
      </c>
      <c r="L280" s="61">
        <f>Tabla1[[#This Row],[PERMEADO ETAPA 1  (m3)]]</f>
        <v>0</v>
      </c>
      <c r="M280" s="60" t="e">
        <f>1-(Tabla1[[#This Row],[VOLUMEN ENVIADO A RO (m3)]]-Tabla1[[#This Row],[VOLUMEN ENVIADO PERMEADO RO (m3)]])/Tabla1[[#This Row],[VOLUMEN ENVIADO A RO (m3)]]</f>
        <v>#DIV/0!</v>
      </c>
      <c r="N280" s="61">
        <f>('[1]Contadores Por Turno 2026'!N282-'[1]Contadores Por Turno 2026'!N281)/1000</f>
        <v>0</v>
      </c>
      <c r="O280" s="61">
        <f>('[1]Contadores Por Turno 2026'!O282-'[1]Contadores Por Turno 2026'!O281)</f>
        <v>0</v>
      </c>
      <c r="P280" s="61">
        <f>+Tabla1[[#This Row],[ENTRADA RO 1 (m3)]]-Tabla1[[#This Row],[PERMEADO ETAPA 1  (m3)]]</f>
        <v>0</v>
      </c>
      <c r="Q280" s="60" t="e">
        <f>1-(Tabla1[[#This Row],[VOLUMEN ENVIADO A RO (m3)]]-Tabla1[[#This Row],[VOLUMEN ENVIADO PERMEADO RO (m3)]])/Tabla1[[#This Row],[VOLUMEN ENVIADO A RO (m3)]]</f>
        <v>#DIV/0!</v>
      </c>
      <c r="R280" s="61">
        <v>0</v>
      </c>
      <c r="S280" s="61">
        <v>0</v>
      </c>
      <c r="T280" s="61">
        <v>0</v>
      </c>
      <c r="U280" s="60" t="s">
        <v>18</v>
      </c>
      <c r="V280" s="61">
        <f>Tabla1[[#This Row],[VOLUMEN ENVIADO PERMEADO RO (m3)]]</f>
        <v>0</v>
      </c>
      <c r="W280" s="111">
        <f>Tabla1[[#This Row],[TOTAL CONSUMO AGUA LIMPIA PRODUCCIÓN (m3)]]+Tabla1[[#This Row],[TOTAL CONSUMO AGUA RECHAZO PRODUCCIÓN (m3)]]</f>
        <v>0</v>
      </c>
      <c r="X280" s="111">
        <f>+Tabla1[[#This Row],[PERMEADO ETAPA 1  (m3)]]+Tabla1[[#This Row],[VOLUMEN  PTAP POTABLE (m3)2]]+Tabla1[[#This Row],[VOLUMEN CONSUMO ACUEDUCTO (m3)]]+Tabla1[[#This Row],[VOLUMEN CONSUMO CARROTANQUES (m3)]]</f>
        <v>0</v>
      </c>
      <c r="Y280" s="111">
        <v>0</v>
      </c>
      <c r="Z280" s="111">
        <v>0</v>
      </c>
      <c r="AA280" s="111">
        <f>+Tabla1[[#This Row],[VOLUMEN CONSUMO AGUA LIMPIA TINTORERIA (m3)]]</f>
        <v>0</v>
      </c>
      <c r="AB280" s="104" t="e">
        <f>Tabla1[[#This Row],[VOLUMEN CONSUMO AGUA LIMPIA TINTORERIA (m3)]]/Tabla1[[#This Row],[TOTAL CONSUMO AGUA PRODUCCIÓN (m3)]]</f>
        <v>#DIV/0!</v>
      </c>
      <c r="AC280" s="111">
        <f>Tabla1[[#This Row],[TOTAL CONSUMO AGUA LIMPIA PRODUCCIÓN (m3)]]-Tabla1[[#This Row],[VOLUMEN CONSUMO AGUA LIMPIA LAVANDERIA (m3)]]</f>
        <v>0</v>
      </c>
      <c r="AD280" s="111">
        <v>0</v>
      </c>
      <c r="AE280" s="115"/>
      <c r="AF280" s="115">
        <v>65</v>
      </c>
      <c r="AG280" s="115">
        <v>45</v>
      </c>
      <c r="AH280" s="115">
        <f>Tabla1[[#This Row],[VOLUMEN CONSUMO AGUA LIMPIA LAVANDERIA (m3)]]</f>
        <v>0</v>
      </c>
      <c r="AI280" s="104" t="e">
        <f>Tabla1[[#This Row],[VOLUMEN CONSUMO AGUA LIMPIA LAVANDERIA (m3)]]/Tabla1[[#This Row],[TOTAL CONSUMO AGUA PRODUCCIÓN (m3)]]</f>
        <v>#DIV/0!</v>
      </c>
      <c r="AJ280" s="115">
        <f>'[1]Contadores Por Turno 2026'!D282-'[1]Contadores Por Turno 2026'!D281</f>
        <v>0</v>
      </c>
      <c r="AK280" s="115">
        <v>0</v>
      </c>
      <c r="AL280" s="115">
        <v>0</v>
      </c>
      <c r="AM280" s="115">
        <v>19</v>
      </c>
      <c r="AN280" s="115">
        <v>0</v>
      </c>
      <c r="AO280" s="220">
        <f>'[1]Contadores Por Turno 2026'!R282-'[1]Contadores Por Turno 2026'!R281</f>
        <v>0</v>
      </c>
      <c r="AP280" s="114">
        <v>1.4759836376670998E-2</v>
      </c>
      <c r="AQ280" s="220"/>
      <c r="AR280" s="220">
        <v>8</v>
      </c>
      <c r="AS280" s="115">
        <f>'[1]Contadores Por Turno 2026'!L282-'[1]Contadores Por Turno 2026'!L281</f>
        <v>0</v>
      </c>
      <c r="AT280" s="220"/>
      <c r="AU280" s="112">
        <f>'[1]Contadores Por Turno 2026'!U282-'[1]Contadores Por Turno 2026'!U281</f>
        <v>0</v>
      </c>
      <c r="AV280" s="112">
        <f>'[1]Contadores Por Turno 2026'!V282-'[1]Contadores Por Turno 2026'!V281</f>
        <v>0</v>
      </c>
      <c r="AW280" s="112">
        <f>'[1]Contadores Por Turno 2026'!W282-'[1]Contadores Por Turno 2026'!W281</f>
        <v>0</v>
      </c>
      <c r="AX280" s="112"/>
      <c r="AY280" s="112">
        <f>('[1]Contadores Por Turno 2026'!AD282-'[1]Contadores Por Turno 2026'!AD281)</f>
        <v>0</v>
      </c>
      <c r="AZ280" s="112">
        <f>('[1]Contadores Por Turno 2026'!S282-'[1]Contadores Por Turno 2026'!S281)/1000</f>
        <v>0</v>
      </c>
      <c r="BA280" s="225"/>
      <c r="BB280" s="4"/>
    </row>
    <row r="281" spans="1:54" ht="15.75" thickBot="1" x14ac:dyDescent="0.3">
      <c r="A281" s="25">
        <f>+A280+1</f>
        <v>46116</v>
      </c>
      <c r="B281" s="26">
        <v>1</v>
      </c>
      <c r="C281" s="26">
        <v>14</v>
      </c>
      <c r="D281" s="26">
        <v>4</v>
      </c>
      <c r="E281" s="26">
        <f>'[1]Contadores Por Turno 2026'!X283-'[1]Contadores Por Turno 2026'!X282</f>
        <v>0</v>
      </c>
      <c r="F281" s="26">
        <f>'[1]Contadores Por Turno 2026'!Y283-'[1]Contadores Por Turno 2026'!Y282</f>
        <v>0</v>
      </c>
      <c r="G281" s="26"/>
      <c r="H2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1" s="26">
        <f>('[1]Contadores Por Turno 2026'!C283-'[1]Contadores Por Turno 2026'!C282)*10</f>
        <v>0</v>
      </c>
      <c r="J281" s="57">
        <f>Tabla1[[#This Row],[ENTRADA RO 1 (m3)]]</f>
        <v>0</v>
      </c>
      <c r="K281" s="57">
        <f>Tabla1[[#This Row],[RECHAZO ETAPA 1 (m3)]]</f>
        <v>0</v>
      </c>
      <c r="L281" s="57">
        <f>Tabla1[[#This Row],[PERMEADO ETAPA 1  (m3)]]</f>
        <v>0</v>
      </c>
      <c r="M281" s="56" t="e">
        <f>1-(Tabla1[[#This Row],[VOLUMEN ENVIADO A RO (m3)]]-Tabla1[[#This Row],[VOLUMEN ENVIADO PERMEADO RO (m3)]])/Tabla1[[#This Row],[VOLUMEN ENVIADO A RO (m3)]]</f>
        <v>#DIV/0!</v>
      </c>
      <c r="N281" s="57">
        <f>('[1]Contadores Por Turno 2026'!N283-'[1]Contadores Por Turno 2026'!N282)/1000</f>
        <v>0</v>
      </c>
      <c r="O281" s="57">
        <f>('[1]Contadores Por Turno 2026'!O283-'[1]Contadores Por Turno 2026'!O282)</f>
        <v>0</v>
      </c>
      <c r="P281" s="57">
        <f>+Tabla1[[#This Row],[ENTRADA RO 1 (m3)]]-Tabla1[[#This Row],[PERMEADO ETAPA 1  (m3)]]</f>
        <v>0</v>
      </c>
      <c r="Q281" s="56" t="e">
        <f>1-(Tabla1[[#This Row],[VOLUMEN ENVIADO A RO (m3)]]-Tabla1[[#This Row],[VOLUMEN ENVIADO PERMEADO RO (m3)]])/Tabla1[[#This Row],[VOLUMEN ENVIADO A RO (m3)]]</f>
        <v>#DIV/0!</v>
      </c>
      <c r="R281" s="57">
        <v>0</v>
      </c>
      <c r="S281" s="57">
        <v>0</v>
      </c>
      <c r="T281" s="57">
        <v>0</v>
      </c>
      <c r="U281" s="56" t="s">
        <v>18</v>
      </c>
      <c r="V281" s="57">
        <f>Tabla1[[#This Row],[VOLUMEN ENVIADO PERMEADO RO (m3)]]</f>
        <v>0</v>
      </c>
      <c r="W281" s="101">
        <f>Tabla1[[#This Row],[TOTAL CONSUMO AGUA LIMPIA PRODUCCIÓN (m3)]]+Tabla1[[#This Row],[TOTAL CONSUMO AGUA RECHAZO PRODUCCIÓN (m3)]]</f>
        <v>0</v>
      </c>
      <c r="X281" s="101">
        <f>+Tabla1[[#This Row],[PERMEADO ETAPA 1  (m3)]]+Tabla1[[#This Row],[VOLUMEN  PTAP POTABLE (m3)2]]+Tabla1[[#This Row],[VOLUMEN CONSUMO ACUEDUCTO (m3)]]+Tabla1[[#This Row],[VOLUMEN CONSUMO CARROTANQUES (m3)]]</f>
        <v>0</v>
      </c>
      <c r="Y281" s="101">
        <v>0</v>
      </c>
      <c r="Z281" s="101">
        <v>0</v>
      </c>
      <c r="AA281" s="101">
        <f>+Tabla1[[#This Row],[VOLUMEN CONSUMO AGUA LIMPIA TINTORERIA (m3)]]</f>
        <v>0</v>
      </c>
      <c r="AB281" s="104" t="e">
        <f>Tabla1[[#This Row],[VOLUMEN CONSUMO AGUA LIMPIA TINTORERIA (m3)]]/Tabla1[[#This Row],[TOTAL CONSUMO AGUA PRODUCCIÓN (m3)]]</f>
        <v>#DIV/0!</v>
      </c>
      <c r="AC281" s="101">
        <f>Tabla1[[#This Row],[TOTAL CONSUMO AGUA LIMPIA PRODUCCIÓN (m3)]]-Tabla1[[#This Row],[VOLUMEN CONSUMO AGUA LIMPIA LAVANDERIA (m3)]]</f>
        <v>0</v>
      </c>
      <c r="AD281" s="101">
        <v>0</v>
      </c>
      <c r="AE281" s="105"/>
      <c r="AF281" s="105">
        <v>65</v>
      </c>
      <c r="AG281" s="105">
        <v>45</v>
      </c>
      <c r="AH281" s="105">
        <f>Tabla1[[#This Row],[VOLUMEN CONSUMO AGUA LIMPIA LAVANDERIA (m3)]]</f>
        <v>0</v>
      </c>
      <c r="AI281" s="104" t="e">
        <f>Tabla1[[#This Row],[VOLUMEN CONSUMO AGUA LIMPIA LAVANDERIA (m3)]]/Tabla1[[#This Row],[TOTAL CONSUMO AGUA PRODUCCIÓN (m3)]]</f>
        <v>#DIV/0!</v>
      </c>
      <c r="AJ281" s="105">
        <f>'[1]Contadores Por Turno 2026'!D283-'[1]Contadores Por Turno 2026'!D282</f>
        <v>0</v>
      </c>
      <c r="AK281" s="105">
        <v>0</v>
      </c>
      <c r="AL281" s="105">
        <v>0</v>
      </c>
      <c r="AM281" s="105">
        <v>19</v>
      </c>
      <c r="AN281" s="105">
        <v>0</v>
      </c>
      <c r="AO281" s="218">
        <f>'[1]Contadores Por Turno 2026'!R283-'[1]Contadores Por Turno 2026'!R282</f>
        <v>0</v>
      </c>
      <c r="AP281" s="104">
        <v>1.0902747492368414E-3</v>
      </c>
      <c r="AQ281" s="218"/>
      <c r="AR281" s="218">
        <v>8</v>
      </c>
      <c r="AS281" s="105">
        <f>'[1]Contadores Por Turno 2026'!L283-'[1]Contadores Por Turno 2026'!L282</f>
        <v>0</v>
      </c>
      <c r="AT281" s="218"/>
      <c r="AU281" s="102">
        <f>'[1]Contadores Por Turno 2026'!U283-'[1]Contadores Por Turno 2026'!U282</f>
        <v>0</v>
      </c>
      <c r="AV281" s="102">
        <f>'[1]Contadores Por Turno 2026'!V283-'[1]Contadores Por Turno 2026'!V282</f>
        <v>0</v>
      </c>
      <c r="AW281" s="102">
        <f>'[1]Contadores Por Turno 2026'!W283-'[1]Contadores Por Turno 2026'!W282</f>
        <v>0</v>
      </c>
      <c r="AX281" s="102"/>
      <c r="AY281" s="102">
        <f>('[1]Contadores Por Turno 2026'!AD283-'[1]Contadores Por Turno 2026'!AD282)</f>
        <v>0</v>
      </c>
      <c r="AZ281" s="102">
        <f>('[1]Contadores Por Turno 2026'!S283-'[1]Contadores Por Turno 2026'!S282)/1000</f>
        <v>0</v>
      </c>
      <c r="BA281" s="223"/>
      <c r="BB281" s="4"/>
    </row>
    <row r="282" spans="1:54" ht="15.75" thickBot="1" x14ac:dyDescent="0.3">
      <c r="A282" s="23">
        <f>+A281</f>
        <v>46116</v>
      </c>
      <c r="B282" s="17">
        <v>2</v>
      </c>
      <c r="C282" s="17">
        <v>14</v>
      </c>
      <c r="D282" s="17">
        <v>4</v>
      </c>
      <c r="E282" s="17">
        <f>'[1]Contadores Por Turno 2026'!X284-'[1]Contadores Por Turno 2026'!X283</f>
        <v>0</v>
      </c>
      <c r="F282" s="17">
        <f>'[1]Contadores Por Turno 2026'!Y284-'[1]Contadores Por Turno 2026'!Y283</f>
        <v>0</v>
      </c>
      <c r="H28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2" s="17">
        <f>('[1]Contadores Por Turno 2026'!C284-'[1]Contadores Por Turno 2026'!C283)*10</f>
        <v>0</v>
      </c>
      <c r="J282" s="59">
        <f>Tabla1[[#This Row],[ENTRADA RO 1 (m3)]]</f>
        <v>0</v>
      </c>
      <c r="K282" s="59">
        <f>Tabla1[[#This Row],[RECHAZO ETAPA 1 (m3)]]</f>
        <v>0</v>
      </c>
      <c r="L282" s="59">
        <f>Tabla1[[#This Row],[PERMEADO ETAPA 1  (m3)]]</f>
        <v>0</v>
      </c>
      <c r="M282" s="58" t="e">
        <f>1-(Tabla1[[#This Row],[VOLUMEN ENVIADO A RO (m3)]]-Tabla1[[#This Row],[VOLUMEN ENVIADO PERMEADO RO (m3)]])/Tabla1[[#This Row],[VOLUMEN ENVIADO A RO (m3)]]</f>
        <v>#DIV/0!</v>
      </c>
      <c r="N282" s="59">
        <f>('[1]Contadores Por Turno 2026'!N284-'[1]Contadores Por Turno 2026'!N283)/1000</f>
        <v>0</v>
      </c>
      <c r="O282" s="59">
        <f>('[1]Contadores Por Turno 2026'!O284-'[1]Contadores Por Turno 2026'!O283)</f>
        <v>0</v>
      </c>
      <c r="P282" s="59">
        <f>+Tabla1[[#This Row],[ENTRADA RO 1 (m3)]]-Tabla1[[#This Row],[PERMEADO ETAPA 1  (m3)]]</f>
        <v>0</v>
      </c>
      <c r="Q282" s="58" t="e">
        <f>1-(Tabla1[[#This Row],[VOLUMEN ENVIADO A RO (m3)]]-Tabla1[[#This Row],[VOLUMEN ENVIADO PERMEADO RO (m3)]])/Tabla1[[#This Row],[VOLUMEN ENVIADO A RO (m3)]]</f>
        <v>#DIV/0!</v>
      </c>
      <c r="R282" s="59">
        <v>0</v>
      </c>
      <c r="S282" s="59">
        <v>0</v>
      </c>
      <c r="T282" s="59">
        <v>0</v>
      </c>
      <c r="U282" s="58" t="s">
        <v>18</v>
      </c>
      <c r="V282" s="59">
        <f>Tabla1[[#This Row],[VOLUMEN ENVIADO PERMEADO RO (m3)]]</f>
        <v>0</v>
      </c>
      <c r="W282" s="106">
        <f>Tabla1[[#This Row],[TOTAL CONSUMO AGUA LIMPIA PRODUCCIÓN (m3)]]+Tabla1[[#This Row],[TOTAL CONSUMO AGUA RECHAZO PRODUCCIÓN (m3)]]</f>
        <v>0</v>
      </c>
      <c r="X282" s="106">
        <f>+Tabla1[[#This Row],[PERMEADO ETAPA 1  (m3)]]+Tabla1[[#This Row],[VOLUMEN  PTAP POTABLE (m3)2]]+Tabla1[[#This Row],[VOLUMEN CONSUMO ACUEDUCTO (m3)]]+Tabla1[[#This Row],[VOLUMEN CONSUMO CARROTANQUES (m3)]]</f>
        <v>0</v>
      </c>
      <c r="Y282" s="106">
        <v>0</v>
      </c>
      <c r="Z282" s="106">
        <v>0</v>
      </c>
      <c r="AA282" s="106">
        <f>+Tabla1[[#This Row],[VOLUMEN CONSUMO AGUA LIMPIA TINTORERIA (m3)]]</f>
        <v>0</v>
      </c>
      <c r="AB282" s="104" t="e">
        <f>Tabla1[[#This Row],[VOLUMEN CONSUMO AGUA LIMPIA TINTORERIA (m3)]]/Tabla1[[#This Row],[TOTAL CONSUMO AGUA PRODUCCIÓN (m3)]]</f>
        <v>#DIV/0!</v>
      </c>
      <c r="AC282" s="106">
        <f>Tabla1[[#This Row],[TOTAL CONSUMO AGUA LIMPIA PRODUCCIÓN (m3)]]-Tabla1[[#This Row],[VOLUMEN CONSUMO AGUA LIMPIA LAVANDERIA (m3)]]</f>
        <v>0</v>
      </c>
      <c r="AD282" s="106">
        <v>0</v>
      </c>
      <c r="AE282" s="110"/>
      <c r="AF282" s="110">
        <v>65</v>
      </c>
      <c r="AG282" s="110">
        <v>45</v>
      </c>
      <c r="AH282" s="110">
        <f>Tabla1[[#This Row],[VOLUMEN CONSUMO AGUA LIMPIA LAVANDERIA (m3)]]</f>
        <v>0</v>
      </c>
      <c r="AI282" s="104" t="e">
        <f>Tabla1[[#This Row],[VOLUMEN CONSUMO AGUA LIMPIA LAVANDERIA (m3)]]/Tabla1[[#This Row],[TOTAL CONSUMO AGUA PRODUCCIÓN (m3)]]</f>
        <v>#DIV/0!</v>
      </c>
      <c r="AJ282" s="110">
        <f>'[1]Contadores Por Turno 2026'!D284-'[1]Contadores Por Turno 2026'!D283</f>
        <v>0</v>
      </c>
      <c r="AK282" s="110">
        <v>0</v>
      </c>
      <c r="AL282" s="110">
        <v>0</v>
      </c>
      <c r="AM282" s="110">
        <v>19</v>
      </c>
      <c r="AN282" s="110">
        <v>0</v>
      </c>
      <c r="AO282" s="219">
        <f>'[1]Contadores Por Turno 2026'!R284-'[1]Contadores Por Turno 2026'!R283</f>
        <v>0</v>
      </c>
      <c r="AP282" s="109">
        <v>2.2099447513812209E-2</v>
      </c>
      <c r="AQ282" s="219"/>
      <c r="AR282" s="219">
        <v>8</v>
      </c>
      <c r="AS282" s="110">
        <f>'[1]Contadores Por Turno 2026'!L284-'[1]Contadores Por Turno 2026'!L283</f>
        <v>0</v>
      </c>
      <c r="AT282" s="219"/>
      <c r="AU282" s="107">
        <f>'[1]Contadores Por Turno 2026'!U284-'[1]Contadores Por Turno 2026'!U283</f>
        <v>0</v>
      </c>
      <c r="AV282" s="107">
        <f>'[1]Contadores Por Turno 2026'!V284-'[1]Contadores Por Turno 2026'!V283</f>
        <v>0</v>
      </c>
      <c r="AW282" s="107">
        <f>'[1]Contadores Por Turno 2026'!W284-'[1]Contadores Por Turno 2026'!W283</f>
        <v>0</v>
      </c>
      <c r="AX282" s="107"/>
      <c r="AY282" s="107">
        <f>('[1]Contadores Por Turno 2026'!AD284-'[1]Contadores Por Turno 2026'!AD283)</f>
        <v>0</v>
      </c>
      <c r="AZ282" s="107">
        <f>('[1]Contadores Por Turno 2026'!S284-'[1]Contadores Por Turno 2026'!S283)/1000</f>
        <v>0</v>
      </c>
      <c r="BA282" s="224"/>
      <c r="BB282" s="4"/>
    </row>
    <row r="283" spans="1:54" ht="15.75" thickBot="1" x14ac:dyDescent="0.3">
      <c r="A283" s="27">
        <f>+A282</f>
        <v>46116</v>
      </c>
      <c r="B283" s="28">
        <v>3</v>
      </c>
      <c r="C283" s="28">
        <v>14</v>
      </c>
      <c r="D283" s="28">
        <v>4</v>
      </c>
      <c r="E283" s="28">
        <f>'[1]Contadores Por Turno 2026'!X285-'[1]Contadores Por Turno 2026'!X284</f>
        <v>0</v>
      </c>
      <c r="F283" s="28">
        <f>'[1]Contadores Por Turno 2026'!Y285-'[1]Contadores Por Turno 2026'!Y284</f>
        <v>0</v>
      </c>
      <c r="G283" s="28"/>
      <c r="H28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3" s="28">
        <f>('[1]Contadores Por Turno 2026'!C285-'[1]Contadores Por Turno 2026'!C284)*10</f>
        <v>0</v>
      </c>
      <c r="J283" s="61">
        <f>Tabla1[[#This Row],[ENTRADA RO 1 (m3)]]</f>
        <v>0</v>
      </c>
      <c r="K283" s="61">
        <f>Tabla1[[#This Row],[RECHAZO ETAPA 1 (m3)]]</f>
        <v>0</v>
      </c>
      <c r="L283" s="61">
        <f>Tabla1[[#This Row],[PERMEADO ETAPA 1  (m3)]]</f>
        <v>0</v>
      </c>
      <c r="M283" s="60" t="e">
        <f>1-(Tabla1[[#This Row],[VOLUMEN ENVIADO A RO (m3)]]-Tabla1[[#This Row],[VOLUMEN ENVIADO PERMEADO RO (m3)]])/Tabla1[[#This Row],[VOLUMEN ENVIADO A RO (m3)]]</f>
        <v>#DIV/0!</v>
      </c>
      <c r="N283" s="61">
        <f>('[1]Contadores Por Turno 2026'!N285-'[1]Contadores Por Turno 2026'!N284)/1000</f>
        <v>0</v>
      </c>
      <c r="O283" s="61">
        <f>('[1]Contadores Por Turno 2026'!O285-'[1]Contadores Por Turno 2026'!O284)</f>
        <v>0</v>
      </c>
      <c r="P283" s="61">
        <f>+Tabla1[[#This Row],[ENTRADA RO 1 (m3)]]-Tabla1[[#This Row],[PERMEADO ETAPA 1  (m3)]]</f>
        <v>0</v>
      </c>
      <c r="Q283" s="60" t="e">
        <f>1-(Tabla1[[#This Row],[VOLUMEN ENVIADO A RO (m3)]]-Tabla1[[#This Row],[VOLUMEN ENVIADO PERMEADO RO (m3)]])/Tabla1[[#This Row],[VOLUMEN ENVIADO A RO (m3)]]</f>
        <v>#DIV/0!</v>
      </c>
      <c r="R283" s="61">
        <v>0</v>
      </c>
      <c r="S283" s="61">
        <v>0</v>
      </c>
      <c r="T283" s="61">
        <v>0</v>
      </c>
      <c r="U283" s="60" t="s">
        <v>18</v>
      </c>
      <c r="V283" s="61">
        <f>Tabla1[[#This Row],[VOLUMEN ENVIADO PERMEADO RO (m3)]]</f>
        <v>0</v>
      </c>
      <c r="W283" s="111">
        <f>Tabla1[[#This Row],[TOTAL CONSUMO AGUA LIMPIA PRODUCCIÓN (m3)]]+Tabla1[[#This Row],[TOTAL CONSUMO AGUA RECHAZO PRODUCCIÓN (m3)]]</f>
        <v>0</v>
      </c>
      <c r="X283" s="111">
        <f>+Tabla1[[#This Row],[PERMEADO ETAPA 1  (m3)]]+Tabla1[[#This Row],[VOLUMEN  PTAP POTABLE (m3)2]]+Tabla1[[#This Row],[VOLUMEN CONSUMO ACUEDUCTO (m3)]]+Tabla1[[#This Row],[VOLUMEN CONSUMO CARROTANQUES (m3)]]</f>
        <v>0</v>
      </c>
      <c r="Y283" s="111">
        <v>0</v>
      </c>
      <c r="Z283" s="111">
        <v>0</v>
      </c>
      <c r="AA283" s="111">
        <f>+Tabla1[[#This Row],[VOLUMEN CONSUMO AGUA LIMPIA TINTORERIA (m3)]]</f>
        <v>0</v>
      </c>
      <c r="AB283" s="104" t="e">
        <f>Tabla1[[#This Row],[VOLUMEN CONSUMO AGUA LIMPIA TINTORERIA (m3)]]/Tabla1[[#This Row],[TOTAL CONSUMO AGUA PRODUCCIÓN (m3)]]</f>
        <v>#DIV/0!</v>
      </c>
      <c r="AC283" s="111">
        <f>Tabla1[[#This Row],[TOTAL CONSUMO AGUA LIMPIA PRODUCCIÓN (m3)]]-Tabla1[[#This Row],[VOLUMEN CONSUMO AGUA LIMPIA LAVANDERIA (m3)]]</f>
        <v>0</v>
      </c>
      <c r="AD283" s="111">
        <v>0</v>
      </c>
      <c r="AE283" s="115"/>
      <c r="AF283" s="115">
        <v>65</v>
      </c>
      <c r="AG283" s="115">
        <v>45</v>
      </c>
      <c r="AH283" s="115">
        <f>Tabla1[[#This Row],[VOLUMEN CONSUMO AGUA LIMPIA LAVANDERIA (m3)]]</f>
        <v>0</v>
      </c>
      <c r="AI283" s="104" t="e">
        <f>Tabla1[[#This Row],[VOLUMEN CONSUMO AGUA LIMPIA LAVANDERIA (m3)]]/Tabla1[[#This Row],[TOTAL CONSUMO AGUA PRODUCCIÓN (m3)]]</f>
        <v>#DIV/0!</v>
      </c>
      <c r="AJ283" s="115">
        <f>'[1]Contadores Por Turno 2026'!D285-'[1]Contadores Por Turno 2026'!D284</f>
        <v>0</v>
      </c>
      <c r="AK283" s="115">
        <v>0</v>
      </c>
      <c r="AL283" s="115">
        <v>0</v>
      </c>
      <c r="AM283" s="115">
        <v>19</v>
      </c>
      <c r="AN283" s="115">
        <v>0</v>
      </c>
      <c r="AO283" s="220">
        <f>'[1]Contadores Por Turno 2026'!R285-'[1]Contadores Por Turno 2026'!R284</f>
        <v>0</v>
      </c>
      <c r="AP283" s="114">
        <v>2.0528999913562052E-2</v>
      </c>
      <c r="AQ283" s="220"/>
      <c r="AR283" s="220">
        <v>8</v>
      </c>
      <c r="AS283" s="115">
        <f>'[1]Contadores Por Turno 2026'!L285-'[1]Contadores Por Turno 2026'!L284</f>
        <v>0</v>
      </c>
      <c r="AT283" s="220"/>
      <c r="AU283" s="112">
        <f>'[1]Contadores Por Turno 2026'!U285-'[1]Contadores Por Turno 2026'!U284</f>
        <v>0</v>
      </c>
      <c r="AV283" s="112">
        <f>'[1]Contadores Por Turno 2026'!V285-'[1]Contadores Por Turno 2026'!V284</f>
        <v>0</v>
      </c>
      <c r="AW283" s="112">
        <f>'[1]Contadores Por Turno 2026'!W285-'[1]Contadores Por Turno 2026'!W284</f>
        <v>0</v>
      </c>
      <c r="AX283" s="112"/>
      <c r="AY283" s="112">
        <f>('[1]Contadores Por Turno 2026'!AD285-'[1]Contadores Por Turno 2026'!AD284)</f>
        <v>0</v>
      </c>
      <c r="AZ283" s="112">
        <f>('[1]Contadores Por Turno 2026'!S285-'[1]Contadores Por Turno 2026'!S284)/1000</f>
        <v>0</v>
      </c>
      <c r="BA283" s="225"/>
      <c r="BB283" s="4"/>
    </row>
    <row r="284" spans="1:54" ht="15.75" thickBot="1" x14ac:dyDescent="0.3">
      <c r="A284" s="25">
        <f>+A283+1</f>
        <v>46117</v>
      </c>
      <c r="B284" s="26">
        <v>1</v>
      </c>
      <c r="C284" s="26">
        <v>14</v>
      </c>
      <c r="D284" s="26">
        <v>5</v>
      </c>
      <c r="E284" s="26">
        <f>'[1]Contadores Por Turno 2026'!X286-'[1]Contadores Por Turno 2026'!X285</f>
        <v>0</v>
      </c>
      <c r="F284" s="26">
        <f>'[1]Contadores Por Turno 2026'!Y286-'[1]Contadores Por Turno 2026'!Y285</f>
        <v>0</v>
      </c>
      <c r="G284" s="26"/>
      <c r="H2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4" s="26">
        <f>('[1]Contadores Por Turno 2026'!C286-'[1]Contadores Por Turno 2026'!C285)*10</f>
        <v>0</v>
      </c>
      <c r="J284" s="57">
        <f>Tabla1[[#This Row],[ENTRADA RO 1 (m3)]]</f>
        <v>0</v>
      </c>
      <c r="K284" s="57">
        <f>Tabla1[[#This Row],[RECHAZO ETAPA 1 (m3)]]</f>
        <v>0</v>
      </c>
      <c r="L284" s="57">
        <f>Tabla1[[#This Row],[PERMEADO ETAPA 1  (m3)]]</f>
        <v>0</v>
      </c>
      <c r="M284" s="56" t="e">
        <f>1-(Tabla1[[#This Row],[VOLUMEN ENVIADO A RO (m3)]]-Tabla1[[#This Row],[VOLUMEN ENVIADO PERMEADO RO (m3)]])/Tabla1[[#This Row],[VOLUMEN ENVIADO A RO (m3)]]</f>
        <v>#DIV/0!</v>
      </c>
      <c r="N284" s="57">
        <f>('[1]Contadores Por Turno 2026'!N286-'[1]Contadores Por Turno 2026'!N285)/1000</f>
        <v>0</v>
      </c>
      <c r="O284" s="57">
        <f>('[1]Contadores Por Turno 2026'!O286-'[1]Contadores Por Turno 2026'!O285)</f>
        <v>0</v>
      </c>
      <c r="P284" s="57">
        <f>+Tabla1[[#This Row],[ENTRADA RO 1 (m3)]]-Tabla1[[#This Row],[PERMEADO ETAPA 1  (m3)]]</f>
        <v>0</v>
      </c>
      <c r="Q284" s="56" t="e">
        <f>1-(Tabla1[[#This Row],[VOLUMEN ENVIADO A RO (m3)]]-Tabla1[[#This Row],[VOLUMEN ENVIADO PERMEADO RO (m3)]])/Tabla1[[#This Row],[VOLUMEN ENVIADO A RO (m3)]]</f>
        <v>#DIV/0!</v>
      </c>
      <c r="R284" s="57">
        <v>0</v>
      </c>
      <c r="S284" s="57">
        <v>0</v>
      </c>
      <c r="T284" s="57">
        <v>0</v>
      </c>
      <c r="U284" s="56" t="s">
        <v>18</v>
      </c>
      <c r="V284" s="57">
        <f>Tabla1[[#This Row],[VOLUMEN ENVIADO PERMEADO RO (m3)]]</f>
        <v>0</v>
      </c>
      <c r="W284" s="101">
        <f>Tabla1[[#This Row],[TOTAL CONSUMO AGUA LIMPIA PRODUCCIÓN (m3)]]+Tabla1[[#This Row],[TOTAL CONSUMO AGUA RECHAZO PRODUCCIÓN (m3)]]</f>
        <v>0</v>
      </c>
      <c r="X284" s="101">
        <f>+Tabla1[[#This Row],[PERMEADO ETAPA 1  (m3)]]+Tabla1[[#This Row],[VOLUMEN  PTAP POTABLE (m3)2]]+Tabla1[[#This Row],[VOLUMEN CONSUMO ACUEDUCTO (m3)]]+Tabla1[[#This Row],[VOLUMEN CONSUMO CARROTANQUES (m3)]]</f>
        <v>0</v>
      </c>
      <c r="Y284" s="101">
        <v>0</v>
      </c>
      <c r="Z284" s="101">
        <v>0</v>
      </c>
      <c r="AA284" s="101">
        <f>+Tabla1[[#This Row],[VOLUMEN CONSUMO AGUA LIMPIA TINTORERIA (m3)]]</f>
        <v>0</v>
      </c>
      <c r="AB284" s="104" t="e">
        <f>Tabla1[[#This Row],[VOLUMEN CONSUMO AGUA LIMPIA TINTORERIA (m3)]]/Tabla1[[#This Row],[TOTAL CONSUMO AGUA PRODUCCIÓN (m3)]]</f>
        <v>#DIV/0!</v>
      </c>
      <c r="AC284" s="101">
        <f>Tabla1[[#This Row],[TOTAL CONSUMO AGUA LIMPIA PRODUCCIÓN (m3)]]-Tabla1[[#This Row],[VOLUMEN CONSUMO AGUA LIMPIA LAVANDERIA (m3)]]</f>
        <v>0</v>
      </c>
      <c r="AD284" s="101">
        <v>0</v>
      </c>
      <c r="AE284" s="105"/>
      <c r="AF284" s="105">
        <v>65</v>
      </c>
      <c r="AG284" s="105">
        <v>45</v>
      </c>
      <c r="AH284" s="105">
        <f>Tabla1[[#This Row],[VOLUMEN CONSUMO AGUA LIMPIA LAVANDERIA (m3)]]</f>
        <v>0</v>
      </c>
      <c r="AI284" s="104" t="e">
        <f>Tabla1[[#This Row],[VOLUMEN CONSUMO AGUA LIMPIA LAVANDERIA (m3)]]/Tabla1[[#This Row],[TOTAL CONSUMO AGUA PRODUCCIÓN (m3)]]</f>
        <v>#DIV/0!</v>
      </c>
      <c r="AJ284" s="105">
        <f>'[1]Contadores Por Turno 2026'!D286-'[1]Contadores Por Turno 2026'!D285</f>
        <v>0</v>
      </c>
      <c r="AK284" s="105">
        <v>0</v>
      </c>
      <c r="AL284" s="105">
        <v>0</v>
      </c>
      <c r="AM284" s="105">
        <v>19</v>
      </c>
      <c r="AN284" s="105">
        <v>0</v>
      </c>
      <c r="AO284" s="218">
        <f>'[1]Contadores Por Turno 2026'!R286-'[1]Contadores Por Turno 2026'!R285</f>
        <v>0</v>
      </c>
      <c r="AP284" s="104">
        <v>2.2546897546897871E-3</v>
      </c>
      <c r="AQ284" s="218"/>
      <c r="AR284" s="218">
        <v>8</v>
      </c>
      <c r="AS284" s="105">
        <f>'[1]Contadores Por Turno 2026'!L286-'[1]Contadores Por Turno 2026'!L285</f>
        <v>0</v>
      </c>
      <c r="AT284" s="218"/>
      <c r="AU284" s="102">
        <f>'[1]Contadores Por Turno 2026'!U286-'[1]Contadores Por Turno 2026'!U285</f>
        <v>0</v>
      </c>
      <c r="AV284" s="102">
        <f>'[1]Contadores Por Turno 2026'!V286-'[1]Contadores Por Turno 2026'!V285</f>
        <v>0</v>
      </c>
      <c r="AW284" s="102">
        <f>'[1]Contadores Por Turno 2026'!W286-'[1]Contadores Por Turno 2026'!W285</f>
        <v>0</v>
      </c>
      <c r="AX284" s="102"/>
      <c r="AY284" s="102">
        <f>('[1]Contadores Por Turno 2026'!AD286-'[1]Contadores Por Turno 2026'!AD285)</f>
        <v>0</v>
      </c>
      <c r="AZ284" s="102">
        <f>('[1]Contadores Por Turno 2026'!S286-'[1]Contadores Por Turno 2026'!S285)/1000</f>
        <v>0</v>
      </c>
      <c r="BA284" s="223"/>
      <c r="BB284" s="4"/>
    </row>
    <row r="285" spans="1:54" ht="15.75" thickBot="1" x14ac:dyDescent="0.3">
      <c r="A285" s="23">
        <f>+A284</f>
        <v>46117</v>
      </c>
      <c r="B285" s="17">
        <v>2</v>
      </c>
      <c r="C285" s="17">
        <v>14</v>
      </c>
      <c r="D285" s="17">
        <v>5</v>
      </c>
      <c r="E285" s="17">
        <f>'[1]Contadores Por Turno 2026'!X287-'[1]Contadores Por Turno 2026'!X286</f>
        <v>0</v>
      </c>
      <c r="F285" s="17">
        <f>'[1]Contadores Por Turno 2026'!Y287-'[1]Contadores Por Turno 2026'!Y286</f>
        <v>0</v>
      </c>
      <c r="H28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5" s="17">
        <f>('[1]Contadores Por Turno 2026'!C287-'[1]Contadores Por Turno 2026'!C286)*10</f>
        <v>0</v>
      </c>
      <c r="J285" s="59">
        <f>Tabla1[[#This Row],[ENTRADA RO 1 (m3)]]</f>
        <v>0</v>
      </c>
      <c r="K285" s="59">
        <f>Tabla1[[#This Row],[RECHAZO ETAPA 1 (m3)]]</f>
        <v>0</v>
      </c>
      <c r="L285" s="59">
        <f>Tabla1[[#This Row],[PERMEADO ETAPA 1  (m3)]]</f>
        <v>0</v>
      </c>
      <c r="M285" s="58" t="e">
        <f>1-(Tabla1[[#This Row],[VOLUMEN ENVIADO A RO (m3)]]-Tabla1[[#This Row],[VOLUMEN ENVIADO PERMEADO RO (m3)]])/Tabla1[[#This Row],[VOLUMEN ENVIADO A RO (m3)]]</f>
        <v>#DIV/0!</v>
      </c>
      <c r="N285" s="59">
        <f>('[1]Contadores Por Turno 2026'!N287-'[1]Contadores Por Turno 2026'!N286)/1000</f>
        <v>0</v>
      </c>
      <c r="O285" s="59">
        <f>('[1]Contadores Por Turno 2026'!O287-'[1]Contadores Por Turno 2026'!O286)</f>
        <v>0</v>
      </c>
      <c r="P285" s="59">
        <f>+Tabla1[[#This Row],[ENTRADA RO 1 (m3)]]-Tabla1[[#This Row],[PERMEADO ETAPA 1  (m3)]]</f>
        <v>0</v>
      </c>
      <c r="Q285" s="58" t="e">
        <f>1-(Tabla1[[#This Row],[VOLUMEN ENVIADO A RO (m3)]]-Tabla1[[#This Row],[VOLUMEN ENVIADO PERMEADO RO (m3)]])/Tabla1[[#This Row],[VOLUMEN ENVIADO A RO (m3)]]</f>
        <v>#DIV/0!</v>
      </c>
      <c r="R285" s="59">
        <v>0</v>
      </c>
      <c r="S285" s="59">
        <v>0</v>
      </c>
      <c r="T285" s="59">
        <v>0</v>
      </c>
      <c r="U285" s="58" t="s">
        <v>18</v>
      </c>
      <c r="V285" s="59">
        <f>Tabla1[[#This Row],[VOLUMEN ENVIADO PERMEADO RO (m3)]]</f>
        <v>0</v>
      </c>
      <c r="W285" s="106">
        <f>Tabla1[[#This Row],[TOTAL CONSUMO AGUA LIMPIA PRODUCCIÓN (m3)]]+Tabla1[[#This Row],[TOTAL CONSUMO AGUA RECHAZO PRODUCCIÓN (m3)]]</f>
        <v>0</v>
      </c>
      <c r="X285" s="106">
        <f>+Tabla1[[#This Row],[PERMEADO ETAPA 1  (m3)]]+Tabla1[[#This Row],[VOLUMEN  PTAP POTABLE (m3)2]]+Tabla1[[#This Row],[VOLUMEN CONSUMO ACUEDUCTO (m3)]]+Tabla1[[#This Row],[VOLUMEN CONSUMO CARROTANQUES (m3)]]</f>
        <v>0</v>
      </c>
      <c r="Y285" s="106">
        <v>0</v>
      </c>
      <c r="Z285" s="106">
        <v>0</v>
      </c>
      <c r="AA285" s="106">
        <f>+Tabla1[[#This Row],[VOLUMEN CONSUMO AGUA LIMPIA TINTORERIA (m3)]]</f>
        <v>0</v>
      </c>
      <c r="AB285" s="104" t="e">
        <f>Tabla1[[#This Row],[VOLUMEN CONSUMO AGUA LIMPIA TINTORERIA (m3)]]/Tabla1[[#This Row],[TOTAL CONSUMO AGUA PRODUCCIÓN (m3)]]</f>
        <v>#DIV/0!</v>
      </c>
      <c r="AC285" s="106">
        <f>Tabla1[[#This Row],[TOTAL CONSUMO AGUA LIMPIA PRODUCCIÓN (m3)]]-Tabla1[[#This Row],[VOLUMEN CONSUMO AGUA LIMPIA LAVANDERIA (m3)]]</f>
        <v>0</v>
      </c>
      <c r="AD285" s="106">
        <v>0</v>
      </c>
      <c r="AE285" s="110"/>
      <c r="AF285" s="110">
        <v>65</v>
      </c>
      <c r="AG285" s="110">
        <v>45</v>
      </c>
      <c r="AH285" s="110">
        <f>Tabla1[[#This Row],[VOLUMEN CONSUMO AGUA LIMPIA LAVANDERIA (m3)]]</f>
        <v>0</v>
      </c>
      <c r="AI285" s="104" t="e">
        <f>Tabla1[[#This Row],[VOLUMEN CONSUMO AGUA LIMPIA LAVANDERIA (m3)]]/Tabla1[[#This Row],[TOTAL CONSUMO AGUA PRODUCCIÓN (m3)]]</f>
        <v>#DIV/0!</v>
      </c>
      <c r="AJ285" s="110">
        <f>'[1]Contadores Por Turno 2026'!D287-'[1]Contadores Por Turno 2026'!D286</f>
        <v>0</v>
      </c>
      <c r="AK285" s="110">
        <v>0</v>
      </c>
      <c r="AL285" s="110">
        <v>0</v>
      </c>
      <c r="AM285" s="110">
        <v>19</v>
      </c>
      <c r="AN285" s="110">
        <v>0</v>
      </c>
      <c r="AO285" s="219">
        <f>'[1]Contadores Por Turno 2026'!R287-'[1]Contadores Por Turno 2026'!R286</f>
        <v>0</v>
      </c>
      <c r="AP285" s="109">
        <v>2.6491912994980438E-2</v>
      </c>
      <c r="AQ285" s="219"/>
      <c r="AR285" s="219">
        <v>8</v>
      </c>
      <c r="AS285" s="110">
        <f>'[1]Contadores Por Turno 2026'!L287-'[1]Contadores Por Turno 2026'!L286</f>
        <v>0</v>
      </c>
      <c r="AT285" s="219"/>
      <c r="AU285" s="107">
        <f>'[1]Contadores Por Turno 2026'!U287-'[1]Contadores Por Turno 2026'!U286</f>
        <v>0</v>
      </c>
      <c r="AV285" s="107">
        <f>'[1]Contadores Por Turno 2026'!V287-'[1]Contadores Por Turno 2026'!V286</f>
        <v>0</v>
      </c>
      <c r="AW285" s="107">
        <f>'[1]Contadores Por Turno 2026'!W287-'[1]Contadores Por Turno 2026'!W286</f>
        <v>0</v>
      </c>
      <c r="AX285" s="107"/>
      <c r="AY285" s="107">
        <f>('[1]Contadores Por Turno 2026'!AD287-'[1]Contadores Por Turno 2026'!AD286)</f>
        <v>0</v>
      </c>
      <c r="AZ285" s="107">
        <f>('[1]Contadores Por Turno 2026'!S287-'[1]Contadores Por Turno 2026'!S286)/1000</f>
        <v>0</v>
      </c>
      <c r="BA285" s="224"/>
      <c r="BB285" s="4"/>
    </row>
    <row r="286" spans="1:54" ht="15.75" thickBot="1" x14ac:dyDescent="0.3">
      <c r="A286" s="27">
        <f>+A285</f>
        <v>46117</v>
      </c>
      <c r="B286" s="28">
        <v>3</v>
      </c>
      <c r="C286" s="28">
        <v>14</v>
      </c>
      <c r="D286" s="28">
        <v>5</v>
      </c>
      <c r="E286" s="28">
        <f>'[1]Contadores Por Turno 2026'!X288-'[1]Contadores Por Turno 2026'!X287</f>
        <v>0</v>
      </c>
      <c r="F286" s="28">
        <f>'[1]Contadores Por Turno 2026'!Y288-'[1]Contadores Por Turno 2026'!Y287</f>
        <v>0</v>
      </c>
      <c r="G286" s="28"/>
      <c r="H28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6" s="28">
        <f>('[1]Contadores Por Turno 2026'!C288-'[1]Contadores Por Turno 2026'!C287)*10</f>
        <v>0</v>
      </c>
      <c r="J286" s="61">
        <f>Tabla1[[#This Row],[ENTRADA RO 1 (m3)]]</f>
        <v>0</v>
      </c>
      <c r="K286" s="61">
        <f>Tabla1[[#This Row],[RECHAZO ETAPA 1 (m3)]]</f>
        <v>0</v>
      </c>
      <c r="L286" s="61">
        <f>Tabla1[[#This Row],[PERMEADO ETAPA 1  (m3)]]</f>
        <v>0</v>
      </c>
      <c r="M286" s="60" t="e">
        <f>1-(Tabla1[[#This Row],[VOLUMEN ENVIADO A RO (m3)]]-Tabla1[[#This Row],[VOLUMEN ENVIADO PERMEADO RO (m3)]])/Tabla1[[#This Row],[VOLUMEN ENVIADO A RO (m3)]]</f>
        <v>#DIV/0!</v>
      </c>
      <c r="N286" s="61">
        <f>('[1]Contadores Por Turno 2026'!N288-'[1]Contadores Por Turno 2026'!N287)/1000</f>
        <v>0</v>
      </c>
      <c r="O286" s="61">
        <f>('[1]Contadores Por Turno 2026'!O288-'[1]Contadores Por Turno 2026'!O287)</f>
        <v>0</v>
      </c>
      <c r="P286" s="61">
        <f>+Tabla1[[#This Row],[ENTRADA RO 1 (m3)]]-Tabla1[[#This Row],[PERMEADO ETAPA 1  (m3)]]</f>
        <v>0</v>
      </c>
      <c r="Q286" s="60" t="e">
        <f>1-(Tabla1[[#This Row],[VOLUMEN ENVIADO A RO (m3)]]-Tabla1[[#This Row],[VOLUMEN ENVIADO PERMEADO RO (m3)]])/Tabla1[[#This Row],[VOLUMEN ENVIADO A RO (m3)]]</f>
        <v>#DIV/0!</v>
      </c>
      <c r="R286" s="61">
        <v>0</v>
      </c>
      <c r="S286" s="61">
        <v>0</v>
      </c>
      <c r="T286" s="61">
        <v>0</v>
      </c>
      <c r="U286" s="60" t="s">
        <v>18</v>
      </c>
      <c r="V286" s="61">
        <f>Tabla1[[#This Row],[VOLUMEN ENVIADO PERMEADO RO (m3)]]</f>
        <v>0</v>
      </c>
      <c r="W286" s="111">
        <f>Tabla1[[#This Row],[TOTAL CONSUMO AGUA LIMPIA PRODUCCIÓN (m3)]]+Tabla1[[#This Row],[TOTAL CONSUMO AGUA RECHAZO PRODUCCIÓN (m3)]]</f>
        <v>0</v>
      </c>
      <c r="X286" s="111">
        <f>+Tabla1[[#This Row],[PERMEADO ETAPA 1  (m3)]]+Tabla1[[#This Row],[VOLUMEN  PTAP POTABLE (m3)2]]+Tabla1[[#This Row],[VOLUMEN CONSUMO ACUEDUCTO (m3)]]+Tabla1[[#This Row],[VOLUMEN CONSUMO CARROTANQUES (m3)]]</f>
        <v>0</v>
      </c>
      <c r="Y286" s="111">
        <v>0</v>
      </c>
      <c r="Z286" s="111">
        <v>0</v>
      </c>
      <c r="AA286" s="111">
        <f>+Tabla1[[#This Row],[VOLUMEN CONSUMO AGUA LIMPIA TINTORERIA (m3)]]</f>
        <v>0</v>
      </c>
      <c r="AB286" s="104" t="e">
        <f>Tabla1[[#This Row],[VOLUMEN CONSUMO AGUA LIMPIA TINTORERIA (m3)]]/Tabla1[[#This Row],[TOTAL CONSUMO AGUA PRODUCCIÓN (m3)]]</f>
        <v>#DIV/0!</v>
      </c>
      <c r="AC286" s="111">
        <f>Tabla1[[#This Row],[TOTAL CONSUMO AGUA LIMPIA PRODUCCIÓN (m3)]]-Tabla1[[#This Row],[VOLUMEN CONSUMO AGUA LIMPIA LAVANDERIA (m3)]]</f>
        <v>0</v>
      </c>
      <c r="AD286" s="111">
        <v>0</v>
      </c>
      <c r="AE286" s="115"/>
      <c r="AF286" s="115">
        <v>65</v>
      </c>
      <c r="AG286" s="115">
        <v>45</v>
      </c>
      <c r="AH286" s="115">
        <f>Tabla1[[#This Row],[VOLUMEN CONSUMO AGUA LIMPIA LAVANDERIA (m3)]]</f>
        <v>0</v>
      </c>
      <c r="AI286" s="104" t="e">
        <f>Tabla1[[#This Row],[VOLUMEN CONSUMO AGUA LIMPIA LAVANDERIA (m3)]]/Tabla1[[#This Row],[TOTAL CONSUMO AGUA PRODUCCIÓN (m3)]]</f>
        <v>#DIV/0!</v>
      </c>
      <c r="AJ286" s="115">
        <f>'[1]Contadores Por Turno 2026'!D288-'[1]Contadores Por Turno 2026'!D287</f>
        <v>0</v>
      </c>
      <c r="AK286" s="115">
        <v>0</v>
      </c>
      <c r="AL286" s="115">
        <v>0</v>
      </c>
      <c r="AM286" s="115">
        <v>19</v>
      </c>
      <c r="AN286" s="115">
        <v>0</v>
      </c>
      <c r="AO286" s="220">
        <f>'[1]Contadores Por Turno 2026'!R288-'[1]Contadores Por Turno 2026'!R287</f>
        <v>0</v>
      </c>
      <c r="AP286" s="114">
        <v>1.7220595832615815E-2</v>
      </c>
      <c r="AQ286" s="220"/>
      <c r="AR286" s="220">
        <v>8</v>
      </c>
      <c r="AS286" s="115">
        <f>'[1]Contadores Por Turno 2026'!L288-'[1]Contadores Por Turno 2026'!L287</f>
        <v>0</v>
      </c>
      <c r="AT286" s="220"/>
      <c r="AU286" s="112">
        <f>'[1]Contadores Por Turno 2026'!U288-'[1]Contadores Por Turno 2026'!U287</f>
        <v>0</v>
      </c>
      <c r="AV286" s="112">
        <f>'[1]Contadores Por Turno 2026'!V288-'[1]Contadores Por Turno 2026'!V287</f>
        <v>0</v>
      </c>
      <c r="AW286" s="112">
        <f>'[1]Contadores Por Turno 2026'!W288-'[1]Contadores Por Turno 2026'!W287</f>
        <v>0</v>
      </c>
      <c r="AX286" s="112"/>
      <c r="AY286" s="112">
        <f>('[1]Contadores Por Turno 2026'!AD288-'[1]Contadores Por Turno 2026'!AD287)</f>
        <v>0</v>
      </c>
      <c r="AZ286" s="112">
        <f>('[1]Contadores Por Turno 2026'!S288-'[1]Contadores Por Turno 2026'!S287)/1000</f>
        <v>0</v>
      </c>
      <c r="BA286" s="225"/>
      <c r="BB286" s="4"/>
    </row>
    <row r="287" spans="1:54" ht="15.75" thickBot="1" x14ac:dyDescent="0.3">
      <c r="A287" s="25">
        <f>+A286+1</f>
        <v>46118</v>
      </c>
      <c r="B287" s="26">
        <v>1</v>
      </c>
      <c r="C287" s="26">
        <v>14</v>
      </c>
      <c r="D287" s="26">
        <v>6</v>
      </c>
      <c r="E287" s="26">
        <f>'[1]Contadores Por Turno 2026'!X289-'[1]Contadores Por Turno 2026'!X288</f>
        <v>0</v>
      </c>
      <c r="F287" s="26">
        <f>'[1]Contadores Por Turno 2026'!Y289-'[1]Contadores Por Turno 2026'!Y288</f>
        <v>0</v>
      </c>
      <c r="G287" s="26"/>
      <c r="H2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327</v>
      </c>
      <c r="I287" s="26">
        <f>('[1]Contadores Por Turno 2026'!C289-'[1]Contadores Por Turno 2026'!C288)*10</f>
        <v>0</v>
      </c>
      <c r="J287" s="57">
        <f>Tabla1[[#This Row],[ENTRADA RO 1 (m3)]]</f>
        <v>0</v>
      </c>
      <c r="K287" s="57">
        <f>Tabla1[[#This Row],[RECHAZO ETAPA 1 (m3)]]</f>
        <v>0</v>
      </c>
      <c r="L287" s="57">
        <f>Tabla1[[#This Row],[PERMEADO ETAPA 1  (m3)]]</f>
        <v>0</v>
      </c>
      <c r="M287" s="56" t="e">
        <f>1-(Tabla1[[#This Row],[VOLUMEN ENVIADO A RO (m3)]]-Tabla1[[#This Row],[VOLUMEN ENVIADO PERMEADO RO (m3)]])/Tabla1[[#This Row],[VOLUMEN ENVIADO A RO (m3)]]</f>
        <v>#DIV/0!</v>
      </c>
      <c r="N287" s="57">
        <f>('[1]Contadores Por Turno 2026'!N289-'[1]Contadores Por Turno 2026'!N288)/1000</f>
        <v>0</v>
      </c>
      <c r="O287" s="57">
        <f>('[1]Contadores Por Turno 2026'!O289-'[1]Contadores Por Turno 2026'!O288)</f>
        <v>0</v>
      </c>
      <c r="P287" s="57">
        <f>+Tabla1[[#This Row],[ENTRADA RO 1 (m3)]]-Tabla1[[#This Row],[PERMEADO ETAPA 1  (m3)]]</f>
        <v>0</v>
      </c>
      <c r="Q287" s="56" t="e">
        <f>1-(Tabla1[[#This Row],[VOLUMEN ENVIADO A RO (m3)]]-Tabla1[[#This Row],[VOLUMEN ENVIADO PERMEADO RO (m3)]])/Tabla1[[#This Row],[VOLUMEN ENVIADO A RO (m3)]]</f>
        <v>#DIV/0!</v>
      </c>
      <c r="R287" s="57">
        <v>0</v>
      </c>
      <c r="S287" s="57">
        <v>0</v>
      </c>
      <c r="T287" s="57">
        <v>0</v>
      </c>
      <c r="U287" s="56" t="s">
        <v>18</v>
      </c>
      <c r="V287" s="57">
        <f>Tabla1[[#This Row],[VOLUMEN ENVIADO PERMEADO RO (m3)]]</f>
        <v>0</v>
      </c>
      <c r="W287" s="101">
        <f>Tabla1[[#This Row],[TOTAL CONSUMO AGUA LIMPIA PRODUCCIÓN (m3)]]+Tabla1[[#This Row],[TOTAL CONSUMO AGUA RECHAZO PRODUCCIÓN (m3)]]</f>
        <v>327</v>
      </c>
      <c r="X287" s="101">
        <f>+Tabla1[[#This Row],[PERMEADO ETAPA 1  (m3)]]+Tabla1[[#This Row],[VOLUMEN  PTAP POTABLE (m3)2]]+Tabla1[[#This Row],[VOLUMEN CONSUMO ACUEDUCTO (m3)]]+Tabla1[[#This Row],[VOLUMEN CONSUMO CARROTANQUES (m3)]]</f>
        <v>327</v>
      </c>
      <c r="Y287" s="101">
        <v>0</v>
      </c>
      <c r="Z287" s="101">
        <v>160</v>
      </c>
      <c r="AA287" s="101">
        <f>+Tabla1[[#This Row],[VOLUMEN CONSUMO AGUA LIMPIA TINTORERIA (m3)]]</f>
        <v>50</v>
      </c>
      <c r="AB287" s="104">
        <f>Tabla1[[#This Row],[VOLUMEN CONSUMO AGUA LIMPIA TINTORERIA (m3)]]/Tabla1[[#This Row],[TOTAL CONSUMO AGUA PRODUCCIÓN (m3)]]</f>
        <v>0.1529051987767584</v>
      </c>
      <c r="AC287" s="101">
        <f>Tabla1[[#This Row],[TOTAL CONSUMO AGUA LIMPIA PRODUCCIÓN (m3)]]-Tabla1[[#This Row],[VOLUMEN CONSUMO AGUA LIMPIA LAVANDERIA (m3)]]</f>
        <v>50</v>
      </c>
      <c r="AD287" s="101">
        <v>0</v>
      </c>
      <c r="AE287" s="105"/>
      <c r="AF287" s="105">
        <v>65</v>
      </c>
      <c r="AG287" s="105">
        <v>45</v>
      </c>
      <c r="AH287" s="105">
        <f>Tabla1[[#This Row],[VOLUMEN CONSUMO AGUA LIMPIA LAVANDERIA (m3)]]</f>
        <v>277</v>
      </c>
      <c r="AI287" s="104">
        <f>Tabla1[[#This Row],[VOLUMEN CONSUMO AGUA LIMPIA LAVANDERIA (m3)]]/Tabla1[[#This Row],[TOTAL CONSUMO AGUA PRODUCCIÓN (m3)]]</f>
        <v>0.84709480122324154</v>
      </c>
      <c r="AJ287" s="105">
        <f>'[1]Contadores Por Turno 2026'!D289-'[1]Contadores Por Turno 2026'!D288</f>
        <v>277</v>
      </c>
      <c r="AK287" s="105">
        <v>0</v>
      </c>
      <c r="AL287" s="105"/>
      <c r="AM287" s="105">
        <v>19</v>
      </c>
      <c r="AN287" s="105">
        <v>0</v>
      </c>
      <c r="AO287" s="218">
        <f>'[1]Contadores Por Turno 2026'!R289-'[1]Contadores Por Turno 2026'!R288</f>
        <v>13</v>
      </c>
      <c r="AP287" s="104" t="s">
        <v>18</v>
      </c>
      <c r="AQ287" s="218"/>
      <c r="AR287" s="218">
        <v>8</v>
      </c>
      <c r="AS287" s="105">
        <f>'[1]Contadores Por Turno 2026'!L289-'[1]Contadores Por Turno 2026'!L288</f>
        <v>3</v>
      </c>
      <c r="AT287" s="218"/>
      <c r="AU287" s="102">
        <f>'[1]Contadores Por Turno 2026'!U289-'[1]Contadores Por Turno 2026'!U288</f>
        <v>327</v>
      </c>
      <c r="AV287" s="102">
        <f>'[1]Contadores Por Turno 2026'!V289-'[1]Contadores Por Turno 2026'!V288</f>
        <v>0</v>
      </c>
      <c r="AW287" s="102">
        <f>'[1]Contadores Por Turno 2026'!W289-'[1]Contadores Por Turno 2026'!W288</f>
        <v>0</v>
      </c>
      <c r="AX287" s="102"/>
      <c r="AY287" s="102">
        <v>0</v>
      </c>
      <c r="AZ287" s="102">
        <f>('[1]Contadores Por Turno 2026'!S289-'[1]Contadores Por Turno 2026'!S288)/1000</f>
        <v>18.088999999999999</v>
      </c>
      <c r="BA287" s="223"/>
      <c r="BB287" s="4"/>
    </row>
    <row r="288" spans="1:54" ht="15.75" thickBot="1" x14ac:dyDescent="0.3">
      <c r="A288" s="23">
        <f>+A287</f>
        <v>46118</v>
      </c>
      <c r="B288" s="17">
        <v>2</v>
      </c>
      <c r="C288" s="17">
        <v>14</v>
      </c>
      <c r="D288" s="17">
        <v>6</v>
      </c>
      <c r="E288" s="17">
        <f>'[1]Contadores Por Turno 2026'!X290-'[1]Contadores Por Turno 2026'!X289</f>
        <v>84</v>
      </c>
      <c r="F288" s="17">
        <f>'[1]Contadores Por Turno 2026'!Y290-'[1]Contadores Por Turno 2026'!Y289</f>
        <v>56</v>
      </c>
      <c r="H28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288" s="17">
        <f>('[1]Contadores Por Turno 2026'!C290-'[1]Contadores Por Turno 2026'!C289)*10</f>
        <v>640</v>
      </c>
      <c r="J288" s="59">
        <f>Tabla1[[#This Row],[ENTRADA RO 1 (m3)]]</f>
        <v>102.93600000000001</v>
      </c>
      <c r="K288" s="59">
        <f>Tabla1[[#This Row],[RECHAZO ETAPA 1 (m3)]]</f>
        <v>29.936000000000007</v>
      </c>
      <c r="L288" s="59">
        <f>Tabla1[[#This Row],[PERMEADO ETAPA 1  (m3)]]</f>
        <v>73</v>
      </c>
      <c r="M288" s="58">
        <f>1-(Tabla1[[#This Row],[VOLUMEN ENVIADO A RO (m3)]]-Tabla1[[#This Row],[VOLUMEN ENVIADO PERMEADO RO (m3)]])/Tabla1[[#This Row],[VOLUMEN ENVIADO A RO (m3)]]</f>
        <v>0.70917851869122561</v>
      </c>
      <c r="N288" s="59">
        <f>('[1]Contadores Por Turno 2026'!N290-'[1]Contadores Por Turno 2026'!N289)/1000</f>
        <v>102.93600000000001</v>
      </c>
      <c r="O288" s="59">
        <f>('[1]Contadores Por Turno 2026'!O290-'[1]Contadores Por Turno 2026'!O289)</f>
        <v>73</v>
      </c>
      <c r="P288" s="59">
        <f>+Tabla1[[#This Row],[ENTRADA RO 1 (m3)]]-Tabla1[[#This Row],[PERMEADO ETAPA 1  (m3)]]</f>
        <v>29.936000000000007</v>
      </c>
      <c r="Q288" s="58">
        <f>1-(Tabla1[[#This Row],[VOLUMEN ENVIADO A RO (m3)]]-Tabla1[[#This Row],[VOLUMEN ENVIADO PERMEADO RO (m3)]])/Tabla1[[#This Row],[VOLUMEN ENVIADO A RO (m3)]]</f>
        <v>0.70917851869122561</v>
      </c>
      <c r="R288" s="59">
        <v>0</v>
      </c>
      <c r="S288" s="59">
        <v>0</v>
      </c>
      <c r="T288" s="59">
        <v>0</v>
      </c>
      <c r="U288" s="58" t="s">
        <v>18</v>
      </c>
      <c r="V288" s="59">
        <f>Tabla1[[#This Row],[VOLUMEN ENVIADO PERMEADO RO (m3)]]</f>
        <v>73</v>
      </c>
      <c r="W288" s="106">
        <f>Tabla1[[#This Row],[TOTAL CONSUMO AGUA LIMPIA PRODUCCIÓN (m3)]]+Tabla1[[#This Row],[TOTAL CONSUMO AGUA RECHAZO PRODUCCIÓN (m3)]]</f>
        <v>480</v>
      </c>
      <c r="X288" s="106">
        <f>+Tabla1[[#This Row],[PERMEADO ETAPA 1  (m3)]]+Tabla1[[#This Row],[VOLUMEN  PTAP POTABLE (m3)2]]+Tabla1[[#This Row],[VOLUMEN CONSUMO ACUEDUCTO (m3)]]+Tabla1[[#This Row],[VOLUMEN CONSUMO CARROTANQUES (m3)]]</f>
        <v>480</v>
      </c>
      <c r="Y288" s="106">
        <v>0</v>
      </c>
      <c r="Z288" s="106">
        <v>480</v>
      </c>
      <c r="AA288" s="106">
        <f>+Tabla1[[#This Row],[VOLUMEN CONSUMO AGUA LIMPIA TINTORERIA (m3)]]</f>
        <v>239</v>
      </c>
      <c r="AB288" s="104">
        <f>Tabla1[[#This Row],[VOLUMEN CONSUMO AGUA LIMPIA TINTORERIA (m3)]]/Tabla1[[#This Row],[TOTAL CONSUMO AGUA PRODUCCIÓN (m3)]]</f>
        <v>0.49791666666666667</v>
      </c>
      <c r="AC288" s="106">
        <f>Tabla1[[#This Row],[TOTAL CONSUMO AGUA LIMPIA PRODUCCIÓN (m3)]]-Tabla1[[#This Row],[VOLUMEN CONSUMO AGUA LIMPIA LAVANDERIA (m3)]]</f>
        <v>239</v>
      </c>
      <c r="AD288" s="106">
        <v>0</v>
      </c>
      <c r="AE288" s="110">
        <v>6816</v>
      </c>
      <c r="AF288" s="110">
        <v>65</v>
      </c>
      <c r="AG288" s="110">
        <v>45</v>
      </c>
      <c r="AH288" s="110">
        <f>Tabla1[[#This Row],[VOLUMEN CONSUMO AGUA LIMPIA LAVANDERIA (m3)]]</f>
        <v>241</v>
      </c>
      <c r="AI288" s="104">
        <f>Tabla1[[#This Row],[VOLUMEN CONSUMO AGUA LIMPIA LAVANDERIA (m3)]]/Tabla1[[#This Row],[TOTAL CONSUMO AGUA PRODUCCIÓN (m3)]]</f>
        <v>0.50208333333333333</v>
      </c>
      <c r="AJ288" s="110">
        <f>'[1]Contadores Por Turno 2026'!D290-'[1]Contadores Por Turno 2026'!D289</f>
        <v>241</v>
      </c>
      <c r="AK288" s="110">
        <v>0</v>
      </c>
      <c r="AL288" s="110">
        <v>14732</v>
      </c>
      <c r="AM288" s="110">
        <v>19</v>
      </c>
      <c r="AN288" s="110">
        <v>0</v>
      </c>
      <c r="AO288" s="219">
        <f>'[1]Contadores Por Turno 2026'!R290-'[1]Contadores Por Turno 2026'!R289</f>
        <v>37</v>
      </c>
      <c r="AP288" s="109" t="s">
        <v>18</v>
      </c>
      <c r="AQ288" s="219">
        <v>4050</v>
      </c>
      <c r="AR288" s="219">
        <v>8</v>
      </c>
      <c r="AS288" s="110">
        <f>'[1]Contadores Por Turno 2026'!L290-'[1]Contadores Por Turno 2026'!L289</f>
        <v>26</v>
      </c>
      <c r="AT288" s="219"/>
      <c r="AU288" s="107">
        <f>'[1]Contadores Por Turno 2026'!U290-'[1]Contadores Por Turno 2026'!U289</f>
        <v>508</v>
      </c>
      <c r="AV288" s="107">
        <f>'[1]Contadores Por Turno 2026'!V290-'[1]Contadores Por Turno 2026'!V289</f>
        <v>90</v>
      </c>
      <c r="AW288" s="107">
        <f>'[1]Contadores Por Turno 2026'!W290-'[1]Contadores Por Turno 2026'!W289</f>
        <v>129</v>
      </c>
      <c r="AX288" s="107"/>
      <c r="AY288" s="107">
        <v>0</v>
      </c>
      <c r="AZ288" s="107">
        <f>('[1]Contadores Por Turno 2026'!S290-'[1]Contadores Por Turno 2026'!S289)/1000</f>
        <v>52.491999999999997</v>
      </c>
      <c r="BA288" s="224"/>
      <c r="BB288" s="4"/>
    </row>
    <row r="289" spans="1:54" ht="15.75" thickBot="1" x14ac:dyDescent="0.3">
      <c r="A289" s="27">
        <f>+A288</f>
        <v>46118</v>
      </c>
      <c r="B289" s="28">
        <v>3</v>
      </c>
      <c r="C289" s="28">
        <v>14</v>
      </c>
      <c r="D289" s="28">
        <v>6</v>
      </c>
      <c r="E289" s="28">
        <f>'[1]Contadores Por Turno 2026'!X291-'[1]Contadores Por Turno 2026'!X290</f>
        <v>74</v>
      </c>
      <c r="F289" s="28">
        <f>'[1]Contadores Por Turno 2026'!Y291-'[1]Contadores Por Turno 2026'!Y290</f>
        <v>56</v>
      </c>
      <c r="G289" s="28"/>
      <c r="H28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89" s="28">
        <f>('[1]Contadores Por Turno 2026'!C291-'[1]Contadores Por Turno 2026'!C290)*10</f>
        <v>280</v>
      </c>
      <c r="J289" s="61">
        <f>Tabla1[[#This Row],[ENTRADA RO 1 (m3)]]</f>
        <v>285.63799999999998</v>
      </c>
      <c r="K289" s="61">
        <f>Tabla1[[#This Row],[RECHAZO ETAPA 1 (m3)]]</f>
        <v>68.637999999999977</v>
      </c>
      <c r="L289" s="61">
        <f>Tabla1[[#This Row],[PERMEADO ETAPA 1  (m3)]]</f>
        <v>217</v>
      </c>
      <c r="M289" s="60">
        <f>1-(Tabla1[[#This Row],[VOLUMEN ENVIADO A RO (m3)]]-Tabla1[[#This Row],[VOLUMEN ENVIADO PERMEADO RO (m3)]])/Tabla1[[#This Row],[VOLUMEN ENVIADO A RO (m3)]]</f>
        <v>0.75970284065845584</v>
      </c>
      <c r="N289" s="61">
        <f>('[1]Contadores Por Turno 2026'!N291-'[1]Contadores Por Turno 2026'!N290)/1000</f>
        <v>285.63799999999998</v>
      </c>
      <c r="O289" s="61">
        <f>('[1]Contadores Por Turno 2026'!O291-'[1]Contadores Por Turno 2026'!O290)</f>
        <v>217</v>
      </c>
      <c r="P289" s="61">
        <f>+Tabla1[[#This Row],[ENTRADA RO 1 (m3)]]-Tabla1[[#This Row],[PERMEADO ETAPA 1  (m3)]]</f>
        <v>68.637999999999977</v>
      </c>
      <c r="Q289" s="60">
        <f>1-(Tabla1[[#This Row],[VOLUMEN ENVIADO A RO (m3)]]-Tabla1[[#This Row],[VOLUMEN ENVIADO PERMEADO RO (m3)]])/Tabla1[[#This Row],[VOLUMEN ENVIADO A RO (m3)]]</f>
        <v>0.75970284065845584</v>
      </c>
      <c r="R289" s="61">
        <v>0</v>
      </c>
      <c r="S289" s="61">
        <v>0</v>
      </c>
      <c r="T289" s="61">
        <v>0</v>
      </c>
      <c r="U289" s="60" t="s">
        <v>18</v>
      </c>
      <c r="V289" s="61">
        <f>Tabla1[[#This Row],[VOLUMEN ENVIADO PERMEADO RO (m3)]]</f>
        <v>217</v>
      </c>
      <c r="W289" s="111">
        <f>Tabla1[[#This Row],[TOTAL CONSUMO AGUA LIMPIA PRODUCCIÓN (m3)]]+Tabla1[[#This Row],[TOTAL CONSUMO AGUA RECHAZO PRODUCCIÓN (m3)]]</f>
        <v>424</v>
      </c>
      <c r="X289" s="111">
        <f>+Tabla1[[#This Row],[PERMEADO ETAPA 1  (m3)]]+Tabla1[[#This Row],[VOLUMEN  PTAP POTABLE (m3)2]]+Tabla1[[#This Row],[VOLUMEN CONSUMO ACUEDUCTO (m3)]]+Tabla1[[#This Row],[VOLUMEN CONSUMO CARROTANQUES (m3)]]</f>
        <v>424</v>
      </c>
      <c r="Y289" s="111">
        <v>0</v>
      </c>
      <c r="Z289" s="111">
        <v>400</v>
      </c>
      <c r="AA289" s="111">
        <f>+Tabla1[[#This Row],[VOLUMEN CONSUMO AGUA LIMPIA TINTORERIA (m3)]]</f>
        <v>180</v>
      </c>
      <c r="AB289" s="104">
        <f>Tabla1[[#This Row],[VOLUMEN CONSUMO AGUA LIMPIA TINTORERIA (m3)]]/Tabla1[[#This Row],[TOTAL CONSUMO AGUA PRODUCCIÓN (m3)]]</f>
        <v>0.42452830188679247</v>
      </c>
      <c r="AC289" s="111">
        <f>Tabla1[[#This Row],[TOTAL CONSUMO AGUA LIMPIA PRODUCCIÓN (m3)]]-Tabla1[[#This Row],[VOLUMEN CONSUMO AGUA LIMPIA LAVANDERIA (m3)]]</f>
        <v>180</v>
      </c>
      <c r="AD289" s="111">
        <v>0</v>
      </c>
      <c r="AE289" s="115"/>
      <c r="AF289" s="115">
        <v>65</v>
      </c>
      <c r="AG289" s="115">
        <v>45</v>
      </c>
      <c r="AH289" s="115">
        <f>Tabla1[[#This Row],[VOLUMEN CONSUMO AGUA LIMPIA LAVANDERIA (m3)]]</f>
        <v>244</v>
      </c>
      <c r="AI289" s="104">
        <f>Tabla1[[#This Row],[VOLUMEN CONSUMO AGUA LIMPIA LAVANDERIA (m3)]]/Tabla1[[#This Row],[TOTAL CONSUMO AGUA PRODUCCIÓN (m3)]]</f>
        <v>0.57547169811320753</v>
      </c>
      <c r="AJ289" s="115">
        <f>'[1]Contadores Por Turno 2026'!D291-'[1]Contadores Por Turno 2026'!D290</f>
        <v>244</v>
      </c>
      <c r="AK289" s="115">
        <v>0</v>
      </c>
      <c r="AL289" s="115"/>
      <c r="AM289" s="115">
        <v>19</v>
      </c>
      <c r="AN289" s="115">
        <v>0</v>
      </c>
      <c r="AO289" s="220">
        <f>'[1]Contadores Por Turno 2026'!R291-'[1]Contadores Por Turno 2026'!R290</f>
        <v>19</v>
      </c>
      <c r="AP289" s="114" t="s">
        <v>18</v>
      </c>
      <c r="AQ289" s="220"/>
      <c r="AR289" s="220">
        <v>8</v>
      </c>
      <c r="AS289" s="115">
        <f>'[1]Contadores Por Turno 2026'!L291-'[1]Contadores Por Turno 2026'!L290</f>
        <v>19</v>
      </c>
      <c r="AT289" s="220"/>
      <c r="AU289" s="112">
        <f>'[1]Contadores Por Turno 2026'!U291-'[1]Contadores Por Turno 2026'!U290</f>
        <v>442</v>
      </c>
      <c r="AV289" s="112">
        <f>'[1]Contadores Por Turno 2026'!V291-'[1]Contadores Por Turno 2026'!V290</f>
        <v>150</v>
      </c>
      <c r="AW289" s="112">
        <f>'[1]Contadores Por Turno 2026'!W291-'[1]Contadores Por Turno 2026'!W290</f>
        <v>162</v>
      </c>
      <c r="AX289" s="112"/>
      <c r="AY289" s="112">
        <v>0</v>
      </c>
      <c r="AZ289" s="112">
        <f>('[1]Contadores Por Turno 2026'!S291-'[1]Contadores Por Turno 2026'!S290)/1000</f>
        <v>32.203000000000003</v>
      </c>
      <c r="BA289" s="225"/>
      <c r="BB289" s="4"/>
    </row>
    <row r="290" spans="1:54" ht="15.75" thickBot="1" x14ac:dyDescent="0.3">
      <c r="A290" s="25">
        <f>+A289+1</f>
        <v>46119</v>
      </c>
      <c r="B290" s="26">
        <v>1</v>
      </c>
      <c r="C290" s="26">
        <v>15</v>
      </c>
      <c r="D290" s="26">
        <v>7</v>
      </c>
      <c r="E290" s="26">
        <f>'[1]Contadores Por Turno 2026'!X292-'[1]Contadores Por Turno 2026'!X291</f>
        <v>91</v>
      </c>
      <c r="F290" s="26">
        <f>'[1]Contadores Por Turno 2026'!Y292-'[1]Contadores Por Turno 2026'!Y291</f>
        <v>71</v>
      </c>
      <c r="G290" s="26"/>
      <c r="H2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290" s="26">
        <f>('[1]Contadores Por Turno 2026'!C292-'[1]Contadores Por Turno 2026'!C291)*10</f>
        <v>310</v>
      </c>
      <c r="J290" s="57">
        <f>Tabla1[[#This Row],[ENTRADA RO 1 (m3)]]</f>
        <v>339.47300000000001</v>
      </c>
      <c r="K290" s="57">
        <f>Tabla1[[#This Row],[RECHAZO ETAPA 1 (m3)]]</f>
        <v>80.473000000000013</v>
      </c>
      <c r="L290" s="57">
        <f>Tabla1[[#This Row],[PERMEADO ETAPA 1  (m3)]]</f>
        <v>259</v>
      </c>
      <c r="M290" s="56">
        <f>1-(Tabla1[[#This Row],[VOLUMEN ENVIADO A RO (m3)]]-Tabla1[[#This Row],[VOLUMEN ENVIADO PERMEADO RO (m3)]])/Tabla1[[#This Row],[VOLUMEN ENVIADO A RO (m3)]]</f>
        <v>0.76294727415729668</v>
      </c>
      <c r="N290" s="57">
        <f>('[1]Contadores Por Turno 2026'!N292-'[1]Contadores Por Turno 2026'!N291)/1000</f>
        <v>339.47300000000001</v>
      </c>
      <c r="O290" s="57">
        <f>('[1]Contadores Por Turno 2026'!O292-'[1]Contadores Por Turno 2026'!O291)</f>
        <v>259</v>
      </c>
      <c r="P290" s="57">
        <f>+Tabla1[[#This Row],[ENTRADA RO 1 (m3)]]-Tabla1[[#This Row],[PERMEADO ETAPA 1  (m3)]]</f>
        <v>80.473000000000013</v>
      </c>
      <c r="Q290" s="56">
        <f>1-(Tabla1[[#This Row],[VOLUMEN ENVIADO A RO (m3)]]-Tabla1[[#This Row],[VOLUMEN ENVIADO PERMEADO RO (m3)]])/Tabla1[[#This Row],[VOLUMEN ENVIADO A RO (m3)]]</f>
        <v>0.76294727415729668</v>
      </c>
      <c r="R290" s="57">
        <v>0</v>
      </c>
      <c r="S290" s="57">
        <v>0</v>
      </c>
      <c r="T290" s="57">
        <v>0</v>
      </c>
      <c r="U290" s="56" t="s">
        <v>18</v>
      </c>
      <c r="V290" s="57">
        <f>Tabla1[[#This Row],[VOLUMEN ENVIADO PERMEADO RO (m3)]]</f>
        <v>259</v>
      </c>
      <c r="W290" s="101">
        <f>Tabla1[[#This Row],[TOTAL CONSUMO AGUA LIMPIA PRODUCCIÓN (m3)]]+Tabla1[[#This Row],[TOTAL CONSUMO AGUA RECHAZO PRODUCCIÓN (m3)]]</f>
        <v>423</v>
      </c>
      <c r="X290" s="101">
        <f>+Tabla1[[#This Row],[PERMEADO ETAPA 1  (m3)]]+Tabla1[[#This Row],[VOLUMEN  PTAP POTABLE (m3)2]]+Tabla1[[#This Row],[VOLUMEN CONSUMO ACUEDUCTO (m3)]]+Tabla1[[#This Row],[VOLUMEN CONSUMO CARROTANQUES (m3)]]</f>
        <v>423</v>
      </c>
      <c r="Y290" s="101">
        <v>0</v>
      </c>
      <c r="Z290" s="101">
        <v>498</v>
      </c>
      <c r="AA290" s="101">
        <f>+Tabla1[[#This Row],[VOLUMEN CONSUMO AGUA LIMPIA TINTORERIA (m3)]]</f>
        <v>165</v>
      </c>
      <c r="AB290" s="104">
        <f>Tabla1[[#This Row],[VOLUMEN CONSUMO AGUA LIMPIA TINTORERIA (m3)]]/Tabla1[[#This Row],[TOTAL CONSUMO AGUA PRODUCCIÓN (m3)]]</f>
        <v>0.39007092198581561</v>
      </c>
      <c r="AC290" s="101">
        <f>Tabla1[[#This Row],[TOTAL CONSUMO AGUA LIMPIA PRODUCCIÓN (m3)]]-Tabla1[[#This Row],[VOLUMEN CONSUMO AGUA LIMPIA LAVANDERIA (m3)]]</f>
        <v>165</v>
      </c>
      <c r="AD290" s="101">
        <v>0</v>
      </c>
      <c r="AE290" s="105"/>
      <c r="AF290" s="105">
        <v>65</v>
      </c>
      <c r="AG290" s="105">
        <v>45</v>
      </c>
      <c r="AH290" s="105">
        <f>Tabla1[[#This Row],[VOLUMEN CONSUMO AGUA LIMPIA LAVANDERIA (m3)]]</f>
        <v>258</v>
      </c>
      <c r="AI290" s="104">
        <f>Tabla1[[#This Row],[VOLUMEN CONSUMO AGUA LIMPIA LAVANDERIA (m3)]]/Tabla1[[#This Row],[TOTAL CONSUMO AGUA PRODUCCIÓN (m3)]]</f>
        <v>0.60992907801418439</v>
      </c>
      <c r="AJ290" s="105">
        <f>'[1]Contadores Por Turno 2026'!D292-'[1]Contadores Por Turno 2026'!D291</f>
        <v>258</v>
      </c>
      <c r="AK290" s="105">
        <v>0</v>
      </c>
      <c r="AL290" s="105"/>
      <c r="AM290" s="105">
        <v>19</v>
      </c>
      <c r="AN290" s="105">
        <v>0</v>
      </c>
      <c r="AO290" s="218">
        <f>'[1]Contadores Por Turno 2026'!R292-'[1]Contadores Por Turno 2026'!R291</f>
        <v>23</v>
      </c>
      <c r="AP290" s="104">
        <v>-5.9984404054944651E-3</v>
      </c>
      <c r="AQ290" s="218"/>
      <c r="AR290" s="218">
        <v>8</v>
      </c>
      <c r="AS290" s="105">
        <f>'[1]Contadores Por Turno 2026'!L292-'[1]Contadores Por Turno 2026'!L291</f>
        <v>27</v>
      </c>
      <c r="AT290" s="218"/>
      <c r="AU290" s="102">
        <f>'[1]Contadores Por Turno 2026'!U292-'[1]Contadores Por Turno 2026'!U291</f>
        <v>443</v>
      </c>
      <c r="AV290" s="102">
        <f>'[1]Contadores Por Turno 2026'!V292-'[1]Contadores Por Turno 2026'!V291</f>
        <v>205</v>
      </c>
      <c r="AW290" s="102">
        <f>'[1]Contadores Por Turno 2026'!W292-'[1]Contadores Por Turno 2026'!W291</f>
        <v>206</v>
      </c>
      <c r="AX290" s="102"/>
      <c r="AY290" s="102">
        <v>0</v>
      </c>
      <c r="AZ290" s="102">
        <f>('[1]Contadores Por Turno 2026'!S292-'[1]Contadores Por Turno 2026'!S291)/1000</f>
        <v>61.831000000000003</v>
      </c>
      <c r="BA290" s="223"/>
      <c r="BB290" s="4"/>
    </row>
    <row r="291" spans="1:54" ht="15.75" thickBot="1" x14ac:dyDescent="0.3">
      <c r="A291" s="23">
        <f>+A290</f>
        <v>46119</v>
      </c>
      <c r="B291" s="17">
        <v>2</v>
      </c>
      <c r="C291" s="17">
        <v>15</v>
      </c>
      <c r="D291" s="17">
        <v>7</v>
      </c>
      <c r="E291" s="17">
        <f>'[1]Contadores Por Turno 2026'!X293-'[1]Contadores Por Turno 2026'!X292</f>
        <v>75</v>
      </c>
      <c r="F291" s="17">
        <f>'[1]Contadores Por Turno 2026'!Y293-'[1]Contadores Por Turno 2026'!Y292</f>
        <v>60</v>
      </c>
      <c r="H29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221</v>
      </c>
      <c r="I291" s="17">
        <f>('[1]Contadores Por Turno 2026'!C293-'[1]Contadores Por Turno 2026'!C292)*10</f>
        <v>270</v>
      </c>
      <c r="J291" s="59">
        <f>Tabla1[[#This Row],[ENTRADA RO 1 (m3)]]</f>
        <v>338.63600000000002</v>
      </c>
      <c r="K291" s="59">
        <f>Tabla1[[#This Row],[RECHAZO ETAPA 1 (m3)]]</f>
        <v>82.636000000000024</v>
      </c>
      <c r="L291" s="59">
        <f>Tabla1[[#This Row],[PERMEADO ETAPA 1  (m3)]]</f>
        <v>256</v>
      </c>
      <c r="M291" s="58">
        <f>1-(Tabla1[[#This Row],[VOLUMEN ENVIADO A RO (m3)]]-Tabla1[[#This Row],[VOLUMEN ENVIADO PERMEADO RO (m3)]])/Tabla1[[#This Row],[VOLUMEN ENVIADO A RO (m3)]]</f>
        <v>0.75597396614654078</v>
      </c>
      <c r="N291" s="59">
        <f>('[1]Contadores Por Turno 2026'!N293-'[1]Contadores Por Turno 2026'!N292)/1000</f>
        <v>338.63600000000002</v>
      </c>
      <c r="O291" s="59">
        <f>('[1]Contadores Por Turno 2026'!O293-'[1]Contadores Por Turno 2026'!O292)</f>
        <v>256</v>
      </c>
      <c r="P291" s="59">
        <f>+Tabla1[[#This Row],[ENTRADA RO 1 (m3)]]-Tabla1[[#This Row],[PERMEADO ETAPA 1  (m3)]]</f>
        <v>82.636000000000024</v>
      </c>
      <c r="Q291" s="58">
        <f>1-(Tabla1[[#This Row],[VOLUMEN ENVIADO A RO (m3)]]-Tabla1[[#This Row],[VOLUMEN ENVIADO PERMEADO RO (m3)]])/Tabla1[[#This Row],[VOLUMEN ENVIADO A RO (m3)]]</f>
        <v>0.75597396614654078</v>
      </c>
      <c r="R291" s="59">
        <v>0</v>
      </c>
      <c r="S291" s="59">
        <v>0</v>
      </c>
      <c r="T291" s="59">
        <v>0</v>
      </c>
      <c r="U291" s="58" t="s">
        <v>18</v>
      </c>
      <c r="V291" s="59">
        <f>Tabla1[[#This Row],[VOLUMEN ENVIADO PERMEADO RO (m3)]]</f>
        <v>256</v>
      </c>
      <c r="W291" s="106">
        <f>Tabla1[[#This Row],[TOTAL CONSUMO AGUA LIMPIA PRODUCCIÓN (m3)]]+Tabla1[[#This Row],[TOTAL CONSUMO AGUA RECHAZO PRODUCCIÓN (m3)]]</f>
        <v>537</v>
      </c>
      <c r="X291" s="106">
        <f>+Tabla1[[#This Row],[PERMEADO ETAPA 1  (m3)]]+Tabla1[[#This Row],[VOLUMEN  PTAP POTABLE (m3)2]]+Tabla1[[#This Row],[VOLUMEN CONSUMO ACUEDUCTO (m3)]]+Tabla1[[#This Row],[VOLUMEN CONSUMO CARROTANQUES (m3)]]</f>
        <v>537</v>
      </c>
      <c r="Y291" s="106">
        <v>0</v>
      </c>
      <c r="Z291" s="106">
        <v>249</v>
      </c>
      <c r="AA291" s="106">
        <f>+Tabla1[[#This Row],[VOLUMEN CONSUMO AGUA LIMPIA TINTORERIA (m3)]]</f>
        <v>306</v>
      </c>
      <c r="AB291" s="104">
        <f>Tabla1[[#This Row],[VOLUMEN CONSUMO AGUA LIMPIA TINTORERIA (m3)]]/Tabla1[[#This Row],[TOTAL CONSUMO AGUA PRODUCCIÓN (m3)]]</f>
        <v>0.56983240223463683</v>
      </c>
      <c r="AC291" s="106">
        <f>Tabla1[[#This Row],[TOTAL CONSUMO AGUA LIMPIA PRODUCCIÓN (m3)]]-Tabla1[[#This Row],[VOLUMEN CONSUMO AGUA LIMPIA LAVANDERIA (m3)]]</f>
        <v>306</v>
      </c>
      <c r="AD291" s="106">
        <v>0</v>
      </c>
      <c r="AE291" s="110">
        <v>10014</v>
      </c>
      <c r="AF291" s="110">
        <v>65</v>
      </c>
      <c r="AG291" s="110">
        <v>45</v>
      </c>
      <c r="AH291" s="110">
        <f>Tabla1[[#This Row],[VOLUMEN CONSUMO AGUA LIMPIA LAVANDERIA (m3)]]</f>
        <v>231</v>
      </c>
      <c r="AI291" s="104">
        <f>Tabla1[[#This Row],[VOLUMEN CONSUMO AGUA LIMPIA LAVANDERIA (m3)]]/Tabla1[[#This Row],[TOTAL CONSUMO AGUA PRODUCCIÓN (m3)]]</f>
        <v>0.43016759776536312</v>
      </c>
      <c r="AJ291" s="110">
        <f>'[1]Contadores Por Turno 2026'!D293-'[1]Contadores Por Turno 2026'!D292</f>
        <v>231</v>
      </c>
      <c r="AK291" s="110">
        <v>0</v>
      </c>
      <c r="AL291" s="110">
        <v>9724</v>
      </c>
      <c r="AM291" s="110">
        <v>19</v>
      </c>
      <c r="AN291" s="110">
        <v>0</v>
      </c>
      <c r="AO291" s="219">
        <f>'[1]Contadores Por Turno 2026'!R293-'[1]Contadores Por Turno 2026'!R292</f>
        <v>31</v>
      </c>
      <c r="AP291" s="109">
        <v>9.5435024654048073E-3</v>
      </c>
      <c r="AQ291" s="219">
        <v>2069</v>
      </c>
      <c r="AR291" s="219">
        <v>8</v>
      </c>
      <c r="AS291" s="110">
        <f>'[1]Contadores Por Turno 2026'!L293-'[1]Contadores Por Turno 2026'!L292</f>
        <v>23</v>
      </c>
      <c r="AT291" s="219"/>
      <c r="AU291" s="107">
        <f>'[1]Contadores Por Turno 2026'!U293-'[1]Contadores Por Turno 2026'!U292</f>
        <v>552</v>
      </c>
      <c r="AV291" s="107">
        <f>'[1]Contadores Por Turno 2026'!V293-'[1]Contadores Por Turno 2026'!V292</f>
        <v>180</v>
      </c>
      <c r="AW291" s="107">
        <f>'[1]Contadores Por Turno 2026'!W293-'[1]Contadores Por Turno 2026'!W292</f>
        <v>162</v>
      </c>
      <c r="AX291" s="107"/>
      <c r="AY291" s="107">
        <v>0</v>
      </c>
      <c r="AZ291" s="107">
        <f>('[1]Contadores Por Turno 2026'!S293-'[1]Contadores Por Turno 2026'!S292)/1000</f>
        <v>49.014000000000003</v>
      </c>
      <c r="BA291" s="224"/>
      <c r="BB291" s="4"/>
    </row>
    <row r="292" spans="1:54" ht="15.75" thickBot="1" x14ac:dyDescent="0.3">
      <c r="A292" s="27">
        <f>+A291</f>
        <v>46119</v>
      </c>
      <c r="B292" s="28">
        <v>3</v>
      </c>
      <c r="C292" s="28">
        <v>15</v>
      </c>
      <c r="D292" s="28">
        <v>7</v>
      </c>
      <c r="E292" s="28">
        <f>'[1]Contadores Por Turno 2026'!X294-'[1]Contadores Por Turno 2026'!X293</f>
        <v>85</v>
      </c>
      <c r="F292" s="28">
        <f>'[1]Contadores Por Turno 2026'!Y294-'[1]Contadores Por Turno 2026'!Y293</f>
        <v>62</v>
      </c>
      <c r="G292" s="28"/>
      <c r="H29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85</v>
      </c>
      <c r="I292" s="28">
        <f>('[1]Contadores Por Turno 2026'!C294-'[1]Contadores Por Turno 2026'!C293)*10</f>
        <v>350</v>
      </c>
      <c r="J292" s="61">
        <f>Tabla1[[#This Row],[ENTRADA RO 1 (m3)]]</f>
        <v>305.48899999999998</v>
      </c>
      <c r="K292" s="61">
        <f>Tabla1[[#This Row],[RECHAZO ETAPA 1 (m3)]]</f>
        <v>76.488999999999976</v>
      </c>
      <c r="L292" s="61">
        <f>Tabla1[[#This Row],[PERMEADO ETAPA 1  (m3)]]</f>
        <v>229</v>
      </c>
      <c r="M292" s="60">
        <f>1-(Tabla1[[#This Row],[VOLUMEN ENVIADO A RO (m3)]]-Tabla1[[#This Row],[VOLUMEN ENVIADO PERMEADO RO (m3)]])/Tabla1[[#This Row],[VOLUMEN ENVIADO A RO (m3)]]</f>
        <v>0.74961782584642989</v>
      </c>
      <c r="N292" s="61">
        <f>('[1]Contadores Por Turno 2026'!N294-'[1]Contadores Por Turno 2026'!N293)/1000</f>
        <v>305.48899999999998</v>
      </c>
      <c r="O292" s="61">
        <f>('[1]Contadores Por Turno 2026'!O294-'[1]Contadores Por Turno 2026'!O293)</f>
        <v>229</v>
      </c>
      <c r="P292" s="61">
        <f>+Tabla1[[#This Row],[ENTRADA RO 1 (m3)]]-Tabla1[[#This Row],[PERMEADO ETAPA 1  (m3)]]</f>
        <v>76.488999999999976</v>
      </c>
      <c r="Q292" s="60">
        <f>1-(Tabla1[[#This Row],[VOLUMEN ENVIADO A RO (m3)]]-Tabla1[[#This Row],[VOLUMEN ENVIADO PERMEADO RO (m3)]])/Tabla1[[#This Row],[VOLUMEN ENVIADO A RO (m3)]]</f>
        <v>0.74961782584642989</v>
      </c>
      <c r="R292" s="61">
        <v>0</v>
      </c>
      <c r="S292" s="61">
        <v>0</v>
      </c>
      <c r="T292" s="61">
        <v>0</v>
      </c>
      <c r="U292" s="60" t="s">
        <v>18</v>
      </c>
      <c r="V292" s="61">
        <f>Tabla1[[#This Row],[VOLUMEN ENVIADO PERMEADO RO (m3)]]</f>
        <v>229</v>
      </c>
      <c r="W292" s="111">
        <f>Tabla1[[#This Row],[TOTAL CONSUMO AGUA LIMPIA PRODUCCIÓN (m3)]]+Tabla1[[#This Row],[TOTAL CONSUMO AGUA RECHAZO PRODUCCIÓN (m3)]]</f>
        <v>376</v>
      </c>
      <c r="X292" s="111">
        <f>+Tabla1[[#This Row],[PERMEADO ETAPA 1  (m3)]]+Tabla1[[#This Row],[VOLUMEN  PTAP POTABLE (m3)2]]+Tabla1[[#This Row],[VOLUMEN CONSUMO ACUEDUCTO (m3)]]+Tabla1[[#This Row],[VOLUMEN CONSUMO CARROTANQUES (m3)]]</f>
        <v>376</v>
      </c>
      <c r="Y292" s="111">
        <v>0</v>
      </c>
      <c r="Z292" s="111">
        <v>332</v>
      </c>
      <c r="AA292" s="111">
        <f>+Tabla1[[#This Row],[VOLUMEN CONSUMO AGUA LIMPIA TINTORERIA (m3)]]</f>
        <v>149</v>
      </c>
      <c r="AB292" s="104">
        <f>Tabla1[[#This Row],[VOLUMEN CONSUMO AGUA LIMPIA TINTORERIA (m3)]]/Tabla1[[#This Row],[TOTAL CONSUMO AGUA PRODUCCIÓN (m3)]]</f>
        <v>0.39627659574468083</v>
      </c>
      <c r="AC292" s="111">
        <f>Tabla1[[#This Row],[TOTAL CONSUMO AGUA LIMPIA PRODUCCIÓN (m3)]]-Tabla1[[#This Row],[VOLUMEN CONSUMO AGUA LIMPIA LAVANDERIA (m3)]]</f>
        <v>149</v>
      </c>
      <c r="AD292" s="111">
        <v>0</v>
      </c>
      <c r="AE292" s="115"/>
      <c r="AF292" s="115">
        <v>65</v>
      </c>
      <c r="AG292" s="115">
        <v>45</v>
      </c>
      <c r="AH292" s="115">
        <f>Tabla1[[#This Row],[VOLUMEN CONSUMO AGUA LIMPIA LAVANDERIA (m3)]]</f>
        <v>227</v>
      </c>
      <c r="AI292" s="104">
        <f>Tabla1[[#This Row],[VOLUMEN CONSUMO AGUA LIMPIA LAVANDERIA (m3)]]/Tabla1[[#This Row],[TOTAL CONSUMO AGUA PRODUCCIÓN (m3)]]</f>
        <v>0.60372340425531912</v>
      </c>
      <c r="AJ292" s="115">
        <f>'[1]Contadores Por Turno 2026'!D294-'[1]Contadores Por Turno 2026'!D293</f>
        <v>227</v>
      </c>
      <c r="AK292" s="115">
        <v>0</v>
      </c>
      <c r="AL292" s="115"/>
      <c r="AM292" s="115">
        <v>19</v>
      </c>
      <c r="AN292" s="115">
        <v>0</v>
      </c>
      <c r="AO292" s="220">
        <f>'[1]Contadores Por Turno 2026'!R294-'[1]Contadores Por Turno 2026'!R293</f>
        <v>23</v>
      </c>
      <c r="AP292" s="114">
        <v>1.1871408898808111E-2</v>
      </c>
      <c r="AQ292" s="220"/>
      <c r="AR292" s="220">
        <v>8</v>
      </c>
      <c r="AS292" s="115">
        <f>'[1]Contadores Por Turno 2026'!L294-'[1]Contadores Por Turno 2026'!L293</f>
        <v>20</v>
      </c>
      <c r="AT292" s="220"/>
      <c r="AU292" s="112">
        <f>'[1]Contadores Por Turno 2026'!U294-'[1]Contadores Por Turno 2026'!U293</f>
        <v>399</v>
      </c>
      <c r="AV292" s="112">
        <f>'[1]Contadores Por Turno 2026'!V294-'[1]Contadores Por Turno 2026'!V293</f>
        <v>173</v>
      </c>
      <c r="AW292" s="112">
        <f>'[1]Contadores Por Turno 2026'!W294-'[1]Contadores Por Turno 2026'!W293</f>
        <v>141</v>
      </c>
      <c r="AX292" s="112"/>
      <c r="AY292" s="112">
        <v>0</v>
      </c>
      <c r="AZ292" s="112">
        <f>('[1]Contadores Por Turno 2026'!S294-'[1]Contadores Por Turno 2026'!S293)/1000</f>
        <v>66.296000000000006</v>
      </c>
      <c r="BA292" s="225"/>
      <c r="BB292" s="4"/>
    </row>
    <row r="293" spans="1:54" ht="15.75" thickBot="1" x14ac:dyDescent="0.3">
      <c r="A293" s="25">
        <f>+A292+1</f>
        <v>46120</v>
      </c>
      <c r="B293" s="26">
        <v>1</v>
      </c>
      <c r="C293" s="26">
        <v>15</v>
      </c>
      <c r="D293" s="26">
        <v>8</v>
      </c>
      <c r="E293" s="26">
        <f>'[1]Contadores Por Turno 2026'!X295-'[1]Contadores Por Turno 2026'!X294</f>
        <v>87</v>
      </c>
      <c r="F293" s="26">
        <f>'[1]Contadores Por Turno 2026'!Y295-'[1]Contadores Por Turno 2026'!Y294</f>
        <v>70</v>
      </c>
      <c r="G293" s="26"/>
      <c r="H2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214</v>
      </c>
      <c r="I293" s="26">
        <f>('[1]Contadores Por Turno 2026'!C295-'[1]Contadores Por Turno 2026'!C294)*10</f>
        <v>280</v>
      </c>
      <c r="J293" s="57">
        <f>Tabla1[[#This Row],[ENTRADA RO 1 (m3)]]</f>
        <v>296.09399999999999</v>
      </c>
      <c r="K293" s="57">
        <f>Tabla1[[#This Row],[RECHAZO ETAPA 1 (m3)]]</f>
        <v>78.093999999999994</v>
      </c>
      <c r="L293" s="57">
        <f>Tabla1[[#This Row],[PERMEADO ETAPA 1  (m3)]]</f>
        <v>218</v>
      </c>
      <c r="M293" s="56">
        <f>1-(Tabla1[[#This Row],[VOLUMEN ENVIADO A RO (m3)]]-Tabla1[[#This Row],[VOLUMEN ENVIADO PERMEADO RO (m3)]])/Tabla1[[#This Row],[VOLUMEN ENVIADO A RO (m3)]]</f>
        <v>0.73625267651489057</v>
      </c>
      <c r="N293" s="57">
        <f>('[1]Contadores Por Turno 2026'!N295-'[1]Contadores Por Turno 2026'!N294)/1000</f>
        <v>296.09399999999999</v>
      </c>
      <c r="O293" s="57">
        <f>('[1]Contadores Por Turno 2026'!O295-'[1]Contadores Por Turno 2026'!O294)</f>
        <v>218</v>
      </c>
      <c r="P293" s="57">
        <f>+Tabla1[[#This Row],[ENTRADA RO 1 (m3)]]-Tabla1[[#This Row],[PERMEADO ETAPA 1  (m3)]]</f>
        <v>78.093999999999994</v>
      </c>
      <c r="Q293" s="56">
        <f>1-(Tabla1[[#This Row],[VOLUMEN ENVIADO A RO (m3)]]-Tabla1[[#This Row],[VOLUMEN ENVIADO PERMEADO RO (m3)]])/Tabla1[[#This Row],[VOLUMEN ENVIADO A RO (m3)]]</f>
        <v>0.73625267651489057</v>
      </c>
      <c r="R293" s="57">
        <v>0</v>
      </c>
      <c r="S293" s="57">
        <v>0</v>
      </c>
      <c r="T293" s="57">
        <v>0</v>
      </c>
      <c r="U293" s="56" t="s">
        <v>18</v>
      </c>
      <c r="V293" s="57">
        <f>Tabla1[[#This Row],[VOLUMEN ENVIADO PERMEADO RO (m3)]]</f>
        <v>218</v>
      </c>
      <c r="W293" s="101">
        <f>Tabla1[[#This Row],[TOTAL CONSUMO AGUA LIMPIA PRODUCCIÓN (m3)]]+Tabla1[[#This Row],[TOTAL CONSUMO AGUA RECHAZO PRODUCCIÓN (m3)]]</f>
        <v>502</v>
      </c>
      <c r="X293" s="101">
        <f>+Tabla1[[#This Row],[PERMEADO ETAPA 1  (m3)]]+Tabla1[[#This Row],[VOLUMEN  PTAP POTABLE (m3)2]]+Tabla1[[#This Row],[VOLUMEN CONSUMO ACUEDUCTO (m3)]]+Tabla1[[#This Row],[VOLUMEN CONSUMO CARROTANQUES (m3)]]</f>
        <v>502</v>
      </c>
      <c r="Y293" s="101">
        <v>0</v>
      </c>
      <c r="Z293" s="101">
        <v>400</v>
      </c>
      <c r="AA293" s="101">
        <f>+Tabla1[[#This Row],[VOLUMEN CONSUMO AGUA LIMPIA TINTORERIA (m3)]]</f>
        <v>224</v>
      </c>
      <c r="AB293" s="104">
        <f>Tabla1[[#This Row],[VOLUMEN CONSUMO AGUA LIMPIA TINTORERIA (m3)]]/Tabla1[[#This Row],[TOTAL CONSUMO AGUA PRODUCCIÓN (m3)]]</f>
        <v>0.44621513944223107</v>
      </c>
      <c r="AC293" s="101">
        <f>Tabla1[[#This Row],[TOTAL CONSUMO AGUA LIMPIA PRODUCCIÓN (m3)]]-Tabla1[[#This Row],[VOLUMEN CONSUMO AGUA LIMPIA LAVANDERIA (m3)]]</f>
        <v>224</v>
      </c>
      <c r="AD293" s="101">
        <v>0</v>
      </c>
      <c r="AE293" s="105"/>
      <c r="AF293" s="105">
        <v>65</v>
      </c>
      <c r="AG293" s="105">
        <v>45</v>
      </c>
      <c r="AH293" s="105">
        <f>Tabla1[[#This Row],[VOLUMEN CONSUMO AGUA LIMPIA LAVANDERIA (m3)]]</f>
        <v>278</v>
      </c>
      <c r="AI293" s="104">
        <f>Tabla1[[#This Row],[VOLUMEN CONSUMO AGUA LIMPIA LAVANDERIA (m3)]]/Tabla1[[#This Row],[TOTAL CONSUMO AGUA PRODUCCIÓN (m3)]]</f>
        <v>0.55378486055776888</v>
      </c>
      <c r="AJ293" s="105">
        <f>'[1]Contadores Por Turno 2026'!D295-'[1]Contadores Por Turno 2026'!D294</f>
        <v>278</v>
      </c>
      <c r="AK293" s="105">
        <v>0</v>
      </c>
      <c r="AL293" s="105"/>
      <c r="AM293" s="105">
        <v>19</v>
      </c>
      <c r="AN293" s="105">
        <v>0</v>
      </c>
      <c r="AO293" s="218">
        <f>'[1]Contadores Por Turno 2026'!R295-'[1]Contadores Por Turno 2026'!R294</f>
        <v>27</v>
      </c>
      <c r="AP293" s="104">
        <v>9.8896751791129889E-3</v>
      </c>
      <c r="AQ293" s="218"/>
      <c r="AR293" s="218">
        <v>8</v>
      </c>
      <c r="AS293" s="105">
        <f>'[1]Contadores Por Turno 2026'!L295-'[1]Contadores Por Turno 2026'!L294</f>
        <v>23</v>
      </c>
      <c r="AT293" s="218"/>
      <c r="AU293" s="102">
        <f>'[1]Contadores Por Turno 2026'!U295-'[1]Contadores Por Turno 2026'!U294</f>
        <v>519</v>
      </c>
      <c r="AV293" s="102">
        <f>'[1]Contadores Por Turno 2026'!V295-'[1]Contadores Por Turno 2026'!V294</f>
        <v>199</v>
      </c>
      <c r="AW293" s="102">
        <f>'[1]Contadores Por Turno 2026'!W295-'[1]Contadores Por Turno 2026'!W294</f>
        <v>159</v>
      </c>
      <c r="AX293" s="102"/>
      <c r="AY293" s="102">
        <v>0</v>
      </c>
      <c r="AZ293" s="102">
        <f>('[1]Contadores Por Turno 2026'!S295-'[1]Contadores Por Turno 2026'!S294)/1000</f>
        <v>64.185000000000002</v>
      </c>
      <c r="BA293" s="223"/>
      <c r="BB293" s="4"/>
    </row>
    <row r="294" spans="1:54" ht="15.75" thickBot="1" x14ac:dyDescent="0.3">
      <c r="A294" s="23">
        <f>+A293</f>
        <v>46120</v>
      </c>
      <c r="B294" s="17">
        <v>2</v>
      </c>
      <c r="C294" s="17">
        <v>15</v>
      </c>
      <c r="D294" s="17">
        <v>8</v>
      </c>
      <c r="E294" s="17">
        <f>'[1]Contadores Por Turno 2026'!X296-'[1]Contadores Por Turno 2026'!X295</f>
        <v>99</v>
      </c>
      <c r="F294" s="17">
        <f>'[1]Contadores Por Turno 2026'!Y296-'[1]Contadores Por Turno 2026'!Y295</f>
        <v>73</v>
      </c>
      <c r="H29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294" s="17">
        <f>('[1]Contadores Por Turno 2026'!C296-'[1]Contadores Por Turno 2026'!C295)*10</f>
        <v>200</v>
      </c>
      <c r="J294" s="59">
        <f>Tabla1[[#This Row],[ENTRADA RO 1 (m3)]]</f>
        <v>326.80500000000001</v>
      </c>
      <c r="K294" s="59">
        <f>Tabla1[[#This Row],[RECHAZO ETAPA 1 (m3)]]</f>
        <v>82.805000000000007</v>
      </c>
      <c r="L294" s="59">
        <f>Tabla1[[#This Row],[PERMEADO ETAPA 1  (m3)]]</f>
        <v>244</v>
      </c>
      <c r="M294" s="58">
        <f>1-(Tabla1[[#This Row],[VOLUMEN ENVIADO A RO (m3)]]-Tabla1[[#This Row],[VOLUMEN ENVIADO PERMEADO RO (m3)]])/Tabla1[[#This Row],[VOLUMEN ENVIADO A RO (m3)]]</f>
        <v>0.74662260369333389</v>
      </c>
      <c r="N294" s="59">
        <f>('[1]Contadores Por Turno 2026'!N296-'[1]Contadores Por Turno 2026'!N295)/1000</f>
        <v>326.80500000000001</v>
      </c>
      <c r="O294" s="59">
        <f>('[1]Contadores Por Turno 2026'!O296-'[1]Contadores Por Turno 2026'!O295)</f>
        <v>244</v>
      </c>
      <c r="P294" s="59">
        <f>+Tabla1[[#This Row],[ENTRADA RO 1 (m3)]]-Tabla1[[#This Row],[PERMEADO ETAPA 1  (m3)]]</f>
        <v>82.805000000000007</v>
      </c>
      <c r="Q294" s="58">
        <f>1-(Tabla1[[#This Row],[VOLUMEN ENVIADO A RO (m3)]]-Tabla1[[#This Row],[VOLUMEN ENVIADO PERMEADO RO (m3)]])/Tabla1[[#This Row],[VOLUMEN ENVIADO A RO (m3)]]</f>
        <v>0.74662260369333389</v>
      </c>
      <c r="R294" s="59">
        <v>0</v>
      </c>
      <c r="S294" s="59">
        <v>0</v>
      </c>
      <c r="T294" s="59">
        <v>0</v>
      </c>
      <c r="U294" s="58" t="s">
        <v>18</v>
      </c>
      <c r="V294" s="59">
        <f>Tabla1[[#This Row],[VOLUMEN ENVIADO PERMEADO RO (m3)]]</f>
        <v>244</v>
      </c>
      <c r="W294" s="106">
        <f>Tabla1[[#This Row],[TOTAL CONSUMO AGUA LIMPIA PRODUCCIÓN (m3)]]+Tabla1[[#This Row],[TOTAL CONSUMO AGUA RECHAZO PRODUCCIÓN (m3)]]</f>
        <v>507</v>
      </c>
      <c r="X294" s="106">
        <f>+Tabla1[[#This Row],[PERMEADO ETAPA 1  (m3)]]+Tabla1[[#This Row],[VOLUMEN  PTAP POTABLE (m3)2]]+Tabla1[[#This Row],[VOLUMEN CONSUMO ACUEDUCTO (m3)]]+Tabla1[[#This Row],[VOLUMEN CONSUMO CARROTANQUES (m3)]]</f>
        <v>507</v>
      </c>
      <c r="Y294" s="106">
        <v>0</v>
      </c>
      <c r="Z294" s="106">
        <v>240</v>
      </c>
      <c r="AA294" s="106">
        <f>+Tabla1[[#This Row],[VOLUMEN CONSUMO AGUA LIMPIA TINTORERIA (m3)]]</f>
        <v>237</v>
      </c>
      <c r="AB294" s="104">
        <f>Tabla1[[#This Row],[VOLUMEN CONSUMO AGUA LIMPIA TINTORERIA (m3)]]/Tabla1[[#This Row],[TOTAL CONSUMO AGUA PRODUCCIÓN (m3)]]</f>
        <v>0.46745562130177515</v>
      </c>
      <c r="AC294" s="106">
        <f>Tabla1[[#This Row],[TOTAL CONSUMO AGUA LIMPIA PRODUCCIÓN (m3)]]-Tabla1[[#This Row],[VOLUMEN CONSUMO AGUA LIMPIA LAVANDERIA (m3)]]</f>
        <v>237</v>
      </c>
      <c r="AD294" s="106">
        <v>0</v>
      </c>
      <c r="AE294" s="110">
        <v>13700</v>
      </c>
      <c r="AF294" s="110">
        <v>65</v>
      </c>
      <c r="AG294" s="110">
        <v>45</v>
      </c>
      <c r="AH294" s="110">
        <f>Tabla1[[#This Row],[VOLUMEN CONSUMO AGUA LIMPIA LAVANDERIA (m3)]]</f>
        <v>270</v>
      </c>
      <c r="AI294" s="104">
        <f>Tabla1[[#This Row],[VOLUMEN CONSUMO AGUA LIMPIA LAVANDERIA (m3)]]/Tabla1[[#This Row],[TOTAL CONSUMO AGUA PRODUCCIÓN (m3)]]</f>
        <v>0.53254437869822491</v>
      </c>
      <c r="AJ294" s="110">
        <f>'[1]Contadores Por Turno 2026'!D296-'[1]Contadores Por Turno 2026'!D295</f>
        <v>270</v>
      </c>
      <c r="AK294" s="110">
        <v>1</v>
      </c>
      <c r="AL294" s="110">
        <v>12293</v>
      </c>
      <c r="AM294" s="110">
        <v>19</v>
      </c>
      <c r="AN294" s="110">
        <v>0</v>
      </c>
      <c r="AO294" s="219">
        <f>'[1]Contadores Por Turno 2026'!R296-'[1]Contadores Por Turno 2026'!R295</f>
        <v>27</v>
      </c>
      <c r="AP294" s="109">
        <v>1.0001778093883362E-2</v>
      </c>
      <c r="AQ294" s="219">
        <v>1010</v>
      </c>
      <c r="AR294" s="219">
        <v>8</v>
      </c>
      <c r="AS294" s="110">
        <f>'[1]Contadores Por Turno 2026'!L296-'[1]Contadores Por Turno 2026'!L295</f>
        <v>23</v>
      </c>
      <c r="AT294" s="219"/>
      <c r="AU294" s="107">
        <f>'[1]Contadores Por Turno 2026'!U296-'[1]Contadores Por Turno 2026'!U295</f>
        <v>533</v>
      </c>
      <c r="AV294" s="107">
        <f>'[1]Contadores Por Turno 2026'!V296-'[1]Contadores Por Turno 2026'!V295</f>
        <v>204</v>
      </c>
      <c r="AW294" s="107">
        <f>'[1]Contadores Por Turno 2026'!W296-'[1]Contadores Por Turno 2026'!W295</f>
        <v>160</v>
      </c>
      <c r="AX294" s="107"/>
      <c r="AY294" s="107">
        <v>0</v>
      </c>
      <c r="AZ294" s="107">
        <f>('[1]Contadores Por Turno 2026'!S296-'[1]Contadores Por Turno 2026'!S295)/1000</f>
        <v>73.42</v>
      </c>
      <c r="BA294" s="224"/>
      <c r="BB294" s="4"/>
    </row>
    <row r="295" spans="1:54" ht="15.75" thickBot="1" x14ac:dyDescent="0.3">
      <c r="A295" s="27">
        <f>+A294</f>
        <v>46120</v>
      </c>
      <c r="B295" s="28">
        <v>3</v>
      </c>
      <c r="C295" s="28">
        <v>15</v>
      </c>
      <c r="D295" s="28">
        <v>8</v>
      </c>
      <c r="E295" s="28">
        <f>'[1]Contadores Por Turno 2026'!X297-'[1]Contadores Por Turno 2026'!X296</f>
        <v>79</v>
      </c>
      <c r="F295" s="28">
        <f>'[1]Contadores Por Turno 2026'!Y297-'[1]Contadores Por Turno 2026'!Y296</f>
        <v>55</v>
      </c>
      <c r="G295" s="28"/>
      <c r="H29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233</v>
      </c>
      <c r="I295" s="28">
        <f>('[1]Contadores Por Turno 2026'!C297-'[1]Contadores Por Turno 2026'!C296)*10</f>
        <v>300</v>
      </c>
      <c r="J295" s="61">
        <f>Tabla1[[#This Row],[ENTRADA RO 1 (m3)]]</f>
        <v>269.94400000000002</v>
      </c>
      <c r="K295" s="61">
        <f>Tabla1[[#This Row],[RECHAZO ETAPA 1 (m3)]]</f>
        <v>67.944000000000017</v>
      </c>
      <c r="L295" s="61">
        <f>Tabla1[[#This Row],[PERMEADO ETAPA 1  (m3)]]</f>
        <v>202</v>
      </c>
      <c r="M295" s="60">
        <f>1-(Tabla1[[#This Row],[VOLUMEN ENVIADO A RO (m3)]]-Tabla1[[#This Row],[VOLUMEN ENVIADO PERMEADO RO (m3)]])/Tabla1[[#This Row],[VOLUMEN ENVIADO A RO (m3)]]</f>
        <v>0.74830335180630048</v>
      </c>
      <c r="N295" s="61">
        <f>('[1]Contadores Por Turno 2026'!N297-'[1]Contadores Por Turno 2026'!N296)/1000</f>
        <v>269.94400000000002</v>
      </c>
      <c r="O295" s="61">
        <f>('[1]Contadores Por Turno 2026'!O297-'[1]Contadores Por Turno 2026'!O296)</f>
        <v>202</v>
      </c>
      <c r="P295" s="61">
        <f>+Tabla1[[#This Row],[ENTRADA RO 1 (m3)]]-Tabla1[[#This Row],[PERMEADO ETAPA 1  (m3)]]</f>
        <v>67.944000000000017</v>
      </c>
      <c r="Q295" s="60">
        <f>1-(Tabla1[[#This Row],[VOLUMEN ENVIADO A RO (m3)]]-Tabla1[[#This Row],[VOLUMEN ENVIADO PERMEADO RO (m3)]])/Tabla1[[#This Row],[VOLUMEN ENVIADO A RO (m3)]]</f>
        <v>0.74830335180630048</v>
      </c>
      <c r="R295" s="61">
        <v>0</v>
      </c>
      <c r="S295" s="61">
        <v>0</v>
      </c>
      <c r="T295" s="61">
        <v>0</v>
      </c>
      <c r="U295" s="60" t="s">
        <v>18</v>
      </c>
      <c r="V295" s="61">
        <f>Tabla1[[#This Row],[VOLUMEN ENVIADO PERMEADO RO (m3)]]</f>
        <v>202</v>
      </c>
      <c r="W295" s="111">
        <f>Tabla1[[#This Row],[TOTAL CONSUMO AGUA LIMPIA PRODUCCIÓN (m3)]]+Tabla1[[#This Row],[TOTAL CONSUMO AGUA RECHAZO PRODUCCIÓN (m3)]]</f>
        <v>490</v>
      </c>
      <c r="X295" s="111">
        <f>+Tabla1[[#This Row],[PERMEADO ETAPA 1  (m3)]]+Tabla1[[#This Row],[VOLUMEN  PTAP POTABLE (m3)2]]+Tabla1[[#This Row],[VOLUMEN CONSUMO ACUEDUCTO (m3)]]+Tabla1[[#This Row],[VOLUMEN CONSUMO CARROTANQUES (m3)]]</f>
        <v>490</v>
      </c>
      <c r="Y295" s="111">
        <v>0</v>
      </c>
      <c r="Z295" s="111">
        <v>560</v>
      </c>
      <c r="AA295" s="111">
        <f>+Tabla1[[#This Row],[VOLUMEN CONSUMO AGUA LIMPIA TINTORERIA (m3)]]</f>
        <v>213</v>
      </c>
      <c r="AB295" s="104">
        <f>Tabla1[[#This Row],[VOLUMEN CONSUMO AGUA LIMPIA TINTORERIA (m3)]]/Tabla1[[#This Row],[TOTAL CONSUMO AGUA PRODUCCIÓN (m3)]]</f>
        <v>0.4346938775510204</v>
      </c>
      <c r="AC295" s="111">
        <f>Tabla1[[#This Row],[TOTAL CONSUMO AGUA LIMPIA PRODUCCIÓN (m3)]]-Tabla1[[#This Row],[VOLUMEN CONSUMO AGUA LIMPIA LAVANDERIA (m3)]]</f>
        <v>213</v>
      </c>
      <c r="AD295" s="111">
        <v>0</v>
      </c>
      <c r="AE295" s="115"/>
      <c r="AF295" s="115">
        <v>65</v>
      </c>
      <c r="AG295" s="115">
        <v>45</v>
      </c>
      <c r="AH295" s="115">
        <f>Tabla1[[#This Row],[VOLUMEN CONSUMO AGUA LIMPIA LAVANDERIA (m3)]]</f>
        <v>277</v>
      </c>
      <c r="AI295" s="104">
        <f>Tabla1[[#This Row],[VOLUMEN CONSUMO AGUA LIMPIA LAVANDERIA (m3)]]/Tabla1[[#This Row],[TOTAL CONSUMO AGUA PRODUCCIÓN (m3)]]</f>
        <v>0.5653061224489796</v>
      </c>
      <c r="AJ295" s="115">
        <f>'[1]Contadores Por Turno 2026'!D297-'[1]Contadores Por Turno 2026'!D296</f>
        <v>277</v>
      </c>
      <c r="AK295" s="115">
        <v>0</v>
      </c>
      <c r="AL295" s="115"/>
      <c r="AM295" s="115">
        <v>19</v>
      </c>
      <c r="AN295" s="115">
        <v>0</v>
      </c>
      <c r="AO295" s="220">
        <f>'[1]Contadores Por Turno 2026'!R297-'[1]Contadores Por Turno 2026'!R296</f>
        <v>9</v>
      </c>
      <c r="AP295" s="114">
        <v>4.3477315710528375E-3</v>
      </c>
      <c r="AQ295" s="220"/>
      <c r="AR295" s="220">
        <v>8</v>
      </c>
      <c r="AS295" s="115">
        <f>'[1]Contadores Por Turno 2026'!L297-'[1]Contadores Por Turno 2026'!L296</f>
        <v>22</v>
      </c>
      <c r="AT295" s="220"/>
      <c r="AU295" s="112">
        <f>'[1]Contadores Por Turno 2026'!U297-'[1]Contadores Por Turno 2026'!U296</f>
        <v>514</v>
      </c>
      <c r="AV295" s="112">
        <f>'[1]Contadores Por Turno 2026'!V297-'[1]Contadores Por Turno 2026'!V296</f>
        <v>206</v>
      </c>
      <c r="AW295" s="112">
        <f>'[1]Contadores Por Turno 2026'!W297-'[1]Contadores Por Turno 2026'!W296</f>
        <v>164</v>
      </c>
      <c r="AX295" s="112"/>
      <c r="AY295" s="112">
        <f>('[1]Contadores Por Turno 2026'!AD297-'[1]Contadores Por Turno 2026'!AD296)</f>
        <v>0</v>
      </c>
      <c r="AZ295" s="112">
        <f>('[1]Contadores Por Turno 2026'!S297-'[1]Contadores Por Turno 2026'!S296)/1000</f>
        <v>73.878</v>
      </c>
      <c r="BA295" s="225"/>
      <c r="BB295" s="4"/>
    </row>
    <row r="296" spans="1:54" ht="15.75" thickBot="1" x14ac:dyDescent="0.3">
      <c r="A296" s="25">
        <f>+A295+1</f>
        <v>46121</v>
      </c>
      <c r="B296" s="26">
        <v>1</v>
      </c>
      <c r="C296" s="26">
        <v>15</v>
      </c>
      <c r="D296" s="26">
        <v>9</v>
      </c>
      <c r="E296" s="26">
        <f>'[1]Contadores Por Turno 2026'!X298-'[1]Contadores Por Turno 2026'!X297</f>
        <v>75</v>
      </c>
      <c r="F296" s="26">
        <f>'[1]Contadores Por Turno 2026'!Y298-'[1]Contadores Por Turno 2026'!Y297</f>
        <v>57</v>
      </c>
      <c r="G296" s="26"/>
      <c r="H2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</v>
      </c>
      <c r="I296" s="26">
        <f>('[1]Contadores Por Turno 2026'!C298-'[1]Contadores Por Turno 2026'!C297)*10</f>
        <v>420</v>
      </c>
      <c r="J296" s="57">
        <f>Tabla1[[#This Row],[ENTRADA RO 1 (m3)]]</f>
        <v>279.97399999999999</v>
      </c>
      <c r="K296" s="57">
        <f>Tabla1[[#This Row],[RECHAZO ETAPA 1 (m3)]]</f>
        <v>72.97399999999999</v>
      </c>
      <c r="L296" s="57">
        <f>Tabla1[[#This Row],[PERMEADO ETAPA 1  (m3)]]</f>
        <v>207</v>
      </c>
      <c r="M296" s="56">
        <f>1-(Tabla1[[#This Row],[VOLUMEN ENVIADO A RO (m3)]]-Tabla1[[#This Row],[VOLUMEN ENVIADO PERMEADO RO (m3)]])/Tabla1[[#This Row],[VOLUMEN ENVIADO A RO (m3)]]</f>
        <v>0.7393543686199433</v>
      </c>
      <c r="N296" s="57">
        <f>('[1]Contadores Por Turno 2026'!N298-'[1]Contadores Por Turno 2026'!N297)/1000</f>
        <v>279.97399999999999</v>
      </c>
      <c r="O296" s="57">
        <f>('[1]Contadores Por Turno 2026'!O298-'[1]Contadores Por Turno 2026'!O297)</f>
        <v>207</v>
      </c>
      <c r="P296" s="57">
        <f>+Tabla1[[#This Row],[ENTRADA RO 1 (m3)]]-Tabla1[[#This Row],[PERMEADO ETAPA 1  (m3)]]</f>
        <v>72.97399999999999</v>
      </c>
      <c r="Q296" s="56">
        <f>1-(Tabla1[[#This Row],[VOLUMEN ENVIADO A RO (m3)]]-Tabla1[[#This Row],[VOLUMEN ENVIADO PERMEADO RO (m3)]])/Tabla1[[#This Row],[VOLUMEN ENVIADO A RO (m3)]]</f>
        <v>0.7393543686199433</v>
      </c>
      <c r="R296" s="57">
        <v>0</v>
      </c>
      <c r="S296" s="57">
        <v>0</v>
      </c>
      <c r="T296" s="57">
        <v>0</v>
      </c>
      <c r="U296" s="56" t="s">
        <v>18</v>
      </c>
      <c r="V296" s="57">
        <f>Tabla1[[#This Row],[VOLUMEN ENVIADO PERMEADO RO (m3)]]</f>
        <v>207</v>
      </c>
      <c r="W296" s="101">
        <f>Tabla1[[#This Row],[TOTAL CONSUMO AGUA LIMPIA PRODUCCIÓN (m3)]]+Tabla1[[#This Row],[TOTAL CONSUMO AGUA RECHAZO PRODUCCIÓN (m3)]]</f>
        <v>519</v>
      </c>
      <c r="X296" s="101">
        <f>+Tabla1[[#This Row],[PERMEADO ETAPA 1  (m3)]]+Tabla1[[#This Row],[VOLUMEN  PTAP POTABLE (m3)2]]+Tabla1[[#This Row],[VOLUMEN CONSUMO ACUEDUCTO (m3)]]+Tabla1[[#This Row],[VOLUMEN CONSUMO CARROTANQUES (m3)]]</f>
        <v>519</v>
      </c>
      <c r="Y296" s="101">
        <v>0</v>
      </c>
      <c r="Z296" s="101">
        <v>560</v>
      </c>
      <c r="AA296" s="101">
        <f>+Tabla1[[#This Row],[VOLUMEN CONSUMO AGUA LIMPIA TINTORERIA (m3)]]</f>
        <v>250</v>
      </c>
      <c r="AB296" s="104">
        <f>Tabla1[[#This Row],[VOLUMEN CONSUMO AGUA LIMPIA TINTORERIA (m3)]]/Tabla1[[#This Row],[TOTAL CONSUMO AGUA PRODUCCIÓN (m3)]]</f>
        <v>0.48169556840077071</v>
      </c>
      <c r="AC296" s="101">
        <f>Tabla1[[#This Row],[TOTAL CONSUMO AGUA LIMPIA PRODUCCIÓN (m3)]]-Tabla1[[#This Row],[VOLUMEN CONSUMO AGUA LIMPIA LAVANDERIA (m3)]]</f>
        <v>250</v>
      </c>
      <c r="AD296" s="101">
        <v>0</v>
      </c>
      <c r="AE296" s="105"/>
      <c r="AF296" s="105">
        <v>65</v>
      </c>
      <c r="AG296" s="105">
        <v>45</v>
      </c>
      <c r="AH296" s="105">
        <f>Tabla1[[#This Row],[VOLUMEN CONSUMO AGUA LIMPIA LAVANDERIA (m3)]]</f>
        <v>269</v>
      </c>
      <c r="AI296" s="104">
        <f>Tabla1[[#This Row],[VOLUMEN CONSUMO AGUA LIMPIA LAVANDERIA (m3)]]/Tabla1[[#This Row],[TOTAL CONSUMO AGUA PRODUCCIÓN (m3)]]</f>
        <v>0.51830443159922923</v>
      </c>
      <c r="AJ296" s="105">
        <f>'[1]Contadores Por Turno 2026'!D298-'[1]Contadores Por Turno 2026'!D297</f>
        <v>269</v>
      </c>
      <c r="AK296" s="105">
        <v>0</v>
      </c>
      <c r="AL296" s="105"/>
      <c r="AM296" s="105">
        <v>19</v>
      </c>
      <c r="AN296" s="105">
        <v>0</v>
      </c>
      <c r="AO296" s="218">
        <f>'[1]Contadores Por Turno 2026'!R298-'[1]Contadores Por Turno 2026'!R297</f>
        <v>13</v>
      </c>
      <c r="AP296" s="104">
        <v>6.364359586316648E-3</v>
      </c>
      <c r="AQ296" s="218"/>
      <c r="AR296" s="218">
        <v>8</v>
      </c>
      <c r="AS296" s="105">
        <f>'[1]Contadores Por Turno 2026'!L298-'[1]Contadores Por Turno 2026'!L297</f>
        <v>24</v>
      </c>
      <c r="AT296" s="218"/>
      <c r="AU296" s="102">
        <f>'[1]Contadores Por Turno 2026'!U298-'[1]Contadores Por Turno 2026'!U297</f>
        <v>537</v>
      </c>
      <c r="AV296" s="102">
        <f>'[1]Contadores Por Turno 2026'!V298-'[1]Contadores Por Turno 2026'!V297</f>
        <v>-345</v>
      </c>
      <c r="AW296" s="102">
        <f>'[1]Contadores Por Turno 2026'!W298-'[1]Contadores Por Turno 2026'!W297</f>
        <v>105</v>
      </c>
      <c r="AX296" s="102"/>
      <c r="AY296" s="102">
        <f>('[1]Contadores Por Turno 2026'!AD298-'[1]Contadores Por Turno 2026'!AD297)</f>
        <v>0</v>
      </c>
      <c r="AZ296" s="102">
        <f>('[1]Contadores Por Turno 2026'!S298-'[1]Contadores Por Turno 2026'!S297)/1000</f>
        <v>85.954999999999998</v>
      </c>
      <c r="BA296" s="223"/>
      <c r="BB296" s="4"/>
    </row>
    <row r="297" spans="1:54" ht="15.75" thickBot="1" x14ac:dyDescent="0.3">
      <c r="A297" s="23">
        <f>+A296</f>
        <v>46121</v>
      </c>
      <c r="B297" s="17">
        <v>2</v>
      </c>
      <c r="C297" s="17">
        <v>15</v>
      </c>
      <c r="D297" s="17">
        <v>9</v>
      </c>
      <c r="E297" s="17">
        <f>'[1]Contadores Por Turno 2026'!X299-'[1]Contadores Por Turno 2026'!X298</f>
        <v>105</v>
      </c>
      <c r="F297" s="17">
        <f>'[1]Contadores Por Turno 2026'!Y299-'[1]Contadores Por Turno 2026'!Y298</f>
        <v>76</v>
      </c>
      <c r="H29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196</v>
      </c>
      <c r="I297" s="17">
        <f>('[1]Contadores Por Turno 2026'!C299-'[1]Contadores Por Turno 2026'!C298)*10</f>
        <v>410</v>
      </c>
      <c r="J297" s="59">
        <f>Tabla1[[#This Row],[ENTRADA RO 1 (m3)]]</f>
        <v>291.58300000000003</v>
      </c>
      <c r="K297" s="59">
        <f>Tabla1[[#This Row],[RECHAZO ETAPA 1 (m3)]]</f>
        <v>55.583000000000027</v>
      </c>
      <c r="L297" s="59">
        <f>Tabla1[[#This Row],[PERMEADO ETAPA 1  (m3)]]</f>
        <v>236</v>
      </c>
      <c r="M297" s="58">
        <f>1-(Tabla1[[#This Row],[VOLUMEN ENVIADO A RO (m3)]]-Tabla1[[#This Row],[VOLUMEN ENVIADO PERMEADO RO (m3)]])/Tabla1[[#This Row],[VOLUMEN ENVIADO A RO (m3)]]</f>
        <v>0.80937503215208007</v>
      </c>
      <c r="N297" s="59">
        <f>('[1]Contadores Por Turno 2026'!N299-'[1]Contadores Por Turno 2026'!N298)/1000</f>
        <v>291.58300000000003</v>
      </c>
      <c r="O297" s="59">
        <f>('[1]Contadores Por Turno 2026'!O299-'[1]Contadores Por Turno 2026'!O298)</f>
        <v>236</v>
      </c>
      <c r="P297" s="59">
        <f>+Tabla1[[#This Row],[ENTRADA RO 1 (m3)]]-Tabla1[[#This Row],[PERMEADO ETAPA 1  (m3)]]</f>
        <v>55.583000000000027</v>
      </c>
      <c r="Q297" s="58">
        <f>1-(Tabla1[[#This Row],[VOLUMEN ENVIADO A RO (m3)]]-Tabla1[[#This Row],[VOLUMEN ENVIADO PERMEADO RO (m3)]])/Tabla1[[#This Row],[VOLUMEN ENVIADO A RO (m3)]]</f>
        <v>0.80937503215208007</v>
      </c>
      <c r="R297" s="59">
        <v>0</v>
      </c>
      <c r="S297" s="59">
        <v>0</v>
      </c>
      <c r="T297" s="59">
        <v>0</v>
      </c>
      <c r="U297" s="58" t="s">
        <v>18</v>
      </c>
      <c r="V297" s="59">
        <f>Tabla1[[#This Row],[VOLUMEN ENVIADO PERMEADO RO (m3)]]</f>
        <v>236</v>
      </c>
      <c r="W297" s="106">
        <f>Tabla1[[#This Row],[TOTAL CONSUMO AGUA LIMPIA PRODUCCIÓN (m3)]]+Tabla1[[#This Row],[TOTAL CONSUMO AGUA RECHAZO PRODUCCIÓN (m3)]]</f>
        <v>508</v>
      </c>
      <c r="X297" s="106">
        <f>+Tabla1[[#This Row],[PERMEADO ETAPA 1  (m3)]]+Tabla1[[#This Row],[VOLUMEN  PTAP POTABLE (m3)2]]+Tabla1[[#This Row],[VOLUMEN CONSUMO ACUEDUCTO (m3)]]+Tabla1[[#This Row],[VOLUMEN CONSUMO CARROTANQUES (m3)]]</f>
        <v>508</v>
      </c>
      <c r="Y297" s="106">
        <v>0</v>
      </c>
      <c r="Z297" s="106">
        <v>240</v>
      </c>
      <c r="AA297" s="106">
        <f>+Tabla1[[#This Row],[VOLUMEN CONSUMO AGUA LIMPIA TINTORERIA (m3)]]</f>
        <v>206</v>
      </c>
      <c r="AB297" s="104">
        <f>Tabla1[[#This Row],[VOLUMEN CONSUMO AGUA LIMPIA TINTORERIA (m3)]]/Tabla1[[#This Row],[TOTAL CONSUMO AGUA PRODUCCIÓN (m3)]]</f>
        <v>0.40551181102362205</v>
      </c>
      <c r="AC297" s="106">
        <f>Tabla1[[#This Row],[TOTAL CONSUMO AGUA LIMPIA PRODUCCIÓN (m3)]]-Tabla1[[#This Row],[VOLUMEN CONSUMO AGUA LIMPIA LAVANDERIA (m3)]]</f>
        <v>206</v>
      </c>
      <c r="AD297" s="106">
        <v>0</v>
      </c>
      <c r="AE297" s="110">
        <v>13345</v>
      </c>
      <c r="AF297" s="110">
        <v>65</v>
      </c>
      <c r="AG297" s="110">
        <v>45</v>
      </c>
      <c r="AH297" s="110">
        <f>Tabla1[[#This Row],[VOLUMEN CONSUMO AGUA LIMPIA LAVANDERIA (m3)]]</f>
        <v>302</v>
      </c>
      <c r="AI297" s="104">
        <f>Tabla1[[#This Row],[VOLUMEN CONSUMO AGUA LIMPIA LAVANDERIA (m3)]]/Tabla1[[#This Row],[TOTAL CONSUMO AGUA PRODUCCIÓN (m3)]]</f>
        <v>0.59448818897637801</v>
      </c>
      <c r="AJ297" s="110">
        <f>'[1]Contadores Por Turno 2026'!D299-'[1]Contadores Por Turno 2026'!D298</f>
        <v>302</v>
      </c>
      <c r="AK297" s="110">
        <v>1</v>
      </c>
      <c r="AL297" s="110">
        <v>9881</v>
      </c>
      <c r="AM297" s="110">
        <v>19</v>
      </c>
      <c r="AN297" s="110">
        <v>0</v>
      </c>
      <c r="AO297" s="219">
        <f>'[1]Contadores Por Turno 2026'!R299-'[1]Contadores Por Turno 2026'!R298</f>
        <v>34</v>
      </c>
      <c r="AP297" s="109">
        <v>3.8268722972714109E-3</v>
      </c>
      <c r="AQ297" s="219">
        <v>4763</v>
      </c>
      <c r="AR297" s="219">
        <v>8</v>
      </c>
      <c r="AS297" s="110">
        <f>'[1]Contadores Por Turno 2026'!L299-'[1]Contadores Por Turno 2026'!L298</f>
        <v>21</v>
      </c>
      <c r="AT297" s="219"/>
      <c r="AU297" s="107">
        <f>'[1]Contadores Por Turno 2026'!U299-'[1]Contadores Por Turno 2026'!U298</f>
        <v>537</v>
      </c>
      <c r="AV297" s="107">
        <f>'[1]Contadores Por Turno 2026'!V299-'[1]Contadores Por Turno 2026'!V298</f>
        <v>675</v>
      </c>
      <c r="AW297" s="107">
        <f>'[1]Contadores Por Turno 2026'!W299-'[1]Contadores Por Turno 2026'!W298</f>
        <v>107</v>
      </c>
      <c r="AX297" s="107"/>
      <c r="AY297" s="107">
        <f>('[1]Contadores Por Turno 2026'!AD299-'[1]Contadores Por Turno 2026'!AD298)</f>
        <v>0</v>
      </c>
      <c r="AZ297" s="107">
        <f>('[1]Contadores Por Turno 2026'!S299-'[1]Contadores Por Turno 2026'!S298)/1000</f>
        <v>66.674000000000007</v>
      </c>
      <c r="BA297" s="224"/>
      <c r="BB297" s="4"/>
    </row>
    <row r="298" spans="1:54" ht="15.75" thickBot="1" x14ac:dyDescent="0.3">
      <c r="A298" s="27">
        <f>+A297</f>
        <v>46121</v>
      </c>
      <c r="B298" s="28">
        <v>3</v>
      </c>
      <c r="C298" s="28">
        <v>15</v>
      </c>
      <c r="D298" s="28">
        <v>9</v>
      </c>
      <c r="E298" s="28">
        <f>'[1]Contadores Por Turno 2026'!X300-'[1]Contadores Por Turno 2026'!X299</f>
        <v>84</v>
      </c>
      <c r="F298" s="28">
        <f>'[1]Contadores Por Turno 2026'!Y300-'[1]Contadores Por Turno 2026'!Y299</f>
        <v>62</v>
      </c>
      <c r="G298" s="28"/>
      <c r="H29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98" s="28">
        <f>('[1]Contadores Por Turno 2026'!C300-'[1]Contadores Por Turno 2026'!C299)*10</f>
        <v>440</v>
      </c>
      <c r="J298" s="61">
        <f>Tabla1[[#This Row],[ENTRADA RO 1 (m3)]]</f>
        <v>253.50899999999999</v>
      </c>
      <c r="K298" s="61">
        <f>Tabla1[[#This Row],[RECHAZO ETAPA 1 (m3)]]</f>
        <v>50.508999999999986</v>
      </c>
      <c r="L298" s="61">
        <f>Tabla1[[#This Row],[PERMEADO ETAPA 1  (m3)]]</f>
        <v>203</v>
      </c>
      <c r="M298" s="60">
        <f>1-(Tabla1[[#This Row],[VOLUMEN ENVIADO A RO (m3)]]-Tabla1[[#This Row],[VOLUMEN ENVIADO PERMEADO RO (m3)]])/Tabla1[[#This Row],[VOLUMEN ENVIADO A RO (m3)]]</f>
        <v>0.80076052526734753</v>
      </c>
      <c r="N298" s="61">
        <f>('[1]Contadores Por Turno 2026'!N300-'[1]Contadores Por Turno 2026'!N299)/1000</f>
        <v>253.50899999999999</v>
      </c>
      <c r="O298" s="61">
        <f>('[1]Contadores Por Turno 2026'!O300-'[1]Contadores Por Turno 2026'!O299)</f>
        <v>203</v>
      </c>
      <c r="P298" s="61">
        <f>+Tabla1[[#This Row],[ENTRADA RO 1 (m3)]]-Tabla1[[#This Row],[PERMEADO ETAPA 1  (m3)]]</f>
        <v>50.508999999999986</v>
      </c>
      <c r="Q298" s="60">
        <f>1-(Tabla1[[#This Row],[VOLUMEN ENVIADO A RO (m3)]]-Tabla1[[#This Row],[VOLUMEN ENVIADO PERMEADO RO (m3)]])/Tabla1[[#This Row],[VOLUMEN ENVIADO A RO (m3)]]</f>
        <v>0.80076052526734753</v>
      </c>
      <c r="R298" s="61">
        <v>0</v>
      </c>
      <c r="S298" s="61">
        <v>0</v>
      </c>
      <c r="T298" s="61">
        <v>0</v>
      </c>
      <c r="U298" s="60" t="s">
        <v>18</v>
      </c>
      <c r="V298" s="61">
        <f>Tabla1[[#This Row],[VOLUMEN ENVIADO PERMEADO RO (m3)]]</f>
        <v>203</v>
      </c>
      <c r="W298" s="111">
        <f>Tabla1[[#This Row],[TOTAL CONSUMO AGUA LIMPIA PRODUCCIÓN (m3)]]+Tabla1[[#This Row],[TOTAL CONSUMO AGUA RECHAZO PRODUCCIÓN (m3)]]</f>
        <v>567</v>
      </c>
      <c r="X298" s="111">
        <f>+Tabla1[[#This Row],[PERMEADO ETAPA 1  (m3)]]+Tabla1[[#This Row],[VOLUMEN  PTAP POTABLE (m3)2]]+Tabla1[[#This Row],[VOLUMEN CONSUMO ACUEDUCTO (m3)]]+Tabla1[[#This Row],[VOLUMEN CONSUMO CARROTANQUES (m3)]]</f>
        <v>567</v>
      </c>
      <c r="Y298" s="111">
        <v>0</v>
      </c>
      <c r="Z298" s="111">
        <v>480</v>
      </c>
      <c r="AA298" s="111">
        <f>+Tabla1[[#This Row],[VOLUMEN CONSUMO AGUA LIMPIA TINTORERIA (m3)]]</f>
        <v>243</v>
      </c>
      <c r="AB298" s="104">
        <f>Tabla1[[#This Row],[VOLUMEN CONSUMO AGUA LIMPIA TINTORERIA (m3)]]/Tabla1[[#This Row],[TOTAL CONSUMO AGUA PRODUCCIÓN (m3)]]</f>
        <v>0.42857142857142855</v>
      </c>
      <c r="AC298" s="111">
        <f>Tabla1[[#This Row],[TOTAL CONSUMO AGUA LIMPIA PRODUCCIÓN (m3)]]-Tabla1[[#This Row],[VOLUMEN CONSUMO AGUA LIMPIA LAVANDERIA (m3)]]</f>
        <v>243</v>
      </c>
      <c r="AD298" s="111">
        <v>0</v>
      </c>
      <c r="AE298" s="115"/>
      <c r="AF298" s="115">
        <v>65</v>
      </c>
      <c r="AG298" s="115">
        <v>45</v>
      </c>
      <c r="AH298" s="115">
        <f>Tabla1[[#This Row],[VOLUMEN CONSUMO AGUA LIMPIA LAVANDERIA (m3)]]</f>
        <v>324</v>
      </c>
      <c r="AI298" s="104">
        <f>Tabla1[[#This Row],[VOLUMEN CONSUMO AGUA LIMPIA LAVANDERIA (m3)]]/Tabla1[[#This Row],[TOTAL CONSUMO AGUA PRODUCCIÓN (m3)]]</f>
        <v>0.5714285714285714</v>
      </c>
      <c r="AJ298" s="115">
        <f>'[1]Contadores Por Turno 2026'!D300-'[1]Contadores Por Turno 2026'!D299</f>
        <v>324</v>
      </c>
      <c r="AK298" s="115">
        <v>0</v>
      </c>
      <c r="AL298" s="115"/>
      <c r="AM298" s="115">
        <v>19</v>
      </c>
      <c r="AN298" s="115">
        <v>0</v>
      </c>
      <c r="AO298" s="220">
        <f>'[1]Contadores Por Turno 2026'!R300-'[1]Contadores Por Turno 2026'!R299</f>
        <v>15</v>
      </c>
      <c r="AP298" s="114">
        <v>-2.5462137801089746E-2</v>
      </c>
      <c r="AQ298" s="220"/>
      <c r="AR298" s="220">
        <v>8</v>
      </c>
      <c r="AS298" s="115">
        <f>'[1]Contadores Por Turno 2026'!L300-'[1]Contadores Por Turno 2026'!L299</f>
        <v>23</v>
      </c>
      <c r="AT298" s="220"/>
      <c r="AU298" s="112">
        <f>'[1]Contadores Por Turno 2026'!U300-'[1]Contadores Por Turno 2026'!U299</f>
        <v>589</v>
      </c>
      <c r="AV298" s="112">
        <f>'[1]Contadores Por Turno 2026'!V300-'[1]Contadores Por Turno 2026'!V299</f>
        <v>166</v>
      </c>
      <c r="AW298" s="112">
        <f>'[1]Contadores Por Turno 2026'!W300-'[1]Contadores Por Turno 2026'!W299</f>
        <v>150</v>
      </c>
      <c r="AX298" s="112"/>
      <c r="AY298" s="112">
        <f>('[1]Contadores Por Turno 2026'!AD300-'[1]Contadores Por Turno 2026'!AD299)</f>
        <v>0</v>
      </c>
      <c r="AZ298" s="112">
        <f>('[1]Contadores Por Turno 2026'!S300-'[1]Contadores Por Turno 2026'!S299)/1000</f>
        <v>56.93</v>
      </c>
      <c r="BA298" s="225"/>
      <c r="BB298" s="4"/>
    </row>
    <row r="299" spans="1:54" ht="15.75" thickBot="1" x14ac:dyDescent="0.3">
      <c r="A299" s="25">
        <f>+A298+1</f>
        <v>46122</v>
      </c>
      <c r="B299" s="26">
        <v>1</v>
      </c>
      <c r="C299" s="26">
        <v>15</v>
      </c>
      <c r="D299" s="26">
        <v>10</v>
      </c>
      <c r="E299" s="26">
        <f>'[1]Contadores Por Turno 2026'!X301-'[1]Contadores Por Turno 2026'!X300</f>
        <v>32</v>
      </c>
      <c r="F299" s="26">
        <f>'[1]Contadores Por Turno 2026'!Y301-'[1]Contadores Por Turno 2026'!Y300</f>
        <v>25</v>
      </c>
      <c r="G299" s="26"/>
      <c r="H29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299" s="26">
        <f>('[1]Contadores Por Turno 2026'!C301-'[1]Contadores Por Turno 2026'!C300)*10</f>
        <v>340</v>
      </c>
      <c r="J299" s="57">
        <f>Tabla1[[#This Row],[ENTRADA RO 1 (m3)]]</f>
        <v>249.22399999999999</v>
      </c>
      <c r="K299" s="57">
        <f>Tabla1[[#This Row],[RECHAZO ETAPA 1 (m3)]]</f>
        <v>51.22399999999999</v>
      </c>
      <c r="L299" s="57">
        <f>Tabla1[[#This Row],[PERMEADO ETAPA 1  (m3)]]</f>
        <v>198</v>
      </c>
      <c r="M299" s="56">
        <f>1-(Tabla1[[#This Row],[VOLUMEN ENVIADO A RO (m3)]]-Tabla1[[#This Row],[VOLUMEN ENVIADO PERMEADO RO (m3)]])/Tabla1[[#This Row],[VOLUMEN ENVIADO A RO (m3)]]</f>
        <v>0.79446602253394538</v>
      </c>
      <c r="N299" s="57">
        <f>('[1]Contadores Por Turno 2026'!N301-'[1]Contadores Por Turno 2026'!N300)/1000</f>
        <v>249.22399999999999</v>
      </c>
      <c r="O299" s="57">
        <f>('[1]Contadores Por Turno 2026'!O301-'[1]Contadores Por Turno 2026'!O300)</f>
        <v>198</v>
      </c>
      <c r="P299" s="57">
        <f>+Tabla1[[#This Row],[ENTRADA RO 1 (m3)]]-Tabla1[[#This Row],[PERMEADO ETAPA 1  (m3)]]</f>
        <v>51.22399999999999</v>
      </c>
      <c r="Q299" s="56">
        <f>1-(Tabla1[[#This Row],[VOLUMEN ENVIADO A RO (m3)]]-Tabla1[[#This Row],[VOLUMEN ENVIADO PERMEADO RO (m3)]])/Tabla1[[#This Row],[VOLUMEN ENVIADO A RO (m3)]]</f>
        <v>0.79446602253394538</v>
      </c>
      <c r="R299" s="57">
        <v>0</v>
      </c>
      <c r="S299" s="57">
        <v>0</v>
      </c>
      <c r="T299" s="57">
        <v>0</v>
      </c>
      <c r="U299" s="56" t="s">
        <v>18</v>
      </c>
      <c r="V299" s="57">
        <f>Tabla1[[#This Row],[VOLUMEN ENVIADO PERMEADO RO (m3)]]</f>
        <v>198</v>
      </c>
      <c r="W299" s="101">
        <f>Tabla1[[#This Row],[TOTAL CONSUMO AGUA LIMPIA PRODUCCIÓN (m3)]]+Tabla1[[#This Row],[TOTAL CONSUMO AGUA RECHAZO PRODUCCIÓN (m3)]]</f>
        <v>440</v>
      </c>
      <c r="X299" s="101">
        <f>+Tabla1[[#This Row],[PERMEADO ETAPA 1  (m3)]]+Tabla1[[#This Row],[VOLUMEN  PTAP POTABLE (m3)2]]+Tabla1[[#This Row],[VOLUMEN CONSUMO ACUEDUCTO (m3)]]+Tabla1[[#This Row],[VOLUMEN CONSUMO CARROTANQUES (m3)]]</f>
        <v>440</v>
      </c>
      <c r="Y299" s="101">
        <v>0</v>
      </c>
      <c r="Z299" s="101">
        <v>480</v>
      </c>
      <c r="AA299" s="101">
        <f>+Tabla1[[#This Row],[VOLUMEN CONSUMO AGUA LIMPIA TINTORERIA (m3)]]</f>
        <v>240</v>
      </c>
      <c r="AB299" s="104">
        <f>Tabla1[[#This Row],[VOLUMEN CONSUMO AGUA LIMPIA TINTORERIA (m3)]]/Tabla1[[#This Row],[TOTAL CONSUMO AGUA PRODUCCIÓN (m3)]]</f>
        <v>0.54545454545454541</v>
      </c>
      <c r="AC299" s="101">
        <f>Tabla1[[#This Row],[TOTAL CONSUMO AGUA LIMPIA PRODUCCIÓN (m3)]]-Tabla1[[#This Row],[VOLUMEN CONSUMO AGUA LIMPIA LAVANDERIA (m3)]]</f>
        <v>240</v>
      </c>
      <c r="AD299" s="101">
        <v>0</v>
      </c>
      <c r="AE299" s="105"/>
      <c r="AF299" s="105">
        <v>65</v>
      </c>
      <c r="AG299" s="105">
        <v>45</v>
      </c>
      <c r="AH299" s="105">
        <f>Tabla1[[#This Row],[VOLUMEN CONSUMO AGUA LIMPIA LAVANDERIA (m3)]]</f>
        <v>200</v>
      </c>
      <c r="AI299" s="104">
        <f>Tabla1[[#This Row],[VOLUMEN CONSUMO AGUA LIMPIA LAVANDERIA (m3)]]/Tabla1[[#This Row],[TOTAL CONSUMO AGUA PRODUCCIÓN (m3)]]</f>
        <v>0.45454545454545453</v>
      </c>
      <c r="AJ299" s="105">
        <f>'[1]Contadores Por Turno 2026'!D301-'[1]Contadores Por Turno 2026'!D300</f>
        <v>200</v>
      </c>
      <c r="AK299" s="105">
        <v>0</v>
      </c>
      <c r="AL299" s="105"/>
      <c r="AM299" s="105">
        <v>19</v>
      </c>
      <c r="AN299" s="105">
        <v>0</v>
      </c>
      <c r="AO299" s="218">
        <f>'[1]Contadores Por Turno 2026'!R301-'[1]Contadores Por Turno 2026'!R300</f>
        <v>17</v>
      </c>
      <c r="AP299" s="104">
        <v>2.4902723735408583E-2</v>
      </c>
      <c r="AQ299" s="218"/>
      <c r="AR299" s="218">
        <v>8</v>
      </c>
      <c r="AS299" s="105">
        <f>'[1]Contadores Por Turno 2026'!L301-'[1]Contadores Por Turno 2026'!L300</f>
        <v>23</v>
      </c>
      <c r="AT299" s="218"/>
      <c r="AU299" s="102">
        <f>'[1]Contadores Por Turno 2026'!U301-'[1]Contadores Por Turno 2026'!U300</f>
        <v>447</v>
      </c>
      <c r="AV299" s="102">
        <f>'[1]Contadores Por Turno 2026'!V301-'[1]Contadores Por Turno 2026'!V300</f>
        <v>177</v>
      </c>
      <c r="AW299" s="102">
        <f>'[1]Contadores Por Turno 2026'!W301-'[1]Contadores Por Turno 2026'!W300</f>
        <v>132</v>
      </c>
      <c r="AX299" s="102"/>
      <c r="AY299" s="102">
        <f>('[1]Contadores Por Turno 2026'!AD301-'[1]Contadores Por Turno 2026'!AD300)</f>
        <v>0</v>
      </c>
      <c r="AZ299" s="102">
        <f>('[1]Contadores Por Turno 2026'!S301-'[1]Contadores Por Turno 2026'!S300)/1000</f>
        <v>41.591000000000001</v>
      </c>
      <c r="BA299" s="223"/>
      <c r="BB299" s="4"/>
    </row>
    <row r="300" spans="1:54" ht="15.75" thickBot="1" x14ac:dyDescent="0.3">
      <c r="A300" s="23">
        <f>+A299</f>
        <v>46122</v>
      </c>
      <c r="B300" s="17">
        <v>2</v>
      </c>
      <c r="C300" s="17">
        <v>15</v>
      </c>
      <c r="D300" s="17">
        <v>10</v>
      </c>
      <c r="E300" s="17">
        <f>'[1]Contadores Por Turno 2026'!X302-'[1]Contadores Por Turno 2026'!X301</f>
        <v>89</v>
      </c>
      <c r="F300" s="17">
        <f>'[1]Contadores Por Turno 2026'!Y302-'[1]Contadores Por Turno 2026'!Y301</f>
        <v>70</v>
      </c>
      <c r="H30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229</v>
      </c>
      <c r="I300" s="17">
        <f>('[1]Contadores Por Turno 2026'!C302-'[1]Contadores Por Turno 2026'!C301)*10</f>
        <v>290</v>
      </c>
      <c r="J300" s="59">
        <f>Tabla1[[#This Row],[ENTRADA RO 1 (m3)]]</f>
        <v>318.255</v>
      </c>
      <c r="K300" s="59">
        <f>Tabla1[[#This Row],[RECHAZO ETAPA 1 (m3)]]</f>
        <v>63.254999999999995</v>
      </c>
      <c r="L300" s="59">
        <f>Tabla1[[#This Row],[PERMEADO ETAPA 1  (m3)]]</f>
        <v>255</v>
      </c>
      <c r="M300" s="58">
        <f>1-(Tabla1[[#This Row],[VOLUMEN ENVIADO A RO (m3)]]-Tabla1[[#This Row],[VOLUMEN ENVIADO PERMEADO RO (m3)]])/Tabla1[[#This Row],[VOLUMEN ENVIADO A RO (m3)]]</f>
        <v>0.80124428524296554</v>
      </c>
      <c r="N300" s="59">
        <f>('[1]Contadores Por Turno 2026'!N302-'[1]Contadores Por Turno 2026'!N301)/1000</f>
        <v>318.255</v>
      </c>
      <c r="O300" s="59">
        <f>('[1]Contadores Por Turno 2026'!O302-'[1]Contadores Por Turno 2026'!O301)</f>
        <v>255</v>
      </c>
      <c r="P300" s="59">
        <f>+Tabla1[[#This Row],[ENTRADA RO 1 (m3)]]-Tabla1[[#This Row],[PERMEADO ETAPA 1  (m3)]]</f>
        <v>63.254999999999995</v>
      </c>
      <c r="Q300" s="58">
        <f>1-(Tabla1[[#This Row],[VOLUMEN ENVIADO A RO (m3)]]-Tabla1[[#This Row],[VOLUMEN ENVIADO PERMEADO RO (m3)]])/Tabla1[[#This Row],[VOLUMEN ENVIADO A RO (m3)]]</f>
        <v>0.80124428524296554</v>
      </c>
      <c r="R300" s="59">
        <v>0</v>
      </c>
      <c r="S300" s="59">
        <v>0</v>
      </c>
      <c r="T300" s="59">
        <v>0</v>
      </c>
      <c r="U300" s="58" t="s">
        <v>18</v>
      </c>
      <c r="V300" s="59">
        <f>Tabla1[[#This Row],[VOLUMEN ENVIADO PERMEADO RO (m3)]]</f>
        <v>255</v>
      </c>
      <c r="W300" s="106">
        <f>Tabla1[[#This Row],[TOTAL CONSUMO AGUA LIMPIA PRODUCCIÓN (m3)]]+Tabla1[[#This Row],[TOTAL CONSUMO AGUA RECHAZO PRODUCCIÓN (m3)]]</f>
        <v>554</v>
      </c>
      <c r="X300" s="106">
        <f>+Tabla1[[#This Row],[PERMEADO ETAPA 1  (m3)]]+Tabla1[[#This Row],[VOLUMEN  PTAP POTABLE (m3)2]]+Tabla1[[#This Row],[VOLUMEN CONSUMO ACUEDUCTO (m3)]]+Tabla1[[#This Row],[VOLUMEN CONSUMO CARROTANQUES (m3)]]</f>
        <v>554</v>
      </c>
      <c r="Y300" s="106">
        <v>0</v>
      </c>
      <c r="Z300" s="106">
        <v>400</v>
      </c>
      <c r="AA300" s="106">
        <f>+Tabla1[[#This Row],[VOLUMEN CONSUMO AGUA LIMPIA TINTORERIA (m3)]]</f>
        <v>302</v>
      </c>
      <c r="AB300" s="104">
        <f>Tabla1[[#This Row],[VOLUMEN CONSUMO AGUA LIMPIA TINTORERIA (m3)]]/Tabla1[[#This Row],[TOTAL CONSUMO AGUA PRODUCCIÓN (m3)]]</f>
        <v>0.54512635379061369</v>
      </c>
      <c r="AC300" s="106">
        <f>Tabla1[[#This Row],[TOTAL CONSUMO AGUA LIMPIA PRODUCCIÓN (m3)]]-Tabla1[[#This Row],[VOLUMEN CONSUMO AGUA LIMPIA LAVANDERIA (m3)]]</f>
        <v>302</v>
      </c>
      <c r="AD300" s="106">
        <v>0</v>
      </c>
      <c r="AE300" s="110">
        <v>9693</v>
      </c>
      <c r="AF300" s="110">
        <v>65</v>
      </c>
      <c r="AG300" s="110">
        <v>45</v>
      </c>
      <c r="AH300" s="110">
        <f>Tabla1[[#This Row],[VOLUMEN CONSUMO AGUA LIMPIA LAVANDERIA (m3)]]</f>
        <v>252</v>
      </c>
      <c r="AI300" s="104">
        <f>Tabla1[[#This Row],[VOLUMEN CONSUMO AGUA LIMPIA LAVANDERIA (m3)]]/Tabla1[[#This Row],[TOTAL CONSUMO AGUA PRODUCCIÓN (m3)]]</f>
        <v>0.45487364620938631</v>
      </c>
      <c r="AJ300" s="110">
        <f>'[1]Contadores Por Turno 2026'!D302-'[1]Contadores Por Turno 2026'!D301</f>
        <v>252</v>
      </c>
      <c r="AK300" s="110">
        <v>1</v>
      </c>
      <c r="AL300" s="110">
        <v>17238</v>
      </c>
      <c r="AM300" s="110">
        <v>19</v>
      </c>
      <c r="AN300" s="110">
        <v>0</v>
      </c>
      <c r="AO300" s="219">
        <f>'[1]Contadores Por Turno 2026'!R302-'[1]Contadores Por Turno 2026'!R301</f>
        <v>36</v>
      </c>
      <c r="AP300" s="109">
        <v>-4.0816326530612734E-3</v>
      </c>
      <c r="AQ300" s="219">
        <v>5255</v>
      </c>
      <c r="AR300" s="219">
        <v>8</v>
      </c>
      <c r="AS300" s="110">
        <f>'[1]Contadores Por Turno 2026'!L302-'[1]Contadores Por Turno 2026'!L301</f>
        <v>23</v>
      </c>
      <c r="AT300" s="219"/>
      <c r="AU300" s="107">
        <f>'[1]Contadores Por Turno 2026'!U302-'[1]Contadores Por Turno 2026'!U301</f>
        <v>573</v>
      </c>
      <c r="AV300" s="107">
        <f>'[1]Contadores Por Turno 2026'!V302-'[1]Contadores Por Turno 2026'!V301</f>
        <v>206</v>
      </c>
      <c r="AW300" s="107">
        <f>'[1]Contadores Por Turno 2026'!W302-'[1]Contadores Por Turno 2026'!W301</f>
        <v>164</v>
      </c>
      <c r="AX300" s="107"/>
      <c r="AY300" s="107">
        <v>0</v>
      </c>
      <c r="AZ300" s="107">
        <f>('[1]Contadores Por Turno 2026'!S302-'[1]Contadores Por Turno 2026'!S301)/1000</f>
        <v>58.6</v>
      </c>
      <c r="BA300" s="224"/>
      <c r="BB300" s="4"/>
    </row>
    <row r="301" spans="1:54" ht="15.75" thickBot="1" x14ac:dyDescent="0.3">
      <c r="A301" s="27">
        <f>+A300</f>
        <v>46122</v>
      </c>
      <c r="B301" s="28">
        <v>3</v>
      </c>
      <c r="C301" s="28">
        <v>15</v>
      </c>
      <c r="D301" s="28">
        <v>10</v>
      </c>
      <c r="E301" s="28">
        <f>'[1]Contadores Por Turno 2026'!X303-'[1]Contadores Por Turno 2026'!X302</f>
        <v>96</v>
      </c>
      <c r="F301" s="28">
        <f>'[1]Contadores Por Turno 2026'!Y303-'[1]Contadores Por Turno 2026'!Y302</f>
        <v>77</v>
      </c>
      <c r="G301" s="28"/>
      <c r="H30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301" s="28">
        <f>('[1]Contadores Por Turno 2026'!C303-'[1]Contadores Por Turno 2026'!C302)*10</f>
        <v>400</v>
      </c>
      <c r="J301" s="61">
        <f>Tabla1[[#This Row],[ENTRADA RO 1 (m3)]]</f>
        <v>296.44099999999997</v>
      </c>
      <c r="K301" s="61">
        <f>Tabla1[[#This Row],[RECHAZO ETAPA 1 (m3)]]</f>
        <v>60.440999999999974</v>
      </c>
      <c r="L301" s="61">
        <f>Tabla1[[#This Row],[PERMEADO ETAPA 1  (m3)]]</f>
        <v>236</v>
      </c>
      <c r="M301" s="60">
        <f>1-(Tabla1[[#This Row],[VOLUMEN ENVIADO A RO (m3)]]-Tabla1[[#This Row],[VOLUMEN ENVIADO PERMEADO RO (m3)]])/Tabla1[[#This Row],[VOLUMEN ENVIADO A RO (m3)]]</f>
        <v>0.79611119919309414</v>
      </c>
      <c r="N301" s="61">
        <f>('[1]Contadores Por Turno 2026'!N303-'[1]Contadores Por Turno 2026'!N302)/1000</f>
        <v>296.44099999999997</v>
      </c>
      <c r="O301" s="61">
        <f>('[1]Contadores Por Turno 2026'!O303-'[1]Contadores Por Turno 2026'!O302)</f>
        <v>236</v>
      </c>
      <c r="P301" s="61">
        <f>+Tabla1[[#This Row],[ENTRADA RO 1 (m3)]]-Tabla1[[#This Row],[PERMEADO ETAPA 1  (m3)]]</f>
        <v>60.440999999999974</v>
      </c>
      <c r="Q301" s="60">
        <f>1-(Tabla1[[#This Row],[VOLUMEN ENVIADO A RO (m3)]]-Tabla1[[#This Row],[VOLUMEN ENVIADO PERMEADO RO (m3)]])/Tabla1[[#This Row],[VOLUMEN ENVIADO A RO (m3)]]</f>
        <v>0.79611119919309414</v>
      </c>
      <c r="R301" s="61">
        <v>0</v>
      </c>
      <c r="S301" s="61">
        <v>0</v>
      </c>
      <c r="T301" s="61">
        <v>0</v>
      </c>
      <c r="U301" s="60" t="s">
        <v>18</v>
      </c>
      <c r="V301" s="61">
        <f>Tabla1[[#This Row],[VOLUMEN ENVIADO PERMEADO RO (m3)]]</f>
        <v>236</v>
      </c>
      <c r="W301" s="111">
        <f>Tabla1[[#This Row],[TOTAL CONSUMO AGUA LIMPIA PRODUCCIÓN (m3)]]+Tabla1[[#This Row],[TOTAL CONSUMO AGUA RECHAZO PRODUCCIÓN (m3)]]</f>
        <v>503</v>
      </c>
      <c r="X301" s="111">
        <f>+Tabla1[[#This Row],[PERMEADO ETAPA 1  (m3)]]+Tabla1[[#This Row],[VOLUMEN  PTAP POTABLE (m3)2]]+Tabla1[[#This Row],[VOLUMEN CONSUMO ACUEDUCTO (m3)]]+Tabla1[[#This Row],[VOLUMEN CONSUMO CARROTANQUES (m3)]]</f>
        <v>503</v>
      </c>
      <c r="Y301" s="111">
        <v>0</v>
      </c>
      <c r="Z301" s="111">
        <v>640</v>
      </c>
      <c r="AA301" s="111">
        <f>+Tabla1[[#This Row],[VOLUMEN CONSUMO AGUA LIMPIA TINTORERIA (m3)]]</f>
        <v>188</v>
      </c>
      <c r="AB301" s="104">
        <f>Tabla1[[#This Row],[VOLUMEN CONSUMO AGUA LIMPIA TINTORERIA (m3)]]/Tabla1[[#This Row],[TOTAL CONSUMO AGUA PRODUCCIÓN (m3)]]</f>
        <v>0.37375745526838966</v>
      </c>
      <c r="AC301" s="111">
        <f>Tabla1[[#This Row],[TOTAL CONSUMO AGUA LIMPIA PRODUCCIÓN (m3)]]-Tabla1[[#This Row],[VOLUMEN CONSUMO AGUA LIMPIA LAVANDERIA (m3)]]</f>
        <v>188</v>
      </c>
      <c r="AD301" s="111">
        <v>0</v>
      </c>
      <c r="AE301" s="115"/>
      <c r="AF301" s="115">
        <v>65</v>
      </c>
      <c r="AG301" s="115">
        <v>45</v>
      </c>
      <c r="AH301" s="115">
        <f>Tabla1[[#This Row],[VOLUMEN CONSUMO AGUA LIMPIA LAVANDERIA (m3)]]</f>
        <v>315</v>
      </c>
      <c r="AI301" s="104">
        <f>Tabla1[[#This Row],[VOLUMEN CONSUMO AGUA LIMPIA LAVANDERIA (m3)]]/Tabla1[[#This Row],[TOTAL CONSUMO AGUA PRODUCCIÓN (m3)]]</f>
        <v>0.62624254473161034</v>
      </c>
      <c r="AJ301" s="115">
        <f>'[1]Contadores Por Turno 2026'!D303-'[1]Contadores Por Turno 2026'!D302</f>
        <v>315</v>
      </c>
      <c r="AK301" s="115">
        <v>1</v>
      </c>
      <c r="AL301" s="115"/>
      <c r="AM301" s="115">
        <v>19</v>
      </c>
      <c r="AN301" s="115">
        <v>0</v>
      </c>
      <c r="AO301" s="220">
        <f>'[1]Contadores Por Turno 2026'!R303-'[1]Contadores Por Turno 2026'!R302</f>
        <v>15</v>
      </c>
      <c r="AP301" s="114">
        <v>1.0293360782295369E-2</v>
      </c>
      <c r="AQ301" s="220"/>
      <c r="AR301" s="220">
        <v>8</v>
      </c>
      <c r="AS301" s="115">
        <f>'[1]Contadores Por Turno 2026'!L303-'[1]Contadores Por Turno 2026'!L302</f>
        <v>24</v>
      </c>
      <c r="AT301" s="220"/>
      <c r="AU301" s="112">
        <f>'[1]Contadores Por Turno 2026'!U303-'[1]Contadores Por Turno 2026'!U302</f>
        <v>522</v>
      </c>
      <c r="AV301" s="112">
        <f>'[1]Contadores Por Turno 2026'!V303-'[1]Contadores Por Turno 2026'!V302</f>
        <v>213</v>
      </c>
      <c r="AW301" s="112">
        <f>'[1]Contadores Por Turno 2026'!W303-'[1]Contadores Por Turno 2026'!W302</f>
        <v>164</v>
      </c>
      <c r="AX301" s="112"/>
      <c r="AY301" s="112">
        <v>0</v>
      </c>
      <c r="AZ301" s="112">
        <f>('[1]Contadores Por Turno 2026'!S303-'[1]Contadores Por Turno 2026'!S302)/1000</f>
        <v>72.677999999999997</v>
      </c>
      <c r="BA301" s="225"/>
      <c r="BB301" s="4"/>
    </row>
    <row r="302" spans="1:54" ht="15.75" thickBot="1" x14ac:dyDescent="0.3">
      <c r="A302" s="25">
        <f>+A301+1</f>
        <v>46123</v>
      </c>
      <c r="B302" s="26">
        <v>1</v>
      </c>
      <c r="C302" s="26">
        <v>15</v>
      </c>
      <c r="D302" s="26">
        <v>11</v>
      </c>
      <c r="E302" s="26">
        <f>'[1]Contadores Por Turno 2026'!X304-'[1]Contadores Por Turno 2026'!X303</f>
        <v>58</v>
      </c>
      <c r="F302" s="26">
        <f>'[1]Contadores Por Turno 2026'!Y304-'[1]Contadores Por Turno 2026'!Y303</f>
        <v>43</v>
      </c>
      <c r="G302" s="26"/>
      <c r="H30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124</v>
      </c>
      <c r="I302" s="26">
        <f>('[1]Contadores Por Turno 2026'!C304-'[1]Contadores Por Turno 2026'!C303)*10</f>
        <v>280</v>
      </c>
      <c r="J302" s="57">
        <f>Tabla1[[#This Row],[ENTRADA RO 1 (m3)]]</f>
        <v>307.79300000000001</v>
      </c>
      <c r="K302" s="57">
        <f>Tabla1[[#This Row],[RECHAZO ETAPA 1 (m3)]]</f>
        <v>67.793000000000006</v>
      </c>
      <c r="L302" s="57">
        <f>Tabla1[[#This Row],[PERMEADO ETAPA 1  (m3)]]</f>
        <v>240</v>
      </c>
      <c r="M302" s="56">
        <f>1-(Tabla1[[#This Row],[VOLUMEN ENVIADO A RO (m3)]]-Tabla1[[#This Row],[VOLUMEN ENVIADO PERMEADO RO (m3)]])/Tabla1[[#This Row],[VOLUMEN ENVIADO A RO (m3)]]</f>
        <v>0.77974482850487181</v>
      </c>
      <c r="N302" s="57">
        <f>('[1]Contadores Por Turno 2026'!N304-'[1]Contadores Por Turno 2026'!N303)/1000</f>
        <v>307.79300000000001</v>
      </c>
      <c r="O302" s="57">
        <f>('[1]Contadores Por Turno 2026'!O304-'[1]Contadores Por Turno 2026'!O303)</f>
        <v>240</v>
      </c>
      <c r="P302" s="57">
        <f>+Tabla1[[#This Row],[ENTRADA RO 1 (m3)]]-Tabla1[[#This Row],[PERMEADO ETAPA 1  (m3)]]</f>
        <v>67.793000000000006</v>
      </c>
      <c r="Q302" s="56">
        <f>1-(Tabla1[[#This Row],[VOLUMEN ENVIADO A RO (m3)]]-Tabla1[[#This Row],[VOLUMEN ENVIADO PERMEADO RO (m3)]])/Tabla1[[#This Row],[VOLUMEN ENVIADO A RO (m3)]]</f>
        <v>0.77974482850487181</v>
      </c>
      <c r="R302" s="57">
        <v>0</v>
      </c>
      <c r="S302" s="57">
        <v>0</v>
      </c>
      <c r="T302" s="57">
        <v>0</v>
      </c>
      <c r="U302" s="56" t="s">
        <v>18</v>
      </c>
      <c r="V302" s="57">
        <f>Tabla1[[#This Row],[VOLUMEN ENVIADO PERMEADO RO (m3)]]</f>
        <v>240</v>
      </c>
      <c r="W302" s="101">
        <f>Tabla1[[#This Row],[TOTAL CONSUMO AGUA LIMPIA PRODUCCIÓN (m3)]]+Tabla1[[#This Row],[TOTAL CONSUMO AGUA RECHAZO PRODUCCIÓN (m3)]]</f>
        <v>407</v>
      </c>
      <c r="X302" s="101">
        <f>+Tabla1[[#This Row],[PERMEADO ETAPA 1  (m3)]]+Tabla1[[#This Row],[VOLUMEN  PTAP POTABLE (m3)2]]+Tabla1[[#This Row],[VOLUMEN CONSUMO ACUEDUCTO (m3)]]+Tabla1[[#This Row],[VOLUMEN CONSUMO CARROTANQUES (m3)]]</f>
        <v>407</v>
      </c>
      <c r="Y302" s="101">
        <v>0</v>
      </c>
      <c r="Z302" s="101">
        <v>400</v>
      </c>
      <c r="AA302" s="101">
        <f>+Tabla1[[#This Row],[VOLUMEN CONSUMO AGUA LIMPIA TINTORERIA (m3)]]</f>
        <v>212</v>
      </c>
      <c r="AB302" s="104">
        <f>Tabla1[[#This Row],[VOLUMEN CONSUMO AGUA LIMPIA TINTORERIA (m3)]]/Tabla1[[#This Row],[TOTAL CONSUMO AGUA PRODUCCIÓN (m3)]]</f>
        <v>0.52088452088452086</v>
      </c>
      <c r="AC302" s="101">
        <f>Tabla1[[#This Row],[TOTAL CONSUMO AGUA LIMPIA PRODUCCIÓN (m3)]]-Tabla1[[#This Row],[VOLUMEN CONSUMO AGUA LIMPIA LAVANDERIA (m3)]]</f>
        <v>212</v>
      </c>
      <c r="AD302" s="101">
        <v>0</v>
      </c>
      <c r="AE302" s="105"/>
      <c r="AF302" s="105">
        <v>65</v>
      </c>
      <c r="AG302" s="105">
        <v>45</v>
      </c>
      <c r="AH302" s="105">
        <f>Tabla1[[#This Row],[VOLUMEN CONSUMO AGUA LIMPIA LAVANDERIA (m3)]]</f>
        <v>195</v>
      </c>
      <c r="AI302" s="104">
        <f>Tabla1[[#This Row],[VOLUMEN CONSUMO AGUA LIMPIA LAVANDERIA (m3)]]/Tabla1[[#This Row],[TOTAL CONSUMO AGUA PRODUCCIÓN (m3)]]</f>
        <v>0.47911547911547914</v>
      </c>
      <c r="AJ302" s="105">
        <f>'[1]Contadores Por Turno 2026'!D304-'[1]Contadores Por Turno 2026'!D303</f>
        <v>195</v>
      </c>
      <c r="AK302" s="105">
        <v>0</v>
      </c>
      <c r="AL302" s="105"/>
      <c r="AM302" s="105">
        <v>19</v>
      </c>
      <c r="AN302" s="105">
        <v>0</v>
      </c>
      <c r="AO302" s="218">
        <f>'[1]Contadores Por Turno 2026'!R304-'[1]Contadores Por Turno 2026'!R303</f>
        <v>17</v>
      </c>
      <c r="AP302" s="104">
        <v>1.4478065730418876E-3</v>
      </c>
      <c r="AQ302" s="218"/>
      <c r="AR302" s="218">
        <v>8</v>
      </c>
      <c r="AS302" s="105">
        <f>'[1]Contadores Por Turno 2026'!L304-'[1]Contadores Por Turno 2026'!L303</f>
        <v>24</v>
      </c>
      <c r="AT302" s="218"/>
      <c r="AU302" s="102">
        <f>'[1]Contadores Por Turno 2026'!U304-'[1]Contadores Por Turno 2026'!U303</f>
        <v>422</v>
      </c>
      <c r="AV302" s="102">
        <f>'[1]Contadores Por Turno 2026'!V304-'[1]Contadores Por Turno 2026'!V303</f>
        <v>177</v>
      </c>
      <c r="AW302" s="102">
        <f>'[1]Contadores Por Turno 2026'!W304-'[1]Contadores Por Turno 2026'!W303</f>
        <v>144</v>
      </c>
      <c r="AX302" s="102"/>
      <c r="AY302" s="102">
        <v>0</v>
      </c>
      <c r="AZ302" s="102">
        <f>('[1]Contadores Por Turno 2026'!S304-'[1]Contadores Por Turno 2026'!S303)/1000</f>
        <v>54.639000000000003</v>
      </c>
      <c r="BA302" s="223"/>
      <c r="BB302" s="4"/>
    </row>
    <row r="303" spans="1:54" ht="15.75" thickBot="1" x14ac:dyDescent="0.3">
      <c r="A303" s="23">
        <f>+A302</f>
        <v>46123</v>
      </c>
      <c r="B303" s="17">
        <v>2</v>
      </c>
      <c r="C303" s="17">
        <v>15</v>
      </c>
      <c r="D303" s="17">
        <v>11</v>
      </c>
      <c r="E303" s="17">
        <f>'[1]Contadores Por Turno 2026'!X305-'[1]Contadores Por Turno 2026'!X304</f>
        <v>90</v>
      </c>
      <c r="F303" s="17">
        <f>'[1]Contadores Por Turno 2026'!Y305-'[1]Contadores Por Turno 2026'!Y304</f>
        <v>70</v>
      </c>
      <c r="H30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291</v>
      </c>
      <c r="I303" s="17">
        <f>('[1]Contadores Por Turno 2026'!C305-'[1]Contadores Por Turno 2026'!C304)*10</f>
        <v>210</v>
      </c>
      <c r="J303" s="59">
        <f>Tabla1[[#This Row],[ENTRADA RO 1 (m3)]]</f>
        <v>96.54</v>
      </c>
      <c r="K303" s="59">
        <f>Tabla1[[#This Row],[RECHAZO ETAPA 1 (m3)]]</f>
        <v>17.540000000000006</v>
      </c>
      <c r="L303" s="59">
        <f>Tabla1[[#This Row],[PERMEADO ETAPA 1  (m3)]]</f>
        <v>79</v>
      </c>
      <c r="M303" s="58">
        <f>1-(Tabla1[[#This Row],[VOLUMEN ENVIADO A RO (m3)]]-Tabla1[[#This Row],[VOLUMEN ENVIADO PERMEADO RO (m3)]])/Tabla1[[#This Row],[VOLUMEN ENVIADO A RO (m3)]]</f>
        <v>0.81831365237207376</v>
      </c>
      <c r="N303" s="59">
        <f>('[1]Contadores Por Turno 2026'!N305-'[1]Contadores Por Turno 2026'!N304)/1000</f>
        <v>96.54</v>
      </c>
      <c r="O303" s="59">
        <f>('[1]Contadores Por Turno 2026'!O305-'[1]Contadores Por Turno 2026'!O304)</f>
        <v>79</v>
      </c>
      <c r="P303" s="59">
        <f>+Tabla1[[#This Row],[ENTRADA RO 1 (m3)]]-Tabla1[[#This Row],[PERMEADO ETAPA 1  (m3)]]</f>
        <v>17.540000000000006</v>
      </c>
      <c r="Q303" s="58">
        <f>1-(Tabla1[[#This Row],[VOLUMEN ENVIADO A RO (m3)]]-Tabla1[[#This Row],[VOLUMEN ENVIADO PERMEADO RO (m3)]])/Tabla1[[#This Row],[VOLUMEN ENVIADO A RO (m3)]]</f>
        <v>0.81831365237207376</v>
      </c>
      <c r="R303" s="59">
        <v>0</v>
      </c>
      <c r="S303" s="59">
        <v>0</v>
      </c>
      <c r="T303" s="59">
        <v>0</v>
      </c>
      <c r="U303" s="58" t="s">
        <v>18</v>
      </c>
      <c r="V303" s="59">
        <f>Tabla1[[#This Row],[VOLUMEN ENVIADO PERMEADO RO (m3)]]</f>
        <v>79</v>
      </c>
      <c r="W303" s="106">
        <f>Tabla1[[#This Row],[TOTAL CONSUMO AGUA LIMPIA PRODUCCIÓN (m3)]]+Tabla1[[#This Row],[TOTAL CONSUMO AGUA RECHAZO PRODUCCIÓN (m3)]]</f>
        <v>440</v>
      </c>
      <c r="X303" s="106">
        <f>+Tabla1[[#This Row],[PERMEADO ETAPA 1  (m3)]]+Tabla1[[#This Row],[VOLUMEN  PTAP POTABLE (m3)2]]+Tabla1[[#This Row],[VOLUMEN CONSUMO ACUEDUCTO (m3)]]+Tabla1[[#This Row],[VOLUMEN CONSUMO CARROTANQUES (m3)]]</f>
        <v>440</v>
      </c>
      <c r="Y303" s="106">
        <v>0</v>
      </c>
      <c r="Z303" s="106">
        <v>320</v>
      </c>
      <c r="AA303" s="106">
        <f>+Tabla1[[#This Row],[VOLUMEN CONSUMO AGUA LIMPIA TINTORERIA (m3)]]</f>
        <v>196</v>
      </c>
      <c r="AB303" s="104">
        <f>Tabla1[[#This Row],[VOLUMEN CONSUMO AGUA LIMPIA TINTORERIA (m3)]]/Tabla1[[#This Row],[TOTAL CONSUMO AGUA PRODUCCIÓN (m3)]]</f>
        <v>0.44545454545454544</v>
      </c>
      <c r="AC303" s="106">
        <f>Tabla1[[#This Row],[TOTAL CONSUMO AGUA LIMPIA PRODUCCIÓN (m3)]]-Tabla1[[#This Row],[VOLUMEN CONSUMO AGUA LIMPIA LAVANDERIA (m3)]]</f>
        <v>196</v>
      </c>
      <c r="AD303" s="106">
        <v>0</v>
      </c>
      <c r="AE303" s="110">
        <v>6877</v>
      </c>
      <c r="AF303" s="110">
        <v>65</v>
      </c>
      <c r="AG303" s="110">
        <v>45</v>
      </c>
      <c r="AH303" s="110">
        <f>Tabla1[[#This Row],[VOLUMEN CONSUMO AGUA LIMPIA LAVANDERIA (m3)]]</f>
        <v>244</v>
      </c>
      <c r="AI303" s="104">
        <f>Tabla1[[#This Row],[VOLUMEN CONSUMO AGUA LIMPIA LAVANDERIA (m3)]]/Tabla1[[#This Row],[TOTAL CONSUMO AGUA PRODUCCIÓN (m3)]]</f>
        <v>0.55454545454545456</v>
      </c>
      <c r="AJ303" s="110">
        <f>'[1]Contadores Por Turno 2026'!D305-'[1]Contadores Por Turno 2026'!D304</f>
        <v>244</v>
      </c>
      <c r="AK303" s="110">
        <v>0</v>
      </c>
      <c r="AL303" s="110">
        <v>16325</v>
      </c>
      <c r="AM303" s="110">
        <v>19</v>
      </c>
      <c r="AN303" s="110">
        <v>0</v>
      </c>
      <c r="AO303" s="218">
        <f>'[1]Contadores Por Turno 2026'!R305-'[1]Contadores Por Turno 2026'!R304</f>
        <v>47</v>
      </c>
      <c r="AP303" s="109">
        <v>1.3890496585252876E-2</v>
      </c>
      <c r="AQ303" s="219">
        <v>5498</v>
      </c>
      <c r="AR303" s="219">
        <v>8</v>
      </c>
      <c r="AS303" s="110">
        <f>'[1]Contadores Por Turno 2026'!L305-'[1]Contadores Por Turno 2026'!L304</f>
        <v>21</v>
      </c>
      <c r="AT303" s="219"/>
      <c r="AU303" s="107">
        <f>'[1]Contadores Por Turno 2026'!U305-'[1]Contadores Por Turno 2026'!U304</f>
        <v>460</v>
      </c>
      <c r="AV303" s="107">
        <f>'[1]Contadores Por Turno 2026'!V305-'[1]Contadores Por Turno 2026'!V304</f>
        <v>100</v>
      </c>
      <c r="AW303" s="107">
        <f>'[1]Contadores Por Turno 2026'!W305-'[1]Contadores Por Turno 2026'!W304</f>
        <v>85</v>
      </c>
      <c r="AX303" s="107"/>
      <c r="AY303" s="107">
        <v>0</v>
      </c>
      <c r="AZ303" s="107">
        <f>('[1]Contadores Por Turno 2026'!S305-'[1]Contadores Por Turno 2026'!S304)/1000</f>
        <v>67.7</v>
      </c>
      <c r="BA303" s="224"/>
      <c r="BB303" s="4"/>
    </row>
    <row r="304" spans="1:54" ht="15.75" thickBot="1" x14ac:dyDescent="0.3">
      <c r="A304" s="27">
        <f>+A303</f>
        <v>46123</v>
      </c>
      <c r="B304" s="28">
        <v>3</v>
      </c>
      <c r="C304" s="28">
        <v>15</v>
      </c>
      <c r="D304" s="28">
        <v>11</v>
      </c>
      <c r="E304" s="28">
        <f>'[1]Contadores Por Turno 2026'!X306-'[1]Contadores Por Turno 2026'!X305</f>
        <v>0</v>
      </c>
      <c r="F304" s="28">
        <f>'[1]Contadores Por Turno 2026'!Y306-'[1]Contadores Por Turno 2026'!Y305</f>
        <v>0</v>
      </c>
      <c r="G304" s="28"/>
      <c r="H30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204</v>
      </c>
      <c r="I304" s="28">
        <f>('[1]Contadores Por Turno 2026'!C306-'[1]Contadores Por Turno 2026'!C305)*10</f>
        <v>310</v>
      </c>
      <c r="J304" s="61">
        <f>Tabla1[[#This Row],[ENTRADA RO 1 (m3)]]</f>
        <v>0</v>
      </c>
      <c r="K304" s="61">
        <f>Tabla1[[#This Row],[RECHAZO ETAPA 1 (m3)]]</f>
        <v>0</v>
      </c>
      <c r="L304" s="61">
        <f>Tabla1[[#This Row],[PERMEADO ETAPA 1  (m3)]]</f>
        <v>0</v>
      </c>
      <c r="M304" s="60" t="e">
        <f>1-(Tabla1[[#This Row],[VOLUMEN ENVIADO A RO (m3)]]-Tabla1[[#This Row],[VOLUMEN ENVIADO PERMEADO RO (m3)]])/Tabla1[[#This Row],[VOLUMEN ENVIADO A RO (m3)]]</f>
        <v>#DIV/0!</v>
      </c>
      <c r="N304" s="61">
        <f>('[1]Contadores Por Turno 2026'!N306-'[1]Contadores Por Turno 2026'!N305)/1000</f>
        <v>0</v>
      </c>
      <c r="O304" s="61">
        <f>('[1]Contadores Por Turno 2026'!O306-'[1]Contadores Por Turno 2026'!O305)</f>
        <v>0</v>
      </c>
      <c r="P304" s="61">
        <f>+Tabla1[[#This Row],[ENTRADA RO 1 (m3)]]-Tabla1[[#This Row],[PERMEADO ETAPA 1  (m3)]]</f>
        <v>0</v>
      </c>
      <c r="Q304" s="60" t="e">
        <f>1-(Tabla1[[#This Row],[VOLUMEN ENVIADO A RO (m3)]]-Tabla1[[#This Row],[VOLUMEN ENVIADO PERMEADO RO (m3)]])/Tabla1[[#This Row],[VOLUMEN ENVIADO A RO (m3)]]</f>
        <v>#DIV/0!</v>
      </c>
      <c r="R304" s="61">
        <v>0</v>
      </c>
      <c r="S304" s="61">
        <v>0</v>
      </c>
      <c r="T304" s="61">
        <v>0</v>
      </c>
      <c r="U304" s="60" t="s">
        <v>18</v>
      </c>
      <c r="V304" s="61">
        <f>Tabla1[[#This Row],[VOLUMEN ENVIADO PERMEADO RO (m3)]]</f>
        <v>0</v>
      </c>
      <c r="W304" s="111">
        <f>Tabla1[[#This Row],[TOTAL CONSUMO AGUA LIMPIA PRODUCCIÓN (m3)]]+Tabla1[[#This Row],[TOTAL CONSUMO AGUA RECHAZO PRODUCCIÓN (m3)]]</f>
        <v>204</v>
      </c>
      <c r="X304" s="111">
        <f>+Tabla1[[#This Row],[PERMEADO ETAPA 1  (m3)]]+Tabla1[[#This Row],[VOLUMEN  PTAP POTABLE (m3)2]]+Tabla1[[#This Row],[VOLUMEN CONSUMO ACUEDUCTO (m3)]]+Tabla1[[#This Row],[VOLUMEN CONSUMO CARROTANQUES (m3)]]</f>
        <v>204</v>
      </c>
      <c r="Y304" s="111">
        <v>0</v>
      </c>
      <c r="Z304" s="111">
        <v>320</v>
      </c>
      <c r="AA304" s="111">
        <f>+Tabla1[[#This Row],[VOLUMEN CONSUMO AGUA LIMPIA TINTORERIA (m3)]]</f>
        <v>37</v>
      </c>
      <c r="AB304" s="104">
        <f>Tabla1[[#This Row],[VOLUMEN CONSUMO AGUA LIMPIA TINTORERIA (m3)]]/Tabla1[[#This Row],[TOTAL CONSUMO AGUA PRODUCCIÓN (m3)]]</f>
        <v>0.18137254901960784</v>
      </c>
      <c r="AC304" s="111">
        <f>Tabla1[[#This Row],[TOTAL CONSUMO AGUA LIMPIA PRODUCCIÓN (m3)]]-Tabla1[[#This Row],[VOLUMEN CONSUMO AGUA LIMPIA LAVANDERIA (m3)]]</f>
        <v>37</v>
      </c>
      <c r="AD304" s="111">
        <v>0</v>
      </c>
      <c r="AE304" s="115"/>
      <c r="AF304" s="115">
        <v>65</v>
      </c>
      <c r="AG304" s="115">
        <v>45</v>
      </c>
      <c r="AH304" s="115">
        <f>Tabla1[[#This Row],[VOLUMEN CONSUMO AGUA LIMPIA LAVANDERIA (m3)]]</f>
        <v>167</v>
      </c>
      <c r="AI304" s="104">
        <f>Tabla1[[#This Row],[VOLUMEN CONSUMO AGUA LIMPIA LAVANDERIA (m3)]]/Tabla1[[#This Row],[TOTAL CONSUMO AGUA PRODUCCIÓN (m3)]]</f>
        <v>0.81862745098039214</v>
      </c>
      <c r="AJ304" s="115">
        <f>'[1]Contadores Por Turno 2026'!D306-'[1]Contadores Por Turno 2026'!D305</f>
        <v>167</v>
      </c>
      <c r="AK304" s="115">
        <v>1</v>
      </c>
      <c r="AL304" s="115"/>
      <c r="AM304" s="115">
        <v>19</v>
      </c>
      <c r="AN304" s="115">
        <v>0</v>
      </c>
      <c r="AO304" s="218">
        <f>'[1]Contadores Por Turno 2026'!R306-'[1]Contadores Por Turno 2026'!R305</f>
        <v>19</v>
      </c>
      <c r="AP304" s="114">
        <v>2.1390022377254181E-2</v>
      </c>
      <c r="AQ304" s="220"/>
      <c r="AR304" s="220">
        <v>8</v>
      </c>
      <c r="AS304" s="115">
        <f>'[1]Contadores Por Turno 2026'!L306-'[1]Contadores Por Turno 2026'!L305</f>
        <v>94</v>
      </c>
      <c r="AT304" s="220"/>
      <c r="AU304" s="112">
        <f>'[1]Contadores Por Turno 2026'!U306-'[1]Contadores Por Turno 2026'!U305</f>
        <v>204</v>
      </c>
      <c r="AV304" s="112">
        <f>'[1]Contadores Por Turno 2026'!V306-'[1]Contadores Por Turno 2026'!V305</f>
        <v>0</v>
      </c>
      <c r="AW304" s="112">
        <f>'[1]Contadores Por Turno 2026'!W306-'[1]Contadores Por Turno 2026'!W305</f>
        <v>8</v>
      </c>
      <c r="AX304" s="112"/>
      <c r="AY304" s="112">
        <f>('[1]Contadores Por Turno 2026'!AD306-'[1]Contadores Por Turno 2026'!AD305)</f>
        <v>0</v>
      </c>
      <c r="AZ304" s="112">
        <f>('[1]Contadores Por Turno 2026'!S306-'[1]Contadores Por Turno 2026'!S305)/1000</f>
        <v>14.44</v>
      </c>
      <c r="BA304" s="225"/>
      <c r="BB304" s="4"/>
    </row>
    <row r="305" spans="1:54" ht="15.75" thickBot="1" x14ac:dyDescent="0.3">
      <c r="A305" s="25">
        <f>+A304+1</f>
        <v>46124</v>
      </c>
      <c r="B305" s="26">
        <v>1</v>
      </c>
      <c r="C305" s="26">
        <v>15</v>
      </c>
      <c r="D305" s="26">
        <v>12</v>
      </c>
      <c r="E305" s="26">
        <f>'[1]Contadores Por Turno 2026'!X307-'[1]Contadores Por Turno 2026'!X306</f>
        <v>0</v>
      </c>
      <c r="F305" s="26">
        <f>'[1]Contadores Por Turno 2026'!Y307-'[1]Contadores Por Turno 2026'!Y306</f>
        <v>0</v>
      </c>
      <c r="G305" s="26"/>
      <c r="H30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5" s="26">
        <f>('[1]Contadores Por Turno 2026'!C307-'[1]Contadores Por Turno 2026'!C306)*10</f>
        <v>0</v>
      </c>
      <c r="J305" s="57">
        <f>Tabla1[[#This Row],[ENTRADA RO 1 (m3)]]</f>
        <v>0</v>
      </c>
      <c r="K305" s="57">
        <f>Tabla1[[#This Row],[RECHAZO ETAPA 1 (m3)]]</f>
        <v>0</v>
      </c>
      <c r="L305" s="57">
        <f>Tabla1[[#This Row],[PERMEADO ETAPA 1  (m3)]]</f>
        <v>0</v>
      </c>
      <c r="M305" s="56" t="e">
        <f>1-(Tabla1[[#This Row],[VOLUMEN ENVIADO A RO (m3)]]-Tabla1[[#This Row],[VOLUMEN ENVIADO PERMEADO RO (m3)]])/Tabla1[[#This Row],[VOLUMEN ENVIADO A RO (m3)]]</f>
        <v>#DIV/0!</v>
      </c>
      <c r="N305" s="57">
        <f>('[1]Contadores Por Turno 2026'!N307-'[1]Contadores Por Turno 2026'!N306)/1000</f>
        <v>0</v>
      </c>
      <c r="O305" s="57">
        <f>('[1]Contadores Por Turno 2026'!O307-'[1]Contadores Por Turno 2026'!O306)</f>
        <v>0</v>
      </c>
      <c r="P305" s="57">
        <f>+Tabla1[[#This Row],[ENTRADA RO 1 (m3)]]-Tabla1[[#This Row],[PERMEADO ETAPA 1  (m3)]]</f>
        <v>0</v>
      </c>
      <c r="Q305" s="56" t="e">
        <f>1-(Tabla1[[#This Row],[VOLUMEN ENVIADO A RO (m3)]]-Tabla1[[#This Row],[VOLUMEN ENVIADO PERMEADO RO (m3)]])/Tabla1[[#This Row],[VOLUMEN ENVIADO A RO (m3)]]</f>
        <v>#DIV/0!</v>
      </c>
      <c r="R305" s="57">
        <v>0</v>
      </c>
      <c r="S305" s="57">
        <v>0</v>
      </c>
      <c r="T305" s="57">
        <v>0</v>
      </c>
      <c r="U305" s="56" t="s">
        <v>18</v>
      </c>
      <c r="V305" s="57">
        <f>Tabla1[[#This Row],[VOLUMEN ENVIADO PERMEADO RO (m3)]]</f>
        <v>0</v>
      </c>
      <c r="W305" s="101">
        <f>Tabla1[[#This Row],[TOTAL CONSUMO AGUA LIMPIA PRODUCCIÓN (m3)]]+Tabla1[[#This Row],[TOTAL CONSUMO AGUA RECHAZO PRODUCCIÓN (m3)]]</f>
        <v>0</v>
      </c>
      <c r="X305" s="101">
        <f>+Tabla1[[#This Row],[PERMEADO ETAPA 1  (m3)]]+Tabla1[[#This Row],[VOLUMEN  PTAP POTABLE (m3)2]]+Tabla1[[#This Row],[VOLUMEN CONSUMO ACUEDUCTO (m3)]]+Tabla1[[#This Row],[VOLUMEN CONSUMO CARROTANQUES (m3)]]</f>
        <v>0</v>
      </c>
      <c r="Y305" s="101">
        <v>0</v>
      </c>
      <c r="Z305" s="101">
        <v>0</v>
      </c>
      <c r="AA305" s="101">
        <f>+Tabla1[[#This Row],[VOLUMEN CONSUMO AGUA LIMPIA TINTORERIA (m3)]]</f>
        <v>0</v>
      </c>
      <c r="AB305" s="104" t="e">
        <f>Tabla1[[#This Row],[VOLUMEN CONSUMO AGUA LIMPIA TINTORERIA (m3)]]/Tabla1[[#This Row],[TOTAL CONSUMO AGUA PRODUCCIÓN (m3)]]</f>
        <v>#DIV/0!</v>
      </c>
      <c r="AC305" s="101">
        <f>Tabla1[[#This Row],[TOTAL CONSUMO AGUA LIMPIA PRODUCCIÓN (m3)]]-Tabla1[[#This Row],[VOLUMEN CONSUMO AGUA LIMPIA LAVANDERIA (m3)]]</f>
        <v>0</v>
      </c>
      <c r="AD305" s="101">
        <v>0</v>
      </c>
      <c r="AE305" s="105"/>
      <c r="AF305" s="105">
        <v>65</v>
      </c>
      <c r="AG305" s="105">
        <v>45</v>
      </c>
      <c r="AH305" s="105">
        <f>Tabla1[[#This Row],[VOLUMEN CONSUMO AGUA LIMPIA LAVANDERIA (m3)]]</f>
        <v>0</v>
      </c>
      <c r="AI305" s="104" t="e">
        <f>Tabla1[[#This Row],[VOLUMEN CONSUMO AGUA LIMPIA LAVANDERIA (m3)]]/Tabla1[[#This Row],[TOTAL CONSUMO AGUA PRODUCCIÓN (m3)]]</f>
        <v>#DIV/0!</v>
      </c>
      <c r="AJ305" s="105">
        <f>'[1]Contadores Por Turno 2026'!D307-'[1]Contadores Por Turno 2026'!D306</f>
        <v>0</v>
      </c>
      <c r="AK305" s="105">
        <v>0</v>
      </c>
      <c r="AL305" s="105"/>
      <c r="AM305" s="105">
        <v>19</v>
      </c>
      <c r="AN305" s="105">
        <v>0</v>
      </c>
      <c r="AO305" s="218">
        <f>'[1]Contadores Por Turno 2026'!R307-'[1]Contadores Por Turno 2026'!R306</f>
        <v>0</v>
      </c>
      <c r="AP305" s="104">
        <v>9.7674134668213064E-3</v>
      </c>
      <c r="AQ305" s="218"/>
      <c r="AR305" s="218">
        <v>8</v>
      </c>
      <c r="AS305" s="105">
        <f>'[1]Contadores Por Turno 2026'!L307-'[1]Contadores Por Turno 2026'!L306</f>
        <v>0</v>
      </c>
      <c r="AT305" s="218"/>
      <c r="AU305" s="102">
        <f>'[1]Contadores Por Turno 2026'!U307-'[1]Contadores Por Turno 2026'!U306</f>
        <v>0</v>
      </c>
      <c r="AV305" s="102">
        <f>'[1]Contadores Por Turno 2026'!V307-'[1]Contadores Por Turno 2026'!V306</f>
        <v>0</v>
      </c>
      <c r="AW305" s="102">
        <f>'[1]Contadores Por Turno 2026'!W307-'[1]Contadores Por Turno 2026'!W306</f>
        <v>0</v>
      </c>
      <c r="AX305" s="102"/>
      <c r="AY305" s="102">
        <v>0</v>
      </c>
      <c r="AZ305" s="102">
        <f>('[1]Contadores Por Turno 2026'!S307-'[1]Contadores Por Turno 2026'!S306)/1000</f>
        <v>0</v>
      </c>
      <c r="BA305" s="223"/>
      <c r="BB305" s="4"/>
    </row>
    <row r="306" spans="1:54" ht="15.75" thickBot="1" x14ac:dyDescent="0.3">
      <c r="A306" s="23">
        <f>+A305</f>
        <v>46124</v>
      </c>
      <c r="B306" s="17">
        <v>2</v>
      </c>
      <c r="C306" s="17">
        <v>15</v>
      </c>
      <c r="D306" s="17">
        <v>12</v>
      </c>
      <c r="E306" s="17">
        <f>'[1]Contadores Por Turno 2026'!X308-'[1]Contadores Por Turno 2026'!X307</f>
        <v>0</v>
      </c>
      <c r="F306" s="17">
        <f>'[1]Contadores Por Turno 2026'!Y308-'[1]Contadores Por Turno 2026'!Y307</f>
        <v>0</v>
      </c>
      <c r="H30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6" s="17">
        <f>('[1]Contadores Por Turno 2026'!C308-'[1]Contadores Por Turno 2026'!C307)*10</f>
        <v>0</v>
      </c>
      <c r="J306" s="59">
        <f>Tabla1[[#This Row],[ENTRADA RO 1 (m3)]]</f>
        <v>0</v>
      </c>
      <c r="K306" s="59">
        <f>Tabla1[[#This Row],[RECHAZO ETAPA 1 (m3)]]</f>
        <v>0</v>
      </c>
      <c r="L306" s="59">
        <f>Tabla1[[#This Row],[PERMEADO ETAPA 1  (m3)]]</f>
        <v>0</v>
      </c>
      <c r="M306" s="58" t="e">
        <f>1-(Tabla1[[#This Row],[VOLUMEN ENVIADO A RO (m3)]]-Tabla1[[#This Row],[VOLUMEN ENVIADO PERMEADO RO (m3)]])/Tabla1[[#This Row],[VOLUMEN ENVIADO A RO (m3)]]</f>
        <v>#DIV/0!</v>
      </c>
      <c r="N306" s="59">
        <f>('[1]Contadores Por Turno 2026'!N308-'[1]Contadores Por Turno 2026'!N307)/1000</f>
        <v>0</v>
      </c>
      <c r="O306" s="59">
        <f>('[1]Contadores Por Turno 2026'!O308-'[1]Contadores Por Turno 2026'!O307)</f>
        <v>0</v>
      </c>
      <c r="P306" s="59">
        <f>+Tabla1[[#This Row],[ENTRADA RO 1 (m3)]]-Tabla1[[#This Row],[PERMEADO ETAPA 1  (m3)]]</f>
        <v>0</v>
      </c>
      <c r="Q306" s="58" t="e">
        <f>1-(Tabla1[[#This Row],[VOLUMEN ENVIADO A RO (m3)]]-Tabla1[[#This Row],[VOLUMEN ENVIADO PERMEADO RO (m3)]])/Tabla1[[#This Row],[VOLUMEN ENVIADO A RO (m3)]]</f>
        <v>#DIV/0!</v>
      </c>
      <c r="R306" s="59">
        <v>0</v>
      </c>
      <c r="S306" s="59">
        <v>0</v>
      </c>
      <c r="T306" s="59">
        <v>0</v>
      </c>
      <c r="U306" s="58" t="s">
        <v>18</v>
      </c>
      <c r="V306" s="59">
        <f>Tabla1[[#This Row],[VOLUMEN ENVIADO PERMEADO RO (m3)]]</f>
        <v>0</v>
      </c>
      <c r="W306" s="106">
        <f>Tabla1[[#This Row],[TOTAL CONSUMO AGUA LIMPIA PRODUCCIÓN (m3)]]+Tabla1[[#This Row],[TOTAL CONSUMO AGUA RECHAZO PRODUCCIÓN (m3)]]</f>
        <v>0</v>
      </c>
      <c r="X306" s="106">
        <f>+Tabla1[[#This Row],[PERMEADO ETAPA 1  (m3)]]+Tabla1[[#This Row],[VOLUMEN  PTAP POTABLE (m3)2]]+Tabla1[[#This Row],[VOLUMEN CONSUMO ACUEDUCTO (m3)]]+Tabla1[[#This Row],[VOLUMEN CONSUMO CARROTANQUES (m3)]]</f>
        <v>0</v>
      </c>
      <c r="Y306" s="106">
        <v>0</v>
      </c>
      <c r="Z306" s="106">
        <v>0</v>
      </c>
      <c r="AA306" s="106">
        <f>+Tabla1[[#This Row],[VOLUMEN CONSUMO AGUA LIMPIA TINTORERIA (m3)]]</f>
        <v>0</v>
      </c>
      <c r="AB306" s="104" t="e">
        <f>Tabla1[[#This Row],[VOLUMEN CONSUMO AGUA LIMPIA TINTORERIA (m3)]]/Tabla1[[#This Row],[TOTAL CONSUMO AGUA PRODUCCIÓN (m3)]]</f>
        <v>#DIV/0!</v>
      </c>
      <c r="AC306" s="106">
        <f>Tabla1[[#This Row],[TOTAL CONSUMO AGUA LIMPIA PRODUCCIÓN (m3)]]-Tabla1[[#This Row],[VOLUMEN CONSUMO AGUA LIMPIA LAVANDERIA (m3)]]</f>
        <v>0</v>
      </c>
      <c r="AD306" s="106">
        <v>0</v>
      </c>
      <c r="AE306" s="110"/>
      <c r="AF306" s="110">
        <v>65</v>
      </c>
      <c r="AG306" s="110">
        <v>45</v>
      </c>
      <c r="AH306" s="110">
        <f>Tabla1[[#This Row],[VOLUMEN CONSUMO AGUA LIMPIA LAVANDERIA (m3)]]</f>
        <v>0</v>
      </c>
      <c r="AI306" s="104" t="e">
        <f>Tabla1[[#This Row],[VOLUMEN CONSUMO AGUA LIMPIA LAVANDERIA (m3)]]/Tabla1[[#This Row],[TOTAL CONSUMO AGUA PRODUCCIÓN (m3)]]</f>
        <v>#DIV/0!</v>
      </c>
      <c r="AJ306" s="110">
        <f>'[1]Contadores Por Turno 2026'!D308-'[1]Contadores Por Turno 2026'!D307</f>
        <v>0</v>
      </c>
      <c r="AK306" s="110">
        <v>0</v>
      </c>
      <c r="AL306" s="110"/>
      <c r="AM306" s="110">
        <v>19</v>
      </c>
      <c r="AN306" s="110">
        <v>0</v>
      </c>
      <c r="AO306" s="218">
        <f>'[1]Contadores Por Turno 2026'!R308-'[1]Contadores Por Turno 2026'!R307</f>
        <v>0</v>
      </c>
      <c r="AP306" s="109">
        <v>-1.4375251566902447E-2</v>
      </c>
      <c r="AQ306" s="219"/>
      <c r="AR306" s="219">
        <v>8</v>
      </c>
      <c r="AS306" s="110">
        <f>'[1]Contadores Por Turno 2026'!L308-'[1]Contadores Por Turno 2026'!L307</f>
        <v>0</v>
      </c>
      <c r="AT306" s="219"/>
      <c r="AU306" s="107">
        <f>'[1]Contadores Por Turno 2026'!U308-'[1]Contadores Por Turno 2026'!U307</f>
        <v>0</v>
      </c>
      <c r="AV306" s="107">
        <f>'[1]Contadores Por Turno 2026'!V308-'[1]Contadores Por Turno 2026'!V307</f>
        <v>0</v>
      </c>
      <c r="AW306" s="107">
        <f>'[1]Contadores Por Turno 2026'!W308-'[1]Contadores Por Turno 2026'!W307</f>
        <v>0</v>
      </c>
      <c r="AX306" s="107"/>
      <c r="AY306" s="107">
        <v>0</v>
      </c>
      <c r="AZ306" s="107">
        <f>('[1]Contadores Por Turno 2026'!S308-'[1]Contadores Por Turno 2026'!S307)/1000</f>
        <v>0</v>
      </c>
      <c r="BA306" s="224"/>
      <c r="BB306" s="4"/>
    </row>
    <row r="307" spans="1:54" ht="15.75" thickBot="1" x14ac:dyDescent="0.3">
      <c r="A307" s="27">
        <f>+A306</f>
        <v>46124</v>
      </c>
      <c r="B307" s="28">
        <v>3</v>
      </c>
      <c r="C307" s="28">
        <v>15</v>
      </c>
      <c r="D307" s="28">
        <v>12</v>
      </c>
      <c r="E307" s="28">
        <f>'[1]Contadores Por Turno 2026'!X309-'[1]Contadores Por Turno 2026'!X308</f>
        <v>0</v>
      </c>
      <c r="F307" s="28">
        <f>'[1]Contadores Por Turno 2026'!Y309-'[1]Contadores Por Turno 2026'!Y308</f>
        <v>0</v>
      </c>
      <c r="G307" s="28"/>
      <c r="H30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7" s="28">
        <f>('[1]Contadores Por Turno 2026'!C309-'[1]Contadores Por Turno 2026'!C308)*10</f>
        <v>0</v>
      </c>
      <c r="J307" s="61">
        <f>Tabla1[[#This Row],[ENTRADA RO 1 (m3)]]</f>
        <v>0</v>
      </c>
      <c r="K307" s="61">
        <f>Tabla1[[#This Row],[RECHAZO ETAPA 1 (m3)]]</f>
        <v>0</v>
      </c>
      <c r="L307" s="61">
        <f>Tabla1[[#This Row],[PERMEADO ETAPA 1  (m3)]]</f>
        <v>0</v>
      </c>
      <c r="M307" s="60" t="e">
        <f>1-(Tabla1[[#This Row],[VOLUMEN ENVIADO A RO (m3)]]-Tabla1[[#This Row],[VOLUMEN ENVIADO PERMEADO RO (m3)]])/Tabla1[[#This Row],[VOLUMEN ENVIADO A RO (m3)]]</f>
        <v>#DIV/0!</v>
      </c>
      <c r="N307" s="61">
        <f>('[1]Contadores Por Turno 2026'!N309-'[1]Contadores Por Turno 2026'!N308)/1000</f>
        <v>0</v>
      </c>
      <c r="O307" s="61">
        <f>('[1]Contadores Por Turno 2026'!O309-'[1]Contadores Por Turno 2026'!O308)</f>
        <v>0</v>
      </c>
      <c r="P307" s="61">
        <f>+Tabla1[[#This Row],[ENTRADA RO 1 (m3)]]-Tabla1[[#This Row],[PERMEADO ETAPA 1  (m3)]]</f>
        <v>0</v>
      </c>
      <c r="Q307" s="60" t="e">
        <f>1-(Tabla1[[#This Row],[VOLUMEN ENVIADO A RO (m3)]]-Tabla1[[#This Row],[VOLUMEN ENVIADO PERMEADO RO (m3)]])/Tabla1[[#This Row],[VOLUMEN ENVIADO A RO (m3)]]</f>
        <v>#DIV/0!</v>
      </c>
      <c r="R307" s="61">
        <v>0</v>
      </c>
      <c r="S307" s="61">
        <v>0</v>
      </c>
      <c r="T307" s="61">
        <v>0</v>
      </c>
      <c r="U307" s="60" t="s">
        <v>18</v>
      </c>
      <c r="V307" s="61">
        <f>Tabla1[[#This Row],[VOLUMEN ENVIADO PERMEADO RO (m3)]]</f>
        <v>0</v>
      </c>
      <c r="W307" s="111">
        <f>Tabla1[[#This Row],[TOTAL CONSUMO AGUA LIMPIA PRODUCCIÓN (m3)]]+Tabla1[[#This Row],[TOTAL CONSUMO AGUA RECHAZO PRODUCCIÓN (m3)]]</f>
        <v>0</v>
      </c>
      <c r="X307" s="111">
        <f>+Tabla1[[#This Row],[PERMEADO ETAPA 1  (m3)]]+Tabla1[[#This Row],[VOLUMEN  PTAP POTABLE (m3)2]]+Tabla1[[#This Row],[VOLUMEN CONSUMO ACUEDUCTO (m3)]]+Tabla1[[#This Row],[VOLUMEN CONSUMO CARROTANQUES (m3)]]</f>
        <v>0</v>
      </c>
      <c r="Y307" s="111">
        <v>0</v>
      </c>
      <c r="Z307" s="111">
        <v>0</v>
      </c>
      <c r="AA307" s="111">
        <f>+Tabla1[[#This Row],[VOLUMEN CONSUMO AGUA LIMPIA TINTORERIA (m3)]]</f>
        <v>0</v>
      </c>
      <c r="AB307" s="104" t="e">
        <f>Tabla1[[#This Row],[VOLUMEN CONSUMO AGUA LIMPIA TINTORERIA (m3)]]/Tabla1[[#This Row],[TOTAL CONSUMO AGUA PRODUCCIÓN (m3)]]</f>
        <v>#DIV/0!</v>
      </c>
      <c r="AC307" s="111">
        <f>Tabla1[[#This Row],[TOTAL CONSUMO AGUA LIMPIA PRODUCCIÓN (m3)]]-Tabla1[[#This Row],[VOLUMEN CONSUMO AGUA LIMPIA LAVANDERIA (m3)]]</f>
        <v>0</v>
      </c>
      <c r="AD307" s="111">
        <v>0</v>
      </c>
      <c r="AE307" s="115"/>
      <c r="AF307" s="115">
        <v>65</v>
      </c>
      <c r="AG307" s="115">
        <v>45</v>
      </c>
      <c r="AH307" s="115">
        <f>Tabla1[[#This Row],[VOLUMEN CONSUMO AGUA LIMPIA LAVANDERIA (m3)]]</f>
        <v>0</v>
      </c>
      <c r="AI307" s="104" t="e">
        <f>Tabla1[[#This Row],[VOLUMEN CONSUMO AGUA LIMPIA LAVANDERIA (m3)]]/Tabla1[[#This Row],[TOTAL CONSUMO AGUA PRODUCCIÓN (m3)]]</f>
        <v>#DIV/0!</v>
      </c>
      <c r="AJ307" s="115">
        <f>'[1]Contadores Por Turno 2026'!D309-'[1]Contadores Por Turno 2026'!D308</f>
        <v>0</v>
      </c>
      <c r="AK307" s="115">
        <v>1</v>
      </c>
      <c r="AL307" s="115"/>
      <c r="AM307" s="115">
        <v>19</v>
      </c>
      <c r="AN307" s="115">
        <v>0</v>
      </c>
      <c r="AO307" s="218">
        <f>'[1]Contadores Por Turno 2026'!R309-'[1]Contadores Por Turno 2026'!R308</f>
        <v>0</v>
      </c>
      <c r="AP307" s="114">
        <v>-3.3516343207354415E-2</v>
      </c>
      <c r="AQ307" s="220"/>
      <c r="AR307" s="220">
        <v>8</v>
      </c>
      <c r="AS307" s="115">
        <f>'[1]Contadores Por Turno 2026'!L309-'[1]Contadores Por Turno 2026'!L308</f>
        <v>0</v>
      </c>
      <c r="AT307" s="220"/>
      <c r="AU307" s="112">
        <f>'[1]Contadores Por Turno 2026'!U309-'[1]Contadores Por Turno 2026'!U308</f>
        <v>0</v>
      </c>
      <c r="AV307" s="112">
        <f>'[1]Contadores Por Turno 2026'!V309-'[1]Contadores Por Turno 2026'!V308</f>
        <v>0</v>
      </c>
      <c r="AW307" s="112">
        <f>'[1]Contadores Por Turno 2026'!W309-'[1]Contadores Por Turno 2026'!W308</f>
        <v>0</v>
      </c>
      <c r="AX307" s="112"/>
      <c r="AY307" s="112">
        <v>0</v>
      </c>
      <c r="AZ307" s="112">
        <f>('[1]Contadores Por Turno 2026'!S309-'[1]Contadores Por Turno 2026'!S308)/1000</f>
        <v>0</v>
      </c>
      <c r="BA307" s="225"/>
      <c r="BB307" s="4"/>
    </row>
    <row r="308" spans="1:54" ht="15.75" thickBot="1" x14ac:dyDescent="0.3">
      <c r="A308" s="25">
        <f>+A307+1</f>
        <v>46125</v>
      </c>
      <c r="B308" s="26">
        <v>1</v>
      </c>
      <c r="C308" s="26">
        <v>15</v>
      </c>
      <c r="D308" s="26">
        <v>13</v>
      </c>
      <c r="E308" s="26">
        <f>'[1]Contadores Por Turno 2026'!X310-'[1]Contadores Por Turno 2026'!X309</f>
        <v>79</v>
      </c>
      <c r="F308" s="26">
        <f>'[1]Contadores Por Turno 2026'!Y310-'[1]Contadores Por Turno 2026'!Y309</f>
        <v>56</v>
      </c>
      <c r="G308" s="26"/>
      <c r="H3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376</v>
      </c>
      <c r="I308" s="26">
        <f>('[1]Contadores Por Turno 2026'!C310-'[1]Contadores Por Turno 2026'!C309)*10</f>
        <v>380</v>
      </c>
      <c r="J308" s="57">
        <f>Tabla1[[#This Row],[ENTRADA RO 1 (m3)]]</f>
        <v>0</v>
      </c>
      <c r="K308" s="57">
        <f>Tabla1[[#This Row],[RECHAZO ETAPA 1 (m3)]]</f>
        <v>0</v>
      </c>
      <c r="L308" s="57">
        <f>Tabla1[[#This Row],[PERMEADO ETAPA 1  (m3)]]</f>
        <v>0</v>
      </c>
      <c r="M308" s="56" t="e">
        <f>1-(Tabla1[[#This Row],[VOLUMEN ENVIADO A RO (m3)]]-Tabla1[[#This Row],[VOLUMEN ENVIADO PERMEADO RO (m3)]])/Tabla1[[#This Row],[VOLUMEN ENVIADO A RO (m3)]]</f>
        <v>#DIV/0!</v>
      </c>
      <c r="N308" s="57">
        <f>('[1]Contadores Por Turno 2026'!N310-'[1]Contadores Por Turno 2026'!N309)/1000</f>
        <v>0</v>
      </c>
      <c r="O308" s="57">
        <f>('[1]Contadores Por Turno 2026'!O310-'[1]Contadores Por Turno 2026'!O309)</f>
        <v>0</v>
      </c>
      <c r="P308" s="57">
        <f>+Tabla1[[#This Row],[ENTRADA RO 1 (m3)]]-Tabla1[[#This Row],[PERMEADO ETAPA 1  (m3)]]</f>
        <v>0</v>
      </c>
      <c r="Q308" s="56" t="e">
        <f>1-(Tabla1[[#This Row],[VOLUMEN ENVIADO A RO (m3)]]-Tabla1[[#This Row],[VOLUMEN ENVIADO PERMEADO RO (m3)]])/Tabla1[[#This Row],[VOLUMEN ENVIADO A RO (m3)]]</f>
        <v>#DIV/0!</v>
      </c>
      <c r="R308" s="57">
        <v>0</v>
      </c>
      <c r="S308" s="57">
        <v>0</v>
      </c>
      <c r="T308" s="57">
        <v>0</v>
      </c>
      <c r="U308" s="56" t="s">
        <v>18</v>
      </c>
      <c r="V308" s="57">
        <f>Tabla1[[#This Row],[VOLUMEN ENVIADO PERMEADO RO (m3)]]</f>
        <v>0</v>
      </c>
      <c r="W308" s="101">
        <f>Tabla1[[#This Row],[TOTAL CONSUMO AGUA LIMPIA PRODUCCIÓN (m3)]]+Tabla1[[#This Row],[TOTAL CONSUMO AGUA RECHAZO PRODUCCIÓN (m3)]]</f>
        <v>432</v>
      </c>
      <c r="X308" s="101">
        <f>+Tabla1[[#This Row],[PERMEADO ETAPA 1  (m3)]]+Tabla1[[#This Row],[VOLUMEN  PTAP POTABLE (m3)2]]+Tabla1[[#This Row],[VOLUMEN CONSUMO ACUEDUCTO (m3)]]+Tabla1[[#This Row],[VOLUMEN CONSUMO CARROTANQUES (m3)]]</f>
        <v>432</v>
      </c>
      <c r="Y308" s="101">
        <v>0</v>
      </c>
      <c r="Z308" s="101">
        <v>480</v>
      </c>
      <c r="AA308" s="101">
        <f>+Tabla1[[#This Row],[VOLUMEN CONSUMO AGUA LIMPIA TINTORERIA (m3)]]</f>
        <v>165</v>
      </c>
      <c r="AB308" s="104">
        <f>Tabla1[[#This Row],[VOLUMEN CONSUMO AGUA LIMPIA TINTORERIA (m3)]]/Tabla1[[#This Row],[TOTAL CONSUMO AGUA PRODUCCIÓN (m3)]]</f>
        <v>0.38194444444444442</v>
      </c>
      <c r="AC308" s="101">
        <f>Tabla1[[#This Row],[TOTAL CONSUMO AGUA LIMPIA PRODUCCIÓN (m3)]]-Tabla1[[#This Row],[VOLUMEN CONSUMO AGUA LIMPIA LAVANDERIA (m3)]]</f>
        <v>165</v>
      </c>
      <c r="AD308" s="101">
        <v>0</v>
      </c>
      <c r="AE308" s="105"/>
      <c r="AF308" s="105">
        <v>65</v>
      </c>
      <c r="AG308" s="105">
        <v>45</v>
      </c>
      <c r="AH308" s="105">
        <f>Tabla1[[#This Row],[VOLUMEN CONSUMO AGUA LIMPIA LAVANDERIA (m3)]]</f>
        <v>267</v>
      </c>
      <c r="AI308" s="104">
        <f>Tabla1[[#This Row],[VOLUMEN CONSUMO AGUA LIMPIA LAVANDERIA (m3)]]/Tabla1[[#This Row],[TOTAL CONSUMO AGUA PRODUCCIÓN (m3)]]</f>
        <v>0.61805555555555558</v>
      </c>
      <c r="AJ308" s="105">
        <f>'[1]Contadores Por Turno 2026'!D310-'[1]Contadores Por Turno 2026'!D309</f>
        <v>267</v>
      </c>
      <c r="AK308" s="105">
        <v>0</v>
      </c>
      <c r="AL308" s="105"/>
      <c r="AM308" s="105">
        <v>19</v>
      </c>
      <c r="AN308" s="105">
        <v>0</v>
      </c>
      <c r="AO308" s="218">
        <f>'[1]Contadores Por Turno 2026'!R310-'[1]Contadores Por Turno 2026'!R309</f>
        <v>23</v>
      </c>
      <c r="AP308" s="104">
        <v>2.3720699544993895E-2</v>
      </c>
      <c r="AQ308" s="218"/>
      <c r="AR308" s="218">
        <v>8</v>
      </c>
      <c r="AS308" s="105">
        <f>'[1]Contadores Por Turno 2026'!L310-'[1]Contadores Por Turno 2026'!L309</f>
        <v>24</v>
      </c>
      <c r="AT308" s="218"/>
      <c r="AU308" s="102">
        <f>'[1]Contadores Por Turno 2026'!U310-'[1]Contadores Por Turno 2026'!U309</f>
        <v>455</v>
      </c>
      <c r="AV308" s="102">
        <f>'[1]Contadores Por Turno 2026'!V310-'[1]Contadores Por Turno 2026'!V309</f>
        <v>179</v>
      </c>
      <c r="AW308" s="102">
        <f>'[1]Contadores Por Turno 2026'!W310-'[1]Contadores Por Turno 2026'!W309</f>
        <v>209</v>
      </c>
      <c r="AX308" s="102"/>
      <c r="AY308" s="102">
        <v>0</v>
      </c>
      <c r="AZ308" s="102">
        <f>('[1]Contadores Por Turno 2026'!S310-'[1]Contadores Por Turno 2026'!S309)/1000</f>
        <v>47.741</v>
      </c>
      <c r="BA308" s="223"/>
      <c r="BB308" s="4"/>
    </row>
    <row r="309" spans="1:54" ht="15.75" thickBot="1" x14ac:dyDescent="0.3">
      <c r="A309" s="23">
        <f>+A308</f>
        <v>46125</v>
      </c>
      <c r="B309" s="17">
        <v>2</v>
      </c>
      <c r="C309" s="17">
        <v>15</v>
      </c>
      <c r="D309" s="17">
        <v>13</v>
      </c>
      <c r="E309" s="17">
        <f>+Tabla1[[#This Row],[VOLUMEN  PTAP POTABLE (m3)2]]+(75*Tabla1[[#This Row],[VOLUMEN  PTAP POTABLE (m3)2]])/100</f>
        <v>54.25</v>
      </c>
      <c r="F309" s="17">
        <f>'[1]Contadores Por Turno 2026'!Y311-'[1]Contadores Por Turno 2026'!Y310</f>
        <v>31</v>
      </c>
      <c r="H309" s="1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434.75</v>
      </c>
      <c r="I309" s="17">
        <f>('[1]Contadores Por Turno 2026'!C311-'[1]Contadores Por Turno 2026'!C310)*10</f>
        <v>470</v>
      </c>
      <c r="J309" s="59">
        <f>Tabla1[[#This Row],[ENTRADA RO 1 (m3)]]</f>
        <v>0</v>
      </c>
      <c r="K309" s="59">
        <f>Tabla1[[#This Row],[RECHAZO ETAPA 1 (m3)]]</f>
        <v>0</v>
      </c>
      <c r="L309" s="59">
        <f>Tabla1[[#This Row],[PERMEADO ETAPA 1  (m3)]]</f>
        <v>0</v>
      </c>
      <c r="M309" s="58" t="e">
        <f>1-(Tabla1[[#This Row],[VOLUMEN ENVIADO A RO (m3)]]-Tabla1[[#This Row],[VOLUMEN ENVIADO PERMEADO RO (m3)]])/Tabla1[[#This Row],[VOLUMEN ENVIADO A RO (m3)]]</f>
        <v>#DIV/0!</v>
      </c>
      <c r="N309" s="59">
        <f>('[1]Contadores Por Turno 2026'!N311-'[1]Contadores Por Turno 2026'!N310)/1000</f>
        <v>0</v>
      </c>
      <c r="O309" s="59">
        <f>('[1]Contadores Por Turno 2026'!O311-'[1]Contadores Por Turno 2026'!O310)</f>
        <v>0</v>
      </c>
      <c r="P309" s="59">
        <f>+Tabla1[[#This Row],[ENTRADA RO 1 (m3)]]-Tabla1[[#This Row],[PERMEADO ETAPA 1  (m3)]]</f>
        <v>0</v>
      </c>
      <c r="Q309" s="58" t="e">
        <f>1-(Tabla1[[#This Row],[VOLUMEN ENVIADO A RO (m3)]]-Tabla1[[#This Row],[VOLUMEN ENVIADO PERMEADO RO (m3)]])/Tabla1[[#This Row],[VOLUMEN ENVIADO A RO (m3)]]</f>
        <v>#DIV/0!</v>
      </c>
      <c r="R309" s="59">
        <v>0</v>
      </c>
      <c r="S309" s="59">
        <v>0</v>
      </c>
      <c r="T309" s="59">
        <v>0</v>
      </c>
      <c r="U309" s="58" t="s">
        <v>18</v>
      </c>
      <c r="V309" s="59">
        <f>Tabla1[[#This Row],[VOLUMEN ENVIADO PERMEADO RO (m3)]]</f>
        <v>0</v>
      </c>
      <c r="W309" s="106">
        <f>Tabla1[[#This Row],[TOTAL CONSUMO AGUA LIMPIA PRODUCCIÓN (m3)]]+Tabla1[[#This Row],[TOTAL CONSUMO AGUA RECHAZO PRODUCCIÓN (m3)]]</f>
        <v>465.75</v>
      </c>
      <c r="X309" s="106">
        <f>+Tabla1[[#This Row],[PERMEADO ETAPA 1  (m3)]]+Tabla1[[#This Row],[VOLUMEN  PTAP POTABLE (m3)2]]+Tabla1[[#This Row],[VOLUMEN CONSUMO ACUEDUCTO (m3)]]+Tabla1[[#This Row],[VOLUMEN CONSUMO CARROTANQUES (m3)]]</f>
        <v>465.75</v>
      </c>
      <c r="Y309" s="106">
        <v>0</v>
      </c>
      <c r="Z309" s="106">
        <v>400</v>
      </c>
      <c r="AA309" s="106">
        <f>+Tabla1[[#This Row],[VOLUMEN CONSUMO AGUA LIMPIA TINTORERIA (m3)]]</f>
        <v>231.75</v>
      </c>
      <c r="AB309" s="104">
        <f>Tabla1[[#This Row],[VOLUMEN CONSUMO AGUA LIMPIA TINTORERIA (m3)]]/Tabla1[[#This Row],[TOTAL CONSUMO AGUA PRODUCCIÓN (m3)]]</f>
        <v>0.49758454106280192</v>
      </c>
      <c r="AC309" s="106">
        <f>Tabla1[[#This Row],[TOTAL CONSUMO AGUA LIMPIA PRODUCCIÓN (m3)]]-Tabla1[[#This Row],[VOLUMEN CONSUMO AGUA LIMPIA LAVANDERIA (m3)]]</f>
        <v>231.75</v>
      </c>
      <c r="AD309" s="106">
        <v>0</v>
      </c>
      <c r="AE309" s="110">
        <v>12606</v>
      </c>
      <c r="AF309" s="110">
        <v>65</v>
      </c>
      <c r="AG309" s="110">
        <v>45</v>
      </c>
      <c r="AH309" s="110">
        <f>Tabla1[[#This Row],[VOLUMEN CONSUMO AGUA LIMPIA LAVANDERIA (m3)]]</f>
        <v>234</v>
      </c>
      <c r="AI309" s="104">
        <f>Tabla1[[#This Row],[VOLUMEN CONSUMO AGUA LIMPIA LAVANDERIA (m3)]]/Tabla1[[#This Row],[TOTAL CONSUMO AGUA PRODUCCIÓN (m3)]]</f>
        <v>0.50241545893719808</v>
      </c>
      <c r="AJ309" s="110">
        <f>'[1]Contadores Por Turno 2026'!D311-'[1]Contadores Por Turno 2026'!D310</f>
        <v>234</v>
      </c>
      <c r="AK309" s="110">
        <v>0</v>
      </c>
      <c r="AL309" s="110">
        <v>15576</v>
      </c>
      <c r="AM309" s="110">
        <v>19</v>
      </c>
      <c r="AN309" s="110">
        <v>0</v>
      </c>
      <c r="AO309" s="218">
        <f>'[1]Contadores Por Turno 2026'!R311-'[1]Contadores Por Turno 2026'!R310</f>
        <v>46</v>
      </c>
      <c r="AP309" s="109">
        <v>5.8149677269291322E-3</v>
      </c>
      <c r="AQ309" s="219">
        <v>8804</v>
      </c>
      <c r="AR309" s="219">
        <v>8</v>
      </c>
      <c r="AS309" s="110">
        <f>'[1]Contadores Por Turno 2026'!L311-'[1]Contadores Por Turno 2026'!L310</f>
        <v>23</v>
      </c>
      <c r="AT309" s="219"/>
      <c r="AU309" s="107">
        <f>'[1]Contadores Por Turno 2026'!U311-'[1]Contadores Por Turno 2026'!U310</f>
        <v>489</v>
      </c>
      <c r="AV309" s="107">
        <f>'[1]Contadores Por Turno 2026'!V311-'[1]Contadores Por Turno 2026'!V310</f>
        <v>140</v>
      </c>
      <c r="AW309" s="107">
        <f>'[1]Contadores Por Turno 2026'!W311-'[1]Contadores Por Turno 2026'!W310</f>
        <v>263</v>
      </c>
      <c r="AX309" s="107"/>
      <c r="AY309" s="107">
        <v>0</v>
      </c>
      <c r="AZ309" s="107">
        <f>('[1]Contadores Por Turno 2026'!S311-'[1]Contadores Por Turno 2026'!S310)/1000</f>
        <v>86.558999999999997</v>
      </c>
      <c r="BA309" s="224"/>
      <c r="BB309" s="4"/>
    </row>
    <row r="310" spans="1:54" ht="15.75" thickBot="1" x14ac:dyDescent="0.3">
      <c r="A310" s="27">
        <f>+A309</f>
        <v>46125</v>
      </c>
      <c r="B310" s="28">
        <v>3</v>
      </c>
      <c r="C310" s="28">
        <v>15</v>
      </c>
      <c r="D310" s="28">
        <v>13</v>
      </c>
      <c r="E310" s="28">
        <f>+Tabla1[[#This Row],[VOLUMEN  PTAP POTABLE (m3)2]]+(75*Tabla1[[#This Row],[VOLUMEN  PTAP POTABLE (m3)2]])/100</f>
        <v>78.75</v>
      </c>
      <c r="F310" s="28">
        <f>'[1]Contadores Por Turno 2026'!Y312-'[1]Contadores Por Turno 2026'!Y311</f>
        <v>45</v>
      </c>
      <c r="G310" s="28"/>
      <c r="H310" s="45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104.25</v>
      </c>
      <c r="I310" s="28">
        <f>('[1]Contadores Por Turno 2026'!C312-'[1]Contadores Por Turno 2026'!C311)*10</f>
        <v>410</v>
      </c>
      <c r="J310" s="61">
        <f>Tabla1[[#This Row],[ENTRADA RO 1 (m3)]]</f>
        <v>402.16300000000001</v>
      </c>
      <c r="K310" s="61">
        <f>Tabla1[[#This Row],[RECHAZO ETAPA 1 (m3)]]</f>
        <v>100.16300000000001</v>
      </c>
      <c r="L310" s="61">
        <f>Tabla1[[#This Row],[PERMEADO ETAPA 1  (m3)]]</f>
        <v>302</v>
      </c>
      <c r="M310" s="60">
        <f>1-(Tabla1[[#This Row],[VOLUMEN ENVIADO A RO (m3)]]-Tabla1[[#This Row],[VOLUMEN ENVIADO PERMEADO RO (m3)]])/Tabla1[[#This Row],[VOLUMEN ENVIADO A RO (m3)]]</f>
        <v>0.75093929575818752</v>
      </c>
      <c r="N310" s="61">
        <f>('[1]Contadores Por Turno 2026'!N312-'[1]Contadores Por Turno 2026'!N311)/1000</f>
        <v>402.16300000000001</v>
      </c>
      <c r="O310" s="61">
        <f>('[1]Contadores Por Turno 2026'!O312-'[1]Contadores Por Turno 2026'!O311)</f>
        <v>302</v>
      </c>
      <c r="P310" s="61">
        <f>+Tabla1[[#This Row],[ENTRADA RO 1 (m3)]]-Tabla1[[#This Row],[PERMEADO ETAPA 1  (m3)]]</f>
        <v>100.16300000000001</v>
      </c>
      <c r="Q310" s="60">
        <f>1-(Tabla1[[#This Row],[VOLUMEN ENVIADO A RO (m3)]]-Tabla1[[#This Row],[VOLUMEN ENVIADO PERMEADO RO (m3)]])/Tabla1[[#This Row],[VOLUMEN ENVIADO A RO (m3)]]</f>
        <v>0.75093929575818752</v>
      </c>
      <c r="R310" s="61">
        <v>0</v>
      </c>
      <c r="S310" s="61">
        <v>0</v>
      </c>
      <c r="T310" s="61">
        <v>0</v>
      </c>
      <c r="U310" s="60" t="s">
        <v>18</v>
      </c>
      <c r="V310" s="61">
        <f>Tabla1[[#This Row],[VOLUMEN ENVIADO PERMEADO RO (m3)]]</f>
        <v>302</v>
      </c>
      <c r="W310" s="111">
        <f>Tabla1[[#This Row],[TOTAL CONSUMO AGUA LIMPIA PRODUCCIÓN (m3)]]+Tabla1[[#This Row],[TOTAL CONSUMO AGUA RECHAZO PRODUCCIÓN (m3)]]</f>
        <v>451.25</v>
      </c>
      <c r="X310" s="111">
        <f>+Tabla1[[#This Row],[PERMEADO ETAPA 1  (m3)]]+Tabla1[[#This Row],[VOLUMEN  PTAP POTABLE (m3)2]]+Tabla1[[#This Row],[VOLUMEN CONSUMO ACUEDUCTO (m3)]]+Tabla1[[#This Row],[VOLUMEN CONSUMO CARROTANQUES (m3)]]</f>
        <v>451.25</v>
      </c>
      <c r="Y310" s="111">
        <v>0</v>
      </c>
      <c r="Z310" s="111">
        <v>480</v>
      </c>
      <c r="AA310" s="111">
        <f>+Tabla1[[#This Row],[VOLUMEN CONSUMO AGUA LIMPIA TINTORERIA (m3)]]</f>
        <v>157.25</v>
      </c>
      <c r="AB310" s="104">
        <f>Tabla1[[#This Row],[VOLUMEN CONSUMO AGUA LIMPIA TINTORERIA (m3)]]/Tabla1[[#This Row],[TOTAL CONSUMO AGUA PRODUCCIÓN (m3)]]</f>
        <v>0.34847645429362883</v>
      </c>
      <c r="AC310" s="111">
        <f>Tabla1[[#This Row],[TOTAL CONSUMO AGUA LIMPIA PRODUCCIÓN (m3)]]-Tabla1[[#This Row],[VOLUMEN CONSUMO AGUA LIMPIA LAVANDERIA (m3)]]</f>
        <v>157.25</v>
      </c>
      <c r="AD310" s="111">
        <v>0</v>
      </c>
      <c r="AE310" s="115"/>
      <c r="AF310" s="115">
        <v>65</v>
      </c>
      <c r="AG310" s="115">
        <v>45</v>
      </c>
      <c r="AH310" s="115">
        <f>Tabla1[[#This Row],[VOLUMEN CONSUMO AGUA LIMPIA LAVANDERIA (m3)]]</f>
        <v>294</v>
      </c>
      <c r="AI310" s="104">
        <f>Tabla1[[#This Row],[VOLUMEN CONSUMO AGUA LIMPIA LAVANDERIA (m3)]]/Tabla1[[#This Row],[TOTAL CONSUMO AGUA PRODUCCIÓN (m3)]]</f>
        <v>0.65152354570637117</v>
      </c>
      <c r="AJ310" s="115">
        <f>'[1]Contadores Por Turno 2026'!D312-'[1]Contadores Por Turno 2026'!D311</f>
        <v>294</v>
      </c>
      <c r="AK310" s="115">
        <v>1</v>
      </c>
      <c r="AL310" s="115"/>
      <c r="AM310" s="115">
        <v>19</v>
      </c>
      <c r="AN310" s="115">
        <v>0</v>
      </c>
      <c r="AO310" s="218">
        <f>'[1]Contadores Por Turno 2026'!R312-'[1]Contadores Por Turno 2026'!R311</f>
        <v>21</v>
      </c>
      <c r="AP310" s="114">
        <v>3.1471876730953197E-2</v>
      </c>
      <c r="AQ310" s="220"/>
      <c r="AR310" s="220">
        <v>8</v>
      </c>
      <c r="AS310" s="115">
        <f>'[1]Contadores Por Turno 2026'!L312-'[1]Contadores Por Turno 2026'!L311</f>
        <v>25</v>
      </c>
      <c r="AT310" s="220"/>
      <c r="AU310" s="112">
        <f>'[1]Contadores Por Turno 2026'!U312-'[1]Contadores Por Turno 2026'!U311</f>
        <v>485</v>
      </c>
      <c r="AV310" s="112">
        <f>'[1]Contadores Por Turno 2026'!V312-'[1]Contadores Por Turno 2026'!V311</f>
        <v>171</v>
      </c>
      <c r="AW310" s="112">
        <f>'[1]Contadores Por Turno 2026'!W312-'[1]Contadores Por Turno 2026'!W311</f>
        <v>235</v>
      </c>
      <c r="AX310" s="112"/>
      <c r="AY310" s="112">
        <v>0</v>
      </c>
      <c r="AZ310" s="112">
        <f>('[1]Contadores Por Turno 2026'!S312-'[1]Contadores Por Turno 2026'!S311)/1000</f>
        <v>70.061999999999998</v>
      </c>
      <c r="BA310" s="225"/>
      <c r="BB310" s="4"/>
    </row>
    <row r="311" spans="1:54" ht="15.75" thickBot="1" x14ac:dyDescent="0.3">
      <c r="A311" s="25">
        <f>+A310+1</f>
        <v>46126</v>
      </c>
      <c r="B311" s="26">
        <v>1</v>
      </c>
      <c r="C311" s="26">
        <v>16</v>
      </c>
      <c r="D311" s="26">
        <v>14</v>
      </c>
      <c r="E311" s="26">
        <f>+Tabla1[[#This Row],[VOLUMEN  PTAP POTABLE (m3)2]]+(75*Tabla1[[#This Row],[VOLUMEN  PTAP POTABLE (m3)2]])/100</f>
        <v>75.25</v>
      </c>
      <c r="F311" s="26">
        <f>'[1]Contadores Por Turno 2026'!Y313-'[1]Contadores Por Turno 2026'!Y312</f>
        <v>43</v>
      </c>
      <c r="G311" s="26"/>
      <c r="H311" s="8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152.75</v>
      </c>
      <c r="I311" s="26">
        <f>('[1]Contadores Por Turno 2026'!C313-'[1]Contadores Por Turno 2026'!C312)*10</f>
        <v>330</v>
      </c>
      <c r="J311" s="57">
        <f>Tabla1[[#This Row],[ENTRADA RO 1 (m3)]]</f>
        <v>317.00200000000001</v>
      </c>
      <c r="K311" s="57">
        <f>Tabla1[[#This Row],[RECHAZO ETAPA 1 (m3)]]</f>
        <v>80.00200000000001</v>
      </c>
      <c r="L311" s="57">
        <f>Tabla1[[#This Row],[PERMEADO ETAPA 1  (m3)]]</f>
        <v>237</v>
      </c>
      <c r="M311" s="56">
        <f>1-(Tabla1[[#This Row],[VOLUMEN ENVIADO A RO (m3)]]-Tabla1[[#This Row],[VOLUMEN ENVIADO PERMEADO RO (m3)]])/Tabla1[[#This Row],[VOLUMEN ENVIADO A RO (m3)]]</f>
        <v>0.74762935249619877</v>
      </c>
      <c r="N311" s="57">
        <f>('[1]Contadores Por Turno 2026'!N313-'[1]Contadores Por Turno 2026'!N312)/1000</f>
        <v>317.00200000000001</v>
      </c>
      <c r="O311" s="57">
        <f>('[1]Contadores Por Turno 2026'!O313-'[1]Contadores Por Turno 2026'!O312)</f>
        <v>237</v>
      </c>
      <c r="P311" s="57">
        <f>+Tabla1[[#This Row],[ENTRADA RO 1 (m3)]]-Tabla1[[#This Row],[PERMEADO ETAPA 1  (m3)]]</f>
        <v>80.00200000000001</v>
      </c>
      <c r="Q311" s="56">
        <f>1-(Tabla1[[#This Row],[VOLUMEN ENVIADO A RO (m3)]]-Tabla1[[#This Row],[VOLUMEN ENVIADO PERMEADO RO (m3)]])/Tabla1[[#This Row],[VOLUMEN ENVIADO A RO (m3)]]</f>
        <v>0.74762935249619877</v>
      </c>
      <c r="R311" s="57">
        <v>0</v>
      </c>
      <c r="S311" s="57">
        <v>0</v>
      </c>
      <c r="T311" s="57">
        <v>0</v>
      </c>
      <c r="U311" s="56" t="s">
        <v>18</v>
      </c>
      <c r="V311" s="57">
        <f>Tabla1[[#This Row],[VOLUMEN ENVIADO PERMEADO RO (m3)]]</f>
        <v>237</v>
      </c>
      <c r="W311" s="101">
        <f>Tabla1[[#This Row],[TOTAL CONSUMO AGUA LIMPIA PRODUCCIÓN (m3)]]+Tabla1[[#This Row],[TOTAL CONSUMO AGUA RECHAZO PRODUCCIÓN (m3)]]</f>
        <v>432.75</v>
      </c>
      <c r="X311" s="101">
        <f>+Tabla1[[#This Row],[PERMEADO ETAPA 1  (m3)]]+Tabla1[[#This Row],[VOLUMEN  PTAP POTABLE (m3)2]]+Tabla1[[#This Row],[VOLUMEN CONSUMO ACUEDUCTO (m3)]]+Tabla1[[#This Row],[VOLUMEN CONSUMO CARROTANQUES (m3)]]</f>
        <v>432.75</v>
      </c>
      <c r="Y311" s="101">
        <v>0</v>
      </c>
      <c r="Z311" s="106">
        <v>560</v>
      </c>
      <c r="AA311" s="101">
        <f>+Tabla1[[#This Row],[VOLUMEN CONSUMO AGUA LIMPIA TINTORERIA (m3)]]</f>
        <v>200.75</v>
      </c>
      <c r="AB311" s="104">
        <f>Tabla1[[#This Row],[VOLUMEN CONSUMO AGUA LIMPIA TINTORERIA (m3)]]/Tabla1[[#This Row],[TOTAL CONSUMO AGUA PRODUCCIÓN (m3)]]</f>
        <v>0.46389370306181399</v>
      </c>
      <c r="AC311" s="101">
        <f>Tabla1[[#This Row],[TOTAL CONSUMO AGUA LIMPIA PRODUCCIÓN (m3)]]-Tabla1[[#This Row],[VOLUMEN CONSUMO AGUA LIMPIA LAVANDERIA (m3)]]</f>
        <v>200.75</v>
      </c>
      <c r="AD311" s="101">
        <v>0</v>
      </c>
      <c r="AE311" s="105"/>
      <c r="AF311" s="105">
        <v>65</v>
      </c>
      <c r="AG311" s="105">
        <v>45</v>
      </c>
      <c r="AH311" s="105">
        <f>Tabla1[[#This Row],[VOLUMEN CONSUMO AGUA LIMPIA LAVANDERIA (m3)]]</f>
        <v>232</v>
      </c>
      <c r="AI311" s="104">
        <f>Tabla1[[#This Row],[VOLUMEN CONSUMO AGUA LIMPIA LAVANDERIA (m3)]]/Tabla1[[#This Row],[TOTAL CONSUMO AGUA PRODUCCIÓN (m3)]]</f>
        <v>0.53610629693818601</v>
      </c>
      <c r="AJ311" s="105">
        <f>'[1]Contadores Por Turno 2026'!D313-'[1]Contadores Por Turno 2026'!D312</f>
        <v>232</v>
      </c>
      <c r="AK311" s="105">
        <v>0</v>
      </c>
      <c r="AL311" s="105"/>
      <c r="AM311" s="105">
        <v>19</v>
      </c>
      <c r="AN311" s="105">
        <v>0</v>
      </c>
      <c r="AO311" s="218"/>
      <c r="AP311" s="104">
        <v>2.5100401606425682E-2</v>
      </c>
      <c r="AQ311" s="218"/>
      <c r="AR311" s="218">
        <v>8</v>
      </c>
      <c r="AS311" s="105">
        <f>'[1]Contadores Por Turno 2026'!L313-'[1]Contadores Por Turno 2026'!L312</f>
        <v>23</v>
      </c>
      <c r="AT311" s="218"/>
      <c r="AU311" s="102">
        <f>'[1]Contadores Por Turno 2026'!U313-'[1]Contadores Por Turno 2026'!U312</f>
        <v>465</v>
      </c>
      <c r="AV311" s="102">
        <f>'[1]Contadores Por Turno 2026'!V313-'[1]Contadores Por Turno 2026'!V312</f>
        <v>172</v>
      </c>
      <c r="AW311" s="102">
        <f>'[1]Contadores Por Turno 2026'!W313-'[1]Contadores Por Turno 2026'!W312</f>
        <v>180</v>
      </c>
      <c r="AX311" s="102"/>
      <c r="AY311" s="102">
        <v>0</v>
      </c>
      <c r="AZ311" s="102">
        <f>('[1]Contadores Por Turno 2026'!S313-'[1]Contadores Por Turno 2026'!S312)/1000</f>
        <v>88.947999999999993</v>
      </c>
      <c r="BA311" s="223"/>
      <c r="BB311" s="4"/>
    </row>
    <row r="312" spans="1:54" ht="15.75" thickBot="1" x14ac:dyDescent="0.3">
      <c r="A312" s="23">
        <f>+A311</f>
        <v>46126</v>
      </c>
      <c r="B312" s="17">
        <v>2</v>
      </c>
      <c r="C312" s="17">
        <v>16</v>
      </c>
      <c r="D312" s="17">
        <v>14</v>
      </c>
      <c r="E312" s="17">
        <f>+Tabla1[[#This Row],[VOLUMEN  PTAP POTABLE (m3)2]]+(75*Tabla1[[#This Row],[VOLUMEN  PTAP POTABLE (m3)2]])/100</f>
        <v>73.5</v>
      </c>
      <c r="F312" s="17">
        <f>'[1]Contadores Por Turno 2026'!Y314-'[1]Contadores Por Turno 2026'!Y313</f>
        <v>42</v>
      </c>
      <c r="H312" s="1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258.5</v>
      </c>
      <c r="I312" s="17">
        <f>('[1]Contadores Por Turno 2026'!C314-'[1]Contadores Por Turno 2026'!C313)*10</f>
        <v>270</v>
      </c>
      <c r="J312" s="59">
        <f>Tabla1[[#This Row],[ENTRADA RO 1 (m3)]]</f>
        <v>250.58199999999999</v>
      </c>
      <c r="K312" s="59">
        <f>Tabla1[[#This Row],[RECHAZO ETAPA 1 (m3)]]</f>
        <v>64.581999999999994</v>
      </c>
      <c r="L312" s="59">
        <f>Tabla1[[#This Row],[PERMEADO ETAPA 1  (m3)]]</f>
        <v>186</v>
      </c>
      <c r="M312" s="58">
        <f>1-(Tabla1[[#This Row],[VOLUMEN ENVIADO A RO (m3)]]-Tabla1[[#This Row],[VOLUMEN ENVIADO PERMEADO RO (m3)]])/Tabla1[[#This Row],[VOLUMEN ENVIADO A RO (m3)]]</f>
        <v>0.74227199080540496</v>
      </c>
      <c r="N312" s="59">
        <f>('[1]Contadores Por Turno 2026'!N314-'[1]Contadores Por Turno 2026'!N313)/1000</f>
        <v>250.58199999999999</v>
      </c>
      <c r="O312" s="59">
        <f>('[1]Contadores Por Turno 2026'!O314-'[1]Contadores Por Turno 2026'!O313)</f>
        <v>186</v>
      </c>
      <c r="P312" s="59">
        <f>+Tabla1[[#This Row],[ENTRADA RO 1 (m3)]]-Tabla1[[#This Row],[PERMEADO ETAPA 1  (m3)]]</f>
        <v>64.581999999999994</v>
      </c>
      <c r="Q312" s="58">
        <f>1-(Tabla1[[#This Row],[VOLUMEN ENVIADO A RO (m3)]]-Tabla1[[#This Row],[VOLUMEN ENVIADO PERMEADO RO (m3)]])/Tabla1[[#This Row],[VOLUMEN ENVIADO A RO (m3)]]</f>
        <v>0.74227199080540496</v>
      </c>
      <c r="R312" s="59">
        <v>0</v>
      </c>
      <c r="S312" s="59">
        <v>0</v>
      </c>
      <c r="T312" s="59">
        <v>0</v>
      </c>
      <c r="U312" s="58" t="s">
        <v>18</v>
      </c>
      <c r="V312" s="59">
        <f>Tabla1[[#This Row],[VOLUMEN ENVIADO PERMEADO RO (m3)]]</f>
        <v>186</v>
      </c>
      <c r="W312" s="106">
        <f>Tabla1[[#This Row],[TOTAL CONSUMO AGUA LIMPIA PRODUCCIÓN (m3)]]+Tabla1[[#This Row],[TOTAL CONSUMO AGUA RECHAZO PRODUCCIÓN (m3)]]</f>
        <v>486.5</v>
      </c>
      <c r="X312" s="106">
        <f>+Tabla1[[#This Row],[PERMEADO ETAPA 1  (m3)]]+Tabla1[[#This Row],[VOLUMEN  PTAP POTABLE (m3)2]]+Tabla1[[#This Row],[VOLUMEN CONSUMO ACUEDUCTO (m3)]]+Tabla1[[#This Row],[VOLUMEN CONSUMO CARROTANQUES (m3)]]</f>
        <v>486.5</v>
      </c>
      <c r="Y312" s="106">
        <v>0</v>
      </c>
      <c r="Z312" s="106">
        <v>240</v>
      </c>
      <c r="AA312" s="106">
        <f>+Tabla1[[#This Row],[VOLUMEN CONSUMO AGUA LIMPIA TINTORERIA (m3)]]</f>
        <v>216.5</v>
      </c>
      <c r="AB312" s="104">
        <f>Tabla1[[#This Row],[VOLUMEN CONSUMO AGUA LIMPIA TINTORERIA (m3)]]/Tabla1[[#This Row],[TOTAL CONSUMO AGUA PRODUCCIÓN (m3)]]</f>
        <v>0.44501541623843782</v>
      </c>
      <c r="AC312" s="106">
        <f>Tabla1[[#This Row],[TOTAL CONSUMO AGUA LIMPIA PRODUCCIÓN (m3)]]-Tabla1[[#This Row],[VOLUMEN CONSUMO AGUA LIMPIA LAVANDERIA (m3)]]</f>
        <v>216.5</v>
      </c>
      <c r="AD312" s="106">
        <v>0</v>
      </c>
      <c r="AE312" s="110">
        <v>11822</v>
      </c>
      <c r="AF312" s="110">
        <v>65</v>
      </c>
      <c r="AG312" s="110">
        <v>45</v>
      </c>
      <c r="AH312" s="110">
        <f>Tabla1[[#This Row],[VOLUMEN CONSUMO AGUA LIMPIA LAVANDERIA (m3)]]</f>
        <v>270</v>
      </c>
      <c r="AI312" s="104">
        <f>Tabla1[[#This Row],[VOLUMEN CONSUMO AGUA LIMPIA LAVANDERIA (m3)]]/Tabla1[[#This Row],[TOTAL CONSUMO AGUA PRODUCCIÓN (m3)]]</f>
        <v>0.55498458376156223</v>
      </c>
      <c r="AJ312" s="110">
        <f>'[1]Contadores Por Turno 2026'!D314-'[1]Contadores Por Turno 2026'!D313</f>
        <v>270</v>
      </c>
      <c r="AK312" s="110">
        <v>0</v>
      </c>
      <c r="AL312" s="110">
        <v>13872</v>
      </c>
      <c r="AM312" s="110">
        <v>19</v>
      </c>
      <c r="AN312" s="110">
        <v>0</v>
      </c>
      <c r="AO312" s="218"/>
      <c r="AP312" s="109">
        <v>-9.5123343268437299E-3</v>
      </c>
      <c r="AQ312" s="219"/>
      <c r="AR312" s="219">
        <v>8</v>
      </c>
      <c r="AS312" s="110">
        <f>'[1]Contadores Por Turno 2026'!L314-'[1]Contadores Por Turno 2026'!L313</f>
        <v>21</v>
      </c>
      <c r="AT312" s="219"/>
      <c r="AU312" s="107">
        <f>'[1]Contadores Por Turno 2026'!U314-'[1]Contadores Por Turno 2026'!U313</f>
        <v>518</v>
      </c>
      <c r="AV312" s="107">
        <f>'[1]Contadores Por Turno 2026'!V314-'[1]Contadores Por Turno 2026'!V313</f>
        <v>161</v>
      </c>
      <c r="AW312" s="107">
        <f>'[1]Contadores Por Turno 2026'!W314-'[1]Contadores Por Turno 2026'!W313</f>
        <v>94</v>
      </c>
      <c r="AX312" s="107"/>
      <c r="AY312" s="107">
        <v>0</v>
      </c>
      <c r="AZ312" s="107">
        <f>('[1]Contadores Por Turno 2026'!S314-'[1]Contadores Por Turno 2026'!S313)/1000</f>
        <v>54.511000000000003</v>
      </c>
      <c r="BA312" s="224"/>
      <c r="BB312" s="4"/>
    </row>
    <row r="313" spans="1:54" ht="15.75" thickBot="1" x14ac:dyDescent="0.3">
      <c r="A313" s="27">
        <f>+A312</f>
        <v>46126</v>
      </c>
      <c r="B313" s="28">
        <v>3</v>
      </c>
      <c r="C313" s="28">
        <v>16</v>
      </c>
      <c r="D313" s="28">
        <v>14</v>
      </c>
      <c r="E313" s="28">
        <v>50</v>
      </c>
      <c r="F313" s="28">
        <f>'[1]Contadores Por Turno 2026'!Y315-'[1]Contadores Por Turno 2026'!Y314</f>
        <v>34</v>
      </c>
      <c r="G313" s="28"/>
      <c r="H31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</v>
      </c>
      <c r="I313" s="28">
        <f>('[1]Contadores Por Turno 2026'!C315-'[1]Contadores Por Turno 2026'!C314)*10</f>
        <v>190</v>
      </c>
      <c r="J313" s="61">
        <f>Tabla1[[#This Row],[ENTRADA RO 1 (m3)]]</f>
        <v>330.33699999999999</v>
      </c>
      <c r="K313" s="61">
        <f>Tabla1[[#This Row],[RECHAZO ETAPA 1 (m3)]]</f>
        <v>59.336999999999989</v>
      </c>
      <c r="L313" s="61">
        <f>Tabla1[[#This Row],[PERMEADO ETAPA 1  (m3)]]</f>
        <v>271</v>
      </c>
      <c r="M313" s="60">
        <f>1-(Tabla1[[#This Row],[VOLUMEN ENVIADO A RO (m3)]]-Tabla1[[#This Row],[VOLUMEN ENVIADO PERMEADO RO (m3)]])/Tabla1[[#This Row],[VOLUMEN ENVIADO A RO (m3)]]</f>
        <v>0.82037434498708894</v>
      </c>
      <c r="N313" s="61">
        <f>('[1]Contadores Por Turno 2026'!N315-'[1]Contadores Por Turno 2026'!N314)/1000</f>
        <v>330.33699999999999</v>
      </c>
      <c r="O313" s="61">
        <f>('[1]Contadores Por Turno 2026'!O315-'[1]Contadores Por Turno 2026'!O314)</f>
        <v>271</v>
      </c>
      <c r="P313" s="61">
        <f>+Tabla1[[#This Row],[ENTRADA RO 1 (m3)]]-Tabla1[[#This Row],[PERMEADO ETAPA 1  (m3)]]</f>
        <v>59.336999999999989</v>
      </c>
      <c r="Q313" s="60">
        <f>1-(Tabla1[[#This Row],[VOLUMEN ENVIADO A RO (m3)]]-Tabla1[[#This Row],[VOLUMEN ENVIADO PERMEADO RO (m3)]])/Tabla1[[#This Row],[VOLUMEN ENVIADO A RO (m3)]]</f>
        <v>0.82037434498708894</v>
      </c>
      <c r="R313" s="61">
        <v>0</v>
      </c>
      <c r="S313" s="61">
        <v>0</v>
      </c>
      <c r="T313" s="61">
        <v>0</v>
      </c>
      <c r="U313" s="60" t="s">
        <v>18</v>
      </c>
      <c r="V313" s="61">
        <f>Tabla1[[#This Row],[VOLUMEN ENVIADO PERMEADO RO (m3)]]</f>
        <v>271</v>
      </c>
      <c r="W313" s="111">
        <f>Tabla1[[#This Row],[TOTAL CONSUMO AGUA LIMPIA PRODUCCIÓN (m3)]]+Tabla1[[#This Row],[TOTAL CONSUMO AGUA RECHAZO PRODUCCIÓN (m3)]]</f>
        <v>308</v>
      </c>
      <c r="X313" s="111">
        <f>+Tabla1[[#This Row],[PERMEADO ETAPA 1  (m3)]]+Tabla1[[#This Row],[VOLUMEN  PTAP POTABLE (m3)2]]+Tabla1[[#This Row],[VOLUMEN CONSUMO ACUEDUCTO (m3)]]+Tabla1[[#This Row],[VOLUMEN CONSUMO CARROTANQUES (m3)]]</f>
        <v>308</v>
      </c>
      <c r="Y313" s="111">
        <v>0</v>
      </c>
      <c r="Z313" s="111">
        <v>480</v>
      </c>
      <c r="AA313" s="111">
        <f>+Tabla1[[#This Row],[VOLUMEN CONSUMO AGUA LIMPIA TINTORERIA (m3)]]</f>
        <v>105</v>
      </c>
      <c r="AB313" s="104">
        <f>Tabla1[[#This Row],[VOLUMEN CONSUMO AGUA LIMPIA TINTORERIA (m3)]]/Tabla1[[#This Row],[TOTAL CONSUMO AGUA PRODUCCIÓN (m3)]]</f>
        <v>0.34090909090909088</v>
      </c>
      <c r="AC313" s="111">
        <f>Tabla1[[#This Row],[TOTAL CONSUMO AGUA LIMPIA PRODUCCIÓN (m3)]]-Tabla1[[#This Row],[VOLUMEN CONSUMO AGUA LIMPIA LAVANDERIA (m3)]]</f>
        <v>105</v>
      </c>
      <c r="AD313" s="111">
        <v>0</v>
      </c>
      <c r="AE313" s="115"/>
      <c r="AF313" s="115">
        <v>65</v>
      </c>
      <c r="AG313" s="115">
        <v>45</v>
      </c>
      <c r="AH313" s="115">
        <f>Tabla1[[#This Row],[VOLUMEN CONSUMO AGUA LIMPIA LAVANDERIA (m3)]]</f>
        <v>203</v>
      </c>
      <c r="AI313" s="104">
        <f>Tabla1[[#This Row],[VOLUMEN CONSUMO AGUA LIMPIA LAVANDERIA (m3)]]/Tabla1[[#This Row],[TOTAL CONSUMO AGUA PRODUCCIÓN (m3)]]</f>
        <v>0.65909090909090906</v>
      </c>
      <c r="AJ313" s="115">
        <f>'[1]Contadores Por Turno 2026'!D315-'[1]Contadores Por Turno 2026'!D314</f>
        <v>203</v>
      </c>
      <c r="AK313" s="115">
        <v>1</v>
      </c>
      <c r="AL313" s="115"/>
      <c r="AM313" s="115">
        <v>19</v>
      </c>
      <c r="AN313" s="115">
        <v>0</v>
      </c>
      <c r="AO313" s="218"/>
      <c r="AP313" s="114">
        <v>4.5600729611673829E-2</v>
      </c>
      <c r="AQ313" s="220"/>
      <c r="AR313" s="220">
        <v>8</v>
      </c>
      <c r="AS313" s="115">
        <f>'[1]Contadores Por Turno 2026'!L315-'[1]Contadores Por Turno 2026'!L314</f>
        <v>27</v>
      </c>
      <c r="AT313" s="220"/>
      <c r="AU313" s="112">
        <f>'[1]Contadores Por Turno 2026'!U315-'[1]Contadores Por Turno 2026'!U314</f>
        <v>324</v>
      </c>
      <c r="AV313" s="112">
        <f>'[1]Contadores Por Turno 2026'!V315-'[1]Contadores Por Turno 2026'!V314</f>
        <v>200</v>
      </c>
      <c r="AW313" s="112">
        <f>'[1]Contadores Por Turno 2026'!W315-'[1]Contadores Por Turno 2026'!W314</f>
        <v>264</v>
      </c>
      <c r="AX313" s="112"/>
      <c r="AY313" s="112">
        <f>('[1]Contadores Por Turno 2026'!AD315-'[1]Contadores Por Turno 2026'!AD314)</f>
        <v>0</v>
      </c>
      <c r="AZ313" s="112">
        <f>('[1]Contadores Por Turno 2026'!S315-'[1]Contadores Por Turno 2026'!S314)/1000</f>
        <v>65.287999999999997</v>
      </c>
      <c r="BA313" s="225"/>
      <c r="BB313" s="4"/>
    </row>
    <row r="314" spans="1:54" ht="15.75" thickBot="1" x14ac:dyDescent="0.3">
      <c r="A314" s="25">
        <f>+A313+1</f>
        <v>46127</v>
      </c>
      <c r="B314" s="26">
        <v>1</v>
      </c>
      <c r="C314" s="26">
        <v>16</v>
      </c>
      <c r="D314" s="26">
        <v>15</v>
      </c>
      <c r="E314" s="26">
        <f>+Tabla1[[#This Row],[VOLUMEN  PTAP POTABLE (m3)2]]+(75*Tabla1[[#This Row],[VOLUMEN  PTAP POTABLE (m3)2]])/100</f>
        <v>63</v>
      </c>
      <c r="F314" s="26">
        <f>'[1]Contadores Por Turno 2026'!Y316-'[1]Contadores Por Turno 2026'!Y315</f>
        <v>36</v>
      </c>
      <c r="G314" s="26"/>
      <c r="H3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</v>
      </c>
      <c r="I314" s="26">
        <f>('[1]Contadores Por Turno 2026'!C316-'[1]Contadores Por Turno 2026'!C315)*10</f>
        <v>110</v>
      </c>
      <c r="J314" s="57">
        <f>Tabla1[[#This Row],[ENTRADA RO 1 (m3)]]</f>
        <v>333.88499999999999</v>
      </c>
      <c r="K314" s="57">
        <f>Tabla1[[#This Row],[RECHAZO ETAPA 1 (m3)]]</f>
        <v>70.884999999999991</v>
      </c>
      <c r="L314" s="57">
        <f>Tabla1[[#This Row],[PERMEADO ETAPA 1  (m3)]]</f>
        <v>263</v>
      </c>
      <c r="M314" s="56">
        <f>1-(Tabla1[[#This Row],[VOLUMEN ENVIADO A RO (m3)]]-Tabla1[[#This Row],[VOLUMEN ENVIADO PERMEADO RO (m3)]])/Tabla1[[#This Row],[VOLUMEN ENVIADO A RO (m3)]]</f>
        <v>0.78769636252002939</v>
      </c>
      <c r="N314" s="57">
        <f>('[1]Contadores Por Turno 2026'!N316-'[1]Contadores Por Turno 2026'!N315)/1000</f>
        <v>333.88499999999999</v>
      </c>
      <c r="O314" s="57">
        <f>('[1]Contadores Por Turno 2026'!O316-'[1]Contadores Por Turno 2026'!O315)</f>
        <v>263</v>
      </c>
      <c r="P314" s="57">
        <f>+Tabla1[[#This Row],[ENTRADA RO 1 (m3)]]-Tabla1[[#This Row],[PERMEADO ETAPA 1  (m3)]]</f>
        <v>70.884999999999991</v>
      </c>
      <c r="Q314" s="56">
        <f>1-(Tabla1[[#This Row],[VOLUMEN ENVIADO A RO (m3)]]-Tabla1[[#This Row],[VOLUMEN ENVIADO PERMEADO RO (m3)]])/Tabla1[[#This Row],[VOLUMEN ENVIADO A RO (m3)]]</f>
        <v>0.78769636252002939</v>
      </c>
      <c r="R314" s="57">
        <v>0</v>
      </c>
      <c r="S314" s="57">
        <v>0</v>
      </c>
      <c r="T314" s="57">
        <v>0</v>
      </c>
      <c r="U314" s="56" t="s">
        <v>18</v>
      </c>
      <c r="V314" s="57">
        <f>Tabla1[[#This Row],[VOLUMEN ENVIADO PERMEADO RO (m3)]]</f>
        <v>263</v>
      </c>
      <c r="W314" s="101">
        <f>Tabla1[[#This Row],[TOTAL CONSUMO AGUA LIMPIA PRODUCCIÓN (m3)]]+Tabla1[[#This Row],[TOTAL CONSUMO AGUA RECHAZO PRODUCCIÓN (m3)]]</f>
        <v>324</v>
      </c>
      <c r="X314" s="101">
        <f>+Tabla1[[#This Row],[PERMEADO ETAPA 1  (m3)]]+Tabla1[[#This Row],[VOLUMEN  PTAP POTABLE (m3)2]]+Tabla1[[#This Row],[VOLUMEN CONSUMO ACUEDUCTO (m3)]]+Tabla1[[#This Row],[VOLUMEN CONSUMO CARROTANQUES (m3)]]</f>
        <v>324</v>
      </c>
      <c r="Y314" s="101">
        <v>0</v>
      </c>
      <c r="Z314" s="101">
        <v>480</v>
      </c>
      <c r="AA314" s="101">
        <f>+Tabla1[[#This Row],[VOLUMEN CONSUMO AGUA LIMPIA TINTORERIA (m3)]]</f>
        <v>150</v>
      </c>
      <c r="AB314" s="104">
        <f>Tabla1[[#This Row],[VOLUMEN CONSUMO AGUA LIMPIA TINTORERIA (m3)]]/Tabla1[[#This Row],[TOTAL CONSUMO AGUA PRODUCCIÓN (m3)]]</f>
        <v>0.46296296296296297</v>
      </c>
      <c r="AC314" s="101">
        <f>Tabla1[[#This Row],[TOTAL CONSUMO AGUA LIMPIA PRODUCCIÓN (m3)]]-Tabla1[[#This Row],[VOLUMEN CONSUMO AGUA LIMPIA LAVANDERIA (m3)]]</f>
        <v>150</v>
      </c>
      <c r="AD314" s="101">
        <v>0</v>
      </c>
      <c r="AE314" s="105"/>
      <c r="AF314" s="105">
        <v>65</v>
      </c>
      <c r="AG314" s="105">
        <v>45</v>
      </c>
      <c r="AH314" s="105">
        <f>Tabla1[[#This Row],[VOLUMEN CONSUMO AGUA LIMPIA LAVANDERIA (m3)]]</f>
        <v>174</v>
      </c>
      <c r="AI314" s="104">
        <f>Tabla1[[#This Row],[VOLUMEN CONSUMO AGUA LIMPIA LAVANDERIA (m3)]]/Tabla1[[#This Row],[TOTAL CONSUMO AGUA PRODUCCIÓN (m3)]]</f>
        <v>0.53703703703703709</v>
      </c>
      <c r="AJ314" s="105">
        <f>'[1]Contadores Por Turno 2026'!D316-'[1]Contadores Por Turno 2026'!D315</f>
        <v>174</v>
      </c>
      <c r="AK314" s="105">
        <v>0</v>
      </c>
      <c r="AL314" s="105"/>
      <c r="AM314" s="105">
        <v>19</v>
      </c>
      <c r="AN314" s="105">
        <v>0</v>
      </c>
      <c r="AO314" s="218">
        <f>'[1]Contadores Por Turno 2026'!R316-'[1]Contadores Por Turno 2026'!R315</f>
        <v>24</v>
      </c>
      <c r="AP314" s="104">
        <v>-7.3227885178674956E-3</v>
      </c>
      <c r="AQ314" s="218"/>
      <c r="AR314" s="218">
        <v>8</v>
      </c>
      <c r="AS314" s="105">
        <f>'[1]Contadores Por Turno 2026'!L316-'[1]Contadores Por Turno 2026'!L315</f>
        <v>25</v>
      </c>
      <c r="AT314" s="218"/>
      <c r="AU314" s="102">
        <f>'[1]Contadores Por Turno 2026'!U316-'[1]Contadores Por Turno 2026'!U315</f>
        <v>351</v>
      </c>
      <c r="AV314" s="102">
        <f>'[1]Contadores Por Turno 2026'!V316-'[1]Contadores Por Turno 2026'!V315</f>
        <v>175</v>
      </c>
      <c r="AW314" s="102">
        <f>'[1]Contadores Por Turno 2026'!W316-'[1]Contadores Por Turno 2026'!W315</f>
        <v>246</v>
      </c>
      <c r="AX314" s="102"/>
      <c r="AY314" s="102">
        <f>('[1]Contadores Por Turno 2026'!AD316-'[1]Contadores Por Turno 2026'!AD315)</f>
        <v>0</v>
      </c>
      <c r="AZ314" s="102">
        <f>('[1]Contadores Por Turno 2026'!S316-'[1]Contadores Por Turno 2026'!S315)/1000</f>
        <v>70.045000000000002</v>
      </c>
      <c r="BA314" s="223"/>
      <c r="BB314" s="4"/>
    </row>
    <row r="315" spans="1:54" ht="15.75" thickBot="1" x14ac:dyDescent="0.3">
      <c r="A315" s="23">
        <f>+A314</f>
        <v>46127</v>
      </c>
      <c r="B315" s="17">
        <v>2</v>
      </c>
      <c r="C315" s="17">
        <v>16</v>
      </c>
      <c r="D315" s="17">
        <v>15</v>
      </c>
      <c r="E315" s="17">
        <f>+Tabla1[[#This Row],[VOLUMEN  PTAP POTABLE (m3)2]]+(70*Tabla1[[#This Row],[VOLUMEN  PTAP POTABLE (m3)2]])/100</f>
        <v>40.799999999999997</v>
      </c>
      <c r="F315" s="17">
        <f>'[1]Contadores Por Turno 2026'!Y317-'[1]Contadores Por Turno 2026'!Y316</f>
        <v>24</v>
      </c>
      <c r="H31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134.19999999999999</v>
      </c>
      <c r="I315" s="17">
        <f>('[1]Contadores Por Turno 2026'!C317-'[1]Contadores Por Turno 2026'!C316)*10</f>
        <v>100</v>
      </c>
      <c r="J315" s="59">
        <f>Tabla1[[#This Row],[ENTRADA RO 1 (m3)]]</f>
        <v>359.084</v>
      </c>
      <c r="K315" s="59">
        <f>Tabla1[[#This Row],[RECHAZO ETAPA 1 (m3)]]</f>
        <v>108.084</v>
      </c>
      <c r="L315" s="59">
        <f>Tabla1[[#This Row],[PERMEADO ETAPA 1  (m3)]]</f>
        <v>251</v>
      </c>
      <c r="M315" s="58">
        <f>1-(Tabla1[[#This Row],[VOLUMEN ENVIADO A RO (m3)]]-Tabla1[[#This Row],[VOLUMEN ENVIADO PERMEADO RO (m3)]])/Tabla1[[#This Row],[VOLUMEN ENVIADO A RO (m3)]]</f>
        <v>0.6990007909012933</v>
      </c>
      <c r="N315" s="59">
        <f>('[1]Contadores Por Turno 2026'!N317-'[1]Contadores Por Turno 2026'!N316)/1000</f>
        <v>359.084</v>
      </c>
      <c r="O315" s="59">
        <f>('[1]Contadores Por Turno 2026'!O317-'[1]Contadores Por Turno 2026'!O316)</f>
        <v>251</v>
      </c>
      <c r="P315" s="59">
        <f>+Tabla1[[#This Row],[ENTRADA RO 1 (m3)]]-Tabla1[[#This Row],[PERMEADO ETAPA 1  (m3)]]</f>
        <v>108.084</v>
      </c>
      <c r="Q315" s="58">
        <f>1-(Tabla1[[#This Row],[VOLUMEN ENVIADO A RO (m3)]]-Tabla1[[#This Row],[VOLUMEN ENVIADO PERMEADO RO (m3)]])/Tabla1[[#This Row],[VOLUMEN ENVIADO A RO (m3)]]</f>
        <v>0.6990007909012933</v>
      </c>
      <c r="R315" s="59">
        <v>0</v>
      </c>
      <c r="S315" s="59">
        <v>0</v>
      </c>
      <c r="T315" s="59">
        <v>0</v>
      </c>
      <c r="U315" s="58" t="s">
        <v>18</v>
      </c>
      <c r="V315" s="59">
        <f>Tabla1[[#This Row],[VOLUMEN ENVIADO PERMEADO RO (m3)]]</f>
        <v>251</v>
      </c>
      <c r="W315" s="106">
        <f>Tabla1[[#This Row],[TOTAL CONSUMO AGUA LIMPIA PRODUCCIÓN (m3)]]+Tabla1[[#This Row],[TOTAL CONSUMO AGUA RECHAZO PRODUCCIÓN (m3)]]</f>
        <v>409.2</v>
      </c>
      <c r="X315" s="106">
        <f>+Tabla1[[#This Row],[PERMEADO ETAPA 1  (m3)]]+Tabla1[[#This Row],[VOLUMEN  PTAP POTABLE (m3)2]]+Tabla1[[#This Row],[VOLUMEN CONSUMO ACUEDUCTO (m3)]]+Tabla1[[#This Row],[VOLUMEN CONSUMO CARROTANQUES (m3)]]</f>
        <v>409.2</v>
      </c>
      <c r="Y315" s="106">
        <v>0</v>
      </c>
      <c r="Z315" s="106">
        <v>400</v>
      </c>
      <c r="AA315" s="106">
        <f>+Tabla1[[#This Row],[VOLUMEN CONSUMO AGUA LIMPIA TINTORERIA (m3)]]</f>
        <v>205.2</v>
      </c>
      <c r="AB315" s="104">
        <f>Tabla1[[#This Row],[VOLUMEN CONSUMO AGUA LIMPIA TINTORERIA (m3)]]/Tabla1[[#This Row],[TOTAL CONSUMO AGUA PRODUCCIÓN (m3)]]</f>
        <v>0.50146627565982405</v>
      </c>
      <c r="AC315" s="106">
        <f>Tabla1[[#This Row],[TOTAL CONSUMO AGUA LIMPIA PRODUCCIÓN (m3)]]-Tabla1[[#This Row],[VOLUMEN CONSUMO AGUA LIMPIA LAVANDERIA (m3)]]</f>
        <v>205.2</v>
      </c>
      <c r="AD315" s="106">
        <v>0</v>
      </c>
      <c r="AE315" s="110">
        <v>11188</v>
      </c>
      <c r="AF315" s="110">
        <v>65</v>
      </c>
      <c r="AG315" s="110">
        <v>45</v>
      </c>
      <c r="AH315" s="110">
        <f>Tabla1[[#This Row],[VOLUMEN CONSUMO AGUA LIMPIA LAVANDERIA (m3)]]</f>
        <v>204</v>
      </c>
      <c r="AI315" s="104">
        <f>Tabla1[[#This Row],[VOLUMEN CONSUMO AGUA LIMPIA LAVANDERIA (m3)]]/Tabla1[[#This Row],[TOTAL CONSUMO AGUA PRODUCCIÓN (m3)]]</f>
        <v>0.49853372434017595</v>
      </c>
      <c r="AJ315" s="110">
        <f>'[1]Contadores Por Turno 2026'!D317-'[1]Contadores Por Turno 2026'!D316</f>
        <v>204</v>
      </c>
      <c r="AK315" s="110">
        <v>0</v>
      </c>
      <c r="AL315" s="110">
        <v>16813</v>
      </c>
      <c r="AM315" s="110">
        <v>19</v>
      </c>
      <c r="AN315" s="110">
        <v>0</v>
      </c>
      <c r="AO315" s="219">
        <f>'[1]Contadores Por Turno 2026'!R317-'[1]Contadores Por Turno 2026'!R316</f>
        <v>48</v>
      </c>
      <c r="AP315" s="109">
        <v>1.9005384859043351E-2</v>
      </c>
      <c r="AQ315" s="219">
        <v>9782</v>
      </c>
      <c r="AR315" s="219">
        <v>8</v>
      </c>
      <c r="AS315" s="110">
        <f>'[1]Contadores Por Turno 2026'!L317-'[1]Contadores Por Turno 2026'!L316</f>
        <v>23</v>
      </c>
      <c r="AT315" s="219"/>
      <c r="AU315" s="107">
        <f>'[1]Contadores Por Turno 2026'!U317-'[1]Contadores Por Turno 2026'!U316</f>
        <v>426</v>
      </c>
      <c r="AV315" s="107">
        <f>'[1]Contadores Por Turno 2026'!V317-'[1]Contadores Por Turno 2026'!V316</f>
        <v>170</v>
      </c>
      <c r="AW315" s="107">
        <f>'[1]Contadores Por Turno 2026'!W317-'[1]Contadores Por Turno 2026'!W316</f>
        <v>216</v>
      </c>
      <c r="AX315" s="107"/>
      <c r="AY315" s="107">
        <f>('[1]Contadores Por Turno 2026'!AD317-'[1]Contadores Por Turno 2026'!AD316)</f>
        <v>0</v>
      </c>
      <c r="AZ315" s="107">
        <f>('[1]Contadores Por Turno 2026'!S317-'[1]Contadores Por Turno 2026'!S316)/1000</f>
        <v>82.516000000000005</v>
      </c>
      <c r="BA315" s="224"/>
      <c r="BB315" s="4"/>
    </row>
    <row r="316" spans="1:54" ht="15.75" thickBot="1" x14ac:dyDescent="0.3">
      <c r="A316" s="27">
        <f>+A315</f>
        <v>46127</v>
      </c>
      <c r="B316" s="28">
        <v>3</v>
      </c>
      <c r="C316" s="28">
        <v>16</v>
      </c>
      <c r="D316" s="28">
        <v>15</v>
      </c>
      <c r="E316" s="28">
        <f>+Tabla1[[#This Row],[VOLUMEN  PTAP POTABLE (m3)2]]+(70*Tabla1[[#This Row],[VOLUMEN  PTAP POTABLE (m3)2]])/100</f>
        <v>40.799999999999997</v>
      </c>
      <c r="F316" s="28">
        <f>'[1]Contadores Por Turno 2026'!Y318-'[1]Contadores Por Turno 2026'!Y317</f>
        <v>24</v>
      </c>
      <c r="G316" s="28"/>
      <c r="H31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203.2</v>
      </c>
      <c r="I316" s="28">
        <f>('[1]Contadores Por Turno 2026'!C318-'[1]Contadores Por Turno 2026'!C317)*10</f>
        <v>160</v>
      </c>
      <c r="J316" s="61">
        <f>Tabla1[[#This Row],[ENTRADA RO 1 (m3)]]</f>
        <v>251.238</v>
      </c>
      <c r="K316" s="61">
        <f>Tabla1[[#This Row],[RECHAZO ETAPA 1 (m3)]]</f>
        <v>51.238</v>
      </c>
      <c r="L316" s="61">
        <f>Tabla1[[#This Row],[PERMEADO ETAPA 1  (m3)]]</f>
        <v>200</v>
      </c>
      <c r="M316" s="60">
        <f>1-(Tabla1[[#This Row],[VOLUMEN ENVIADO A RO (m3)]]-Tabla1[[#This Row],[VOLUMEN ENVIADO PERMEADO RO (m3)]])/Tabla1[[#This Row],[VOLUMEN ENVIADO A RO (m3)]]</f>
        <v>0.7960579211743446</v>
      </c>
      <c r="N316" s="61">
        <f>('[1]Contadores Por Turno 2026'!N318-'[1]Contadores Por Turno 2026'!N317)/1000</f>
        <v>251.238</v>
      </c>
      <c r="O316" s="61">
        <f>('[1]Contadores Por Turno 2026'!O318-'[1]Contadores Por Turno 2026'!O317)</f>
        <v>200</v>
      </c>
      <c r="P316" s="61">
        <f>+Tabla1[[#This Row],[ENTRADA RO 1 (m3)]]-Tabla1[[#This Row],[PERMEADO ETAPA 1  (m3)]]</f>
        <v>51.238</v>
      </c>
      <c r="Q316" s="60">
        <f>1-(Tabla1[[#This Row],[VOLUMEN ENVIADO A RO (m3)]]-Tabla1[[#This Row],[VOLUMEN ENVIADO PERMEADO RO (m3)]])/Tabla1[[#This Row],[VOLUMEN ENVIADO A RO (m3)]]</f>
        <v>0.7960579211743446</v>
      </c>
      <c r="R316" s="61">
        <v>0</v>
      </c>
      <c r="S316" s="61">
        <v>0</v>
      </c>
      <c r="T316" s="61">
        <v>0</v>
      </c>
      <c r="U316" s="60" t="s">
        <v>18</v>
      </c>
      <c r="V316" s="61">
        <f>Tabla1[[#This Row],[VOLUMEN ENVIADO PERMEADO RO (m3)]]</f>
        <v>200</v>
      </c>
      <c r="W316" s="111">
        <f>Tabla1[[#This Row],[TOTAL CONSUMO AGUA LIMPIA PRODUCCIÓN (m3)]]+Tabla1[[#This Row],[TOTAL CONSUMO AGUA RECHAZO PRODUCCIÓN (m3)]]</f>
        <v>427.2</v>
      </c>
      <c r="X316" s="111">
        <f>+Tabla1[[#This Row],[PERMEADO ETAPA 1  (m3)]]+Tabla1[[#This Row],[VOLUMEN  PTAP POTABLE (m3)2]]+Tabla1[[#This Row],[VOLUMEN CONSUMO ACUEDUCTO (m3)]]+Tabla1[[#This Row],[VOLUMEN CONSUMO CARROTANQUES (m3)]]</f>
        <v>427.2</v>
      </c>
      <c r="Y316" s="111">
        <v>0</v>
      </c>
      <c r="Z316" s="111">
        <v>320</v>
      </c>
      <c r="AA316" s="111">
        <f>+Tabla1[[#This Row],[VOLUMEN CONSUMO AGUA LIMPIA TINTORERIA (m3)]]</f>
        <v>185.2</v>
      </c>
      <c r="AB316" s="104">
        <f>Tabla1[[#This Row],[VOLUMEN CONSUMO AGUA LIMPIA TINTORERIA (m3)]]/Tabla1[[#This Row],[TOTAL CONSUMO AGUA PRODUCCIÓN (m3)]]</f>
        <v>0.43352059925093633</v>
      </c>
      <c r="AC316" s="111">
        <f>Tabla1[[#This Row],[TOTAL CONSUMO AGUA LIMPIA PRODUCCIÓN (m3)]]-Tabla1[[#This Row],[VOLUMEN CONSUMO AGUA LIMPIA LAVANDERIA (m3)]]</f>
        <v>185.2</v>
      </c>
      <c r="AD316" s="111">
        <v>0</v>
      </c>
      <c r="AE316" s="115"/>
      <c r="AF316" s="115">
        <v>65</v>
      </c>
      <c r="AG316" s="115">
        <v>45</v>
      </c>
      <c r="AH316" s="115">
        <f>Tabla1[[#This Row],[VOLUMEN CONSUMO AGUA LIMPIA LAVANDERIA (m3)]]</f>
        <v>242</v>
      </c>
      <c r="AI316" s="104">
        <f>Tabla1[[#This Row],[VOLUMEN CONSUMO AGUA LIMPIA LAVANDERIA (m3)]]/Tabla1[[#This Row],[TOTAL CONSUMO AGUA PRODUCCIÓN (m3)]]</f>
        <v>0.56647940074906367</v>
      </c>
      <c r="AJ316" s="115">
        <f>'[1]Contadores Por Turno 2026'!D318-'[1]Contadores Por Turno 2026'!D317</f>
        <v>242</v>
      </c>
      <c r="AK316" s="115">
        <v>1</v>
      </c>
      <c r="AL316" s="115"/>
      <c r="AM316" s="115">
        <v>19</v>
      </c>
      <c r="AN316" s="115">
        <v>0</v>
      </c>
      <c r="AO316" s="220">
        <f>'[1]Contadores Por Turno 2026'!R318-'[1]Contadores Por Turno 2026'!R317</f>
        <v>22</v>
      </c>
      <c r="AP316" s="114">
        <v>3.7874688886484154E-2</v>
      </c>
      <c r="AQ316" s="220"/>
      <c r="AR316" s="220">
        <v>8</v>
      </c>
      <c r="AS316" s="115">
        <f>'[1]Contadores Por Turno 2026'!L318-'[1]Contadores Por Turno 2026'!L317</f>
        <v>24</v>
      </c>
      <c r="AT316" s="220"/>
      <c r="AU316" s="112">
        <f>'[1]Contadores Por Turno 2026'!U318-'[1]Contadores Por Turno 2026'!U317</f>
        <v>444</v>
      </c>
      <c r="AV316" s="112">
        <f>'[1]Contadores Por Turno 2026'!V318-'[1]Contadores Por Turno 2026'!V317</f>
        <v>144</v>
      </c>
      <c r="AW316" s="112">
        <f>'[1]Contadores Por Turno 2026'!W318-'[1]Contadores Por Turno 2026'!W317</f>
        <v>162</v>
      </c>
      <c r="AX316" s="112"/>
      <c r="AY316" s="112">
        <f>('[1]Contadores Por Turno 2026'!AD318-'[1]Contadores Por Turno 2026'!AD317)</f>
        <v>0</v>
      </c>
      <c r="AZ316" s="112">
        <f>('[1]Contadores Por Turno 2026'!S318-'[1]Contadores Por Turno 2026'!S317)/1000</f>
        <v>73.820999999999998</v>
      </c>
      <c r="BA316" s="225"/>
      <c r="BB316" s="4"/>
    </row>
    <row r="317" spans="1:54" ht="15.75" thickBot="1" x14ac:dyDescent="0.3">
      <c r="A317" s="25">
        <f>+A316+1</f>
        <v>46128</v>
      </c>
      <c r="B317" s="26">
        <v>1</v>
      </c>
      <c r="C317" s="26">
        <v>16</v>
      </c>
      <c r="D317" s="26">
        <v>16</v>
      </c>
      <c r="E317" s="26">
        <f>+Tabla1[[#This Row],[VOLUMEN  PTAP POTABLE (m3)2]]+(70*Tabla1[[#This Row],[VOLUMEN  PTAP POTABLE (m3)2]])/100</f>
        <v>73.099999999999994</v>
      </c>
      <c r="F317" s="26">
        <f>'[1]Contadores Por Turno 2026'!Y319-'[1]Contadores Por Turno 2026'!Y318</f>
        <v>43</v>
      </c>
      <c r="G317" s="26"/>
      <c r="H3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135.9</v>
      </c>
      <c r="I317" s="26">
        <f>('[1]Contadores Por Turno 2026'!C319-'[1]Contadores Por Turno 2026'!C318)*10</f>
        <v>380</v>
      </c>
      <c r="J317" s="57">
        <f>Tabla1[[#This Row],[ENTRADA RO 1 (m3)]]</f>
        <v>370</v>
      </c>
      <c r="K317" s="57">
        <f>Tabla1[[#This Row],[RECHAZO ETAPA 1 (m3)]]</f>
        <v>88</v>
      </c>
      <c r="L317" s="57">
        <f>Tabla1[[#This Row],[PERMEADO ETAPA 1  (m3)]]</f>
        <v>282</v>
      </c>
      <c r="M317" s="56">
        <f>1-(Tabla1[[#This Row],[VOLUMEN ENVIADO A RO (m3)]]-Tabla1[[#This Row],[VOLUMEN ENVIADO PERMEADO RO (m3)]])/Tabla1[[#This Row],[VOLUMEN ENVIADO A RO (m3)]]</f>
        <v>0.76216216216216215</v>
      </c>
      <c r="N317" s="57">
        <v>370</v>
      </c>
      <c r="O317" s="57">
        <f>('[1]Contadores Por Turno 2026'!O319-'[1]Contadores Por Turno 2026'!O318)</f>
        <v>282</v>
      </c>
      <c r="P317" s="57">
        <f>+Tabla1[[#This Row],[ENTRADA RO 1 (m3)]]-Tabla1[[#This Row],[PERMEADO ETAPA 1  (m3)]]</f>
        <v>88</v>
      </c>
      <c r="Q317" s="56">
        <f>1-(Tabla1[[#This Row],[VOLUMEN ENVIADO A RO (m3)]]-Tabla1[[#This Row],[VOLUMEN ENVIADO PERMEADO RO (m3)]])/Tabla1[[#This Row],[VOLUMEN ENVIADO A RO (m3)]]</f>
        <v>0.76216216216216215</v>
      </c>
      <c r="R317" s="57">
        <v>0</v>
      </c>
      <c r="S317" s="57">
        <v>0</v>
      </c>
      <c r="T317" s="57">
        <v>0</v>
      </c>
      <c r="U317" s="56" t="s">
        <v>18</v>
      </c>
      <c r="V317" s="57">
        <f>Tabla1[[#This Row],[VOLUMEN ENVIADO PERMEADO RO (m3)]]</f>
        <v>282</v>
      </c>
      <c r="W317" s="101">
        <f>Tabla1[[#This Row],[TOTAL CONSUMO AGUA LIMPIA PRODUCCIÓN (m3)]]+Tabla1[[#This Row],[TOTAL CONSUMO AGUA RECHAZO PRODUCCIÓN (m3)]]</f>
        <v>460.9</v>
      </c>
      <c r="X317" s="101">
        <f>+Tabla1[[#This Row],[PERMEADO ETAPA 1  (m3)]]+Tabla1[[#This Row],[VOLUMEN  PTAP POTABLE (m3)2]]+Tabla1[[#This Row],[VOLUMEN CONSUMO ACUEDUCTO (m3)]]+Tabla1[[#This Row],[VOLUMEN CONSUMO CARROTANQUES (m3)]]</f>
        <v>460.9</v>
      </c>
      <c r="Y317" s="101">
        <v>0</v>
      </c>
      <c r="Z317" s="101">
        <v>560</v>
      </c>
      <c r="AA317" s="101">
        <f>+Tabla1[[#This Row],[VOLUMEN CONSUMO AGUA LIMPIA TINTORERIA (m3)]]</f>
        <v>208.89999999999998</v>
      </c>
      <c r="AB317" s="104">
        <f>Tabla1[[#This Row],[VOLUMEN CONSUMO AGUA LIMPIA TINTORERIA (m3)]]/Tabla1[[#This Row],[TOTAL CONSUMO AGUA PRODUCCIÓN (m3)]]</f>
        <v>0.45324365372098069</v>
      </c>
      <c r="AC317" s="101">
        <f>Tabla1[[#This Row],[TOTAL CONSUMO AGUA LIMPIA PRODUCCIÓN (m3)]]-Tabla1[[#This Row],[VOLUMEN CONSUMO AGUA LIMPIA LAVANDERIA (m3)]]</f>
        <v>208.89999999999998</v>
      </c>
      <c r="AD317" s="101">
        <v>0</v>
      </c>
      <c r="AE317" s="105"/>
      <c r="AF317" s="105">
        <v>65</v>
      </c>
      <c r="AG317" s="105">
        <v>45</v>
      </c>
      <c r="AH317" s="105">
        <f>Tabla1[[#This Row],[VOLUMEN CONSUMO AGUA LIMPIA LAVANDERIA (m3)]]</f>
        <v>252</v>
      </c>
      <c r="AI317" s="104">
        <f>Tabla1[[#This Row],[VOLUMEN CONSUMO AGUA LIMPIA LAVANDERIA (m3)]]/Tabla1[[#This Row],[TOTAL CONSUMO AGUA PRODUCCIÓN (m3)]]</f>
        <v>0.54675634627901937</v>
      </c>
      <c r="AJ317" s="105">
        <f>'[1]Contadores Por Turno 2026'!D319-'[1]Contadores Por Turno 2026'!D318</f>
        <v>252</v>
      </c>
      <c r="AK317" s="105">
        <v>0</v>
      </c>
      <c r="AL317" s="105"/>
      <c r="AM317" s="105">
        <v>19</v>
      </c>
      <c r="AN317" s="105">
        <v>0</v>
      </c>
      <c r="AO317" s="218">
        <f>'[1]Contadores Por Turno 2026'!R319-'[1]Contadores Por Turno 2026'!R318</f>
        <v>19</v>
      </c>
      <c r="AP317" s="104">
        <v>6.5430752453653263E-2</v>
      </c>
      <c r="AQ317" s="218"/>
      <c r="AR317" s="218">
        <v>8</v>
      </c>
      <c r="AS317" s="105">
        <f>'[1]Contadores Por Turno 2026'!L319-'[1]Contadores Por Turno 2026'!L318</f>
        <v>25</v>
      </c>
      <c r="AT317" s="218"/>
      <c r="AU317" s="102">
        <f>'[1]Contadores Por Turno 2026'!U319-'[1]Contadores Por Turno 2026'!U318</f>
        <v>491</v>
      </c>
      <c r="AV317" s="102">
        <f>'[1]Contadores Por Turno 2026'!V319-'[1]Contadores Por Turno 2026'!V318</f>
        <v>179</v>
      </c>
      <c r="AW317" s="102">
        <f>'[1]Contadores Por Turno 2026'!W319-'[1]Contadores Por Turno 2026'!W318</f>
        <v>233</v>
      </c>
      <c r="AX317" s="102"/>
      <c r="AY317" s="102">
        <f>('[1]Contadores Por Turno 2026'!AD319-'[1]Contadores Por Turno 2026'!AD318)</f>
        <v>0</v>
      </c>
      <c r="AZ317" s="102">
        <f>('[1]Contadores Por Turno 2026'!S319-'[1]Contadores Por Turno 2026'!S318)/1000</f>
        <v>77.424999999999997</v>
      </c>
      <c r="BA317" s="223"/>
      <c r="BB317" s="4"/>
    </row>
    <row r="318" spans="1:54" ht="15.75" thickBot="1" x14ac:dyDescent="0.3">
      <c r="A318" s="23">
        <f>+A317</f>
        <v>46128</v>
      </c>
      <c r="B318" s="17">
        <v>2</v>
      </c>
      <c r="C318" s="17">
        <v>16</v>
      </c>
      <c r="D318" s="17">
        <v>16</v>
      </c>
      <c r="E318" s="28">
        <f>+Tabla1[[#This Row],[VOLUMEN  PTAP POTABLE (m3)2]]+(70*Tabla1[[#This Row],[VOLUMEN  PTAP POTABLE (m3)2]])/100</f>
        <v>76.5</v>
      </c>
      <c r="F318" s="28">
        <f>'[1]Contadores Por Turno 2026'!Y320-'[1]Contadores Por Turno 2026'!Y319</f>
        <v>45</v>
      </c>
      <c r="G318" s="28"/>
      <c r="H31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71.5</v>
      </c>
      <c r="I318" s="17">
        <f>('[1]Contadores Por Turno 2026'!C320-'[1]Contadores Por Turno 2026'!C319)*10</f>
        <v>260</v>
      </c>
      <c r="J318" s="59">
        <f>Tabla1[[#This Row],[ENTRADA RO 1 (m3)]]</f>
        <v>302.45100000000002</v>
      </c>
      <c r="K318" s="59">
        <f>Tabla1[[#This Row],[RECHAZO ETAPA 1 (m3)]]</f>
        <v>44.451000000000022</v>
      </c>
      <c r="L318" s="59">
        <f>Tabla1[[#This Row],[PERMEADO ETAPA 1  (m3)]]</f>
        <v>258</v>
      </c>
      <c r="M318" s="58">
        <f>1-(Tabla1[[#This Row],[VOLUMEN ENVIADO A RO (m3)]]-Tabla1[[#This Row],[VOLUMEN ENVIADO PERMEADO RO (m3)]])/Tabla1[[#This Row],[VOLUMEN ENVIADO A RO (m3)]]</f>
        <v>0.85303073886348524</v>
      </c>
      <c r="N318" s="59">
        <f>('[1]Contadores Por Turno 2026'!N320-'[1]Contadores Por Turno 2026'!N319)/1000</f>
        <v>302.45100000000002</v>
      </c>
      <c r="O318" s="59">
        <f>('[1]Contadores Por Turno 2026'!O320-'[1]Contadores Por Turno 2026'!O319)</f>
        <v>258</v>
      </c>
      <c r="P318" s="59">
        <f>+Tabla1[[#This Row],[ENTRADA RO 1 (m3)]]-Tabla1[[#This Row],[PERMEADO ETAPA 1  (m3)]]</f>
        <v>44.451000000000022</v>
      </c>
      <c r="Q318" s="58">
        <f>1-(Tabla1[[#This Row],[VOLUMEN ENVIADO A RO (m3)]]-Tabla1[[#This Row],[VOLUMEN ENVIADO PERMEADO RO (m3)]])/Tabla1[[#This Row],[VOLUMEN ENVIADO A RO (m3)]]</f>
        <v>0.85303073886348524</v>
      </c>
      <c r="R318" s="59">
        <v>0</v>
      </c>
      <c r="S318" s="59">
        <v>0</v>
      </c>
      <c r="T318" s="59">
        <v>0</v>
      </c>
      <c r="U318" s="58" t="s">
        <v>18</v>
      </c>
      <c r="V318" s="59">
        <f>Tabla1[[#This Row],[VOLUMEN ENVIADO PERMEADO RO (m3)]]</f>
        <v>258</v>
      </c>
      <c r="W318" s="106">
        <f>Tabla1[[#This Row],[TOTAL CONSUMO AGUA LIMPIA PRODUCCIÓN (m3)]]+Tabla1[[#This Row],[TOTAL CONSUMO AGUA RECHAZO PRODUCCIÓN (m3)]]</f>
        <v>374.5</v>
      </c>
      <c r="X318" s="106">
        <f>+Tabla1[[#This Row],[PERMEADO ETAPA 1  (m3)]]+Tabla1[[#This Row],[VOLUMEN  PTAP POTABLE (m3)2]]+Tabla1[[#This Row],[VOLUMEN CONSUMO ACUEDUCTO (m3)]]+Tabla1[[#This Row],[VOLUMEN CONSUMO CARROTANQUES (m3)]]</f>
        <v>374.5</v>
      </c>
      <c r="Y318" s="106">
        <v>0</v>
      </c>
      <c r="Z318" s="106">
        <v>560</v>
      </c>
      <c r="AA318" s="106">
        <f>+Tabla1[[#This Row],[VOLUMEN CONSUMO AGUA LIMPIA TINTORERIA (m3)]]</f>
        <v>156.5</v>
      </c>
      <c r="AB318" s="104">
        <f>Tabla1[[#This Row],[VOLUMEN CONSUMO AGUA LIMPIA TINTORERIA (m3)]]/Tabla1[[#This Row],[TOTAL CONSUMO AGUA PRODUCCIÓN (m3)]]</f>
        <v>0.41789052069425903</v>
      </c>
      <c r="AC318" s="106">
        <f>Tabla1[[#This Row],[TOTAL CONSUMO AGUA LIMPIA PRODUCCIÓN (m3)]]-Tabla1[[#This Row],[VOLUMEN CONSUMO AGUA LIMPIA LAVANDERIA (m3)]]</f>
        <v>156.5</v>
      </c>
      <c r="AD318" s="106">
        <v>0</v>
      </c>
      <c r="AE318" s="110">
        <v>9208</v>
      </c>
      <c r="AF318" s="110">
        <v>65</v>
      </c>
      <c r="AG318" s="110">
        <v>45</v>
      </c>
      <c r="AH318" s="110">
        <f>Tabla1[[#This Row],[VOLUMEN CONSUMO AGUA LIMPIA LAVANDERIA (m3)]]</f>
        <v>218</v>
      </c>
      <c r="AI318" s="104">
        <f>Tabla1[[#This Row],[VOLUMEN CONSUMO AGUA LIMPIA LAVANDERIA (m3)]]/Tabla1[[#This Row],[TOTAL CONSUMO AGUA PRODUCCIÓN (m3)]]</f>
        <v>0.58210947930574097</v>
      </c>
      <c r="AJ318" s="110">
        <f>'[1]Contadores Por Turno 2026'!D320-'[1]Contadores Por Turno 2026'!D319</f>
        <v>218</v>
      </c>
      <c r="AK318" s="110">
        <v>0</v>
      </c>
      <c r="AL318" s="110">
        <v>11167</v>
      </c>
      <c r="AM318" s="110">
        <v>19</v>
      </c>
      <c r="AN318" s="110">
        <v>0</v>
      </c>
      <c r="AO318" s="219">
        <f>'[1]Contadores Por Turno 2026'!R320-'[1]Contadores Por Turno 2026'!R319</f>
        <v>39</v>
      </c>
      <c r="AP318" s="109" t="s">
        <v>18</v>
      </c>
      <c r="AQ318" s="219">
        <v>1886</v>
      </c>
      <c r="AR318" s="219">
        <v>8</v>
      </c>
      <c r="AS318" s="110">
        <f>'[1]Contadores Por Turno 2026'!L320-'[1]Contadores Por Turno 2026'!L319</f>
        <v>21</v>
      </c>
      <c r="AT318" s="219"/>
      <c r="AU318" s="107">
        <f>'[1]Contadores Por Turno 2026'!U320-'[1]Contadores Por Turno 2026'!U319</f>
        <v>406</v>
      </c>
      <c r="AV318" s="107">
        <f>'[1]Contadores Por Turno 2026'!V320-'[1]Contadores Por Turno 2026'!V319</f>
        <v>154</v>
      </c>
      <c r="AW318" s="107">
        <f>'[1]Contadores Por Turno 2026'!W320-'[1]Contadores Por Turno 2026'!W319</f>
        <v>158</v>
      </c>
      <c r="AX318" s="107"/>
      <c r="AY318" s="107">
        <f>('[1]Contadores Por Turno 2026'!AD320-'[1]Contadores Por Turno 2026'!AD319)</f>
        <v>0</v>
      </c>
      <c r="AZ318" s="107">
        <f>('[1]Contadores Por Turno 2026'!S320-'[1]Contadores Por Turno 2026'!S319)/1000</f>
        <v>63.411000000000001</v>
      </c>
      <c r="BA318" s="224"/>
      <c r="BB318" s="4"/>
    </row>
    <row r="319" spans="1:54" ht="15.75" thickBot="1" x14ac:dyDescent="0.3">
      <c r="A319" s="27">
        <f>+A318</f>
        <v>46128</v>
      </c>
      <c r="B319" s="28">
        <v>3</v>
      </c>
      <c r="C319" s="28">
        <v>16</v>
      </c>
      <c r="D319" s="28">
        <v>16</v>
      </c>
      <c r="E319" s="17">
        <f>+Tabla1[[#This Row],[VOLUMEN  PTAP POTABLE (m3)2]]+(70*Tabla1[[#This Row],[VOLUMEN  PTAP POTABLE (m3)2]])/100</f>
        <v>69.7</v>
      </c>
      <c r="F319" s="17">
        <f>'[1]Contadores Por Turno 2026'!Y321-'[1]Contadores Por Turno 2026'!Y320</f>
        <v>41</v>
      </c>
      <c r="H31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218.3</v>
      </c>
      <c r="I319" s="28">
        <f>('[1]Contadores Por Turno 2026'!C321-'[1]Contadores Por Turno 2026'!C320)*10</f>
        <v>130</v>
      </c>
      <c r="J319" s="61">
        <f>Tabla1[[#This Row],[ENTRADA RO 1 (m3)]]</f>
        <v>315.125</v>
      </c>
      <c r="K319" s="61">
        <f>Tabla1[[#This Row],[RECHAZO ETAPA 1 (m3)]]</f>
        <v>75.125</v>
      </c>
      <c r="L319" s="61">
        <f>Tabla1[[#This Row],[PERMEADO ETAPA 1  (m3)]]</f>
        <v>240</v>
      </c>
      <c r="M319" s="60">
        <f>1-(Tabla1[[#This Row],[VOLUMEN ENVIADO A RO (m3)]]-Tabla1[[#This Row],[VOLUMEN ENVIADO PERMEADO RO (m3)]])/Tabla1[[#This Row],[VOLUMEN ENVIADO A RO (m3)]]</f>
        <v>0.76160253867512895</v>
      </c>
      <c r="N319" s="61">
        <f>('[1]Contadores Por Turno 2026'!N321-'[1]Contadores Por Turno 2026'!N320)/1000</f>
        <v>315.125</v>
      </c>
      <c r="O319" s="61">
        <f>('[1]Contadores Por Turno 2026'!O321-'[1]Contadores Por Turno 2026'!O320)</f>
        <v>240</v>
      </c>
      <c r="P319" s="61">
        <f>+Tabla1[[#This Row],[ENTRADA RO 1 (m3)]]-Tabla1[[#This Row],[PERMEADO ETAPA 1  (m3)]]</f>
        <v>75.125</v>
      </c>
      <c r="Q319" s="60">
        <f>1-(Tabla1[[#This Row],[VOLUMEN ENVIADO A RO (m3)]]-Tabla1[[#This Row],[VOLUMEN ENVIADO PERMEADO RO (m3)]])/Tabla1[[#This Row],[VOLUMEN ENVIADO A RO (m3)]]</f>
        <v>0.76160253867512895</v>
      </c>
      <c r="R319" s="61">
        <v>0</v>
      </c>
      <c r="S319" s="61">
        <v>0</v>
      </c>
      <c r="T319" s="61">
        <v>0</v>
      </c>
      <c r="U319" s="60" t="s">
        <v>18</v>
      </c>
      <c r="V319" s="61">
        <f>Tabla1[[#This Row],[VOLUMEN ENVIADO PERMEADO RO (m3)]]</f>
        <v>240</v>
      </c>
      <c r="W319" s="111">
        <f>Tabla1[[#This Row],[TOTAL CONSUMO AGUA LIMPIA PRODUCCIÓN (m3)]]+Tabla1[[#This Row],[TOTAL CONSUMO AGUA RECHAZO PRODUCCIÓN (m3)]]</f>
        <v>499.3</v>
      </c>
      <c r="X319" s="111">
        <f>+Tabla1[[#This Row],[PERMEADO ETAPA 1  (m3)]]+Tabla1[[#This Row],[VOLUMEN  PTAP POTABLE (m3)2]]+Tabla1[[#This Row],[VOLUMEN CONSUMO ACUEDUCTO (m3)]]+Tabla1[[#This Row],[VOLUMEN CONSUMO CARROTANQUES (m3)]]</f>
        <v>499.3</v>
      </c>
      <c r="Y319" s="111">
        <v>0</v>
      </c>
      <c r="Z319" s="111">
        <v>480</v>
      </c>
      <c r="AA319" s="111">
        <f>+Tabla1[[#This Row],[VOLUMEN CONSUMO AGUA LIMPIA TINTORERIA (m3)]]</f>
        <v>231.3</v>
      </c>
      <c r="AB319" s="104">
        <f>Tabla1[[#This Row],[VOLUMEN CONSUMO AGUA LIMPIA TINTORERIA (m3)]]/Tabla1[[#This Row],[TOTAL CONSUMO AGUA PRODUCCIÓN (m3)]]</f>
        <v>0.46324854796715403</v>
      </c>
      <c r="AC319" s="111">
        <f>Tabla1[[#This Row],[TOTAL CONSUMO AGUA LIMPIA PRODUCCIÓN (m3)]]-Tabla1[[#This Row],[VOLUMEN CONSUMO AGUA LIMPIA LAVANDERIA (m3)]]</f>
        <v>231.3</v>
      </c>
      <c r="AD319" s="111">
        <v>0</v>
      </c>
      <c r="AE319" s="115"/>
      <c r="AF319" s="115">
        <v>65</v>
      </c>
      <c r="AG319" s="115">
        <v>45</v>
      </c>
      <c r="AH319" s="115">
        <f>Tabla1[[#This Row],[VOLUMEN CONSUMO AGUA LIMPIA LAVANDERIA (m3)]]</f>
        <v>268</v>
      </c>
      <c r="AI319" s="104">
        <f>Tabla1[[#This Row],[VOLUMEN CONSUMO AGUA LIMPIA LAVANDERIA (m3)]]/Tabla1[[#This Row],[TOTAL CONSUMO AGUA PRODUCCIÓN (m3)]]</f>
        <v>0.53675145203284602</v>
      </c>
      <c r="AJ319" s="115">
        <f>'[1]Contadores Por Turno 2026'!D321-'[1]Contadores Por Turno 2026'!D320</f>
        <v>268</v>
      </c>
      <c r="AK319" s="115">
        <v>0</v>
      </c>
      <c r="AL319" s="115"/>
      <c r="AM319" s="115">
        <v>19</v>
      </c>
      <c r="AN319" s="115">
        <v>0</v>
      </c>
      <c r="AO319" s="220">
        <f>'[1]Contadores Por Turno 2026'!R321-'[1]Contadores Por Turno 2026'!R320</f>
        <v>20</v>
      </c>
      <c r="AP319" s="114" t="s">
        <v>18</v>
      </c>
      <c r="AQ319" s="220"/>
      <c r="AR319" s="220">
        <v>8</v>
      </c>
      <c r="AS319" s="115">
        <f>'[1]Contadores Por Turno 2026'!L321-'[1]Contadores Por Turno 2026'!L320</f>
        <v>26</v>
      </c>
      <c r="AT319" s="220"/>
      <c r="AU319" s="112">
        <f>'[1]Contadores Por Turno 2026'!U321-'[1]Contadores Por Turno 2026'!U320</f>
        <v>528</v>
      </c>
      <c r="AV319" s="112">
        <f>'[1]Contadores Por Turno 2026'!V321-'[1]Contadores Por Turno 2026'!V320</f>
        <v>192</v>
      </c>
      <c r="AW319" s="112">
        <f>'[1]Contadores Por Turno 2026'!W321-'[1]Contadores Por Turno 2026'!W320</f>
        <v>196</v>
      </c>
      <c r="AX319" s="112"/>
      <c r="AY319" s="112">
        <f>('[1]Contadores Por Turno 2026'!AD321-'[1]Contadores Por Turno 2026'!AD320)</f>
        <v>0</v>
      </c>
      <c r="AZ319" s="112">
        <f>('[1]Contadores Por Turno 2026'!S321-'[1]Contadores Por Turno 2026'!S320)/1000</f>
        <v>71.331999999999994</v>
      </c>
      <c r="BA319" s="225"/>
      <c r="BB319" s="4"/>
    </row>
    <row r="320" spans="1:54" ht="15.75" thickBot="1" x14ac:dyDescent="0.3">
      <c r="A320" s="25">
        <f>+A319+1</f>
        <v>46129</v>
      </c>
      <c r="B320" s="26">
        <v>1</v>
      </c>
      <c r="C320" s="26">
        <v>16</v>
      </c>
      <c r="D320" s="26">
        <v>17</v>
      </c>
      <c r="E320" s="26">
        <f>+Tabla1[[#This Row],[VOLUMEN  PTAP POTABLE (m3)2]]+(70*Tabla1[[#This Row],[VOLUMEN  PTAP POTABLE (m3)2]])/100</f>
        <v>64.599999999999994</v>
      </c>
      <c r="F320" s="26">
        <f>'[1]Contadores Por Turno 2026'!Y322-'[1]Contadores Por Turno 2026'!Y321</f>
        <v>38</v>
      </c>
      <c r="G320" s="26"/>
      <c r="H3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315.39999999999998</v>
      </c>
      <c r="I320" s="26">
        <f>('[1]Contadores Por Turno 2026'!C322-'[1]Contadores Por Turno 2026'!C321)*10</f>
        <v>370</v>
      </c>
      <c r="J320" s="57">
        <f>Tabla1[[#This Row],[ENTRADA RO 1 (m3)]]</f>
        <v>267.42</v>
      </c>
      <c r="K320" s="57">
        <f>Tabla1[[#This Row],[RECHAZO ETAPA 1 (m3)]]</f>
        <v>131.42000000000002</v>
      </c>
      <c r="L320" s="57">
        <f>Tabla1[[#This Row],[PERMEADO ETAPA 1  (m3)]]</f>
        <v>136</v>
      </c>
      <c r="M320" s="56">
        <f>1-(Tabla1[[#This Row],[VOLUMEN ENVIADO A RO (m3)]]-Tabla1[[#This Row],[VOLUMEN ENVIADO PERMEADO RO (m3)]])/Tabla1[[#This Row],[VOLUMEN ENVIADO A RO (m3)]]</f>
        <v>0.5085633086530551</v>
      </c>
      <c r="N320" s="57">
        <f>('[1]Contadores Por Turno 2026'!N322-'[1]Contadores Por Turno 2026'!N321)/1000</f>
        <v>267.42</v>
      </c>
      <c r="O320" s="57">
        <f>('[1]Contadores Por Turno 2026'!O322-'[1]Contadores Por Turno 2026'!O321)</f>
        <v>136</v>
      </c>
      <c r="P320" s="57">
        <f>+Tabla1[[#This Row],[ENTRADA RO 1 (m3)]]-Tabla1[[#This Row],[PERMEADO ETAPA 1  (m3)]]</f>
        <v>131.42000000000002</v>
      </c>
      <c r="Q320" s="56">
        <f>1-(Tabla1[[#This Row],[VOLUMEN ENVIADO A RO (m3)]]-Tabla1[[#This Row],[VOLUMEN ENVIADO PERMEADO RO (m3)]])/Tabla1[[#This Row],[VOLUMEN ENVIADO A RO (m3)]]</f>
        <v>0.5085633086530551</v>
      </c>
      <c r="R320" s="57">
        <v>0</v>
      </c>
      <c r="S320" s="57">
        <v>0</v>
      </c>
      <c r="T320" s="57">
        <v>0</v>
      </c>
      <c r="U320" s="56" t="s">
        <v>18</v>
      </c>
      <c r="V320" s="57">
        <f>Tabla1[[#This Row],[VOLUMEN ENVIADO PERMEADO RO (m3)]]</f>
        <v>136</v>
      </c>
      <c r="W320" s="101">
        <f>Tabla1[[#This Row],[TOTAL CONSUMO AGUA LIMPIA PRODUCCIÓN (m3)]]+Tabla1[[#This Row],[TOTAL CONSUMO AGUA RECHAZO PRODUCCIÓN (m3)]]</f>
        <v>489.4</v>
      </c>
      <c r="X320" s="101">
        <f>+Tabla1[[#This Row],[PERMEADO ETAPA 1  (m3)]]+Tabla1[[#This Row],[VOLUMEN  PTAP POTABLE (m3)2]]+Tabla1[[#This Row],[VOLUMEN CONSUMO ACUEDUCTO (m3)]]+Tabla1[[#This Row],[VOLUMEN CONSUMO CARROTANQUES (m3)]]</f>
        <v>489.4</v>
      </c>
      <c r="Y320" s="101">
        <v>0</v>
      </c>
      <c r="Z320" s="101">
        <v>560</v>
      </c>
      <c r="AA320" s="101">
        <f>+Tabla1[[#This Row],[VOLUMEN CONSUMO AGUA LIMPIA TINTORERIA (m3)]]</f>
        <v>192.39999999999998</v>
      </c>
      <c r="AB320" s="104">
        <f>Tabla1[[#This Row],[VOLUMEN CONSUMO AGUA LIMPIA TINTORERIA (m3)]]/Tabla1[[#This Row],[TOTAL CONSUMO AGUA PRODUCCIÓN (m3)]]</f>
        <v>0.39313445034736411</v>
      </c>
      <c r="AC320" s="101">
        <f>Tabla1[[#This Row],[TOTAL CONSUMO AGUA LIMPIA PRODUCCIÓN (m3)]]-Tabla1[[#This Row],[VOLUMEN CONSUMO AGUA LIMPIA LAVANDERIA (m3)]]</f>
        <v>192.39999999999998</v>
      </c>
      <c r="AD320" s="101">
        <v>0</v>
      </c>
      <c r="AE320" s="105"/>
      <c r="AF320" s="105">
        <v>65</v>
      </c>
      <c r="AG320" s="105">
        <v>45</v>
      </c>
      <c r="AH320" s="105">
        <f>Tabla1[[#This Row],[VOLUMEN CONSUMO AGUA LIMPIA LAVANDERIA (m3)]]</f>
        <v>297</v>
      </c>
      <c r="AI320" s="104">
        <f>Tabla1[[#This Row],[VOLUMEN CONSUMO AGUA LIMPIA LAVANDERIA (m3)]]/Tabla1[[#This Row],[TOTAL CONSUMO AGUA PRODUCCIÓN (m3)]]</f>
        <v>0.60686554965263595</v>
      </c>
      <c r="AJ320" s="105">
        <f>'[1]Contadores Por Turno 2026'!D322-'[1]Contadores Por Turno 2026'!D321</f>
        <v>297</v>
      </c>
      <c r="AK320" s="105">
        <v>0</v>
      </c>
      <c r="AL320" s="105"/>
      <c r="AM320" s="105">
        <v>19</v>
      </c>
      <c r="AN320" s="105">
        <v>0</v>
      </c>
      <c r="AO320" s="218">
        <f>'[1]Contadores Por Turno 2026'!R322-'[1]Contadores Por Turno 2026'!R321</f>
        <v>21</v>
      </c>
      <c r="AP320" s="104" t="s">
        <v>18</v>
      </c>
      <c r="AQ320" s="218"/>
      <c r="AR320" s="218">
        <v>8</v>
      </c>
      <c r="AS320" s="105">
        <f>'[1]Contadores Por Turno 2026'!L322-'[1]Contadores Por Turno 2026'!L321</f>
        <v>25</v>
      </c>
      <c r="AT320" s="218"/>
      <c r="AU320" s="102">
        <f>'[1]Contadores Por Turno 2026'!U322-'[1]Contadores Por Turno 2026'!U321</f>
        <v>516</v>
      </c>
      <c r="AV320" s="102">
        <f>'[1]Contadores Por Turno 2026'!V322-'[1]Contadores Por Turno 2026'!V321</f>
        <v>176</v>
      </c>
      <c r="AW320" s="102">
        <f>'[1]Contadores Por Turno 2026'!W322-'[1]Contadores Por Turno 2026'!W321</f>
        <v>102</v>
      </c>
      <c r="AX320" s="102"/>
      <c r="AY320" s="102">
        <f>('[1]Contadores Por Turno 2026'!AD322-'[1]Contadores Por Turno 2026'!AD321)</f>
        <v>0</v>
      </c>
      <c r="AZ320" s="102">
        <f>('[1]Contadores Por Turno 2026'!S322-'[1]Contadores Por Turno 2026'!S321)/1000</f>
        <v>55.222999999999999</v>
      </c>
      <c r="BA320" s="223"/>
      <c r="BB320" s="4"/>
    </row>
    <row r="321" spans="1:54" ht="15.75" thickBot="1" x14ac:dyDescent="0.3">
      <c r="A321" s="23">
        <f>+A320</f>
        <v>46129</v>
      </c>
      <c r="B321" s="17">
        <v>2</v>
      </c>
      <c r="C321" s="17">
        <v>16</v>
      </c>
      <c r="D321" s="17">
        <v>17</v>
      </c>
      <c r="E321" s="17">
        <f>+Tabla1[[#This Row],[VOLUMEN  PTAP POTABLE (m3)2]]+(70*Tabla1[[#This Row],[VOLUMEN  PTAP POTABLE (m3)2]])/100</f>
        <v>40.799999999999997</v>
      </c>
      <c r="F321" s="17">
        <f>'[1]Contadores Por Turno 2026'!Y323-'[1]Contadores Por Turno 2026'!Y322</f>
        <v>24</v>
      </c>
      <c r="H32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260.2</v>
      </c>
      <c r="I321" s="17">
        <f>('[1]Contadores Por Turno 2026'!C323-'[1]Contadores Por Turno 2026'!C322)*10</f>
        <v>410</v>
      </c>
      <c r="J321" s="59">
        <f>Tabla1[[#This Row],[ENTRADA RO 1 (m3)]]</f>
        <v>176.68700000000001</v>
      </c>
      <c r="K321" s="59">
        <f>Tabla1[[#This Row],[RECHAZO ETAPA 1 (m3)]]</f>
        <v>54.687000000000012</v>
      </c>
      <c r="L321" s="59">
        <f>Tabla1[[#This Row],[PERMEADO ETAPA 1  (m3)]]</f>
        <v>122</v>
      </c>
      <c r="M321" s="58">
        <f>1-(Tabla1[[#This Row],[VOLUMEN ENVIADO A RO (m3)]]-Tabla1[[#This Row],[VOLUMEN ENVIADO PERMEADO RO (m3)]])/Tabla1[[#This Row],[VOLUMEN ENVIADO A RO (m3)]]</f>
        <v>0.69048656664044317</v>
      </c>
      <c r="N321" s="59">
        <f>('[1]Contadores Por Turno 2026'!N323-'[1]Contadores Por Turno 2026'!N322)/1000</f>
        <v>176.68700000000001</v>
      </c>
      <c r="O321" s="59">
        <f>('[1]Contadores Por Turno 2026'!O323-'[1]Contadores Por Turno 2026'!O322)</f>
        <v>122</v>
      </c>
      <c r="P321" s="59">
        <f>+Tabla1[[#This Row],[ENTRADA RO 1 (m3)]]-Tabla1[[#This Row],[PERMEADO ETAPA 1  (m3)]]</f>
        <v>54.687000000000012</v>
      </c>
      <c r="Q321" s="58">
        <f>1-(Tabla1[[#This Row],[VOLUMEN ENVIADO A RO (m3)]]-Tabla1[[#This Row],[VOLUMEN ENVIADO PERMEADO RO (m3)]])/Tabla1[[#This Row],[VOLUMEN ENVIADO A RO (m3)]]</f>
        <v>0.69048656664044317</v>
      </c>
      <c r="R321" s="59">
        <v>0</v>
      </c>
      <c r="S321" s="59">
        <v>0</v>
      </c>
      <c r="T321" s="59">
        <v>0</v>
      </c>
      <c r="U321" s="58" t="s">
        <v>18</v>
      </c>
      <c r="V321" s="59">
        <f>Tabla1[[#This Row],[VOLUMEN ENVIADO PERMEADO RO (m3)]]</f>
        <v>122</v>
      </c>
      <c r="W321" s="106">
        <f>Tabla1[[#This Row],[TOTAL CONSUMO AGUA LIMPIA PRODUCCIÓN (m3)]]+Tabla1[[#This Row],[TOTAL CONSUMO AGUA RECHAZO PRODUCCIÓN (m3)]]</f>
        <v>406.2</v>
      </c>
      <c r="X321" s="106">
        <f>+Tabla1[[#This Row],[PERMEADO ETAPA 1  (m3)]]+Tabla1[[#This Row],[VOLUMEN  PTAP POTABLE (m3)2]]+Tabla1[[#This Row],[VOLUMEN CONSUMO ACUEDUCTO (m3)]]+Tabla1[[#This Row],[VOLUMEN CONSUMO CARROTANQUES (m3)]]</f>
        <v>406.2</v>
      </c>
      <c r="Y321" s="106">
        <v>0</v>
      </c>
      <c r="Z321" s="106">
        <v>320</v>
      </c>
      <c r="AA321" s="106">
        <f>+Tabla1[[#This Row],[VOLUMEN CONSUMO AGUA LIMPIA TINTORERIA (m3)]]</f>
        <v>122.19999999999999</v>
      </c>
      <c r="AB321" s="104">
        <f>Tabla1[[#This Row],[VOLUMEN CONSUMO AGUA LIMPIA TINTORERIA (m3)]]/Tabla1[[#This Row],[TOTAL CONSUMO AGUA PRODUCCIÓN (m3)]]</f>
        <v>0.30083702609551943</v>
      </c>
      <c r="AC321" s="106">
        <f>Tabla1[[#This Row],[TOTAL CONSUMO AGUA LIMPIA PRODUCCIÓN (m3)]]-Tabla1[[#This Row],[VOLUMEN CONSUMO AGUA LIMPIA LAVANDERIA (m3)]]</f>
        <v>122.19999999999999</v>
      </c>
      <c r="AD321" s="106">
        <v>0</v>
      </c>
      <c r="AE321" s="110">
        <v>6703</v>
      </c>
      <c r="AF321" s="110">
        <v>65</v>
      </c>
      <c r="AG321" s="110">
        <v>45</v>
      </c>
      <c r="AH321" s="110">
        <f>Tabla1[[#This Row],[VOLUMEN CONSUMO AGUA LIMPIA LAVANDERIA (m3)]]</f>
        <v>284</v>
      </c>
      <c r="AI321" s="104">
        <f>Tabla1[[#This Row],[VOLUMEN CONSUMO AGUA LIMPIA LAVANDERIA (m3)]]/Tabla1[[#This Row],[TOTAL CONSUMO AGUA PRODUCCIÓN (m3)]]</f>
        <v>0.69916297390448057</v>
      </c>
      <c r="AJ321" s="110">
        <f>'[1]Contadores Por Turno 2026'!D323-'[1]Contadores Por Turno 2026'!D322</f>
        <v>284</v>
      </c>
      <c r="AK321" s="110">
        <v>0</v>
      </c>
      <c r="AL321" s="110">
        <v>18668</v>
      </c>
      <c r="AM321" s="110">
        <v>19</v>
      </c>
      <c r="AN321" s="110">
        <v>0</v>
      </c>
      <c r="AO321" s="219">
        <f>'[1]Contadores Por Turno 2026'!R323-'[1]Contadores Por Turno 2026'!R322</f>
        <v>31</v>
      </c>
      <c r="AP321" s="109" t="s">
        <v>18</v>
      </c>
      <c r="AQ321" s="219">
        <v>3080</v>
      </c>
      <c r="AR321" s="219">
        <v>8</v>
      </c>
      <c r="AS321" s="110">
        <f>'[1]Contadores Por Turno 2026'!L323-'[1]Contadores Por Turno 2026'!L322</f>
        <v>23</v>
      </c>
      <c r="AT321" s="219"/>
      <c r="AU321" s="107">
        <f>'[1]Contadores Por Turno 2026'!U323-'[1]Contadores Por Turno 2026'!U322</f>
        <v>423</v>
      </c>
      <c r="AV321" s="107">
        <f>'[1]Contadores Por Turno 2026'!V323-'[1]Contadores Por Turno 2026'!V322</f>
        <v>172</v>
      </c>
      <c r="AW321" s="107">
        <f>'[1]Contadores Por Turno 2026'!W323-'[1]Contadores Por Turno 2026'!W322</f>
        <v>116</v>
      </c>
      <c r="AX321" s="107"/>
      <c r="AY321" s="107">
        <f>('[1]Contadores Por Turno 2026'!AD323-'[1]Contadores Por Turno 2026'!AD322)</f>
        <v>0</v>
      </c>
      <c r="AZ321" s="107">
        <f>('[1]Contadores Por Turno 2026'!S323-'[1]Contadores Por Turno 2026'!S322)/1000</f>
        <v>72.438999999999993</v>
      </c>
      <c r="BA321" s="224"/>
      <c r="BB321" s="4"/>
    </row>
    <row r="322" spans="1:54" ht="15.75" thickBot="1" x14ac:dyDescent="0.3">
      <c r="A322" s="27">
        <f>+A321</f>
        <v>46129</v>
      </c>
      <c r="B322" s="28">
        <v>3</v>
      </c>
      <c r="C322" s="28">
        <v>16</v>
      </c>
      <c r="D322" s="28">
        <v>17</v>
      </c>
      <c r="E322" s="28">
        <f>+Tabla1[[#This Row],[VOLUMEN  PTAP POTABLE (m3)2]]+(70*Tabla1[[#This Row],[VOLUMEN  PTAP POTABLE (m3)2]])/100</f>
        <v>45.9</v>
      </c>
      <c r="F322" s="28">
        <f>'[1]Contadores Por Turno 2026'!Y324-'[1]Contadores Por Turno 2026'!Y323</f>
        <v>27</v>
      </c>
      <c r="G322" s="28"/>
      <c r="H32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140.1</v>
      </c>
      <c r="I322" s="28">
        <f>('[1]Contadores Por Turno 2026'!C324-'[1]Contadores Por Turno 2026'!C323)*10</f>
        <v>300</v>
      </c>
      <c r="J322" s="61">
        <f>Tabla1[[#This Row],[ENTRADA RO 1 (m3)]]</f>
        <v>311.25799999999998</v>
      </c>
      <c r="K322" s="61">
        <f>Tabla1[[#This Row],[RECHAZO ETAPA 1 (m3)]]</f>
        <v>75.257999999999981</v>
      </c>
      <c r="L322" s="61">
        <f>Tabla1[[#This Row],[PERMEADO ETAPA 1  (m3)]]</f>
        <v>236</v>
      </c>
      <c r="M322" s="60">
        <f>1-(Tabla1[[#This Row],[VOLUMEN ENVIADO A RO (m3)]]-Tabla1[[#This Row],[VOLUMEN ENVIADO PERMEADO RO (m3)]])/Tabla1[[#This Row],[VOLUMEN ENVIADO A RO (m3)]]</f>
        <v>0.75821344350988573</v>
      </c>
      <c r="N322" s="61">
        <f>('[1]Contadores Por Turno 2026'!N324-'[1]Contadores Por Turno 2026'!N323)/1000</f>
        <v>311.25799999999998</v>
      </c>
      <c r="O322" s="61">
        <f>('[1]Contadores Por Turno 2026'!O324-'[1]Contadores Por Turno 2026'!O323)</f>
        <v>236</v>
      </c>
      <c r="P322" s="61">
        <f>+Tabla1[[#This Row],[ENTRADA RO 1 (m3)]]-Tabla1[[#This Row],[PERMEADO ETAPA 1  (m3)]]</f>
        <v>75.257999999999981</v>
      </c>
      <c r="Q322" s="60">
        <f>1-(Tabla1[[#This Row],[VOLUMEN ENVIADO A RO (m3)]]-Tabla1[[#This Row],[VOLUMEN ENVIADO PERMEADO RO (m3)]])/Tabla1[[#This Row],[VOLUMEN ENVIADO A RO (m3)]]</f>
        <v>0.75821344350988573</v>
      </c>
      <c r="R322" s="61">
        <v>0</v>
      </c>
      <c r="S322" s="61">
        <v>0</v>
      </c>
      <c r="T322" s="61">
        <v>0</v>
      </c>
      <c r="U322" s="60" t="s">
        <v>18</v>
      </c>
      <c r="V322" s="61">
        <f>Tabla1[[#This Row],[VOLUMEN ENVIADO PERMEADO RO (m3)]]</f>
        <v>236</v>
      </c>
      <c r="W322" s="111">
        <f>Tabla1[[#This Row],[TOTAL CONSUMO AGUA LIMPIA PRODUCCIÓN (m3)]]+Tabla1[[#This Row],[TOTAL CONSUMO AGUA RECHAZO PRODUCCIÓN (m3)]]</f>
        <v>403.1</v>
      </c>
      <c r="X322" s="111">
        <f>+Tabla1[[#This Row],[PERMEADO ETAPA 1  (m3)]]+Tabla1[[#This Row],[VOLUMEN  PTAP POTABLE (m3)2]]+Tabla1[[#This Row],[VOLUMEN CONSUMO ACUEDUCTO (m3)]]+Tabla1[[#This Row],[VOLUMEN CONSUMO CARROTANQUES (m3)]]</f>
        <v>403.1</v>
      </c>
      <c r="Y322" s="111">
        <v>0</v>
      </c>
      <c r="Z322" s="111">
        <v>560</v>
      </c>
      <c r="AA322" s="111">
        <f>+Tabla1[[#This Row],[VOLUMEN CONSUMO AGUA LIMPIA TINTORERIA (m3)]]</f>
        <v>164.10000000000002</v>
      </c>
      <c r="AB322" s="104">
        <f>Tabla1[[#This Row],[VOLUMEN CONSUMO AGUA LIMPIA TINTORERIA (m3)]]/Tabla1[[#This Row],[TOTAL CONSUMO AGUA PRODUCCIÓN (m3)]]</f>
        <v>0.40709501364425704</v>
      </c>
      <c r="AC322" s="111">
        <f>Tabla1[[#This Row],[TOTAL CONSUMO AGUA LIMPIA PRODUCCIÓN (m3)]]-Tabla1[[#This Row],[VOLUMEN CONSUMO AGUA LIMPIA LAVANDERIA (m3)]]</f>
        <v>164.10000000000002</v>
      </c>
      <c r="AD322" s="111">
        <v>0</v>
      </c>
      <c r="AE322" s="115"/>
      <c r="AF322" s="115">
        <v>65</v>
      </c>
      <c r="AG322" s="115">
        <v>45</v>
      </c>
      <c r="AH322" s="115">
        <f>Tabla1[[#This Row],[VOLUMEN CONSUMO AGUA LIMPIA LAVANDERIA (m3)]]</f>
        <v>239</v>
      </c>
      <c r="AI322" s="104">
        <f>Tabla1[[#This Row],[VOLUMEN CONSUMO AGUA LIMPIA LAVANDERIA (m3)]]/Tabla1[[#This Row],[TOTAL CONSUMO AGUA PRODUCCIÓN (m3)]]</f>
        <v>0.59290498635574296</v>
      </c>
      <c r="AJ322" s="115">
        <f>'[1]Contadores Por Turno 2026'!D324-'[1]Contadores Por Turno 2026'!D323</f>
        <v>239</v>
      </c>
      <c r="AK322" s="115">
        <v>0</v>
      </c>
      <c r="AL322" s="115"/>
      <c r="AM322" s="115">
        <v>19</v>
      </c>
      <c r="AN322" s="115">
        <v>0</v>
      </c>
      <c r="AO322" s="220">
        <f>'[1]Contadores Por Turno 2026'!R324-'[1]Contadores Por Turno 2026'!R323</f>
        <v>63</v>
      </c>
      <c r="AP322" s="114" t="s">
        <v>18</v>
      </c>
      <c r="AQ322" s="220"/>
      <c r="AR322" s="220">
        <v>8</v>
      </c>
      <c r="AS322" s="115">
        <f>'[1]Contadores Por Turno 2026'!L324-'[1]Contadores Por Turno 2026'!L323</f>
        <v>23</v>
      </c>
      <c r="AT322" s="220"/>
      <c r="AU322" s="112">
        <f>'[1]Contadores Por Turno 2026'!U324-'[1]Contadores Por Turno 2026'!U323</f>
        <v>422</v>
      </c>
      <c r="AV322" s="112">
        <f>'[1]Contadores Por Turno 2026'!V324-'[1]Contadores Por Turno 2026'!V323</f>
        <v>182</v>
      </c>
      <c r="AW322" s="112">
        <f>'[1]Contadores Por Turno 2026'!W324-'[1]Contadores Por Turno 2026'!W323</f>
        <v>182</v>
      </c>
      <c r="AX322" s="112"/>
      <c r="AY322" s="112">
        <f>('[1]Contadores Por Turno 2026'!AD324-'[1]Contadores Por Turno 2026'!AD323)</f>
        <v>0</v>
      </c>
      <c r="AZ322" s="112">
        <f>('[1]Contadores Por Turno 2026'!S324-'[1]Contadores Por Turno 2026'!S323)/1000</f>
        <v>50.296999999999997</v>
      </c>
      <c r="BA322" s="225"/>
      <c r="BB322" s="4"/>
    </row>
    <row r="323" spans="1:54" ht="15.75" thickBot="1" x14ac:dyDescent="0.3">
      <c r="A323" s="25">
        <f>+A322+1</f>
        <v>46130</v>
      </c>
      <c r="B323" s="26">
        <v>1</v>
      </c>
      <c r="C323" s="26">
        <v>16</v>
      </c>
      <c r="D323" s="26">
        <v>18</v>
      </c>
      <c r="E323" s="26">
        <f>+Tabla1[[#This Row],[VOLUMEN  PTAP POTABLE (m3)2]]+(70*Tabla1[[#This Row],[VOLUMEN  PTAP POTABLE (m3)2]])/100</f>
        <v>28.9</v>
      </c>
      <c r="F323" s="26">
        <f>'[1]Contadores Por Turno 2026'!Y325-'[1]Contadores Por Turno 2026'!Y324</f>
        <v>17</v>
      </c>
      <c r="G323" s="26"/>
      <c r="H3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181.1</v>
      </c>
      <c r="I323" s="26">
        <f>('[1]Contadores Por Turno 2026'!C325-'[1]Contadores Por Turno 2026'!C324)*10</f>
        <v>230</v>
      </c>
      <c r="J323" s="57">
        <f>Tabla1[[#This Row],[ENTRADA RO 1 (m3)]]</f>
        <v>302.95</v>
      </c>
      <c r="K323" s="57">
        <f>Tabla1[[#This Row],[RECHAZO ETAPA 1 (m3)]]</f>
        <v>75.949999999999989</v>
      </c>
      <c r="L323" s="57">
        <f>Tabla1[[#This Row],[PERMEADO ETAPA 1  (m3)]]</f>
        <v>227</v>
      </c>
      <c r="M323" s="56">
        <f>1-(Tabla1[[#This Row],[VOLUMEN ENVIADO A RO (m3)]]-Tabla1[[#This Row],[VOLUMEN ENVIADO PERMEADO RO (m3)]])/Tabla1[[#This Row],[VOLUMEN ENVIADO A RO (m3)]]</f>
        <v>0.74929856411949169</v>
      </c>
      <c r="N323" s="57">
        <f>('[1]Contadores Por Turno 2026'!N325-'[1]Contadores Por Turno 2026'!N324)/1000</f>
        <v>302.95</v>
      </c>
      <c r="O323" s="57">
        <f>('[1]Contadores Por Turno 2026'!O325-'[1]Contadores Por Turno 2026'!O324)</f>
        <v>227</v>
      </c>
      <c r="P323" s="57">
        <f>+Tabla1[[#This Row],[ENTRADA RO 1 (m3)]]-Tabla1[[#This Row],[PERMEADO ETAPA 1  (m3)]]</f>
        <v>75.949999999999989</v>
      </c>
      <c r="Q323" s="56">
        <f>1-(Tabla1[[#This Row],[VOLUMEN ENVIADO A RO (m3)]]-Tabla1[[#This Row],[VOLUMEN ENVIADO PERMEADO RO (m3)]])/Tabla1[[#This Row],[VOLUMEN ENVIADO A RO (m3)]]</f>
        <v>0.74929856411949169</v>
      </c>
      <c r="R323" s="57">
        <v>0</v>
      </c>
      <c r="S323" s="57">
        <v>0</v>
      </c>
      <c r="T323" s="57">
        <v>0</v>
      </c>
      <c r="U323" s="56" t="s">
        <v>18</v>
      </c>
      <c r="V323" s="57">
        <f>Tabla1[[#This Row],[VOLUMEN ENVIADO PERMEADO RO (m3)]]</f>
        <v>227</v>
      </c>
      <c r="W323" s="101">
        <f>Tabla1[[#This Row],[TOTAL CONSUMO AGUA LIMPIA PRODUCCIÓN (m3)]]+Tabla1[[#This Row],[TOTAL CONSUMO AGUA RECHAZO PRODUCCIÓN (m3)]]</f>
        <v>425.1</v>
      </c>
      <c r="X323" s="101">
        <f>+Tabla1[[#This Row],[PERMEADO ETAPA 1  (m3)]]+Tabla1[[#This Row],[VOLUMEN  PTAP POTABLE (m3)2]]+Tabla1[[#This Row],[VOLUMEN CONSUMO ACUEDUCTO (m3)]]+Tabla1[[#This Row],[VOLUMEN CONSUMO CARROTANQUES (m3)]]</f>
        <v>425.1</v>
      </c>
      <c r="Y323" s="101">
        <v>0</v>
      </c>
      <c r="Z323" s="101">
        <v>640</v>
      </c>
      <c r="AA323" s="101">
        <f>+Tabla1[[#This Row],[VOLUMEN CONSUMO AGUA LIMPIA TINTORERIA (m3)]]</f>
        <v>197.10000000000002</v>
      </c>
      <c r="AB323" s="104">
        <f>Tabla1[[#This Row],[VOLUMEN CONSUMO AGUA LIMPIA TINTORERIA (m3)]]/Tabla1[[#This Row],[TOTAL CONSUMO AGUA PRODUCCIÓN (m3)]]</f>
        <v>0.4636556104446013</v>
      </c>
      <c r="AC323" s="101">
        <f>Tabla1[[#This Row],[TOTAL CONSUMO AGUA LIMPIA PRODUCCIÓN (m3)]]-Tabla1[[#This Row],[VOLUMEN CONSUMO AGUA LIMPIA LAVANDERIA (m3)]]</f>
        <v>197.10000000000002</v>
      </c>
      <c r="AD323" s="101">
        <v>0</v>
      </c>
      <c r="AE323" s="105"/>
      <c r="AF323" s="105">
        <v>65</v>
      </c>
      <c r="AG323" s="105">
        <v>45</v>
      </c>
      <c r="AH323" s="105">
        <f>Tabla1[[#This Row],[VOLUMEN CONSUMO AGUA LIMPIA LAVANDERIA (m3)]]</f>
        <v>228</v>
      </c>
      <c r="AI323" s="104">
        <f>Tabla1[[#This Row],[VOLUMEN CONSUMO AGUA LIMPIA LAVANDERIA (m3)]]/Tabla1[[#This Row],[TOTAL CONSUMO AGUA PRODUCCIÓN (m3)]]</f>
        <v>0.53634438955539865</v>
      </c>
      <c r="AJ323" s="105">
        <f>'[1]Contadores Por Turno 2026'!D325-'[1]Contadores Por Turno 2026'!D324</f>
        <v>228</v>
      </c>
      <c r="AK323" s="105">
        <v>0</v>
      </c>
      <c r="AL323" s="105"/>
      <c r="AM323" s="105">
        <v>19</v>
      </c>
      <c r="AN323" s="105">
        <v>0</v>
      </c>
      <c r="AO323" s="218"/>
      <c r="AP323" s="104" t="s">
        <v>18</v>
      </c>
      <c r="AQ323" s="218"/>
      <c r="AR323" s="218">
        <v>8</v>
      </c>
      <c r="AS323" s="105">
        <f>'[1]Contadores Por Turno 2026'!L325-'[1]Contadores Por Turno 2026'!L324</f>
        <v>26</v>
      </c>
      <c r="AT323" s="218"/>
      <c r="AU323" s="102">
        <f>'[1]Contadores Por Turno 2026'!U325-'[1]Contadores Por Turno 2026'!U324</f>
        <v>437</v>
      </c>
      <c r="AV323" s="102">
        <f>'[1]Contadores Por Turno 2026'!V325-'[1]Contadores Por Turno 2026'!V324</f>
        <v>145</v>
      </c>
      <c r="AW323" s="102">
        <f>'[1]Contadores Por Turno 2026'!W325-'[1]Contadores Por Turno 2026'!W324</f>
        <v>148</v>
      </c>
      <c r="AX323" s="102"/>
      <c r="AY323" s="102">
        <f>('[1]Contadores Por Turno 2026'!AD325-'[1]Contadores Por Turno 2026'!AD324)</f>
        <v>0</v>
      </c>
      <c r="AZ323" s="102">
        <f>('[1]Contadores Por Turno 2026'!S325-'[1]Contadores Por Turno 2026'!S324)/1000</f>
        <v>66.180999999999997</v>
      </c>
      <c r="BA323" s="223"/>
      <c r="BB323" s="4"/>
    </row>
    <row r="324" spans="1:54" ht="15.75" thickBot="1" x14ac:dyDescent="0.3">
      <c r="A324" s="23">
        <f>+A323</f>
        <v>46130</v>
      </c>
      <c r="B324" s="17">
        <v>2</v>
      </c>
      <c r="C324" s="17">
        <v>16</v>
      </c>
      <c r="D324" s="17">
        <v>18</v>
      </c>
      <c r="E324" s="17">
        <f>+Tabla1[[#This Row],[VOLUMEN  PTAP POTABLE (m3)2]]+(70*Tabla1[[#This Row],[VOLUMEN  PTAP POTABLE (m3)2]])/100</f>
        <v>42.5</v>
      </c>
      <c r="F324" s="17">
        <f>'[1]Contadores Por Turno 2026'!Y326-'[1]Contadores Por Turno 2026'!Y325</f>
        <v>25</v>
      </c>
      <c r="H32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</v>
      </c>
      <c r="I324" s="17">
        <f>('[1]Contadores Por Turno 2026'!C326-'[1]Contadores Por Turno 2026'!C325)*10</f>
        <v>290</v>
      </c>
      <c r="J324" s="59">
        <f>Tabla1[[#This Row],[ENTRADA RO 1 (m3)]]</f>
        <v>156.4</v>
      </c>
      <c r="K324" s="59">
        <f>Tabla1[[#This Row],[RECHAZO ETAPA 1 (m3)]]</f>
        <v>39.400000000000006</v>
      </c>
      <c r="L324" s="59">
        <f>Tabla1[[#This Row],[PERMEADO ETAPA 1  (m3)]]</f>
        <v>117</v>
      </c>
      <c r="M324" s="58">
        <f>1-(Tabla1[[#This Row],[VOLUMEN ENVIADO A RO (m3)]]-Tabla1[[#This Row],[VOLUMEN ENVIADO PERMEADO RO (m3)]])/Tabla1[[#This Row],[VOLUMEN ENVIADO A RO (m3)]]</f>
        <v>0.748081841432225</v>
      </c>
      <c r="N324" s="59">
        <f>('[1]Contadores Por Turno 2026'!N326-'[1]Contadores Por Turno 2026'!N325)/1000</f>
        <v>156.4</v>
      </c>
      <c r="O324" s="59">
        <f>('[1]Contadores Por Turno 2026'!O326-'[1]Contadores Por Turno 2026'!O325)</f>
        <v>117</v>
      </c>
      <c r="P324" s="59">
        <f>+Tabla1[[#This Row],[ENTRADA RO 1 (m3)]]-Tabla1[[#This Row],[PERMEADO ETAPA 1  (m3)]]</f>
        <v>39.400000000000006</v>
      </c>
      <c r="Q324" s="58">
        <f>1-(Tabla1[[#This Row],[VOLUMEN ENVIADO A RO (m3)]]-Tabla1[[#This Row],[VOLUMEN ENVIADO PERMEADO RO (m3)]])/Tabla1[[#This Row],[VOLUMEN ENVIADO A RO (m3)]]</f>
        <v>0.748081841432225</v>
      </c>
      <c r="R324" s="59">
        <v>0</v>
      </c>
      <c r="S324" s="59">
        <v>0</v>
      </c>
      <c r="T324" s="59">
        <v>0</v>
      </c>
      <c r="U324" s="58" t="s">
        <v>18</v>
      </c>
      <c r="V324" s="59">
        <f>Tabla1[[#This Row],[VOLUMEN ENVIADO PERMEADO RO (m3)]]</f>
        <v>117</v>
      </c>
      <c r="W324" s="106">
        <f>Tabla1[[#This Row],[TOTAL CONSUMO AGUA LIMPIA PRODUCCIÓN (m3)]]+Tabla1[[#This Row],[TOTAL CONSUMO AGUA RECHAZO PRODUCCIÓN (m3)]]</f>
        <v>383</v>
      </c>
      <c r="X324" s="106">
        <f>+Tabla1[[#This Row],[PERMEADO ETAPA 1  (m3)]]+Tabla1[[#This Row],[VOLUMEN  PTAP POTABLE (m3)2]]+Tabla1[[#This Row],[VOLUMEN CONSUMO ACUEDUCTO (m3)]]+Tabla1[[#This Row],[VOLUMEN CONSUMO CARROTANQUES (m3)]]</f>
        <v>383</v>
      </c>
      <c r="Y324" s="106">
        <v>0</v>
      </c>
      <c r="Z324" s="106">
        <v>640</v>
      </c>
      <c r="AA324" s="106">
        <f>+Tabla1[[#This Row],[VOLUMEN CONSUMO AGUA LIMPIA TINTORERIA (m3)]]</f>
        <v>183</v>
      </c>
      <c r="AB324" s="104">
        <f>Tabla1[[#This Row],[VOLUMEN CONSUMO AGUA LIMPIA TINTORERIA (m3)]]/Tabla1[[#This Row],[TOTAL CONSUMO AGUA PRODUCCIÓN (m3)]]</f>
        <v>0.47780678851174935</v>
      </c>
      <c r="AC324" s="106">
        <f>Tabla1[[#This Row],[TOTAL CONSUMO AGUA LIMPIA PRODUCCIÓN (m3)]]-Tabla1[[#This Row],[VOLUMEN CONSUMO AGUA LIMPIA LAVANDERIA (m3)]]</f>
        <v>183</v>
      </c>
      <c r="AD324" s="106">
        <v>0</v>
      </c>
      <c r="AE324" s="110">
        <v>7865</v>
      </c>
      <c r="AF324" s="110">
        <v>65</v>
      </c>
      <c r="AG324" s="110">
        <v>45</v>
      </c>
      <c r="AH324" s="110">
        <f>Tabla1[[#This Row],[VOLUMEN CONSUMO AGUA LIMPIA LAVANDERIA (m3)]]</f>
        <v>200</v>
      </c>
      <c r="AI324" s="104">
        <f>Tabla1[[#This Row],[VOLUMEN CONSUMO AGUA LIMPIA LAVANDERIA (m3)]]/Tabla1[[#This Row],[TOTAL CONSUMO AGUA PRODUCCIÓN (m3)]]</f>
        <v>0.52219321148825071</v>
      </c>
      <c r="AJ324" s="110">
        <f>'[1]Contadores Por Turno 2026'!D326-'[1]Contadores Por Turno 2026'!D325</f>
        <v>200</v>
      </c>
      <c r="AK324" s="110">
        <v>0</v>
      </c>
      <c r="AL324" s="110">
        <v>15468</v>
      </c>
      <c r="AM324" s="110">
        <v>19</v>
      </c>
      <c r="AN324" s="110">
        <v>0</v>
      </c>
      <c r="AO324" s="219"/>
      <c r="AP324" s="109" t="s">
        <v>18</v>
      </c>
      <c r="AQ324" s="219"/>
      <c r="AR324" s="219">
        <v>8</v>
      </c>
      <c r="AS324" s="110">
        <f>'[1]Contadores Por Turno 2026'!L326-'[1]Contadores Por Turno 2026'!L325</f>
        <v>20</v>
      </c>
      <c r="AT324" s="219"/>
      <c r="AU324" s="107">
        <f>'[1]Contadores Por Turno 2026'!U326-'[1]Contadores Por Turno 2026'!U325</f>
        <v>400.5</v>
      </c>
      <c r="AV324" s="107">
        <f>'[1]Contadores Por Turno 2026'!V326-'[1]Contadores Por Turno 2026'!V325</f>
        <v>127</v>
      </c>
      <c r="AW324" s="107">
        <f>'[1]Contadores Por Turno 2026'!W326-'[1]Contadores Por Turno 2026'!W325</f>
        <v>128.5</v>
      </c>
      <c r="AX324" s="107"/>
      <c r="AY324" s="107">
        <f>('[1]Contadores Por Turno 2026'!AD326-'[1]Contadores Por Turno 2026'!AD325)</f>
        <v>0</v>
      </c>
      <c r="AZ324" s="107">
        <f>('[1]Contadores Por Turno 2026'!S326-'[1]Contadores Por Turno 2026'!S325)/1000</f>
        <v>52.954000000000001</v>
      </c>
      <c r="BA324" s="224"/>
      <c r="BB324" s="4"/>
    </row>
    <row r="325" spans="1:54" ht="15.75" thickBot="1" x14ac:dyDescent="0.3">
      <c r="A325" s="27">
        <f>+A324</f>
        <v>46130</v>
      </c>
      <c r="B325" s="28">
        <v>3</v>
      </c>
      <c r="C325" s="28">
        <v>16</v>
      </c>
      <c r="D325" s="28">
        <v>18</v>
      </c>
      <c r="E325" s="28">
        <f>+Tabla1[[#This Row],[VOLUMEN  PTAP POTABLE (m3)2]]+(70*Tabla1[[#This Row],[VOLUMEN  PTAP POTABLE (m3)2]])/100</f>
        <v>30.6</v>
      </c>
      <c r="F325" s="28">
        <f>'[1]Contadores Por Turno 2026'!Y327-'[1]Contadores Por Turno 2026'!Y326</f>
        <v>18</v>
      </c>
      <c r="G325" s="28"/>
      <c r="H32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198.9</v>
      </c>
      <c r="I325" s="28">
        <f>('[1]Contadores Por Turno 2026'!C327-'[1]Contadores Por Turno 2026'!C326)*10</f>
        <v>380</v>
      </c>
      <c r="J325" s="61">
        <f>Tabla1[[#This Row],[ENTRADA RO 1 (m3)]]</f>
        <v>228.85900000000001</v>
      </c>
      <c r="K325" s="61">
        <f>Tabla1[[#This Row],[RECHAZO ETAPA 1 (m3)]]</f>
        <v>57.859000000000009</v>
      </c>
      <c r="L325" s="61">
        <f>Tabla1[[#This Row],[PERMEADO ETAPA 1  (m3)]]</f>
        <v>171</v>
      </c>
      <c r="M325" s="60">
        <f>1-(Tabla1[[#This Row],[VOLUMEN ENVIADO A RO (m3)]]-Tabla1[[#This Row],[VOLUMEN ENVIADO PERMEADO RO (m3)]])/Tabla1[[#This Row],[VOLUMEN ENVIADO A RO (m3)]]</f>
        <v>0.74718494793737622</v>
      </c>
      <c r="N325" s="61">
        <f>('[1]Contadores Por Turno 2026'!N327-'[1]Contadores Por Turno 2026'!N326)/1000</f>
        <v>228.85900000000001</v>
      </c>
      <c r="O325" s="61">
        <f>('[1]Contadores Por Turno 2026'!O327-'[1]Contadores Por Turno 2026'!O326)</f>
        <v>171</v>
      </c>
      <c r="P325" s="61">
        <f>+Tabla1[[#This Row],[ENTRADA RO 1 (m3)]]-Tabla1[[#This Row],[PERMEADO ETAPA 1  (m3)]]</f>
        <v>57.859000000000009</v>
      </c>
      <c r="Q325" s="60">
        <f>1-(Tabla1[[#This Row],[VOLUMEN ENVIADO A RO (m3)]]-Tabla1[[#This Row],[VOLUMEN ENVIADO PERMEADO RO (m3)]])/Tabla1[[#This Row],[VOLUMEN ENVIADO A RO (m3)]]</f>
        <v>0.74718494793737622</v>
      </c>
      <c r="R325" s="61">
        <v>0</v>
      </c>
      <c r="S325" s="61">
        <v>0</v>
      </c>
      <c r="T325" s="61">
        <v>0</v>
      </c>
      <c r="U325" s="60" t="s">
        <v>18</v>
      </c>
      <c r="V325" s="61">
        <f>Tabla1[[#This Row],[VOLUMEN ENVIADO PERMEADO RO (m3)]]</f>
        <v>171</v>
      </c>
      <c r="W325" s="111">
        <f>Tabla1[[#This Row],[TOTAL CONSUMO AGUA LIMPIA PRODUCCIÓN (m3)]]+Tabla1[[#This Row],[TOTAL CONSUMO AGUA RECHAZO PRODUCCIÓN (m3)]]</f>
        <v>387.9</v>
      </c>
      <c r="X325" s="111">
        <f>+Tabla1[[#This Row],[PERMEADO ETAPA 1  (m3)]]+Tabla1[[#This Row],[VOLUMEN  PTAP POTABLE (m3)2]]+Tabla1[[#This Row],[VOLUMEN CONSUMO ACUEDUCTO (m3)]]+Tabla1[[#This Row],[VOLUMEN CONSUMO CARROTANQUES (m3)]]</f>
        <v>387.9</v>
      </c>
      <c r="Y325" s="111">
        <v>0</v>
      </c>
      <c r="Z325" s="111">
        <v>400</v>
      </c>
      <c r="AA325" s="111">
        <f>+Tabla1[[#This Row],[VOLUMEN CONSUMO AGUA LIMPIA TINTORERIA (m3)]]</f>
        <v>243.89999999999998</v>
      </c>
      <c r="AB325" s="104">
        <f>Tabla1[[#This Row],[VOLUMEN CONSUMO AGUA LIMPIA TINTORERIA (m3)]]/Tabla1[[#This Row],[TOTAL CONSUMO AGUA PRODUCCIÓN (m3)]]</f>
        <v>0.62877030162412995</v>
      </c>
      <c r="AC325" s="111">
        <f>Tabla1[[#This Row],[TOTAL CONSUMO AGUA LIMPIA PRODUCCIÓN (m3)]]-Tabla1[[#This Row],[VOLUMEN CONSUMO AGUA LIMPIA LAVANDERIA (m3)]]</f>
        <v>243.89999999999998</v>
      </c>
      <c r="AD325" s="111">
        <v>0</v>
      </c>
      <c r="AE325" s="115"/>
      <c r="AF325" s="115">
        <v>65</v>
      </c>
      <c r="AG325" s="115">
        <v>45</v>
      </c>
      <c r="AH325" s="115">
        <f>Tabla1[[#This Row],[VOLUMEN CONSUMO AGUA LIMPIA LAVANDERIA (m3)]]</f>
        <v>144</v>
      </c>
      <c r="AI325" s="104">
        <f>Tabla1[[#This Row],[VOLUMEN CONSUMO AGUA LIMPIA LAVANDERIA (m3)]]/Tabla1[[#This Row],[TOTAL CONSUMO AGUA PRODUCCIÓN (m3)]]</f>
        <v>0.37122969837587011</v>
      </c>
      <c r="AJ325" s="115">
        <f>'[1]Contadores Por Turno 2026'!D327-'[1]Contadores Por Turno 2026'!D326</f>
        <v>144</v>
      </c>
      <c r="AK325" s="115">
        <v>0</v>
      </c>
      <c r="AL325" s="115"/>
      <c r="AM325" s="115">
        <v>19</v>
      </c>
      <c r="AN325" s="115">
        <v>0</v>
      </c>
      <c r="AO325" s="220"/>
      <c r="AP325" s="114" t="s">
        <v>18</v>
      </c>
      <c r="AQ325" s="220"/>
      <c r="AR325" s="220">
        <v>8</v>
      </c>
      <c r="AS325" s="115">
        <f>'[1]Contadores Por Turno 2026'!L327-'[1]Contadores Por Turno 2026'!L326</f>
        <v>40</v>
      </c>
      <c r="AT325" s="220"/>
      <c r="AU325" s="112">
        <f>'[1]Contadores Por Turno 2026'!U327-'[1]Contadores Por Turno 2026'!U326</f>
        <v>400.5</v>
      </c>
      <c r="AV325" s="112">
        <f>'[1]Contadores Por Turno 2026'!V327-'[1]Contadores Por Turno 2026'!V326</f>
        <v>127</v>
      </c>
      <c r="AW325" s="112">
        <f>'[1]Contadores Por Turno 2026'!W327-'[1]Contadores Por Turno 2026'!W326</f>
        <v>128.5</v>
      </c>
      <c r="AX325" s="112"/>
      <c r="AY325" s="112">
        <f>('[1]Contadores Por Turno 2026'!AD327-'[1]Contadores Por Turno 2026'!AD326)</f>
        <v>0</v>
      </c>
      <c r="AZ325" s="112">
        <f>('[1]Contadores Por Turno 2026'!S327-'[1]Contadores Por Turno 2026'!S326)/1000</f>
        <v>44.198</v>
      </c>
      <c r="BA325" s="225"/>
      <c r="BB325" s="4"/>
    </row>
    <row r="326" spans="1:54" ht="15.75" thickBot="1" x14ac:dyDescent="0.3">
      <c r="A326" s="25">
        <f>+A325+1</f>
        <v>46131</v>
      </c>
      <c r="B326" s="26">
        <v>1</v>
      </c>
      <c r="C326" s="26">
        <v>16</v>
      </c>
      <c r="D326" s="26">
        <v>19</v>
      </c>
      <c r="E326" s="26">
        <f>+Tabla1[[#This Row],[VOLUMEN  PTAP POTABLE (m3)2]]+(70*Tabla1[[#This Row],[VOLUMEN  PTAP POTABLE (m3)2]])/100</f>
        <v>0</v>
      </c>
      <c r="F326" s="26">
        <f>'[1]Contadores Por Turno 2026'!Y328-'[1]Contadores Por Turno 2026'!Y327</f>
        <v>0</v>
      </c>
      <c r="G326" s="26"/>
      <c r="H3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6" s="26">
        <f>('[1]Contadores Por Turno 2026'!C328-'[1]Contadores Por Turno 2026'!C327)*10</f>
        <v>0</v>
      </c>
      <c r="J326" s="57">
        <f>Tabla1[[#This Row],[ENTRADA RO 1 (m3)]]</f>
        <v>0</v>
      </c>
      <c r="K326" s="57">
        <f>Tabla1[[#This Row],[RECHAZO ETAPA 1 (m3)]]</f>
        <v>0</v>
      </c>
      <c r="L326" s="57">
        <f>Tabla1[[#This Row],[PERMEADO ETAPA 1  (m3)]]</f>
        <v>0</v>
      </c>
      <c r="M326" s="56" t="e">
        <f>1-(Tabla1[[#This Row],[VOLUMEN ENVIADO A RO (m3)]]-Tabla1[[#This Row],[VOLUMEN ENVIADO PERMEADO RO (m3)]])/Tabla1[[#This Row],[VOLUMEN ENVIADO A RO (m3)]]</f>
        <v>#DIV/0!</v>
      </c>
      <c r="N326" s="57">
        <f>('[1]Contadores Por Turno 2026'!N328-'[1]Contadores Por Turno 2026'!N327)/1000</f>
        <v>0</v>
      </c>
      <c r="O326" s="57">
        <f>('[1]Contadores Por Turno 2026'!O328-'[1]Contadores Por Turno 2026'!O327)</f>
        <v>0</v>
      </c>
      <c r="P326" s="57">
        <f>+Tabla1[[#This Row],[ENTRADA RO 1 (m3)]]-Tabla1[[#This Row],[PERMEADO ETAPA 1  (m3)]]</f>
        <v>0</v>
      </c>
      <c r="Q326" s="56" t="e">
        <f>1-(Tabla1[[#This Row],[VOLUMEN ENVIADO A RO (m3)]]-Tabla1[[#This Row],[VOLUMEN ENVIADO PERMEADO RO (m3)]])/Tabla1[[#This Row],[VOLUMEN ENVIADO A RO (m3)]]</f>
        <v>#DIV/0!</v>
      </c>
      <c r="R326" s="57">
        <v>0</v>
      </c>
      <c r="S326" s="57">
        <v>0</v>
      </c>
      <c r="T326" s="57">
        <v>0</v>
      </c>
      <c r="U326" s="56" t="s">
        <v>18</v>
      </c>
      <c r="V326" s="57">
        <f>Tabla1[[#This Row],[VOLUMEN ENVIADO PERMEADO RO (m3)]]</f>
        <v>0</v>
      </c>
      <c r="W326" s="101">
        <f>Tabla1[[#This Row],[TOTAL CONSUMO AGUA LIMPIA PRODUCCIÓN (m3)]]+Tabla1[[#This Row],[TOTAL CONSUMO AGUA RECHAZO PRODUCCIÓN (m3)]]</f>
        <v>0</v>
      </c>
      <c r="X326" s="101">
        <f>+Tabla1[[#This Row],[PERMEADO ETAPA 1  (m3)]]+Tabla1[[#This Row],[VOLUMEN  PTAP POTABLE (m3)2]]+Tabla1[[#This Row],[VOLUMEN CONSUMO ACUEDUCTO (m3)]]+Tabla1[[#This Row],[VOLUMEN CONSUMO CARROTANQUES (m3)]]</f>
        <v>0</v>
      </c>
      <c r="Y326" s="101">
        <v>0</v>
      </c>
      <c r="Z326" s="101">
        <v>0</v>
      </c>
      <c r="AA326" s="101">
        <f>+Tabla1[[#This Row],[VOLUMEN CONSUMO AGUA LIMPIA TINTORERIA (m3)]]</f>
        <v>0</v>
      </c>
      <c r="AB326" s="104" t="e">
        <f>Tabla1[[#This Row],[VOLUMEN CONSUMO AGUA LIMPIA TINTORERIA (m3)]]/Tabla1[[#This Row],[TOTAL CONSUMO AGUA PRODUCCIÓN (m3)]]</f>
        <v>#DIV/0!</v>
      </c>
      <c r="AC326" s="101">
        <f>Tabla1[[#This Row],[TOTAL CONSUMO AGUA LIMPIA PRODUCCIÓN (m3)]]-Tabla1[[#This Row],[VOLUMEN CONSUMO AGUA LIMPIA LAVANDERIA (m3)]]</f>
        <v>0</v>
      </c>
      <c r="AD326" s="101">
        <v>0</v>
      </c>
      <c r="AE326" s="105"/>
      <c r="AF326" s="105">
        <v>65</v>
      </c>
      <c r="AG326" s="105">
        <v>45</v>
      </c>
      <c r="AH326" s="105">
        <f>Tabla1[[#This Row],[VOLUMEN CONSUMO AGUA LIMPIA LAVANDERIA (m3)]]</f>
        <v>0</v>
      </c>
      <c r="AI326" s="104" t="e">
        <f>Tabla1[[#This Row],[VOLUMEN CONSUMO AGUA LIMPIA LAVANDERIA (m3)]]/Tabla1[[#This Row],[TOTAL CONSUMO AGUA PRODUCCIÓN (m3)]]</f>
        <v>#DIV/0!</v>
      </c>
      <c r="AJ326" s="105">
        <f>'[1]Contadores Por Turno 2026'!D328-'[1]Contadores Por Turno 2026'!D327</f>
        <v>0</v>
      </c>
      <c r="AK326" s="105">
        <v>0</v>
      </c>
      <c r="AL326" s="105"/>
      <c r="AM326" s="105">
        <v>19</v>
      </c>
      <c r="AN326" s="105">
        <v>0</v>
      </c>
      <c r="AO326" s="218"/>
      <c r="AP326" s="104" t="s">
        <v>18</v>
      </c>
      <c r="AQ326" s="218"/>
      <c r="AR326" s="218">
        <v>8</v>
      </c>
      <c r="AS326" s="105">
        <f>'[1]Contadores Por Turno 2026'!L328-'[1]Contadores Por Turno 2026'!L327</f>
        <v>0</v>
      </c>
      <c r="AT326" s="218"/>
      <c r="AU326" s="102">
        <f>'[1]Contadores Por Turno 2026'!U328-'[1]Contadores Por Turno 2026'!U327</f>
        <v>0</v>
      </c>
      <c r="AV326" s="102">
        <f>'[1]Contadores Por Turno 2026'!V328-'[1]Contadores Por Turno 2026'!V327</f>
        <v>0</v>
      </c>
      <c r="AW326" s="102">
        <f>'[1]Contadores Por Turno 2026'!W328-'[1]Contadores Por Turno 2026'!W327</f>
        <v>0</v>
      </c>
      <c r="AX326" s="102"/>
      <c r="AY326" s="102">
        <f>('[1]Contadores Por Turno 2026'!AD328-'[1]Contadores Por Turno 2026'!AD327)</f>
        <v>0</v>
      </c>
      <c r="AZ326" s="102">
        <f>('[1]Contadores Por Turno 2026'!S328-'[1]Contadores Por Turno 2026'!S327)/1000</f>
        <v>0</v>
      </c>
      <c r="BA326" s="223"/>
      <c r="BB326" s="4"/>
    </row>
    <row r="327" spans="1:54" ht="15.75" thickBot="1" x14ac:dyDescent="0.3">
      <c r="A327" s="23">
        <f>+A326</f>
        <v>46131</v>
      </c>
      <c r="B327" s="17">
        <v>2</v>
      </c>
      <c r="C327" s="17">
        <v>16</v>
      </c>
      <c r="D327" s="17">
        <v>19</v>
      </c>
      <c r="E327" s="17">
        <f>+Tabla1[[#This Row],[VOLUMEN  PTAP POTABLE (m3)2]]+(70*Tabla1[[#This Row],[VOLUMEN  PTAP POTABLE (m3)2]])/100</f>
        <v>0</v>
      </c>
      <c r="F327" s="17">
        <f>'[1]Contadores Por Turno 2026'!Y329-'[1]Contadores Por Turno 2026'!Y328</f>
        <v>0</v>
      </c>
      <c r="H32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7" s="17">
        <f>('[1]Contadores Por Turno 2026'!C329-'[1]Contadores Por Turno 2026'!C328)*10</f>
        <v>0</v>
      </c>
      <c r="J327" s="59">
        <f>Tabla1[[#This Row],[ENTRADA RO 1 (m3)]]</f>
        <v>0</v>
      </c>
      <c r="K327" s="59">
        <f>Tabla1[[#This Row],[RECHAZO ETAPA 1 (m3)]]</f>
        <v>0</v>
      </c>
      <c r="L327" s="59">
        <f>Tabla1[[#This Row],[PERMEADO ETAPA 1  (m3)]]</f>
        <v>0</v>
      </c>
      <c r="M327" s="58" t="e">
        <f>1-(Tabla1[[#This Row],[VOLUMEN ENVIADO A RO (m3)]]-Tabla1[[#This Row],[VOLUMEN ENVIADO PERMEADO RO (m3)]])/Tabla1[[#This Row],[VOLUMEN ENVIADO A RO (m3)]]</f>
        <v>#DIV/0!</v>
      </c>
      <c r="N327" s="59">
        <f>('[1]Contadores Por Turno 2026'!N329-'[1]Contadores Por Turno 2026'!N328)/1000</f>
        <v>0</v>
      </c>
      <c r="O327" s="59">
        <f>('[1]Contadores Por Turno 2026'!O329-'[1]Contadores Por Turno 2026'!O328)</f>
        <v>0</v>
      </c>
      <c r="P327" s="59">
        <f>+Tabla1[[#This Row],[ENTRADA RO 1 (m3)]]-Tabla1[[#This Row],[PERMEADO ETAPA 1  (m3)]]</f>
        <v>0</v>
      </c>
      <c r="Q327" s="58" t="e">
        <f>1-(Tabla1[[#This Row],[VOLUMEN ENVIADO A RO (m3)]]-Tabla1[[#This Row],[VOLUMEN ENVIADO PERMEADO RO (m3)]])/Tabla1[[#This Row],[VOLUMEN ENVIADO A RO (m3)]]</f>
        <v>#DIV/0!</v>
      </c>
      <c r="R327" s="59">
        <v>0</v>
      </c>
      <c r="S327" s="59">
        <v>0</v>
      </c>
      <c r="T327" s="59">
        <v>0</v>
      </c>
      <c r="U327" s="58" t="s">
        <v>18</v>
      </c>
      <c r="V327" s="59">
        <f>Tabla1[[#This Row],[VOLUMEN ENVIADO PERMEADO RO (m3)]]</f>
        <v>0</v>
      </c>
      <c r="W327" s="106">
        <f>Tabla1[[#This Row],[TOTAL CONSUMO AGUA LIMPIA PRODUCCIÓN (m3)]]+Tabla1[[#This Row],[TOTAL CONSUMO AGUA RECHAZO PRODUCCIÓN (m3)]]</f>
        <v>0</v>
      </c>
      <c r="X327" s="106">
        <f>+Tabla1[[#This Row],[PERMEADO ETAPA 1  (m3)]]+Tabla1[[#This Row],[VOLUMEN  PTAP POTABLE (m3)2]]+Tabla1[[#This Row],[VOLUMEN CONSUMO ACUEDUCTO (m3)]]+Tabla1[[#This Row],[VOLUMEN CONSUMO CARROTANQUES (m3)]]</f>
        <v>0</v>
      </c>
      <c r="Y327" s="106">
        <v>0</v>
      </c>
      <c r="Z327" s="106">
        <v>0</v>
      </c>
      <c r="AA327" s="106">
        <f>+Tabla1[[#This Row],[VOLUMEN CONSUMO AGUA LIMPIA TINTORERIA (m3)]]</f>
        <v>0</v>
      </c>
      <c r="AB327" s="104" t="e">
        <f>Tabla1[[#This Row],[VOLUMEN CONSUMO AGUA LIMPIA TINTORERIA (m3)]]/Tabla1[[#This Row],[TOTAL CONSUMO AGUA PRODUCCIÓN (m3)]]</f>
        <v>#DIV/0!</v>
      </c>
      <c r="AC327" s="106">
        <f>Tabla1[[#This Row],[TOTAL CONSUMO AGUA LIMPIA PRODUCCIÓN (m3)]]-Tabla1[[#This Row],[VOLUMEN CONSUMO AGUA LIMPIA LAVANDERIA (m3)]]</f>
        <v>0</v>
      </c>
      <c r="AD327" s="106">
        <v>0</v>
      </c>
      <c r="AE327" s="110"/>
      <c r="AF327" s="110">
        <v>65</v>
      </c>
      <c r="AG327" s="110">
        <v>45</v>
      </c>
      <c r="AH327" s="110">
        <f>Tabla1[[#This Row],[VOLUMEN CONSUMO AGUA LIMPIA LAVANDERIA (m3)]]</f>
        <v>0</v>
      </c>
      <c r="AI327" s="104" t="e">
        <f>Tabla1[[#This Row],[VOLUMEN CONSUMO AGUA LIMPIA LAVANDERIA (m3)]]/Tabla1[[#This Row],[TOTAL CONSUMO AGUA PRODUCCIÓN (m3)]]</f>
        <v>#DIV/0!</v>
      </c>
      <c r="AJ327" s="110">
        <f>'[1]Contadores Por Turno 2026'!D329-'[1]Contadores Por Turno 2026'!D328</f>
        <v>0</v>
      </c>
      <c r="AK327" s="110">
        <v>0</v>
      </c>
      <c r="AL327" s="110"/>
      <c r="AM327" s="110">
        <v>19</v>
      </c>
      <c r="AN327" s="110">
        <v>0</v>
      </c>
      <c r="AO327" s="219"/>
      <c r="AP327" s="109" t="s">
        <v>18</v>
      </c>
      <c r="AQ327" s="219"/>
      <c r="AR327" s="219">
        <v>8</v>
      </c>
      <c r="AS327" s="110">
        <f>'[1]Contadores Por Turno 2026'!L329-'[1]Contadores Por Turno 2026'!L328</f>
        <v>0</v>
      </c>
      <c r="AT327" s="219"/>
      <c r="AU327" s="107">
        <f>'[1]Contadores Por Turno 2026'!U329-'[1]Contadores Por Turno 2026'!U328</f>
        <v>0</v>
      </c>
      <c r="AV327" s="107">
        <f>'[1]Contadores Por Turno 2026'!V329-'[1]Contadores Por Turno 2026'!V328</f>
        <v>0</v>
      </c>
      <c r="AW327" s="107">
        <f>'[1]Contadores Por Turno 2026'!W329-'[1]Contadores Por Turno 2026'!W328</f>
        <v>0</v>
      </c>
      <c r="AX327" s="107"/>
      <c r="AY327" s="107">
        <f>('[1]Contadores Por Turno 2026'!AD329-'[1]Contadores Por Turno 2026'!AD328)</f>
        <v>0</v>
      </c>
      <c r="AZ327" s="107">
        <f>('[1]Contadores Por Turno 2026'!S329-'[1]Contadores Por Turno 2026'!S328)/1000</f>
        <v>0</v>
      </c>
      <c r="BA327" s="224"/>
      <c r="BB327" s="4"/>
    </row>
    <row r="328" spans="1:54" ht="15.75" thickBot="1" x14ac:dyDescent="0.3">
      <c r="A328" s="27">
        <f>+A327</f>
        <v>46131</v>
      </c>
      <c r="B328" s="28">
        <v>3</v>
      </c>
      <c r="C328" s="28">
        <v>16</v>
      </c>
      <c r="D328" s="28">
        <v>19</v>
      </c>
      <c r="E328" s="28">
        <f>+Tabla1[[#This Row],[VOLUMEN  PTAP POTABLE (m3)2]]+(70*Tabla1[[#This Row],[VOLUMEN  PTAP POTABLE (m3)2]])/100</f>
        <v>0</v>
      </c>
      <c r="F328" s="28">
        <f>'[1]Contadores Por Turno 2026'!Y330-'[1]Contadores Por Turno 2026'!Y329</f>
        <v>0</v>
      </c>
      <c r="G328" s="28"/>
      <c r="H32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8" s="28">
        <f>('[1]Contadores Por Turno 2026'!C330-'[1]Contadores Por Turno 2026'!C329)*10</f>
        <v>0</v>
      </c>
      <c r="J328" s="61">
        <f>Tabla1[[#This Row],[ENTRADA RO 1 (m3)]]</f>
        <v>0</v>
      </c>
      <c r="K328" s="61">
        <f>Tabla1[[#This Row],[RECHAZO ETAPA 1 (m3)]]</f>
        <v>0</v>
      </c>
      <c r="L328" s="61">
        <f>Tabla1[[#This Row],[PERMEADO ETAPA 1  (m3)]]</f>
        <v>0</v>
      </c>
      <c r="M328" s="60" t="e">
        <f>1-(Tabla1[[#This Row],[VOLUMEN ENVIADO A RO (m3)]]-Tabla1[[#This Row],[VOLUMEN ENVIADO PERMEADO RO (m3)]])/Tabla1[[#This Row],[VOLUMEN ENVIADO A RO (m3)]]</f>
        <v>#DIV/0!</v>
      </c>
      <c r="N328" s="61">
        <f>('[1]Contadores Por Turno 2026'!N330-'[1]Contadores Por Turno 2026'!N329)/1000</f>
        <v>0</v>
      </c>
      <c r="O328" s="61">
        <f>('[1]Contadores Por Turno 2026'!O330-'[1]Contadores Por Turno 2026'!O329)</f>
        <v>0</v>
      </c>
      <c r="P328" s="61">
        <f>+Tabla1[[#This Row],[ENTRADA RO 1 (m3)]]-Tabla1[[#This Row],[PERMEADO ETAPA 1  (m3)]]</f>
        <v>0</v>
      </c>
      <c r="Q328" s="60" t="e">
        <f>1-(Tabla1[[#This Row],[VOLUMEN ENVIADO A RO (m3)]]-Tabla1[[#This Row],[VOLUMEN ENVIADO PERMEADO RO (m3)]])/Tabla1[[#This Row],[VOLUMEN ENVIADO A RO (m3)]]</f>
        <v>#DIV/0!</v>
      </c>
      <c r="R328" s="61">
        <v>0</v>
      </c>
      <c r="S328" s="61">
        <v>0</v>
      </c>
      <c r="T328" s="61">
        <v>0</v>
      </c>
      <c r="U328" s="60" t="s">
        <v>18</v>
      </c>
      <c r="V328" s="61">
        <f>Tabla1[[#This Row],[VOLUMEN ENVIADO PERMEADO RO (m3)]]</f>
        <v>0</v>
      </c>
      <c r="W328" s="111">
        <f>Tabla1[[#This Row],[TOTAL CONSUMO AGUA LIMPIA PRODUCCIÓN (m3)]]+Tabla1[[#This Row],[TOTAL CONSUMO AGUA RECHAZO PRODUCCIÓN (m3)]]</f>
        <v>0</v>
      </c>
      <c r="X328" s="111">
        <f>+Tabla1[[#This Row],[PERMEADO ETAPA 1  (m3)]]+Tabla1[[#This Row],[VOLUMEN  PTAP POTABLE (m3)2]]+Tabla1[[#This Row],[VOLUMEN CONSUMO ACUEDUCTO (m3)]]+Tabla1[[#This Row],[VOLUMEN CONSUMO CARROTANQUES (m3)]]</f>
        <v>0</v>
      </c>
      <c r="Y328" s="111">
        <v>0</v>
      </c>
      <c r="Z328" s="111">
        <v>0</v>
      </c>
      <c r="AA328" s="111">
        <f>+Tabla1[[#This Row],[VOLUMEN CONSUMO AGUA LIMPIA TINTORERIA (m3)]]</f>
        <v>0</v>
      </c>
      <c r="AB328" s="104" t="e">
        <f>Tabla1[[#This Row],[VOLUMEN CONSUMO AGUA LIMPIA TINTORERIA (m3)]]/Tabla1[[#This Row],[TOTAL CONSUMO AGUA PRODUCCIÓN (m3)]]</f>
        <v>#DIV/0!</v>
      </c>
      <c r="AC328" s="111">
        <f>Tabla1[[#This Row],[TOTAL CONSUMO AGUA LIMPIA PRODUCCIÓN (m3)]]-Tabla1[[#This Row],[VOLUMEN CONSUMO AGUA LIMPIA LAVANDERIA (m3)]]</f>
        <v>0</v>
      </c>
      <c r="AD328" s="111">
        <v>0</v>
      </c>
      <c r="AE328" s="115"/>
      <c r="AF328" s="115">
        <v>65</v>
      </c>
      <c r="AG328" s="115">
        <v>45</v>
      </c>
      <c r="AH328" s="115">
        <f>Tabla1[[#This Row],[VOLUMEN CONSUMO AGUA LIMPIA LAVANDERIA (m3)]]</f>
        <v>0</v>
      </c>
      <c r="AI328" s="104" t="e">
        <f>Tabla1[[#This Row],[VOLUMEN CONSUMO AGUA LIMPIA LAVANDERIA (m3)]]/Tabla1[[#This Row],[TOTAL CONSUMO AGUA PRODUCCIÓN (m3)]]</f>
        <v>#DIV/0!</v>
      </c>
      <c r="AJ328" s="115">
        <f>'[1]Contadores Por Turno 2026'!D330-'[1]Contadores Por Turno 2026'!D329</f>
        <v>0</v>
      </c>
      <c r="AK328" s="115">
        <v>0</v>
      </c>
      <c r="AL328" s="115"/>
      <c r="AM328" s="115">
        <v>19</v>
      </c>
      <c r="AN328" s="115">
        <v>0</v>
      </c>
      <c r="AO328" s="220"/>
      <c r="AP328" s="114" t="s">
        <v>18</v>
      </c>
      <c r="AQ328" s="220"/>
      <c r="AR328" s="220">
        <v>8</v>
      </c>
      <c r="AS328" s="115">
        <f>'[1]Contadores Por Turno 2026'!L330-'[1]Contadores Por Turno 2026'!L329</f>
        <v>0</v>
      </c>
      <c r="AT328" s="220"/>
      <c r="AU328" s="112">
        <f>'[1]Contadores Por Turno 2026'!U330-'[1]Contadores Por Turno 2026'!U329</f>
        <v>0</v>
      </c>
      <c r="AV328" s="112">
        <f>'[1]Contadores Por Turno 2026'!V330-'[1]Contadores Por Turno 2026'!V329</f>
        <v>0</v>
      </c>
      <c r="AW328" s="112">
        <f>'[1]Contadores Por Turno 2026'!W330-'[1]Contadores Por Turno 2026'!W329</f>
        <v>0</v>
      </c>
      <c r="AX328" s="112"/>
      <c r="AY328" s="112">
        <f>('[1]Contadores Por Turno 2026'!AD330-'[1]Contadores Por Turno 2026'!AD329)</f>
        <v>0</v>
      </c>
      <c r="AZ328" s="112">
        <f>('[1]Contadores Por Turno 2026'!S330-'[1]Contadores Por Turno 2026'!S329)/1000</f>
        <v>0</v>
      </c>
      <c r="BA328" s="225"/>
      <c r="BB328" s="4"/>
    </row>
    <row r="329" spans="1:54" ht="15.75" thickBot="1" x14ac:dyDescent="0.3">
      <c r="A329" s="25">
        <f>+A328+1</f>
        <v>46132</v>
      </c>
      <c r="B329" s="26">
        <v>1</v>
      </c>
      <c r="C329" s="26">
        <v>16</v>
      </c>
      <c r="D329" s="26">
        <v>20</v>
      </c>
      <c r="E329" s="26">
        <f>+Tabla1[[#This Row],[VOLUMEN  PTAP POTABLE (m3)2]]+(70*Tabla1[[#This Row],[VOLUMEN  PTAP POTABLE (m3)2]])/100</f>
        <v>0</v>
      </c>
      <c r="F329" s="26">
        <f>'[1]Contadores Por Turno 2026'!Y331-'[1]Contadores Por Turno 2026'!Y330</f>
        <v>0</v>
      </c>
      <c r="H3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239</v>
      </c>
      <c r="I329" s="26">
        <f>('[1]Contadores Por Turno 2026'!C331-'[1]Contadores Por Turno 2026'!C330)*10</f>
        <v>220</v>
      </c>
      <c r="J329" s="57">
        <f>Tabla1[[#This Row],[ENTRADA RO 1 (m3)]]</f>
        <v>212.46299999999999</v>
      </c>
      <c r="K329" s="57">
        <f>Tabla1[[#This Row],[RECHAZO ETAPA 1 (m3)]]</f>
        <v>53.462999999999994</v>
      </c>
      <c r="L329" s="57">
        <f>Tabla1[[#This Row],[PERMEADO ETAPA 1  (m3)]]</f>
        <v>159</v>
      </c>
      <c r="M329" s="56">
        <f>1-(Tabla1[[#This Row],[VOLUMEN ENVIADO A RO (m3)]]-Tabla1[[#This Row],[VOLUMEN ENVIADO PERMEADO RO (m3)]])/Tabla1[[#This Row],[VOLUMEN ENVIADO A RO (m3)]]</f>
        <v>0.74836559777467138</v>
      </c>
      <c r="N329" s="57">
        <f>('[1]Contadores Por Turno 2026'!N331-'[1]Contadores Por Turno 2026'!N330)/1000</f>
        <v>212.46299999999999</v>
      </c>
      <c r="O329" s="57">
        <f>('[1]Contadores Por Turno 2026'!O331-'[1]Contadores Por Turno 2026'!O330)</f>
        <v>159</v>
      </c>
      <c r="P329" s="57">
        <f>+Tabla1[[#This Row],[ENTRADA RO 1 (m3)]]-Tabla1[[#This Row],[PERMEADO ETAPA 1  (m3)]]</f>
        <v>53.462999999999994</v>
      </c>
      <c r="Q329" s="56">
        <f>1-(Tabla1[[#This Row],[VOLUMEN ENVIADO A RO (m3)]]-Tabla1[[#This Row],[VOLUMEN ENVIADO PERMEADO RO (m3)]])/Tabla1[[#This Row],[VOLUMEN ENVIADO A RO (m3)]]</f>
        <v>0.74836559777467138</v>
      </c>
      <c r="R329" s="57">
        <v>0</v>
      </c>
      <c r="S329" s="57">
        <v>0</v>
      </c>
      <c r="T329" s="57">
        <v>0</v>
      </c>
      <c r="U329" s="56" t="s">
        <v>18</v>
      </c>
      <c r="V329" s="57">
        <f>Tabla1[[#This Row],[VOLUMEN ENVIADO PERMEADO RO (m3)]]</f>
        <v>159</v>
      </c>
      <c r="W329" s="101">
        <f>Tabla1[[#This Row],[TOTAL CONSUMO AGUA LIMPIA PRODUCCIÓN (m3)]]+Tabla1[[#This Row],[TOTAL CONSUMO AGUA RECHAZO PRODUCCIÓN (m3)]]</f>
        <v>398</v>
      </c>
      <c r="X329" s="101">
        <f>+Tabla1[[#This Row],[PERMEADO ETAPA 1  (m3)]]+Tabla1[[#This Row],[VOLUMEN  PTAP POTABLE (m3)2]]+Tabla1[[#This Row],[VOLUMEN CONSUMO ACUEDUCTO (m3)]]+Tabla1[[#This Row],[VOLUMEN CONSUMO CARROTANQUES (m3)]]</f>
        <v>398</v>
      </c>
      <c r="Y329" s="101">
        <v>0</v>
      </c>
      <c r="Z329" s="101">
        <v>400</v>
      </c>
      <c r="AA329" s="101">
        <f>+Tabla1[[#This Row],[VOLUMEN CONSUMO AGUA LIMPIA TINTORERIA (m3)]]</f>
        <v>142</v>
      </c>
      <c r="AB329" s="104">
        <f>Tabla1[[#This Row],[VOLUMEN CONSUMO AGUA LIMPIA TINTORERIA (m3)]]/Tabla1[[#This Row],[TOTAL CONSUMO AGUA PRODUCCIÓN (m3)]]</f>
        <v>0.35678391959798994</v>
      </c>
      <c r="AC329" s="101">
        <f>Tabla1[[#This Row],[TOTAL CONSUMO AGUA LIMPIA PRODUCCIÓN (m3)]]-Tabla1[[#This Row],[VOLUMEN CONSUMO AGUA LIMPIA LAVANDERIA (m3)]]</f>
        <v>142</v>
      </c>
      <c r="AD329" s="101">
        <v>0</v>
      </c>
      <c r="AE329" s="105"/>
      <c r="AF329" s="105">
        <v>65</v>
      </c>
      <c r="AG329" s="105">
        <v>45</v>
      </c>
      <c r="AH329" s="105">
        <f>Tabla1[[#This Row],[VOLUMEN CONSUMO AGUA LIMPIA LAVANDERIA (m3)]]</f>
        <v>256</v>
      </c>
      <c r="AI329" s="104">
        <f>Tabla1[[#This Row],[VOLUMEN CONSUMO AGUA LIMPIA LAVANDERIA (m3)]]/Tabla1[[#This Row],[TOTAL CONSUMO AGUA PRODUCCIÓN (m3)]]</f>
        <v>0.64321608040201006</v>
      </c>
      <c r="AJ329" s="105">
        <f>'[1]Contadores Por Turno 2026'!D331-'[1]Contadores Por Turno 2026'!D330</f>
        <v>256</v>
      </c>
      <c r="AK329" s="105">
        <v>0</v>
      </c>
      <c r="AL329" s="105"/>
      <c r="AM329" s="105">
        <v>19</v>
      </c>
      <c r="AN329" s="105">
        <v>0</v>
      </c>
      <c r="AO329" s="218"/>
      <c r="AP329" s="104" t="s">
        <v>18</v>
      </c>
      <c r="AQ329" s="218"/>
      <c r="AR329" s="218">
        <v>8</v>
      </c>
      <c r="AS329" s="105">
        <f>'[1]Contadores Por Turno 2026'!L331-'[1]Contadores Por Turno 2026'!L330</f>
        <v>28</v>
      </c>
      <c r="AT329" s="218"/>
      <c r="AU329" s="102">
        <f>'[1]Contadores Por Turno 2026'!U331-'[1]Contadores Por Turno 2026'!U330</f>
        <v>398</v>
      </c>
      <c r="AV329" s="102">
        <f>'[1]Contadores Por Turno 2026'!V331-'[1]Contadores Por Turno 2026'!V330</f>
        <v>164</v>
      </c>
      <c r="AW329" s="102">
        <f>'[1]Contadores Por Turno 2026'!W331-'[1]Contadores Por Turno 2026'!W330</f>
        <v>191</v>
      </c>
      <c r="AX329" s="102"/>
      <c r="AY329" s="102">
        <f>('[1]Contadores Por Turno 2026'!AD331-'[1]Contadores Por Turno 2026'!AD330)</f>
        <v>0</v>
      </c>
      <c r="AZ329" s="102">
        <f>('[1]Contadores Por Turno 2026'!S331-'[1]Contadores Por Turno 2026'!S330)/1000</f>
        <v>49.734999999999999</v>
      </c>
      <c r="BA329" s="223"/>
      <c r="BB329" s="4"/>
    </row>
    <row r="330" spans="1:54" ht="15.75" thickBot="1" x14ac:dyDescent="0.3">
      <c r="A330" s="23">
        <f>+A329</f>
        <v>46132</v>
      </c>
      <c r="B330" s="17">
        <v>2</v>
      </c>
      <c r="C330" s="17">
        <v>16</v>
      </c>
      <c r="D330" s="17">
        <v>20</v>
      </c>
      <c r="E330" s="17">
        <f>+Tabla1[[#This Row],[VOLUMEN  PTAP POTABLE (m3)2]]+(70*Tabla1[[#This Row],[VOLUMEN  PTAP POTABLE (m3)2]])/100</f>
        <v>0</v>
      </c>
      <c r="F330" s="17">
        <f>'[1]Contadores Por Turno 2026'!Y332-'[1]Contadores Por Turno 2026'!Y331</f>
        <v>0</v>
      </c>
      <c r="H33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269</v>
      </c>
      <c r="I330" s="17">
        <f>('[1]Contadores Por Turno 2026'!C332-'[1]Contadores Por Turno 2026'!C331)*10</f>
        <v>290</v>
      </c>
      <c r="J330" s="59">
        <f>Tabla1[[#This Row],[ENTRADA RO 1 (m3)]]</f>
        <v>321.68200000000002</v>
      </c>
      <c r="K330" s="59">
        <f>Tabla1[[#This Row],[RECHAZO ETAPA 1 (m3)]]</f>
        <v>100.68200000000002</v>
      </c>
      <c r="L330" s="59">
        <f>Tabla1[[#This Row],[PERMEADO ETAPA 1  (m3)]]</f>
        <v>221</v>
      </c>
      <c r="M330" s="58">
        <f>1-(Tabla1[[#This Row],[VOLUMEN ENVIADO A RO (m3)]]-Tabla1[[#This Row],[VOLUMEN ENVIADO PERMEADO RO (m3)]])/Tabla1[[#This Row],[VOLUMEN ENVIADO A RO (m3)]]</f>
        <v>0.68701388327603041</v>
      </c>
      <c r="N330" s="59">
        <f>('[1]Contadores Por Turno 2026'!N332-'[1]Contadores Por Turno 2026'!N331)/1000</f>
        <v>321.68200000000002</v>
      </c>
      <c r="O330" s="59">
        <f>('[1]Contadores Por Turno 2026'!O332-'[1]Contadores Por Turno 2026'!O331)</f>
        <v>221</v>
      </c>
      <c r="P330" s="59">
        <f>+Tabla1[[#This Row],[ENTRADA RO 1 (m3)]]-Tabla1[[#This Row],[PERMEADO ETAPA 1  (m3)]]</f>
        <v>100.68200000000002</v>
      </c>
      <c r="Q330" s="58">
        <f>1-(Tabla1[[#This Row],[VOLUMEN ENVIADO A RO (m3)]]-Tabla1[[#This Row],[VOLUMEN ENVIADO PERMEADO RO (m3)]])/Tabla1[[#This Row],[VOLUMEN ENVIADO A RO (m3)]]</f>
        <v>0.68701388327603041</v>
      </c>
      <c r="R330" s="59">
        <v>0</v>
      </c>
      <c r="S330" s="59">
        <v>0</v>
      </c>
      <c r="T330" s="59">
        <v>0</v>
      </c>
      <c r="U330" s="58" t="s">
        <v>18</v>
      </c>
      <c r="V330" s="59">
        <f>Tabla1[[#This Row],[VOLUMEN ENVIADO PERMEADO RO (m3)]]</f>
        <v>221</v>
      </c>
      <c r="W330" s="106">
        <f>Tabla1[[#This Row],[TOTAL CONSUMO AGUA LIMPIA PRODUCCIÓN (m3)]]+Tabla1[[#This Row],[TOTAL CONSUMO AGUA RECHAZO PRODUCCIÓN (m3)]]</f>
        <v>490</v>
      </c>
      <c r="X330" s="106">
        <f>+Tabla1[[#This Row],[PERMEADO ETAPA 1  (m3)]]+Tabla1[[#This Row],[VOLUMEN  PTAP POTABLE (m3)2]]+Tabla1[[#This Row],[VOLUMEN CONSUMO ACUEDUCTO (m3)]]+Tabla1[[#This Row],[VOLUMEN CONSUMO CARROTANQUES (m3)]]</f>
        <v>490</v>
      </c>
      <c r="Y330" s="106">
        <v>0</v>
      </c>
      <c r="Z330" s="106">
        <v>640</v>
      </c>
      <c r="AA330" s="106">
        <f>+Tabla1[[#This Row],[VOLUMEN CONSUMO AGUA LIMPIA TINTORERIA (m3)]]</f>
        <v>226</v>
      </c>
      <c r="AB330" s="104">
        <f>Tabla1[[#This Row],[VOLUMEN CONSUMO AGUA LIMPIA TINTORERIA (m3)]]/Tabla1[[#This Row],[TOTAL CONSUMO AGUA PRODUCCIÓN (m3)]]</f>
        <v>0.46122448979591835</v>
      </c>
      <c r="AC330" s="106">
        <f>Tabla1[[#This Row],[TOTAL CONSUMO AGUA LIMPIA PRODUCCIÓN (m3)]]-Tabla1[[#This Row],[VOLUMEN CONSUMO AGUA LIMPIA LAVANDERIA (m3)]]</f>
        <v>226</v>
      </c>
      <c r="AD330" s="106">
        <v>0</v>
      </c>
      <c r="AE330" s="110">
        <v>10727</v>
      </c>
      <c r="AF330" s="110">
        <v>65</v>
      </c>
      <c r="AG330" s="110">
        <v>45</v>
      </c>
      <c r="AH330" s="110">
        <f>Tabla1[[#This Row],[VOLUMEN CONSUMO AGUA LIMPIA LAVANDERIA (m3)]]</f>
        <v>264</v>
      </c>
      <c r="AI330" s="104">
        <f>Tabla1[[#This Row],[VOLUMEN CONSUMO AGUA LIMPIA LAVANDERIA (m3)]]/Tabla1[[#This Row],[TOTAL CONSUMO AGUA PRODUCCIÓN (m3)]]</f>
        <v>0.53877551020408165</v>
      </c>
      <c r="AJ330" s="110">
        <f>'[1]Contadores Por Turno 2026'!D332-'[1]Contadores Por Turno 2026'!D331</f>
        <v>264</v>
      </c>
      <c r="AK330" s="110">
        <v>0</v>
      </c>
      <c r="AL330" s="110">
        <v>17416</v>
      </c>
      <c r="AM330" s="110">
        <v>19</v>
      </c>
      <c r="AN330" s="110">
        <v>0</v>
      </c>
      <c r="AO330" s="219"/>
      <c r="AP330" s="109" t="s">
        <v>18</v>
      </c>
      <c r="AQ330" s="219">
        <v>6189</v>
      </c>
      <c r="AR330" s="219">
        <v>8</v>
      </c>
      <c r="AS330" s="110">
        <f>'[1]Contadores Por Turno 2026'!L332-'[1]Contadores Por Turno 2026'!L331</f>
        <v>22</v>
      </c>
      <c r="AT330" s="219"/>
      <c r="AU330" s="107">
        <f>'[1]Contadores Por Turno 2026'!U332-'[1]Contadores Por Turno 2026'!U331</f>
        <v>490</v>
      </c>
      <c r="AV330" s="107">
        <f>'[1]Contadores Por Turno 2026'!V332-'[1]Contadores Por Turno 2026'!V331</f>
        <v>136</v>
      </c>
      <c r="AW330" s="107">
        <f>'[1]Contadores Por Turno 2026'!W332-'[1]Contadores Por Turno 2026'!W331</f>
        <v>179</v>
      </c>
      <c r="AX330" s="107"/>
      <c r="AY330" s="107">
        <f>('[1]Contadores Por Turno 2026'!AD332-'[1]Contadores Por Turno 2026'!AD331)</f>
        <v>0</v>
      </c>
      <c r="AZ330" s="107">
        <f>('[1]Contadores Por Turno 2026'!S332-'[1]Contadores Por Turno 2026'!S331)/1000</f>
        <v>37.387</v>
      </c>
      <c r="BA330" s="224"/>
      <c r="BB330" s="4"/>
    </row>
    <row r="331" spans="1:54" ht="15.75" thickBot="1" x14ac:dyDescent="0.3">
      <c r="A331" s="27">
        <f>+A330</f>
        <v>46132</v>
      </c>
      <c r="B331" s="28">
        <v>3</v>
      </c>
      <c r="C331" s="28">
        <v>16</v>
      </c>
      <c r="D331" s="28">
        <v>20</v>
      </c>
      <c r="E331" s="28">
        <f>+Tabla1[[#This Row],[VOLUMEN  PTAP POTABLE (m3)2]]+(70*Tabla1[[#This Row],[VOLUMEN  PTAP POTABLE (m3)2]])/100</f>
        <v>49.3</v>
      </c>
      <c r="F331" s="28">
        <f>'[1]Contadores Por Turno 2026'!Y333-'[1]Contadores Por Turno 2026'!Y332</f>
        <v>29</v>
      </c>
      <c r="G331" s="28"/>
      <c r="H33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322.7</v>
      </c>
      <c r="I331" s="28">
        <f>('[1]Contadores Por Turno 2026'!C333-'[1]Contadores Por Turno 2026'!C332)*10</f>
        <v>330</v>
      </c>
      <c r="J331" s="61">
        <f>Tabla1[[#This Row],[ENTRADA RO 1 (m3)]]</f>
        <v>295.202</v>
      </c>
      <c r="K331" s="61">
        <f>Tabla1[[#This Row],[RECHAZO ETAPA 1 (m3)]]</f>
        <v>130.202</v>
      </c>
      <c r="L331" s="61">
        <f>Tabla1[[#This Row],[PERMEADO ETAPA 1  (m3)]]</f>
        <v>165</v>
      </c>
      <c r="M331" s="60">
        <f>1-(Tabla1[[#This Row],[VOLUMEN ENVIADO A RO (m3)]]-Tabla1[[#This Row],[VOLUMEN ENVIADO PERMEADO RO (m3)]])/Tabla1[[#This Row],[VOLUMEN ENVIADO A RO (m3)]]</f>
        <v>0.55893930257925084</v>
      </c>
      <c r="N331" s="61">
        <f>('[1]Contadores Por Turno 2026'!N333-'[1]Contadores Por Turno 2026'!N332)/1000</f>
        <v>295.202</v>
      </c>
      <c r="O331" s="61">
        <f>('[1]Contadores Por Turno 2026'!O333-'[1]Contadores Por Turno 2026'!O332)</f>
        <v>165</v>
      </c>
      <c r="P331" s="61">
        <f>+Tabla1[[#This Row],[ENTRADA RO 1 (m3)]]-Tabla1[[#This Row],[PERMEADO ETAPA 1  (m3)]]</f>
        <v>130.202</v>
      </c>
      <c r="Q331" s="60">
        <f>1-(Tabla1[[#This Row],[VOLUMEN ENVIADO A RO (m3)]]-Tabla1[[#This Row],[VOLUMEN ENVIADO PERMEADO RO (m3)]])/Tabla1[[#This Row],[VOLUMEN ENVIADO A RO (m3)]]</f>
        <v>0.55893930257925084</v>
      </c>
      <c r="R331" s="61">
        <v>0</v>
      </c>
      <c r="S331" s="61">
        <v>0</v>
      </c>
      <c r="T331" s="61">
        <v>0</v>
      </c>
      <c r="U331" s="60" t="s">
        <v>18</v>
      </c>
      <c r="V331" s="61">
        <f>Tabla1[[#This Row],[VOLUMEN ENVIADO PERMEADO RO (m3)]]</f>
        <v>165</v>
      </c>
      <c r="W331" s="111">
        <f>Tabla1[[#This Row],[TOTAL CONSUMO AGUA LIMPIA PRODUCCIÓN (m3)]]+Tabla1[[#This Row],[TOTAL CONSUMO AGUA RECHAZO PRODUCCIÓN (m3)]]</f>
        <v>516.70000000000005</v>
      </c>
      <c r="X331" s="111">
        <f>+Tabla1[[#This Row],[PERMEADO ETAPA 1  (m3)]]+Tabla1[[#This Row],[VOLUMEN  PTAP POTABLE (m3)2]]+Tabla1[[#This Row],[VOLUMEN CONSUMO ACUEDUCTO (m3)]]+Tabla1[[#This Row],[VOLUMEN CONSUMO CARROTANQUES (m3)]]</f>
        <v>516.70000000000005</v>
      </c>
      <c r="Y331" s="111">
        <v>0</v>
      </c>
      <c r="Z331" s="111">
        <v>560</v>
      </c>
      <c r="AA331" s="111">
        <f>+Tabla1[[#This Row],[VOLUMEN CONSUMO AGUA LIMPIA TINTORERIA (m3)]]</f>
        <v>216.70000000000005</v>
      </c>
      <c r="AB331" s="104">
        <f>Tabla1[[#This Row],[VOLUMEN CONSUMO AGUA LIMPIA TINTORERIA (m3)]]/Tabla1[[#This Row],[TOTAL CONSUMO AGUA PRODUCCIÓN (m3)]]</f>
        <v>0.41939229727114385</v>
      </c>
      <c r="AC331" s="111">
        <f>Tabla1[[#This Row],[TOTAL CONSUMO AGUA LIMPIA PRODUCCIÓN (m3)]]-Tabla1[[#This Row],[VOLUMEN CONSUMO AGUA LIMPIA LAVANDERIA (m3)]]</f>
        <v>216.70000000000005</v>
      </c>
      <c r="AD331" s="111">
        <v>0</v>
      </c>
      <c r="AE331" s="115"/>
      <c r="AF331" s="115">
        <v>65</v>
      </c>
      <c r="AG331" s="115">
        <v>45</v>
      </c>
      <c r="AH331" s="115">
        <f>Tabla1[[#This Row],[VOLUMEN CONSUMO AGUA LIMPIA LAVANDERIA (m3)]]</f>
        <v>300</v>
      </c>
      <c r="AI331" s="104">
        <f>Tabla1[[#This Row],[VOLUMEN CONSUMO AGUA LIMPIA LAVANDERIA (m3)]]/Tabla1[[#This Row],[TOTAL CONSUMO AGUA PRODUCCIÓN (m3)]]</f>
        <v>0.5806077027288562</v>
      </c>
      <c r="AJ331" s="115">
        <f>'[1]Contadores Por Turno 2026'!D333-'[1]Contadores Por Turno 2026'!D332</f>
        <v>300</v>
      </c>
      <c r="AK331" s="115">
        <v>0</v>
      </c>
      <c r="AL331" s="115"/>
      <c r="AM331" s="115">
        <v>19</v>
      </c>
      <c r="AN331" s="115">
        <v>0</v>
      </c>
      <c r="AO331" s="220"/>
      <c r="AP331" s="114" t="s">
        <v>18</v>
      </c>
      <c r="AQ331" s="220"/>
      <c r="AR331" s="220">
        <v>8</v>
      </c>
      <c r="AS331" s="115">
        <f>'[1]Contadores Por Turno 2026'!L333-'[1]Contadores Por Turno 2026'!L332</f>
        <v>22</v>
      </c>
      <c r="AT331" s="220"/>
      <c r="AU331" s="112">
        <f>'[1]Contadores Por Turno 2026'!U333-'[1]Contadores Por Turno 2026'!U332</f>
        <v>537</v>
      </c>
      <c r="AV331" s="112">
        <f>'[1]Contadores Por Turno 2026'!V333-'[1]Contadores Por Turno 2026'!V332</f>
        <v>91</v>
      </c>
      <c r="AW331" s="112">
        <f>'[1]Contadores Por Turno 2026'!W333-'[1]Contadores Por Turno 2026'!W332</f>
        <v>173</v>
      </c>
      <c r="AX331" s="112"/>
      <c r="AY331" s="112">
        <f>('[1]Contadores Por Turno 2026'!AD333-'[1]Contadores Por Turno 2026'!AD332)</f>
        <v>0</v>
      </c>
      <c r="AZ331" s="112">
        <f>('[1]Contadores Por Turno 2026'!S333-'[1]Contadores Por Turno 2026'!S332)/1000</f>
        <v>43.329000000000001</v>
      </c>
      <c r="BA331" s="225"/>
      <c r="BB331" s="4"/>
    </row>
    <row r="332" spans="1:54" ht="15.75" thickBot="1" x14ac:dyDescent="0.3">
      <c r="A332" s="25">
        <f>+A331+1</f>
        <v>46133</v>
      </c>
      <c r="B332" s="26">
        <v>1</v>
      </c>
      <c r="C332" s="26">
        <v>17</v>
      </c>
      <c r="D332" s="26">
        <v>21</v>
      </c>
      <c r="E332" s="26">
        <f>+Tabla1[[#This Row],[VOLUMEN  PTAP POTABLE (m3)2]]+(70*Tabla1[[#This Row],[VOLUMEN  PTAP POTABLE (m3)2]])/100</f>
        <v>34</v>
      </c>
      <c r="F332" s="26">
        <f>'[1]Contadores Por Turno 2026'!Y334-'[1]Contadores Por Turno 2026'!Y333</f>
        <v>20</v>
      </c>
      <c r="G332" s="26"/>
      <c r="H3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111</v>
      </c>
      <c r="I332" s="26">
        <f>('[1]Contadores Por Turno 2026'!C334-'[1]Contadores Por Turno 2026'!C333)*10</f>
        <v>440</v>
      </c>
      <c r="J332" s="57">
        <f>Tabla1[[#This Row],[ENTRADA RO 1 (m3)]]</f>
        <v>295.14400000000001</v>
      </c>
      <c r="K332" s="57">
        <f>Tabla1[[#This Row],[RECHAZO ETAPA 1 (m3)]]</f>
        <v>65.144000000000005</v>
      </c>
      <c r="L332" s="57">
        <f>Tabla1[[#This Row],[PERMEADO ETAPA 1  (m3)]]</f>
        <v>230</v>
      </c>
      <c r="M332" s="56">
        <f>1-(Tabla1[[#This Row],[VOLUMEN ENVIADO A RO (m3)]]-Tabla1[[#This Row],[VOLUMEN ENVIADO PERMEADO RO (m3)]])/Tabla1[[#This Row],[VOLUMEN ENVIADO A RO (m3)]]</f>
        <v>0.77928062234028128</v>
      </c>
      <c r="N332" s="57">
        <f>('[1]Contadores Por Turno 2026'!N334-'[1]Contadores Por Turno 2026'!N333)/1000</f>
        <v>295.14400000000001</v>
      </c>
      <c r="O332" s="57">
        <f>('[1]Contadores Por Turno 2026'!O334-'[1]Contadores Por Turno 2026'!O333)</f>
        <v>230</v>
      </c>
      <c r="P332" s="57">
        <f>+Tabla1[[#This Row],[ENTRADA RO 1 (m3)]]-Tabla1[[#This Row],[PERMEADO ETAPA 1  (m3)]]</f>
        <v>65.144000000000005</v>
      </c>
      <c r="Q332" s="56">
        <f>1-(Tabla1[[#This Row],[VOLUMEN ENVIADO A RO (m3)]]-Tabla1[[#This Row],[VOLUMEN ENVIADO PERMEADO RO (m3)]])/Tabla1[[#This Row],[VOLUMEN ENVIADO A RO (m3)]]</f>
        <v>0.77928062234028128</v>
      </c>
      <c r="R332" s="57">
        <v>0</v>
      </c>
      <c r="S332" s="57">
        <v>0</v>
      </c>
      <c r="T332" s="57">
        <v>0</v>
      </c>
      <c r="U332" s="56" t="s">
        <v>18</v>
      </c>
      <c r="V332" s="57">
        <f>Tabla1[[#This Row],[VOLUMEN ENVIADO PERMEADO RO (m3)]]</f>
        <v>230</v>
      </c>
      <c r="W332" s="101">
        <f>Tabla1[[#This Row],[TOTAL CONSUMO AGUA LIMPIA PRODUCCIÓN (m3)]]+Tabla1[[#This Row],[TOTAL CONSUMO AGUA RECHAZO PRODUCCIÓN (m3)]]</f>
        <v>361</v>
      </c>
      <c r="X332" s="101">
        <f>+Tabla1[[#This Row],[PERMEADO ETAPA 1  (m3)]]+Tabla1[[#This Row],[VOLUMEN  PTAP POTABLE (m3)2]]+Tabla1[[#This Row],[VOLUMEN CONSUMO ACUEDUCTO (m3)]]+Tabla1[[#This Row],[VOLUMEN CONSUMO CARROTANQUES (m3)]]</f>
        <v>361</v>
      </c>
      <c r="Y332" s="101">
        <v>0</v>
      </c>
      <c r="Z332" s="101">
        <v>400</v>
      </c>
      <c r="AA332" s="101">
        <f>+Tabla1[[#This Row],[VOLUMEN CONSUMO AGUA LIMPIA TINTORERIA (m3)]]</f>
        <v>143</v>
      </c>
      <c r="AB332" s="104">
        <f>Tabla1[[#This Row],[VOLUMEN CONSUMO AGUA LIMPIA TINTORERIA (m3)]]/Tabla1[[#This Row],[TOTAL CONSUMO AGUA PRODUCCIÓN (m3)]]</f>
        <v>0.39612188365650969</v>
      </c>
      <c r="AC332" s="101">
        <f>Tabla1[[#This Row],[TOTAL CONSUMO AGUA LIMPIA PRODUCCIÓN (m3)]]-Tabla1[[#This Row],[VOLUMEN CONSUMO AGUA LIMPIA LAVANDERIA (m3)]]</f>
        <v>143</v>
      </c>
      <c r="AD332" s="101">
        <v>0</v>
      </c>
      <c r="AE332" s="105"/>
      <c r="AF332" s="105">
        <v>65</v>
      </c>
      <c r="AG332" s="105">
        <v>45</v>
      </c>
      <c r="AH332" s="105">
        <f>Tabla1[[#This Row],[VOLUMEN CONSUMO AGUA LIMPIA LAVANDERIA (m3)]]</f>
        <v>218</v>
      </c>
      <c r="AI332" s="104">
        <f>Tabla1[[#This Row],[VOLUMEN CONSUMO AGUA LIMPIA LAVANDERIA (m3)]]/Tabla1[[#This Row],[TOTAL CONSUMO AGUA PRODUCCIÓN (m3)]]</f>
        <v>0.60387811634349031</v>
      </c>
      <c r="AJ332" s="105">
        <f>'[1]Contadores Por Turno 2026'!D334-'[1]Contadores Por Turno 2026'!D333</f>
        <v>218</v>
      </c>
      <c r="AK332" s="105">
        <v>0</v>
      </c>
      <c r="AL332" s="105"/>
      <c r="AM332" s="105">
        <v>19</v>
      </c>
      <c r="AN332" s="105">
        <v>0</v>
      </c>
      <c r="AO332" s="218">
        <f>'[1]Contadores Por Turno 2026'!R334-'[1]Contadores Por Turno 2026'!R333</f>
        <v>43</v>
      </c>
      <c r="AP332" s="104">
        <v>1.2658227848101222E-2</v>
      </c>
      <c r="AQ332" s="218"/>
      <c r="AR332" s="218">
        <v>8</v>
      </c>
      <c r="AS332" s="105">
        <f>'[1]Contadores Por Turno 2026'!L334-'[1]Contadores Por Turno 2026'!L333</f>
        <v>24</v>
      </c>
      <c r="AT332" s="218"/>
      <c r="AU332" s="102">
        <f>'[1]Contadores Por Turno 2026'!U334-'[1]Contadores Por Turno 2026'!U333</f>
        <v>375</v>
      </c>
      <c r="AV332" s="102">
        <f>'[1]Contadores Por Turno 2026'!V334-'[1]Contadores Por Turno 2026'!V333</f>
        <v>214</v>
      </c>
      <c r="AW332" s="102">
        <f>'[1]Contadores Por Turno 2026'!W334-'[1]Contadores Por Turno 2026'!W333</f>
        <v>224</v>
      </c>
      <c r="AX332" s="102"/>
      <c r="AY332" s="102">
        <f>('[1]Contadores Por Turno 2026'!AD334-'[1]Contadores Por Turno 2026'!AD333)</f>
        <v>0</v>
      </c>
      <c r="AZ332" s="102">
        <f>('[1]Contadores Por Turno 2026'!S334-'[1]Contadores Por Turno 2026'!S333)/1000</f>
        <v>108.027</v>
      </c>
      <c r="BA332" s="223"/>
      <c r="BB332" s="4"/>
    </row>
    <row r="333" spans="1:54" ht="15.75" thickBot="1" x14ac:dyDescent="0.3">
      <c r="A333" s="23">
        <f>+A332</f>
        <v>46133</v>
      </c>
      <c r="B333" s="17">
        <v>2</v>
      </c>
      <c r="C333" s="17">
        <v>17</v>
      </c>
      <c r="D333" s="17">
        <v>21</v>
      </c>
      <c r="E333" s="17">
        <f>+Tabla1[[#This Row],[VOLUMEN  PTAP POTABLE (m3)2]]+(70*Tabla1[[#This Row],[VOLUMEN  PTAP POTABLE (m3)2]])/100</f>
        <v>47.6</v>
      </c>
      <c r="F333" s="17">
        <f>'[1]Contadores Por Turno 2026'!Y335-'[1]Contadores Por Turno 2026'!Y334</f>
        <v>28</v>
      </c>
      <c r="H33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147.9</v>
      </c>
      <c r="I333" s="17">
        <f>('[1]Contadores Por Turno 2026'!C335-'[1]Contadores Por Turno 2026'!C334)*10</f>
        <v>290</v>
      </c>
      <c r="J333" s="59">
        <f>Tabla1[[#This Row],[ENTRADA RO 1 (m3)]]</f>
        <v>313.81799999999998</v>
      </c>
      <c r="K333" s="59">
        <f>Tabla1[[#This Row],[RECHAZO ETAPA 1 (m3)]]</f>
        <v>68.817999999999984</v>
      </c>
      <c r="L333" s="59">
        <f>Tabla1[[#This Row],[PERMEADO ETAPA 1  (m3)]]</f>
        <v>245</v>
      </c>
      <c r="M333" s="58">
        <f>1-(Tabla1[[#This Row],[VOLUMEN ENVIADO A RO (m3)]]-Tabla1[[#This Row],[VOLUMEN ENVIADO PERMEADO RO (m3)]])/Tabla1[[#This Row],[VOLUMEN ENVIADO A RO (m3)]]</f>
        <v>0.78070728893817443</v>
      </c>
      <c r="N333" s="59">
        <f>('[1]Contadores Por Turno 2026'!N335-'[1]Contadores Por Turno 2026'!N334)/1000</f>
        <v>313.81799999999998</v>
      </c>
      <c r="O333" s="59">
        <f>('[1]Contadores Por Turno 2026'!O335-'[1]Contadores Por Turno 2026'!O334)</f>
        <v>245</v>
      </c>
      <c r="P333" s="59">
        <f>+Tabla1[[#This Row],[ENTRADA RO 1 (m3)]]-Tabla1[[#This Row],[PERMEADO ETAPA 1  (m3)]]</f>
        <v>68.817999999999984</v>
      </c>
      <c r="Q333" s="58">
        <f>1-(Tabla1[[#This Row],[VOLUMEN ENVIADO A RO (m3)]]-Tabla1[[#This Row],[VOLUMEN ENVIADO PERMEADO RO (m3)]])/Tabla1[[#This Row],[VOLUMEN ENVIADO A RO (m3)]]</f>
        <v>0.78070728893817443</v>
      </c>
      <c r="R333" s="59">
        <v>0</v>
      </c>
      <c r="S333" s="59">
        <v>0</v>
      </c>
      <c r="T333" s="59">
        <v>0</v>
      </c>
      <c r="U333" s="58" t="s">
        <v>18</v>
      </c>
      <c r="V333" s="59">
        <f>Tabla1[[#This Row],[VOLUMEN ENVIADO PERMEADO RO (m3)]]</f>
        <v>245</v>
      </c>
      <c r="W333" s="106">
        <f>Tabla1[[#This Row],[TOTAL CONSUMO AGUA LIMPIA PRODUCCIÓN (m3)]]+Tabla1[[#This Row],[TOTAL CONSUMO AGUA RECHAZO PRODUCCIÓN (m3)]]</f>
        <v>420.9</v>
      </c>
      <c r="X333" s="106">
        <f>+Tabla1[[#This Row],[PERMEADO ETAPA 1  (m3)]]+Tabla1[[#This Row],[VOLUMEN  PTAP POTABLE (m3)2]]+Tabla1[[#This Row],[VOLUMEN CONSUMO ACUEDUCTO (m3)]]+Tabla1[[#This Row],[VOLUMEN CONSUMO CARROTANQUES (m3)]]</f>
        <v>420.9</v>
      </c>
      <c r="Y333" s="106">
        <v>0</v>
      </c>
      <c r="Z333" s="106">
        <v>480</v>
      </c>
      <c r="AA333" s="106">
        <f>+Tabla1[[#This Row],[VOLUMEN CONSUMO AGUA LIMPIA TINTORERIA (m3)]]</f>
        <v>175.89999999999998</v>
      </c>
      <c r="AB333" s="104">
        <f>Tabla1[[#This Row],[VOLUMEN CONSUMO AGUA LIMPIA TINTORERIA (m3)]]/Tabla1[[#This Row],[TOTAL CONSUMO AGUA PRODUCCIÓN (m3)]]</f>
        <v>0.41791399382276073</v>
      </c>
      <c r="AC333" s="106">
        <f>Tabla1[[#This Row],[TOTAL CONSUMO AGUA LIMPIA PRODUCCIÓN (m3)]]-Tabla1[[#This Row],[VOLUMEN CONSUMO AGUA LIMPIA LAVANDERIA (m3)]]</f>
        <v>175.89999999999998</v>
      </c>
      <c r="AD333" s="106">
        <v>0</v>
      </c>
      <c r="AE333" s="110">
        <v>7113</v>
      </c>
      <c r="AF333" s="110">
        <v>65</v>
      </c>
      <c r="AG333" s="110">
        <v>45</v>
      </c>
      <c r="AH333" s="110">
        <f>Tabla1[[#This Row],[VOLUMEN CONSUMO AGUA LIMPIA LAVANDERIA (m3)]]</f>
        <v>245</v>
      </c>
      <c r="AI333" s="104">
        <f>Tabla1[[#This Row],[VOLUMEN CONSUMO AGUA LIMPIA LAVANDERIA (m3)]]/Tabla1[[#This Row],[TOTAL CONSUMO AGUA PRODUCCIÓN (m3)]]</f>
        <v>0.58208600617723927</v>
      </c>
      <c r="AJ333" s="110">
        <f>'[1]Contadores Por Turno 2026'!D335-'[1]Contadores Por Turno 2026'!D334</f>
        <v>245</v>
      </c>
      <c r="AK333" s="110">
        <v>0</v>
      </c>
      <c r="AL333" s="110">
        <v>21942</v>
      </c>
      <c r="AM333" s="110">
        <v>19</v>
      </c>
      <c r="AN333" s="110">
        <v>0</v>
      </c>
      <c r="AO333" s="219">
        <f>'[1]Contadores Por Turno 2026'!R335-'[1]Contadores Por Turno 2026'!R334</f>
        <v>42</v>
      </c>
      <c r="AP333" s="109">
        <v>4.758088750876488E-2</v>
      </c>
      <c r="AQ333" s="219">
        <v>3304</v>
      </c>
      <c r="AR333" s="219">
        <v>8</v>
      </c>
      <c r="AS333" s="110">
        <f>'[1]Contadores Por Turno 2026'!L335-'[1]Contadores Por Turno 2026'!L334</f>
        <v>21</v>
      </c>
      <c r="AT333" s="219"/>
      <c r="AU333" s="107">
        <f>'[1]Contadores Por Turno 2026'!U335-'[1]Contadores Por Turno 2026'!U334</f>
        <v>440.5</v>
      </c>
      <c r="AV333" s="107">
        <f>'[1]Contadores Por Turno 2026'!V335-'[1]Contadores Por Turno 2026'!V334</f>
        <v>160</v>
      </c>
      <c r="AW333" s="107">
        <f>'[1]Contadores Por Turno 2026'!W335-'[1]Contadores Por Turno 2026'!W334</f>
        <v>189</v>
      </c>
      <c r="AX333" s="107"/>
      <c r="AY333" s="107">
        <f>('[1]Contadores Por Turno 2026'!AD335-'[1]Contadores Por Turno 2026'!AD334)</f>
        <v>0</v>
      </c>
      <c r="AZ333" s="107">
        <f>('[1]Contadores Por Turno 2026'!S335-'[1]Contadores Por Turno 2026'!S334)/1000</f>
        <v>70.849999999999994</v>
      </c>
      <c r="BA333" s="224"/>
      <c r="BB333" s="4"/>
    </row>
    <row r="334" spans="1:54" ht="15.75" thickBot="1" x14ac:dyDescent="0.3">
      <c r="A334" s="27">
        <f>+A333</f>
        <v>46133</v>
      </c>
      <c r="B334" s="28">
        <v>3</v>
      </c>
      <c r="C334" s="28">
        <v>17</v>
      </c>
      <c r="D334" s="28">
        <v>21</v>
      </c>
      <c r="E334" s="28">
        <f>+Tabla1[[#This Row],[VOLUMEN  PTAP POTABLE (m3)2]]+(70*Tabla1[[#This Row],[VOLUMEN  PTAP POTABLE (m3)2]])/100</f>
        <v>59.5</v>
      </c>
      <c r="F334" s="28">
        <f>'[1]Contadores Por Turno 2026'!Y336-'[1]Contadores Por Turno 2026'!Y335</f>
        <v>35</v>
      </c>
      <c r="G334" s="28"/>
      <c r="H33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334" s="28">
        <f>('[1]Contadores Por Turno 2026'!C336-'[1]Contadores Por Turno 2026'!C335)*10</f>
        <v>260</v>
      </c>
      <c r="J334" s="61">
        <f>Tabla1[[#This Row],[ENTRADA RO 1 (m3)]]</f>
        <v>300.41300000000001</v>
      </c>
      <c r="K334" s="61">
        <f>Tabla1[[#This Row],[RECHAZO ETAPA 1 (m3)]]</f>
        <v>67.413000000000011</v>
      </c>
      <c r="L334" s="61">
        <f>Tabla1[[#This Row],[PERMEADO ETAPA 1  (m3)]]</f>
        <v>233</v>
      </c>
      <c r="M334" s="60">
        <f>1-(Tabla1[[#This Row],[VOLUMEN ENVIADO A RO (m3)]]-Tabla1[[#This Row],[VOLUMEN ENVIADO PERMEADO RO (m3)]])/Tabla1[[#This Row],[VOLUMEN ENVIADO A RO (m3)]]</f>
        <v>0.7755989254792568</v>
      </c>
      <c r="N334" s="61">
        <f>('[1]Contadores Por Turno 2026'!N336-'[1]Contadores Por Turno 2026'!N335)/1000</f>
        <v>300.41300000000001</v>
      </c>
      <c r="O334" s="61">
        <f>('[1]Contadores Por Turno 2026'!O336-'[1]Contadores Por Turno 2026'!O335)</f>
        <v>233</v>
      </c>
      <c r="P334" s="61">
        <f>+Tabla1[[#This Row],[ENTRADA RO 1 (m3)]]-Tabla1[[#This Row],[PERMEADO ETAPA 1  (m3)]]</f>
        <v>67.413000000000011</v>
      </c>
      <c r="Q334" s="60">
        <f>1-(Tabla1[[#This Row],[VOLUMEN ENVIADO A RO (m3)]]-Tabla1[[#This Row],[VOLUMEN ENVIADO PERMEADO RO (m3)]])/Tabla1[[#This Row],[VOLUMEN ENVIADO A RO (m3)]]</f>
        <v>0.7755989254792568</v>
      </c>
      <c r="R334" s="61">
        <v>0</v>
      </c>
      <c r="S334" s="61">
        <v>0</v>
      </c>
      <c r="T334" s="61">
        <v>0</v>
      </c>
      <c r="U334" s="60" t="s">
        <v>18</v>
      </c>
      <c r="V334" s="61">
        <f>Tabla1[[#This Row],[VOLUMEN ENVIADO PERMEADO RO (m3)]]</f>
        <v>233</v>
      </c>
      <c r="W334" s="111">
        <f>Tabla1[[#This Row],[TOTAL CONSUMO AGUA LIMPIA PRODUCCIÓN (m3)]]+Tabla1[[#This Row],[TOTAL CONSUMO AGUA RECHAZO PRODUCCIÓN (m3)]]</f>
        <v>416</v>
      </c>
      <c r="X334" s="111">
        <f>+Tabla1[[#This Row],[PERMEADO ETAPA 1  (m3)]]+Tabla1[[#This Row],[VOLUMEN  PTAP POTABLE (m3)2]]+Tabla1[[#This Row],[VOLUMEN CONSUMO ACUEDUCTO (m3)]]+Tabla1[[#This Row],[VOLUMEN CONSUMO CARROTANQUES (m3)]]</f>
        <v>416</v>
      </c>
      <c r="Y334" s="111">
        <v>0</v>
      </c>
      <c r="Z334" s="111">
        <v>480</v>
      </c>
      <c r="AA334" s="111">
        <f>+Tabla1[[#This Row],[VOLUMEN CONSUMO AGUA LIMPIA TINTORERIA (m3)]]</f>
        <v>156</v>
      </c>
      <c r="AB334" s="104">
        <f>Tabla1[[#This Row],[VOLUMEN CONSUMO AGUA LIMPIA TINTORERIA (m3)]]/Tabla1[[#This Row],[TOTAL CONSUMO AGUA PRODUCCIÓN (m3)]]</f>
        <v>0.375</v>
      </c>
      <c r="AC334" s="111">
        <f>Tabla1[[#This Row],[TOTAL CONSUMO AGUA LIMPIA PRODUCCIÓN (m3)]]-Tabla1[[#This Row],[VOLUMEN CONSUMO AGUA LIMPIA LAVANDERIA (m3)]]</f>
        <v>156</v>
      </c>
      <c r="AD334" s="111">
        <v>0</v>
      </c>
      <c r="AE334" s="115"/>
      <c r="AF334" s="115">
        <v>65</v>
      </c>
      <c r="AG334" s="115">
        <v>45</v>
      </c>
      <c r="AH334" s="115">
        <f>Tabla1[[#This Row],[VOLUMEN CONSUMO AGUA LIMPIA LAVANDERIA (m3)]]</f>
        <v>260</v>
      </c>
      <c r="AI334" s="104">
        <f>Tabla1[[#This Row],[VOLUMEN CONSUMO AGUA LIMPIA LAVANDERIA (m3)]]/Tabla1[[#This Row],[TOTAL CONSUMO AGUA PRODUCCIÓN (m3)]]</f>
        <v>0.625</v>
      </c>
      <c r="AJ334" s="115">
        <f>'[1]Contadores Por Turno 2026'!D336-'[1]Contadores Por Turno 2026'!D335</f>
        <v>260</v>
      </c>
      <c r="AK334" s="115">
        <v>1</v>
      </c>
      <c r="AL334" s="115"/>
      <c r="AM334" s="115">
        <v>19</v>
      </c>
      <c r="AN334" s="115">
        <v>0</v>
      </c>
      <c r="AO334" s="220">
        <f>'[1]Contadores Por Turno 2026'!R336-'[1]Contadores Por Turno 2026'!R335</f>
        <v>27</v>
      </c>
      <c r="AP334" s="114">
        <v>2.8173682466025807E-2</v>
      </c>
      <c r="AQ334" s="220"/>
      <c r="AR334" s="220">
        <v>8</v>
      </c>
      <c r="AS334" s="115">
        <f>'[1]Contadores Por Turno 2026'!L336-'[1]Contadores Por Turno 2026'!L335</f>
        <v>28</v>
      </c>
      <c r="AT334" s="220"/>
      <c r="AU334" s="112">
        <f>'[1]Contadores Por Turno 2026'!U336-'[1]Contadores Por Turno 2026'!U335</f>
        <v>440.5</v>
      </c>
      <c r="AV334" s="112">
        <f>'[1]Contadores Por Turno 2026'!V336-'[1]Contadores Por Turno 2026'!V335</f>
        <v>219</v>
      </c>
      <c r="AW334" s="112">
        <f>'[1]Contadores Por Turno 2026'!W336-'[1]Contadores Por Turno 2026'!W335</f>
        <v>212</v>
      </c>
      <c r="AX334" s="112"/>
      <c r="AY334" s="112">
        <f>('[1]Contadores Por Turno 2026'!AD336-'[1]Contadores Por Turno 2026'!AD335)</f>
        <v>0</v>
      </c>
      <c r="AZ334" s="112">
        <f>('[1]Contadores Por Turno 2026'!S336-'[1]Contadores Por Turno 2026'!S335)/1000</f>
        <v>97.343999999999994</v>
      </c>
      <c r="BA334" s="225"/>
      <c r="BB334" s="4"/>
    </row>
    <row r="335" spans="1:54" ht="15.75" thickBot="1" x14ac:dyDescent="0.3">
      <c r="A335" s="25">
        <f>+A334+1</f>
        <v>46134</v>
      </c>
      <c r="B335" s="26">
        <v>1</v>
      </c>
      <c r="C335" s="26">
        <v>17</v>
      </c>
      <c r="D335" s="26">
        <v>22</v>
      </c>
      <c r="E335" s="26">
        <f>+Tabla1[[#This Row],[VOLUMEN  PTAP POTABLE (m3)2]]+(70*Tabla1[[#This Row],[VOLUMEN  PTAP POTABLE (m3)2]])/100</f>
        <v>66.3</v>
      </c>
      <c r="F335" s="26">
        <f>'[1]Contadores Por Turno 2026'!Y337-'[1]Contadores Por Turno 2026'!Y336</f>
        <v>39</v>
      </c>
      <c r="G335" s="26"/>
      <c r="H3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268.7</v>
      </c>
      <c r="I335" s="26">
        <f>('[1]Contadores Por Turno 2026'!C337-'[1]Contadores Por Turno 2026'!C336)*10</f>
        <v>360</v>
      </c>
      <c r="J335" s="57">
        <f>Tabla1[[#This Row],[ENTRADA RO 1 (m3)]]</f>
        <v>260.72399999999999</v>
      </c>
      <c r="K335" s="57">
        <f>Tabla1[[#This Row],[RECHAZO ETAPA 1 (m3)]]</f>
        <v>60.72399999999999</v>
      </c>
      <c r="L335" s="57">
        <f>Tabla1[[#This Row],[PERMEADO ETAPA 1  (m3)]]</f>
        <v>200</v>
      </c>
      <c r="M335" s="56">
        <f>1-(Tabla1[[#This Row],[VOLUMEN ENVIADO A RO (m3)]]-Tabla1[[#This Row],[VOLUMEN ENVIADO PERMEADO RO (m3)]])/Tabla1[[#This Row],[VOLUMEN ENVIADO A RO (m3)]]</f>
        <v>0.7670947055123426</v>
      </c>
      <c r="N335" s="57">
        <f>('[1]Contadores Por Turno 2026'!N337-'[1]Contadores Por Turno 2026'!N336)/1000</f>
        <v>260.72399999999999</v>
      </c>
      <c r="O335" s="57">
        <f>('[1]Contadores Por Turno 2026'!O337-'[1]Contadores Por Turno 2026'!O336)</f>
        <v>200</v>
      </c>
      <c r="P335" s="57">
        <f>+Tabla1[[#This Row],[ENTRADA RO 1 (m3)]]-Tabla1[[#This Row],[PERMEADO ETAPA 1  (m3)]]</f>
        <v>60.72399999999999</v>
      </c>
      <c r="Q335" s="56">
        <f>1-(Tabla1[[#This Row],[VOLUMEN ENVIADO A RO (m3)]]-Tabla1[[#This Row],[VOLUMEN ENVIADO PERMEADO RO (m3)]])/Tabla1[[#This Row],[VOLUMEN ENVIADO A RO (m3)]]</f>
        <v>0.7670947055123426</v>
      </c>
      <c r="R335" s="57">
        <v>0</v>
      </c>
      <c r="S335" s="57">
        <v>9.8000000000000007</v>
      </c>
      <c r="T335" s="57">
        <v>39.200000000000003</v>
      </c>
      <c r="U335" s="56">
        <v>0.2</v>
      </c>
      <c r="V335" s="57">
        <f>Tabla1[[#This Row],[VOLUMEN ENVIADO PERMEADO RO (m3)]]</f>
        <v>200</v>
      </c>
      <c r="W335" s="101">
        <f>Tabla1[[#This Row],[TOTAL CONSUMO AGUA LIMPIA PRODUCCIÓN (m3)]]+Tabla1[[#This Row],[TOTAL CONSUMO AGUA RECHAZO PRODUCCIÓN (m3)]]</f>
        <v>507.7</v>
      </c>
      <c r="X335" s="101">
        <f>+Tabla1[[#This Row],[PERMEADO ETAPA 1  (m3)]]+Tabla1[[#This Row],[VOLUMEN  PTAP POTABLE (m3)2]]+Tabla1[[#This Row],[VOLUMEN CONSUMO ACUEDUCTO (m3)]]+Tabla1[[#This Row],[VOLUMEN CONSUMO CARROTANQUES (m3)]]</f>
        <v>507.7</v>
      </c>
      <c r="Y335" s="101">
        <v>0</v>
      </c>
      <c r="Z335" s="101">
        <v>480</v>
      </c>
      <c r="AA335" s="101">
        <f>+Tabla1[[#This Row],[VOLUMEN CONSUMO AGUA LIMPIA TINTORERIA (m3)]]</f>
        <v>245.7</v>
      </c>
      <c r="AB335" s="104">
        <f>Tabla1[[#This Row],[VOLUMEN CONSUMO AGUA LIMPIA TINTORERIA (m3)]]/Tabla1[[#This Row],[TOTAL CONSUMO AGUA PRODUCCIÓN (m3)]]</f>
        <v>0.48394721292101633</v>
      </c>
      <c r="AC335" s="101">
        <f>Tabla1[[#This Row],[TOTAL CONSUMO AGUA LIMPIA PRODUCCIÓN (m3)]]-Tabla1[[#This Row],[VOLUMEN CONSUMO AGUA LIMPIA LAVANDERIA (m3)]]</f>
        <v>245.7</v>
      </c>
      <c r="AD335" s="101">
        <v>0</v>
      </c>
      <c r="AE335" s="105"/>
      <c r="AF335" s="105">
        <v>65</v>
      </c>
      <c r="AG335" s="105">
        <v>45</v>
      </c>
      <c r="AH335" s="105">
        <f>Tabla1[[#This Row],[VOLUMEN CONSUMO AGUA LIMPIA LAVANDERIA (m3)]]</f>
        <v>262</v>
      </c>
      <c r="AI335" s="104">
        <f>Tabla1[[#This Row],[VOLUMEN CONSUMO AGUA LIMPIA LAVANDERIA (m3)]]/Tabla1[[#This Row],[TOTAL CONSUMO AGUA PRODUCCIÓN (m3)]]</f>
        <v>0.51605278707898361</v>
      </c>
      <c r="AJ335" s="105">
        <f>'[1]Contadores Por Turno 2026'!D337-'[1]Contadores Por Turno 2026'!D336</f>
        <v>262</v>
      </c>
      <c r="AK335" s="105">
        <v>0</v>
      </c>
      <c r="AL335" s="105"/>
      <c r="AM335" s="105">
        <v>19</v>
      </c>
      <c r="AN335" s="105">
        <v>0</v>
      </c>
      <c r="AO335" s="218">
        <f>'[1]Contadores Por Turno 2026'!R337-'[1]Contadores Por Turno 2026'!R336</f>
        <v>19</v>
      </c>
      <c r="AP335" s="104">
        <v>9.9141716001472924E-3</v>
      </c>
      <c r="AQ335" s="218"/>
      <c r="AR335" s="218">
        <v>8</v>
      </c>
      <c r="AS335" s="105">
        <f>'[1]Contadores Por Turno 2026'!L337-'[1]Contadores Por Turno 2026'!L336</f>
        <v>24</v>
      </c>
      <c r="AT335" s="218"/>
      <c r="AU335" s="102">
        <f>'[1]Contadores Por Turno 2026'!U337-'[1]Contadores Por Turno 2026'!U336</f>
        <v>535</v>
      </c>
      <c r="AV335" s="102">
        <f>'[1]Contadores Por Turno 2026'!V337-'[1]Contadores Por Turno 2026'!V336</f>
        <v>228</v>
      </c>
      <c r="AW335" s="102">
        <f>'[1]Contadores Por Turno 2026'!W337-'[1]Contadores Por Turno 2026'!W336</f>
        <v>192</v>
      </c>
      <c r="AX335" s="102"/>
      <c r="AY335" s="102">
        <f>('[1]Contadores Por Turno 2026'!AD337-'[1]Contadores Por Turno 2026'!AD336)</f>
        <v>0</v>
      </c>
      <c r="AZ335" s="102">
        <f>('[1]Contadores Por Turno 2026'!S337-'[1]Contadores Por Turno 2026'!S336)/1000</f>
        <v>80.075999999999993</v>
      </c>
      <c r="BA335" s="223"/>
      <c r="BB335" s="4"/>
    </row>
    <row r="336" spans="1:54" ht="15.75" thickBot="1" x14ac:dyDescent="0.3">
      <c r="A336" s="23">
        <f>+A335</f>
        <v>46134</v>
      </c>
      <c r="B336" s="17">
        <v>2</v>
      </c>
      <c r="C336" s="17">
        <v>17</v>
      </c>
      <c r="D336" s="17">
        <v>22</v>
      </c>
      <c r="E336" s="17">
        <f>+Tabla1[[#This Row],[VOLUMEN  PTAP POTABLE (m3)2]]+(70*Tabla1[[#This Row],[VOLUMEN  PTAP POTABLE (m3)2]])/100</f>
        <v>42.5</v>
      </c>
      <c r="F336" s="17">
        <f>'[1]Contadores Por Turno 2026'!Y338-'[1]Contadores Por Turno 2026'!Y337</f>
        <v>25</v>
      </c>
      <c r="H33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209.5</v>
      </c>
      <c r="I336" s="17">
        <f>('[1]Contadores Por Turno 2026'!C338-'[1]Contadores Por Turno 2026'!C337)*10</f>
        <v>260</v>
      </c>
      <c r="J336" s="59">
        <f>Tabla1[[#This Row],[ENTRADA RO 1 (m3)]]</f>
        <v>304.88600000000002</v>
      </c>
      <c r="K336" s="59">
        <f>Tabla1[[#This Row],[RECHAZO ETAPA 1 (m3)]]</f>
        <v>69.886000000000024</v>
      </c>
      <c r="L336" s="59">
        <f>Tabla1[[#This Row],[PERMEADO ETAPA 1  (m3)]]</f>
        <v>235</v>
      </c>
      <c r="M336" s="58">
        <f>1-(Tabla1[[#This Row],[VOLUMEN ENVIADO A RO (m3)]]-Tabla1[[#This Row],[VOLUMEN ENVIADO PERMEADO RO (m3)]])/Tabla1[[#This Row],[VOLUMEN ENVIADO A RO (m3)]]</f>
        <v>0.77077989806025848</v>
      </c>
      <c r="N336" s="59">
        <f>('[1]Contadores Por Turno 2026'!N338-'[1]Contadores Por Turno 2026'!N337)/1000</f>
        <v>304.88600000000002</v>
      </c>
      <c r="O336" s="59">
        <f>('[1]Contadores Por Turno 2026'!O338-'[1]Contadores Por Turno 2026'!O337)</f>
        <v>235</v>
      </c>
      <c r="P336" s="59">
        <f>+Tabla1[[#This Row],[ENTRADA RO 1 (m3)]]-Tabla1[[#This Row],[PERMEADO ETAPA 1  (m3)]]</f>
        <v>69.886000000000024</v>
      </c>
      <c r="Q336" s="58">
        <f>1-(Tabla1[[#This Row],[VOLUMEN ENVIADO A RO (m3)]]-Tabla1[[#This Row],[VOLUMEN ENVIADO PERMEADO RO (m3)]])/Tabla1[[#This Row],[VOLUMEN ENVIADO A RO (m3)]]</f>
        <v>0.77077989806025848</v>
      </c>
      <c r="R336" s="59">
        <v>0</v>
      </c>
      <c r="S336" s="59">
        <v>0</v>
      </c>
      <c r="T336" s="59">
        <v>0</v>
      </c>
      <c r="U336" s="58" t="s">
        <v>18</v>
      </c>
      <c r="V336" s="59">
        <f>Tabla1[[#This Row],[VOLUMEN ENVIADO PERMEADO RO (m3)]]</f>
        <v>235</v>
      </c>
      <c r="W336" s="106">
        <f>Tabla1[[#This Row],[TOTAL CONSUMO AGUA LIMPIA PRODUCCIÓN (m3)]]+Tabla1[[#This Row],[TOTAL CONSUMO AGUA RECHAZO PRODUCCIÓN (m3)]]</f>
        <v>469.5</v>
      </c>
      <c r="X336" s="106">
        <f>+Tabla1[[#This Row],[PERMEADO ETAPA 1  (m3)]]+Tabla1[[#This Row],[VOLUMEN  PTAP POTABLE (m3)2]]+Tabla1[[#This Row],[VOLUMEN CONSUMO ACUEDUCTO (m3)]]+Tabla1[[#This Row],[VOLUMEN CONSUMO CARROTANQUES (m3)]]</f>
        <v>469.5</v>
      </c>
      <c r="Y336" s="106">
        <v>0</v>
      </c>
      <c r="Z336" s="106">
        <v>400</v>
      </c>
      <c r="AA336" s="106">
        <f>+Tabla1[[#This Row],[VOLUMEN CONSUMO AGUA LIMPIA TINTORERIA (m3)]]</f>
        <v>253.5</v>
      </c>
      <c r="AB336" s="104">
        <f>Tabla1[[#This Row],[VOLUMEN CONSUMO AGUA LIMPIA TINTORERIA (m3)]]/Tabla1[[#This Row],[TOTAL CONSUMO AGUA PRODUCCIÓN (m3)]]</f>
        <v>0.53993610223642174</v>
      </c>
      <c r="AC336" s="106">
        <f>Tabla1[[#This Row],[TOTAL CONSUMO AGUA LIMPIA PRODUCCIÓN (m3)]]-Tabla1[[#This Row],[VOLUMEN CONSUMO AGUA LIMPIA LAVANDERIA (m3)]]</f>
        <v>253.5</v>
      </c>
      <c r="AD336" s="106">
        <v>0</v>
      </c>
      <c r="AE336" s="110">
        <v>16939</v>
      </c>
      <c r="AF336" s="110">
        <v>65</v>
      </c>
      <c r="AG336" s="110">
        <v>45</v>
      </c>
      <c r="AH336" s="110">
        <f>Tabla1[[#This Row],[VOLUMEN CONSUMO AGUA LIMPIA LAVANDERIA (m3)]]</f>
        <v>216</v>
      </c>
      <c r="AI336" s="104">
        <f>Tabla1[[#This Row],[VOLUMEN CONSUMO AGUA LIMPIA LAVANDERIA (m3)]]/Tabla1[[#This Row],[TOTAL CONSUMO AGUA PRODUCCIÓN (m3)]]</f>
        <v>0.46006389776357826</v>
      </c>
      <c r="AJ336" s="110">
        <f>'[1]Contadores Por Turno 2026'!D338-'[1]Contadores Por Turno 2026'!D337</f>
        <v>216</v>
      </c>
      <c r="AK336" s="110">
        <v>1</v>
      </c>
      <c r="AL336" s="110">
        <v>15811</v>
      </c>
      <c r="AM336" s="110">
        <v>19</v>
      </c>
      <c r="AN336" s="110">
        <v>0</v>
      </c>
      <c r="AO336" s="219">
        <f>'[1]Contadores Por Turno 2026'!R338-'[1]Contadores Por Turno 2026'!R337</f>
        <v>35</v>
      </c>
      <c r="AP336" s="109">
        <v>5.8047493403693973E-2</v>
      </c>
      <c r="AQ336" s="219">
        <v>660</v>
      </c>
      <c r="AR336" s="219">
        <v>8</v>
      </c>
      <c r="AS336" s="110">
        <f>'[1]Contadores Por Turno 2026'!L338-'[1]Contadores Por Turno 2026'!L337</f>
        <v>23</v>
      </c>
      <c r="AT336" s="219"/>
      <c r="AU336" s="107">
        <f>'[1]Contadores Por Turno 2026'!U338-'[1]Contadores Por Turno 2026'!U337</f>
        <v>487</v>
      </c>
      <c r="AV336" s="107">
        <f>'[1]Contadores Por Turno 2026'!V338-'[1]Contadores Por Turno 2026'!V337</f>
        <v>155</v>
      </c>
      <c r="AW336" s="107">
        <f>'[1]Contadores Por Turno 2026'!W338-'[1]Contadores Por Turno 2026'!W337</f>
        <v>188</v>
      </c>
      <c r="AX336" s="107"/>
      <c r="AY336" s="107">
        <f>('[1]Contadores Por Turno 2026'!AD338-'[1]Contadores Por Turno 2026'!AD337)</f>
        <v>0</v>
      </c>
      <c r="AZ336" s="107">
        <f>('[1]Contadores Por Turno 2026'!S338-'[1]Contadores Por Turno 2026'!S337)/1000</f>
        <v>59.557000000000002</v>
      </c>
      <c r="BA336" s="224"/>
      <c r="BB336" s="4"/>
    </row>
    <row r="337" spans="1:54" ht="15.75" thickBot="1" x14ac:dyDescent="0.3">
      <c r="A337" s="27">
        <f>+A336</f>
        <v>46134</v>
      </c>
      <c r="B337" s="28">
        <v>3</v>
      </c>
      <c r="C337" s="28">
        <v>17</v>
      </c>
      <c r="D337" s="28">
        <v>22</v>
      </c>
      <c r="E337" s="28">
        <f>+Tabla1[[#This Row],[VOLUMEN  PTAP POTABLE (m3)2]]+(70*Tabla1[[#This Row],[VOLUMEN  PTAP POTABLE (m3)2]])/100</f>
        <v>42.5</v>
      </c>
      <c r="F337" s="28">
        <f>'[1]Contadores Por Turno 2026'!Y339-'[1]Contadores Por Turno 2026'!Y338</f>
        <v>25</v>
      </c>
      <c r="G337" s="28"/>
      <c r="H3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205.5</v>
      </c>
      <c r="I337" s="28">
        <f>('[1]Contadores Por Turno 2026'!C339-'[1]Contadores Por Turno 2026'!C338)*10</f>
        <v>310</v>
      </c>
      <c r="J337" s="61">
        <f>Tabla1[[#This Row],[ENTRADA RO 1 (m3)]]</f>
        <v>307.084</v>
      </c>
      <c r="K337" s="61">
        <f>Tabla1[[#This Row],[RECHAZO ETAPA 1 (m3)]]</f>
        <v>70.084000000000003</v>
      </c>
      <c r="L337" s="61">
        <f>Tabla1[[#This Row],[PERMEADO ETAPA 1  (m3)]]</f>
        <v>237</v>
      </c>
      <c r="M337" s="60">
        <f>1-(Tabla1[[#This Row],[VOLUMEN ENVIADO A RO (m3)]]-Tabla1[[#This Row],[VOLUMEN ENVIADO PERMEADO RO (m3)]])/Tabla1[[#This Row],[VOLUMEN ENVIADO A RO (m3)]]</f>
        <v>0.77177580075809882</v>
      </c>
      <c r="N337" s="61">
        <f>('[1]Contadores Por Turno 2026'!N339-'[1]Contadores Por Turno 2026'!N338)/1000</f>
        <v>307.084</v>
      </c>
      <c r="O337" s="61">
        <f>('[1]Contadores Por Turno 2026'!O339-'[1]Contadores Por Turno 2026'!O338)</f>
        <v>237</v>
      </c>
      <c r="P337" s="61">
        <f>+Tabla1[[#This Row],[ENTRADA RO 1 (m3)]]-Tabla1[[#This Row],[PERMEADO ETAPA 1  (m3)]]</f>
        <v>70.084000000000003</v>
      </c>
      <c r="Q337" s="60">
        <f>1-(Tabla1[[#This Row],[VOLUMEN ENVIADO A RO (m3)]]-Tabla1[[#This Row],[VOLUMEN ENVIADO PERMEADO RO (m3)]])/Tabla1[[#This Row],[VOLUMEN ENVIADO A RO (m3)]]</f>
        <v>0.77177580075809882</v>
      </c>
      <c r="R337" s="61">
        <v>0</v>
      </c>
      <c r="S337" s="61">
        <v>0</v>
      </c>
      <c r="T337" s="61">
        <v>0</v>
      </c>
      <c r="U337" s="60" t="s">
        <v>18</v>
      </c>
      <c r="V337" s="61">
        <f>Tabla1[[#This Row],[VOLUMEN ENVIADO PERMEADO RO (m3)]]</f>
        <v>237</v>
      </c>
      <c r="W337" s="111">
        <f>Tabla1[[#This Row],[TOTAL CONSUMO AGUA LIMPIA PRODUCCIÓN (m3)]]+Tabla1[[#This Row],[TOTAL CONSUMO AGUA RECHAZO PRODUCCIÓN (m3)]]</f>
        <v>467.5</v>
      </c>
      <c r="X337" s="111">
        <f>+Tabla1[[#This Row],[PERMEADO ETAPA 1  (m3)]]+Tabla1[[#This Row],[VOLUMEN  PTAP POTABLE (m3)2]]+Tabla1[[#This Row],[VOLUMEN CONSUMO ACUEDUCTO (m3)]]+Tabla1[[#This Row],[VOLUMEN CONSUMO CARROTANQUES (m3)]]</f>
        <v>467.5</v>
      </c>
      <c r="Y337" s="111">
        <v>0</v>
      </c>
      <c r="Z337" s="111">
        <v>640</v>
      </c>
      <c r="AA337" s="111">
        <f>+Tabla1[[#This Row],[VOLUMEN CONSUMO AGUA LIMPIA TINTORERIA (m3)]]</f>
        <v>154.5</v>
      </c>
      <c r="AB337" s="104">
        <f>Tabla1[[#This Row],[VOLUMEN CONSUMO AGUA LIMPIA TINTORERIA (m3)]]/Tabla1[[#This Row],[TOTAL CONSUMO AGUA PRODUCCIÓN (m3)]]</f>
        <v>0.33048128342245991</v>
      </c>
      <c r="AC337" s="111">
        <f>Tabla1[[#This Row],[TOTAL CONSUMO AGUA LIMPIA PRODUCCIÓN (m3)]]-Tabla1[[#This Row],[VOLUMEN CONSUMO AGUA LIMPIA LAVANDERIA (m3)]]</f>
        <v>154.5</v>
      </c>
      <c r="AD337" s="111">
        <v>0</v>
      </c>
      <c r="AE337" s="115"/>
      <c r="AF337" s="115">
        <v>65</v>
      </c>
      <c r="AG337" s="115">
        <v>45</v>
      </c>
      <c r="AH337" s="115">
        <f>Tabla1[[#This Row],[VOLUMEN CONSUMO AGUA LIMPIA LAVANDERIA (m3)]]</f>
        <v>313</v>
      </c>
      <c r="AI337" s="104">
        <f>Tabla1[[#This Row],[VOLUMEN CONSUMO AGUA LIMPIA LAVANDERIA (m3)]]/Tabla1[[#This Row],[TOTAL CONSUMO AGUA PRODUCCIÓN (m3)]]</f>
        <v>0.66951871657754014</v>
      </c>
      <c r="AJ337" s="115">
        <f>'[1]Contadores Por Turno 2026'!D339-'[1]Contadores Por Turno 2026'!D338</f>
        <v>313</v>
      </c>
      <c r="AK337" s="115">
        <v>1</v>
      </c>
      <c r="AL337" s="115"/>
      <c r="AM337" s="115">
        <v>19</v>
      </c>
      <c r="AN337" s="115">
        <v>0</v>
      </c>
      <c r="AO337" s="220">
        <f>'[1]Contadores Por Turno 2026'!R339-'[1]Contadores Por Turno 2026'!R338</f>
        <v>19</v>
      </c>
      <c r="AP337" s="114">
        <v>8.9798850574712707E-3</v>
      </c>
      <c r="AQ337" s="220"/>
      <c r="AR337" s="220">
        <v>8</v>
      </c>
      <c r="AS337" s="115">
        <f>'[1]Contadores Por Turno 2026'!L339-'[1]Contadores Por Turno 2026'!L338</f>
        <v>25</v>
      </c>
      <c r="AT337" s="220"/>
      <c r="AU337" s="112">
        <f>'[1]Contadores Por Turno 2026'!U339-'[1]Contadores Por Turno 2026'!U338</f>
        <v>485</v>
      </c>
      <c r="AV337" s="112">
        <f>'[1]Contadores Por Turno 2026'!V339-'[1]Contadores Por Turno 2026'!V338</f>
        <v>155</v>
      </c>
      <c r="AW337" s="112">
        <f>'[1]Contadores Por Turno 2026'!W339-'[1]Contadores Por Turno 2026'!W338</f>
        <v>186</v>
      </c>
      <c r="AX337" s="112"/>
      <c r="AY337" s="112">
        <f>('[1]Contadores Por Turno 2026'!AD339-'[1]Contadores Por Turno 2026'!AD338)</f>
        <v>0</v>
      </c>
      <c r="AZ337" s="112">
        <f>('[1]Contadores Por Turno 2026'!S339-'[1]Contadores Por Turno 2026'!S338)/1000</f>
        <v>106.52</v>
      </c>
      <c r="BA337" s="225"/>
      <c r="BB337" s="4"/>
    </row>
    <row r="338" spans="1:54" ht="15.75" thickBot="1" x14ac:dyDescent="0.3">
      <c r="A338" s="25">
        <f>+A337+1</f>
        <v>46135</v>
      </c>
      <c r="B338" s="26">
        <v>1</v>
      </c>
      <c r="C338" s="26">
        <v>17</v>
      </c>
      <c r="D338" s="26">
        <v>23</v>
      </c>
      <c r="E338" s="26">
        <f>+Tabla1[[#This Row],[VOLUMEN  PTAP POTABLE (m3)2]]+(70*Tabla1[[#This Row],[VOLUMEN  PTAP POTABLE (m3)2]])/100</f>
        <v>64.599999999999994</v>
      </c>
      <c r="F338" s="26">
        <f>'[1]Contadores Por Turno 2026'!Y340-'[1]Contadores Por Turno 2026'!Y339</f>
        <v>38</v>
      </c>
      <c r="G338" s="26"/>
      <c r="H3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242.4</v>
      </c>
      <c r="I338" s="26">
        <f>('[1]Contadores Por Turno 2026'!C340-'[1]Contadores Por Turno 2026'!C339)*10</f>
        <v>360</v>
      </c>
      <c r="J338" s="57">
        <f>Tabla1[[#This Row],[ENTRADA RO 1 (m3)]]</f>
        <v>253.452</v>
      </c>
      <c r="K338" s="57">
        <f>Tabla1[[#This Row],[RECHAZO ETAPA 1 (m3)]]</f>
        <v>61.451999999999998</v>
      </c>
      <c r="L338" s="57">
        <f>Tabla1[[#This Row],[PERMEADO ETAPA 1  (m3)]]</f>
        <v>192</v>
      </c>
      <c r="M338" s="56">
        <f>1-(Tabla1[[#This Row],[VOLUMEN ENVIADO A RO (m3)]]-Tabla1[[#This Row],[VOLUMEN ENVIADO PERMEADO RO (m3)]])/Tabla1[[#This Row],[VOLUMEN ENVIADO A RO (m3)]]</f>
        <v>0.75753988920979121</v>
      </c>
      <c r="N338" s="57">
        <f>('[1]Contadores Por Turno 2026'!N340-'[1]Contadores Por Turno 2026'!N339)/1000</f>
        <v>253.452</v>
      </c>
      <c r="O338" s="57">
        <f>('[1]Contadores Por Turno 2026'!O340-'[1]Contadores Por Turno 2026'!O339)</f>
        <v>192</v>
      </c>
      <c r="P338" s="57">
        <f>+Tabla1[[#This Row],[ENTRADA RO 1 (m3)]]-Tabla1[[#This Row],[PERMEADO ETAPA 1  (m3)]]</f>
        <v>61.451999999999998</v>
      </c>
      <c r="Q338" s="56">
        <f>1-(Tabla1[[#This Row],[VOLUMEN ENVIADO A RO (m3)]]-Tabla1[[#This Row],[VOLUMEN ENVIADO PERMEADO RO (m3)]])/Tabla1[[#This Row],[VOLUMEN ENVIADO A RO (m3)]]</f>
        <v>0.75753988920979121</v>
      </c>
      <c r="R338" s="57">
        <v>0</v>
      </c>
      <c r="S338" s="57">
        <v>0</v>
      </c>
      <c r="T338" s="57">
        <v>0</v>
      </c>
      <c r="U338" s="56" t="s">
        <v>18</v>
      </c>
      <c r="V338" s="57">
        <f>Tabla1[[#This Row],[VOLUMEN ENVIADO PERMEADO RO (m3)]]</f>
        <v>192</v>
      </c>
      <c r="W338" s="101">
        <f>Tabla1[[#This Row],[TOTAL CONSUMO AGUA LIMPIA PRODUCCIÓN (m3)]]+Tabla1[[#This Row],[TOTAL CONSUMO AGUA RECHAZO PRODUCCIÓN (m3)]]</f>
        <v>472.4</v>
      </c>
      <c r="X338" s="101">
        <f>+Tabla1[[#This Row],[PERMEADO ETAPA 1  (m3)]]+Tabla1[[#This Row],[VOLUMEN  PTAP POTABLE (m3)2]]+Tabla1[[#This Row],[VOLUMEN CONSUMO ACUEDUCTO (m3)]]+Tabla1[[#This Row],[VOLUMEN CONSUMO CARROTANQUES (m3)]]</f>
        <v>472.4</v>
      </c>
      <c r="Y338" s="101">
        <v>0</v>
      </c>
      <c r="Z338" s="101">
        <v>595</v>
      </c>
      <c r="AA338" s="101">
        <f>+Tabla1[[#This Row],[VOLUMEN CONSUMO AGUA LIMPIA TINTORERIA (m3)]]</f>
        <v>187.39999999999998</v>
      </c>
      <c r="AB338" s="104">
        <f>Tabla1[[#This Row],[VOLUMEN CONSUMO AGUA LIMPIA TINTORERIA (m3)]]/Tabla1[[#This Row],[TOTAL CONSUMO AGUA PRODUCCIÓN (m3)]]</f>
        <v>0.39669771380186281</v>
      </c>
      <c r="AC338" s="101">
        <f>Tabla1[[#This Row],[TOTAL CONSUMO AGUA LIMPIA PRODUCCIÓN (m3)]]-Tabla1[[#This Row],[VOLUMEN CONSUMO AGUA LIMPIA LAVANDERIA (m3)]]</f>
        <v>187.39999999999998</v>
      </c>
      <c r="AD338" s="101">
        <v>0</v>
      </c>
      <c r="AE338" s="105"/>
      <c r="AF338" s="105">
        <v>65</v>
      </c>
      <c r="AG338" s="105">
        <v>45</v>
      </c>
      <c r="AH338" s="105">
        <f>Tabla1[[#This Row],[VOLUMEN CONSUMO AGUA LIMPIA LAVANDERIA (m3)]]</f>
        <v>285</v>
      </c>
      <c r="AI338" s="104">
        <f>Tabla1[[#This Row],[VOLUMEN CONSUMO AGUA LIMPIA LAVANDERIA (m3)]]/Tabla1[[#This Row],[TOTAL CONSUMO AGUA PRODUCCIÓN (m3)]]</f>
        <v>0.60330228619813719</v>
      </c>
      <c r="AJ338" s="105">
        <f>'[1]Contadores Por Turno 2026'!D340-'[1]Contadores Por Turno 2026'!D339</f>
        <v>285</v>
      </c>
      <c r="AK338" s="105">
        <v>0</v>
      </c>
      <c r="AL338" s="105"/>
      <c r="AM338" s="105">
        <v>19</v>
      </c>
      <c r="AN338" s="105">
        <v>0</v>
      </c>
      <c r="AO338" s="218">
        <f>'[1]Contadores Por Turno 2026'!R340-'[1]Contadores Por Turno 2026'!R339</f>
        <v>21</v>
      </c>
      <c r="AP338" s="104">
        <v>1.1653313911143437E-2</v>
      </c>
      <c r="AQ338" s="218"/>
      <c r="AR338" s="218">
        <v>8</v>
      </c>
      <c r="AS338" s="105">
        <f>'[1]Contadores Por Turno 2026'!L340-'[1]Contadores Por Turno 2026'!L339</f>
        <v>25</v>
      </c>
      <c r="AT338" s="218"/>
      <c r="AU338" s="102">
        <f>'[1]Contadores Por Turno 2026'!U340-'[1]Contadores Por Turno 2026'!U339</f>
        <v>499</v>
      </c>
      <c r="AV338" s="102">
        <f>'[1]Contadores Por Turno 2026'!V340-'[1]Contadores Por Turno 2026'!V339</f>
        <v>207</v>
      </c>
      <c r="AW338" s="102">
        <f>'[1]Contadores Por Turno 2026'!W340-'[1]Contadores Por Turno 2026'!W339</f>
        <v>203</v>
      </c>
      <c r="AX338" s="102"/>
      <c r="AY338" s="102">
        <f>('[1]Contadores Por Turno 2026'!AD340-'[1]Contadores Por Turno 2026'!AD339)</f>
        <v>0</v>
      </c>
      <c r="AZ338" s="102">
        <f>('[1]Contadores Por Turno 2026'!S340-'[1]Contadores Por Turno 2026'!S339)/1000</f>
        <v>73.846000000000004</v>
      </c>
      <c r="BA338" s="223"/>
      <c r="BB338" s="4"/>
    </row>
    <row r="339" spans="1:54" ht="15.75" thickBot="1" x14ac:dyDescent="0.3">
      <c r="A339" s="23">
        <f>+A338</f>
        <v>46135</v>
      </c>
      <c r="B339" s="17">
        <v>2</v>
      </c>
      <c r="C339" s="17">
        <v>17</v>
      </c>
      <c r="D339" s="17">
        <v>23</v>
      </c>
      <c r="E339" s="17">
        <f>+Tabla1[[#This Row],[VOLUMEN  PTAP POTABLE (m3)2]]+(70*Tabla1[[#This Row],[VOLUMEN  PTAP POTABLE (m3)2]])/100</f>
        <v>45.9</v>
      </c>
      <c r="F339" s="17">
        <f>'[1]Contadores Por Turno 2026'!Y341-'[1]Contadores Por Turno 2026'!Y340</f>
        <v>27</v>
      </c>
      <c r="H3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116.1</v>
      </c>
      <c r="I339" s="17">
        <f>('[1]Contadores Por Turno 2026'!C341-'[1]Contadores Por Turno 2026'!C340)*10</f>
        <v>240</v>
      </c>
      <c r="J339" s="59">
        <f>Tabla1[[#This Row],[ENTRADA RO 1 (m3)]]</f>
        <v>295.52600000000001</v>
      </c>
      <c r="K339" s="59">
        <f>Tabla1[[#This Row],[RECHAZO ETAPA 1 (m3)]]</f>
        <v>70.52600000000001</v>
      </c>
      <c r="L339" s="59">
        <f>Tabla1[[#This Row],[PERMEADO ETAPA 1  (m3)]]</f>
        <v>225</v>
      </c>
      <c r="M339" s="58">
        <f>1-(Tabla1[[#This Row],[VOLUMEN ENVIADO A RO (m3)]]-Tabla1[[#This Row],[VOLUMEN ENVIADO PERMEADO RO (m3)]])/Tabla1[[#This Row],[VOLUMEN ENVIADO A RO (m3)]]</f>
        <v>0.76135433092181393</v>
      </c>
      <c r="N339" s="59">
        <f>('[1]Contadores Por Turno 2026'!N341-'[1]Contadores Por Turno 2026'!N340)/1000</f>
        <v>295.52600000000001</v>
      </c>
      <c r="O339" s="59">
        <f>('[1]Contadores Por Turno 2026'!O341-'[1]Contadores Por Turno 2026'!O340)</f>
        <v>225</v>
      </c>
      <c r="P339" s="59">
        <f>+Tabla1[[#This Row],[ENTRADA RO 1 (m3)]]-Tabla1[[#This Row],[PERMEADO ETAPA 1  (m3)]]</f>
        <v>70.52600000000001</v>
      </c>
      <c r="Q339" s="58">
        <f>1-(Tabla1[[#This Row],[VOLUMEN ENVIADO A RO (m3)]]-Tabla1[[#This Row],[VOLUMEN ENVIADO PERMEADO RO (m3)]])/Tabla1[[#This Row],[VOLUMEN ENVIADO A RO (m3)]]</f>
        <v>0.76135433092181393</v>
      </c>
      <c r="R339" s="59">
        <v>0</v>
      </c>
      <c r="S339" s="59">
        <v>0</v>
      </c>
      <c r="T339" s="59">
        <v>0</v>
      </c>
      <c r="U339" s="58" t="s">
        <v>18</v>
      </c>
      <c r="V339" s="59">
        <f>Tabla1[[#This Row],[VOLUMEN ENVIADO PERMEADO RO (m3)]]</f>
        <v>225</v>
      </c>
      <c r="W339" s="106">
        <f>Tabla1[[#This Row],[TOTAL CONSUMO AGUA LIMPIA PRODUCCIÓN (m3)]]+Tabla1[[#This Row],[TOTAL CONSUMO AGUA RECHAZO PRODUCCIÓN (m3)]]</f>
        <v>368.1</v>
      </c>
      <c r="X339" s="106">
        <f>+Tabla1[[#This Row],[PERMEADO ETAPA 1  (m3)]]+Tabla1[[#This Row],[VOLUMEN  PTAP POTABLE (m3)2]]+Tabla1[[#This Row],[VOLUMEN CONSUMO ACUEDUCTO (m3)]]+Tabla1[[#This Row],[VOLUMEN CONSUMO CARROTANQUES (m3)]]</f>
        <v>368.1</v>
      </c>
      <c r="Y339" s="106">
        <v>0</v>
      </c>
      <c r="Z339" s="106">
        <v>450</v>
      </c>
      <c r="AA339" s="106">
        <f>+Tabla1[[#This Row],[VOLUMEN CONSUMO AGUA LIMPIA TINTORERIA (m3)]]</f>
        <v>125.10000000000002</v>
      </c>
      <c r="AB339" s="104">
        <f>Tabla1[[#This Row],[VOLUMEN CONSUMO AGUA LIMPIA TINTORERIA (m3)]]/Tabla1[[#This Row],[TOTAL CONSUMO AGUA PRODUCCIÓN (m3)]]</f>
        <v>0.3398533007334964</v>
      </c>
      <c r="AC339" s="106">
        <f>Tabla1[[#This Row],[TOTAL CONSUMO AGUA LIMPIA PRODUCCIÓN (m3)]]-Tabla1[[#This Row],[VOLUMEN CONSUMO AGUA LIMPIA LAVANDERIA (m3)]]</f>
        <v>125.10000000000002</v>
      </c>
      <c r="AD339" s="106">
        <v>0</v>
      </c>
      <c r="AE339" s="110">
        <v>9429</v>
      </c>
      <c r="AF339" s="110">
        <v>65</v>
      </c>
      <c r="AG339" s="110">
        <v>45</v>
      </c>
      <c r="AH339" s="110">
        <f>Tabla1[[#This Row],[VOLUMEN CONSUMO AGUA LIMPIA LAVANDERIA (m3)]]</f>
        <v>243</v>
      </c>
      <c r="AI339" s="104">
        <f>Tabla1[[#This Row],[VOLUMEN CONSUMO AGUA LIMPIA LAVANDERIA (m3)]]/Tabla1[[#This Row],[TOTAL CONSUMO AGUA PRODUCCIÓN (m3)]]</f>
        <v>0.6601466992665036</v>
      </c>
      <c r="AJ339" s="110">
        <f>'[1]Contadores Por Turno 2026'!D341-'[1]Contadores Por Turno 2026'!D340</f>
        <v>243</v>
      </c>
      <c r="AK339" s="110">
        <v>0</v>
      </c>
      <c r="AL339" s="110">
        <v>17305</v>
      </c>
      <c r="AM339" s="110">
        <v>19</v>
      </c>
      <c r="AN339" s="110">
        <v>0</v>
      </c>
      <c r="AO339" s="219">
        <f>'[1]Contadores Por Turno 2026'!R341-'[1]Contadores Por Turno 2026'!R340</f>
        <v>39</v>
      </c>
      <c r="AP339" s="109">
        <v>3.5980789387231482E-2</v>
      </c>
      <c r="AQ339" s="219">
        <v>4493</v>
      </c>
      <c r="AR339" s="219">
        <v>8</v>
      </c>
      <c r="AS339" s="110">
        <f>'[1]Contadores Por Turno 2026'!L341-'[1]Contadores Por Turno 2026'!L340</f>
        <v>23</v>
      </c>
      <c r="AT339" s="219"/>
      <c r="AU339" s="107">
        <f>'[1]Contadores Por Turno 2026'!U341-'[1]Contadores Por Turno 2026'!U340</f>
        <v>387</v>
      </c>
      <c r="AV339" s="107">
        <f>'[1]Contadores Por Turno 2026'!V341-'[1]Contadores Por Turno 2026'!V340</f>
        <v>176</v>
      </c>
      <c r="AW339" s="107">
        <f>'[1]Contadores Por Turno 2026'!W341-'[1]Contadores Por Turno 2026'!W340</f>
        <v>148</v>
      </c>
      <c r="AX339" s="107"/>
      <c r="AY339" s="107">
        <f>('[1]Contadores Por Turno 2026'!AD341-'[1]Contadores Por Turno 2026'!AD340)</f>
        <v>0</v>
      </c>
      <c r="AZ339" s="107">
        <f>('[1]Contadores Por Turno 2026'!S341-'[1]Contadores Por Turno 2026'!S340)/1000</f>
        <v>36.917000000000002</v>
      </c>
      <c r="BA339" s="224"/>
      <c r="BB339" s="4"/>
    </row>
    <row r="340" spans="1:54" ht="15.75" thickBot="1" x14ac:dyDescent="0.3">
      <c r="A340" s="27">
        <f>+A339</f>
        <v>46135</v>
      </c>
      <c r="B340" s="28">
        <v>3</v>
      </c>
      <c r="C340" s="28">
        <v>17</v>
      </c>
      <c r="D340" s="28">
        <v>23</v>
      </c>
      <c r="E340" s="28">
        <f>+Tabla1[[#This Row],[VOLUMEN  PTAP POTABLE (m3)2]]+(70*Tabla1[[#This Row],[VOLUMEN  PTAP POTABLE (m3)2]])/100</f>
        <v>78.2</v>
      </c>
      <c r="F340" s="28">
        <f>'[1]Contadores Por Turno 2026'!Y342-'[1]Contadores Por Turno 2026'!Y341</f>
        <v>46</v>
      </c>
      <c r="G340" s="28"/>
      <c r="H3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142.80000000000001</v>
      </c>
      <c r="I340" s="28">
        <f>('[1]Contadores Por Turno 2026'!C342-'[1]Contadores Por Turno 2026'!C341)*10</f>
        <v>270</v>
      </c>
      <c r="J340" s="61">
        <f>Tabla1[[#This Row],[ENTRADA RO 1 (m3)]]</f>
        <v>290.577</v>
      </c>
      <c r="K340" s="61">
        <f>Tabla1[[#This Row],[RECHAZO ETAPA 1 (m3)]]</f>
        <v>68.576999999999998</v>
      </c>
      <c r="L340" s="61">
        <f>Tabla1[[#This Row],[PERMEADO ETAPA 1  (m3)]]</f>
        <v>222</v>
      </c>
      <c r="M340" s="60">
        <f>1-(Tabla1[[#This Row],[VOLUMEN ENVIADO A RO (m3)]]-Tabla1[[#This Row],[VOLUMEN ENVIADO PERMEADO RO (m3)]])/Tabla1[[#This Row],[VOLUMEN ENVIADO A RO (m3)]]</f>
        <v>0.76399715049711436</v>
      </c>
      <c r="N340" s="61">
        <f>('[1]Contadores Por Turno 2026'!N342-'[1]Contadores Por Turno 2026'!N341)/1000</f>
        <v>290.577</v>
      </c>
      <c r="O340" s="61">
        <f>('[1]Contadores Por Turno 2026'!O342-'[1]Contadores Por Turno 2026'!O341)</f>
        <v>222</v>
      </c>
      <c r="P340" s="61">
        <f>+Tabla1[[#This Row],[ENTRADA RO 1 (m3)]]-Tabla1[[#This Row],[PERMEADO ETAPA 1  (m3)]]</f>
        <v>68.576999999999998</v>
      </c>
      <c r="Q340" s="60">
        <f>1-(Tabla1[[#This Row],[VOLUMEN ENVIADO A RO (m3)]]-Tabla1[[#This Row],[VOLUMEN ENVIADO PERMEADO RO (m3)]])/Tabla1[[#This Row],[VOLUMEN ENVIADO A RO (m3)]]</f>
        <v>0.76399715049711436</v>
      </c>
      <c r="R340" s="61">
        <v>0</v>
      </c>
      <c r="S340" s="61">
        <v>0</v>
      </c>
      <c r="T340" s="61">
        <v>0</v>
      </c>
      <c r="U340" s="60" t="s">
        <v>18</v>
      </c>
      <c r="V340" s="61">
        <f>Tabla1[[#This Row],[VOLUMEN ENVIADO PERMEADO RO (m3)]]</f>
        <v>222</v>
      </c>
      <c r="W340" s="111">
        <f>Tabla1[[#This Row],[TOTAL CONSUMO AGUA LIMPIA PRODUCCIÓN (m3)]]+Tabla1[[#This Row],[TOTAL CONSUMO AGUA RECHAZO PRODUCCIÓN (m3)]]</f>
        <v>410.8</v>
      </c>
      <c r="X340" s="111">
        <f>+Tabla1[[#This Row],[PERMEADO ETAPA 1  (m3)]]+Tabla1[[#This Row],[VOLUMEN  PTAP POTABLE (m3)2]]+Tabla1[[#This Row],[VOLUMEN CONSUMO ACUEDUCTO (m3)]]+Tabla1[[#This Row],[VOLUMEN CONSUMO CARROTANQUES (m3)]]</f>
        <v>410.8</v>
      </c>
      <c r="Y340" s="111">
        <v>0</v>
      </c>
      <c r="Z340" s="111">
        <v>450</v>
      </c>
      <c r="AA340" s="111">
        <f>+Tabla1[[#This Row],[VOLUMEN CONSUMO AGUA LIMPIA TINTORERIA (m3)]]</f>
        <v>187.8</v>
      </c>
      <c r="AB340" s="104">
        <f>Tabla1[[#This Row],[VOLUMEN CONSUMO AGUA LIMPIA TINTORERIA (m3)]]/Tabla1[[#This Row],[TOTAL CONSUMO AGUA PRODUCCIÓN (m3)]]</f>
        <v>0.45715676728334959</v>
      </c>
      <c r="AC340" s="111">
        <f>Tabla1[[#This Row],[TOTAL CONSUMO AGUA LIMPIA PRODUCCIÓN (m3)]]-Tabla1[[#This Row],[VOLUMEN CONSUMO AGUA LIMPIA LAVANDERIA (m3)]]</f>
        <v>187.8</v>
      </c>
      <c r="AD340" s="111">
        <v>0</v>
      </c>
      <c r="AE340" s="115"/>
      <c r="AF340" s="115">
        <v>65</v>
      </c>
      <c r="AG340" s="115">
        <v>45</v>
      </c>
      <c r="AH340" s="115">
        <f>Tabla1[[#This Row],[VOLUMEN CONSUMO AGUA LIMPIA LAVANDERIA (m3)]]</f>
        <v>223</v>
      </c>
      <c r="AI340" s="104">
        <f>Tabla1[[#This Row],[VOLUMEN CONSUMO AGUA LIMPIA LAVANDERIA (m3)]]/Tabla1[[#This Row],[TOTAL CONSUMO AGUA PRODUCCIÓN (m3)]]</f>
        <v>0.54284323271665047</v>
      </c>
      <c r="AJ340" s="115">
        <f>'[1]Contadores Por Turno 2026'!D342-'[1]Contadores Por Turno 2026'!D341</f>
        <v>223</v>
      </c>
      <c r="AK340" s="115">
        <v>1</v>
      </c>
      <c r="AL340" s="115"/>
      <c r="AM340" s="115">
        <v>19</v>
      </c>
      <c r="AN340" s="115">
        <v>0</v>
      </c>
      <c r="AO340" s="220">
        <f>'[1]Contadores Por Turno 2026'!R342-'[1]Contadores Por Turno 2026'!R341</f>
        <v>16</v>
      </c>
      <c r="AP340" s="114">
        <v>2.6782725142283192E-2</v>
      </c>
      <c r="AQ340" s="220"/>
      <c r="AR340" s="220">
        <v>8</v>
      </c>
      <c r="AS340" s="115">
        <f>'[1]Contadores Por Turno 2026'!L342-'[1]Contadores Por Turno 2026'!L341</f>
        <v>25</v>
      </c>
      <c r="AT340" s="220"/>
      <c r="AU340" s="112">
        <f>'[1]Contadores Por Turno 2026'!U342-'[1]Contadores Por Turno 2026'!U341</f>
        <v>443</v>
      </c>
      <c r="AV340" s="112">
        <f>'[1]Contadores Por Turno 2026'!V342-'[1]Contadores Por Turno 2026'!V341</f>
        <v>178</v>
      </c>
      <c r="AW340" s="112">
        <f>'[1]Contadores Por Turno 2026'!W342-'[1]Contadores Por Turno 2026'!W341</f>
        <v>147</v>
      </c>
      <c r="AX340" s="112"/>
      <c r="AY340" s="112">
        <f>('[1]Contadores Por Turno 2026'!AD342-'[1]Contadores Por Turno 2026'!AD341)</f>
        <v>0</v>
      </c>
      <c r="AZ340" s="112">
        <f>('[1]Contadores Por Turno 2026'!S342-'[1]Contadores Por Turno 2026'!S341)/1000</f>
        <v>121.434</v>
      </c>
      <c r="BA340" s="225"/>
      <c r="BB340" s="4"/>
    </row>
    <row r="341" spans="1:54" ht="15.75" thickBot="1" x14ac:dyDescent="0.3">
      <c r="A341" s="25">
        <f>+A340+1</f>
        <v>46136</v>
      </c>
      <c r="B341" s="26">
        <v>1</v>
      </c>
      <c r="C341" s="26">
        <v>17</v>
      </c>
      <c r="D341" s="26">
        <v>24</v>
      </c>
      <c r="E341" s="26">
        <f>+Tabla1[[#This Row],[VOLUMEN  PTAP POTABLE (m3)2]]+(70*Tabla1[[#This Row],[VOLUMEN  PTAP POTABLE (m3)2]])/100</f>
        <v>57.8</v>
      </c>
      <c r="F341" s="26">
        <f>'[1]Contadores Por Turno 2026'!Y343-'[1]Contadores Por Turno 2026'!Y342</f>
        <v>34</v>
      </c>
      <c r="G341" s="26"/>
      <c r="H3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173.2</v>
      </c>
      <c r="I341" s="26">
        <f>('[1]Contadores Por Turno 2026'!C343-'[1]Contadores Por Turno 2026'!C342)*10</f>
        <v>110</v>
      </c>
      <c r="J341" s="57">
        <f>Tabla1[[#This Row],[ENTRADA RO 1 (m3)]]</f>
        <v>281.21600000000001</v>
      </c>
      <c r="K341" s="57">
        <f>Tabla1[[#This Row],[RECHAZO ETAPA 1 (m3)]]</f>
        <v>68.216000000000008</v>
      </c>
      <c r="L341" s="57">
        <f>Tabla1[[#This Row],[PERMEADO ETAPA 1  (m3)]]</f>
        <v>213</v>
      </c>
      <c r="M341" s="56">
        <f>1-(Tabla1[[#This Row],[VOLUMEN ENVIADO A RO (m3)]]-Tabla1[[#This Row],[VOLUMEN ENVIADO PERMEADO RO (m3)]])/Tabla1[[#This Row],[VOLUMEN ENVIADO A RO (m3)]]</f>
        <v>0.75742489758761944</v>
      </c>
      <c r="N341" s="57">
        <f>('[1]Contadores Por Turno 2026'!N343-'[1]Contadores Por Turno 2026'!N342)/1000</f>
        <v>281.21600000000001</v>
      </c>
      <c r="O341" s="57">
        <f>('[1]Contadores Por Turno 2026'!O343-'[1]Contadores Por Turno 2026'!O342)</f>
        <v>213</v>
      </c>
      <c r="P341" s="57">
        <f>+Tabla1[[#This Row],[ENTRADA RO 1 (m3)]]-Tabla1[[#This Row],[PERMEADO ETAPA 1  (m3)]]</f>
        <v>68.216000000000008</v>
      </c>
      <c r="Q341" s="56">
        <f>1-(Tabla1[[#This Row],[VOLUMEN ENVIADO A RO (m3)]]-Tabla1[[#This Row],[VOLUMEN ENVIADO PERMEADO RO (m3)]])/Tabla1[[#This Row],[VOLUMEN ENVIADO A RO (m3)]]</f>
        <v>0.75742489758761944</v>
      </c>
      <c r="R341" s="57">
        <v>0</v>
      </c>
      <c r="S341" s="57">
        <v>0</v>
      </c>
      <c r="T341" s="57">
        <v>0</v>
      </c>
      <c r="U341" s="56" t="s">
        <v>18</v>
      </c>
      <c r="V341" s="57">
        <f>Tabla1[[#This Row],[VOLUMEN ENVIADO PERMEADO RO (m3)]]</f>
        <v>213</v>
      </c>
      <c r="W341" s="101">
        <f>Tabla1[[#This Row],[TOTAL CONSUMO AGUA LIMPIA PRODUCCIÓN (m3)]]+Tabla1[[#This Row],[TOTAL CONSUMO AGUA RECHAZO PRODUCCIÓN (m3)]]</f>
        <v>420.2</v>
      </c>
      <c r="X341" s="101">
        <f>+Tabla1[[#This Row],[PERMEADO ETAPA 1  (m3)]]+Tabla1[[#This Row],[VOLUMEN  PTAP POTABLE (m3)2]]+Tabla1[[#This Row],[VOLUMEN CONSUMO ACUEDUCTO (m3)]]+Tabla1[[#This Row],[VOLUMEN CONSUMO CARROTANQUES (m3)]]</f>
        <v>420.2</v>
      </c>
      <c r="Y341" s="101">
        <v>0</v>
      </c>
      <c r="Z341" s="101">
        <v>560</v>
      </c>
      <c r="AA341" s="101">
        <f>+Tabla1[[#This Row],[VOLUMEN CONSUMO AGUA LIMPIA TINTORERIA (m3)]]</f>
        <v>188.2</v>
      </c>
      <c r="AB341" s="104">
        <f>Tabla1[[#This Row],[VOLUMEN CONSUMO AGUA LIMPIA TINTORERIA (m3)]]/Tabla1[[#This Row],[TOTAL CONSUMO AGUA PRODUCCIÓN (m3)]]</f>
        <v>0.44788196097096616</v>
      </c>
      <c r="AC341" s="101">
        <f>Tabla1[[#This Row],[TOTAL CONSUMO AGUA LIMPIA PRODUCCIÓN (m3)]]-Tabla1[[#This Row],[VOLUMEN CONSUMO AGUA LIMPIA LAVANDERIA (m3)]]</f>
        <v>188.2</v>
      </c>
      <c r="AD341" s="101">
        <v>0</v>
      </c>
      <c r="AE341" s="105"/>
      <c r="AF341" s="105">
        <v>65</v>
      </c>
      <c r="AG341" s="105">
        <v>45</v>
      </c>
      <c r="AH341" s="105">
        <f>Tabla1[[#This Row],[VOLUMEN CONSUMO AGUA LIMPIA LAVANDERIA (m3)]]</f>
        <v>232</v>
      </c>
      <c r="AI341" s="104">
        <f>Tabla1[[#This Row],[VOLUMEN CONSUMO AGUA LIMPIA LAVANDERIA (m3)]]/Tabla1[[#This Row],[TOTAL CONSUMO AGUA PRODUCCIÓN (m3)]]</f>
        <v>0.55211803902903378</v>
      </c>
      <c r="AJ341" s="105">
        <f>'[1]Contadores Por Turno 2026'!D343-'[1]Contadores Por Turno 2026'!D342</f>
        <v>232</v>
      </c>
      <c r="AK341" s="105">
        <v>0</v>
      </c>
      <c r="AL341" s="105"/>
      <c r="AM341" s="105">
        <v>19</v>
      </c>
      <c r="AN341" s="105">
        <v>0</v>
      </c>
      <c r="AO341" s="218">
        <f>'[1]Contadores Por Turno 2026'!R343-'[1]Contadores Por Turno 2026'!R342</f>
        <v>23</v>
      </c>
      <c r="AP341" s="104">
        <v>2.767724079199485E-2</v>
      </c>
      <c r="AQ341" s="218"/>
      <c r="AR341" s="218">
        <v>8</v>
      </c>
      <c r="AS341" s="105">
        <f>'[1]Contadores Por Turno 2026'!L343-'[1]Contadores Por Turno 2026'!L342</f>
        <v>25</v>
      </c>
      <c r="AT341" s="218"/>
      <c r="AU341" s="102">
        <f>'[1]Contadores Por Turno 2026'!U343-'[1]Contadores Por Turno 2026'!U342</f>
        <v>444</v>
      </c>
      <c r="AV341" s="102">
        <f>'[1]Contadores Por Turno 2026'!V343-'[1]Contadores Por Turno 2026'!V342</f>
        <v>174</v>
      </c>
      <c r="AW341" s="102">
        <f>'[1]Contadores Por Turno 2026'!W343-'[1]Contadores Por Turno 2026'!W342</f>
        <v>145</v>
      </c>
      <c r="AX341" s="102"/>
      <c r="AY341" s="102">
        <f>('[1]Contadores Por Turno 2026'!AD343-'[1]Contadores Por Turno 2026'!AD342)</f>
        <v>0</v>
      </c>
      <c r="AZ341" s="102">
        <f>('[1]Contadores Por Turno 2026'!S343-'[1]Contadores Por Turno 2026'!S342)/1000</f>
        <v>61.451999999999998</v>
      </c>
      <c r="BA341" s="223"/>
      <c r="BB341" s="4"/>
    </row>
    <row r="342" spans="1:54" ht="15.75" thickBot="1" x14ac:dyDescent="0.3">
      <c r="A342" s="23">
        <f>+A341</f>
        <v>46136</v>
      </c>
      <c r="B342" s="17">
        <v>2</v>
      </c>
      <c r="C342" s="17">
        <v>17</v>
      </c>
      <c r="D342" s="17">
        <v>24</v>
      </c>
      <c r="E342" s="17">
        <f>+Tabla1[[#This Row],[VOLUMEN  PTAP POTABLE (m3)2]]+(70*Tabla1[[#This Row],[VOLUMEN  PTAP POTABLE (m3)2]])/100</f>
        <v>35.700000000000003</v>
      </c>
      <c r="F342" s="17">
        <f>'[1]Contadores Por Turno 2026'!Y344-'[1]Contadores Por Turno 2026'!Y343</f>
        <v>21</v>
      </c>
      <c r="H3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122.3</v>
      </c>
      <c r="I342" s="17">
        <f>('[1]Contadores Por Turno 2026'!C344-'[1]Contadores Por Turno 2026'!C343)*10</f>
        <v>310</v>
      </c>
      <c r="J342" s="59">
        <f>Tabla1[[#This Row],[ENTRADA RO 1 (m3)]]</f>
        <v>285.12200000000001</v>
      </c>
      <c r="K342" s="59">
        <f>Tabla1[[#This Row],[RECHAZO ETAPA 1 (m3)]]</f>
        <v>69.122000000000014</v>
      </c>
      <c r="L342" s="59">
        <f>Tabla1[[#This Row],[PERMEADO ETAPA 1  (m3)]]</f>
        <v>216</v>
      </c>
      <c r="M342" s="58">
        <f>1-(Tabla1[[#This Row],[VOLUMEN ENVIADO A RO (m3)]]-Tabla1[[#This Row],[VOLUMEN ENVIADO PERMEADO RO (m3)]])/Tabla1[[#This Row],[VOLUMEN ENVIADO A RO (m3)]]</f>
        <v>0.75757044352943648</v>
      </c>
      <c r="N342" s="59">
        <f>('[1]Contadores Por Turno 2026'!N344-'[1]Contadores Por Turno 2026'!N343)/1000</f>
        <v>285.12200000000001</v>
      </c>
      <c r="O342" s="59">
        <f>('[1]Contadores Por Turno 2026'!O344-'[1]Contadores Por Turno 2026'!O343)</f>
        <v>216</v>
      </c>
      <c r="P342" s="59">
        <f>+Tabla1[[#This Row],[ENTRADA RO 1 (m3)]]-Tabla1[[#This Row],[PERMEADO ETAPA 1  (m3)]]</f>
        <v>69.122000000000014</v>
      </c>
      <c r="Q342" s="58">
        <f>1-(Tabla1[[#This Row],[VOLUMEN ENVIADO A RO (m3)]]-Tabla1[[#This Row],[VOLUMEN ENVIADO PERMEADO RO (m3)]])/Tabla1[[#This Row],[VOLUMEN ENVIADO A RO (m3)]]</f>
        <v>0.75757044352943648</v>
      </c>
      <c r="R342" s="59">
        <v>0</v>
      </c>
      <c r="S342" s="59">
        <v>0</v>
      </c>
      <c r="T342" s="59">
        <v>0</v>
      </c>
      <c r="U342" s="58" t="s">
        <v>18</v>
      </c>
      <c r="V342" s="59">
        <f>Tabla1[[#This Row],[VOLUMEN ENVIADO PERMEADO RO (m3)]]</f>
        <v>216</v>
      </c>
      <c r="W342" s="106">
        <f>Tabla1[[#This Row],[TOTAL CONSUMO AGUA LIMPIA PRODUCCIÓN (m3)]]+Tabla1[[#This Row],[TOTAL CONSUMO AGUA RECHAZO PRODUCCIÓN (m3)]]</f>
        <v>359.3</v>
      </c>
      <c r="X342" s="106">
        <f>+Tabla1[[#This Row],[PERMEADO ETAPA 1  (m3)]]+Tabla1[[#This Row],[VOLUMEN  PTAP POTABLE (m3)2]]+Tabla1[[#This Row],[VOLUMEN CONSUMO ACUEDUCTO (m3)]]+Tabla1[[#This Row],[VOLUMEN CONSUMO CARROTANQUES (m3)]]</f>
        <v>359.3</v>
      </c>
      <c r="Y342" s="106">
        <v>0</v>
      </c>
      <c r="Z342" s="106">
        <v>320</v>
      </c>
      <c r="AA342" s="106">
        <f>+Tabla1[[#This Row],[VOLUMEN CONSUMO AGUA LIMPIA TINTORERIA (m3)]]</f>
        <v>153.30000000000001</v>
      </c>
      <c r="AB342" s="104">
        <f>Tabla1[[#This Row],[VOLUMEN CONSUMO AGUA LIMPIA TINTORERIA (m3)]]/Tabla1[[#This Row],[TOTAL CONSUMO AGUA PRODUCCIÓN (m3)]]</f>
        <v>0.42666295574728641</v>
      </c>
      <c r="AC342" s="106">
        <f>Tabla1[[#This Row],[TOTAL CONSUMO AGUA LIMPIA PRODUCCIÓN (m3)]]-Tabla1[[#This Row],[VOLUMEN CONSUMO AGUA LIMPIA LAVANDERIA (m3)]]</f>
        <v>153.30000000000001</v>
      </c>
      <c r="AD342" s="106">
        <v>0</v>
      </c>
      <c r="AE342" s="110">
        <v>12496</v>
      </c>
      <c r="AF342" s="110">
        <v>65</v>
      </c>
      <c r="AG342" s="110">
        <v>45</v>
      </c>
      <c r="AH342" s="110">
        <f>Tabla1[[#This Row],[VOLUMEN CONSUMO AGUA LIMPIA LAVANDERIA (m3)]]</f>
        <v>206</v>
      </c>
      <c r="AI342" s="104">
        <f>Tabla1[[#This Row],[VOLUMEN CONSUMO AGUA LIMPIA LAVANDERIA (m3)]]/Tabla1[[#This Row],[TOTAL CONSUMO AGUA PRODUCCIÓN (m3)]]</f>
        <v>0.57333704425271359</v>
      </c>
      <c r="AJ342" s="110">
        <f>'[1]Contadores Por Turno 2026'!D344-'[1]Contadores Por Turno 2026'!D343</f>
        <v>206</v>
      </c>
      <c r="AK342" s="110">
        <v>0</v>
      </c>
      <c r="AL342" s="110">
        <v>18505</v>
      </c>
      <c r="AM342" s="110">
        <v>19</v>
      </c>
      <c r="AN342" s="110">
        <v>0</v>
      </c>
      <c r="AO342" s="219">
        <f>'[1]Contadores Por Turno 2026'!R344-'[1]Contadores Por Turno 2026'!R343</f>
        <v>44</v>
      </c>
      <c r="AP342" s="109">
        <v>4.9432599724896886E-2</v>
      </c>
      <c r="AQ342" s="219">
        <v>5041</v>
      </c>
      <c r="AR342" s="219">
        <v>8</v>
      </c>
      <c r="AS342" s="110">
        <f>'[1]Contadores Por Turno 2026'!L344-'[1]Contadores Por Turno 2026'!L343</f>
        <v>22</v>
      </c>
      <c r="AT342" s="219"/>
      <c r="AU342" s="107">
        <f>'[1]Contadores Por Turno 2026'!U344-'[1]Contadores Por Turno 2026'!U343</f>
        <v>374</v>
      </c>
      <c r="AV342" s="107">
        <f>'[1]Contadores Por Turno 2026'!V344-'[1]Contadores Por Turno 2026'!V343</f>
        <v>158</v>
      </c>
      <c r="AW342" s="107">
        <f>'[1]Contadores Por Turno 2026'!W344-'[1]Contadores Por Turno 2026'!W343</f>
        <v>129</v>
      </c>
      <c r="AX342" s="107"/>
      <c r="AY342" s="107">
        <f>('[1]Contadores Por Turno 2026'!AD344-'[1]Contadores Por Turno 2026'!AD343)</f>
        <v>0</v>
      </c>
      <c r="AZ342" s="107">
        <f>('[1]Contadores Por Turno 2026'!S344-'[1]Contadores Por Turno 2026'!S343)/1000</f>
        <v>67.674000000000007</v>
      </c>
      <c r="BA342" s="224"/>
      <c r="BB342" s="4"/>
    </row>
    <row r="343" spans="1:54" ht="15.75" thickBot="1" x14ac:dyDescent="0.3">
      <c r="A343" s="27">
        <f>+A342</f>
        <v>46136</v>
      </c>
      <c r="B343" s="28">
        <v>3</v>
      </c>
      <c r="C343" s="28">
        <v>17</v>
      </c>
      <c r="D343" s="28">
        <v>24</v>
      </c>
      <c r="E343" s="28">
        <f>+Tabla1[[#This Row],[VOLUMEN  PTAP POTABLE (m3)2]]+(70*Tabla1[[#This Row],[VOLUMEN  PTAP POTABLE (m3)2]])/100</f>
        <v>39.1</v>
      </c>
      <c r="F343" s="28">
        <f>'[1]Contadores Por Turno 2026'!Y345-'[1]Contadores Por Turno 2026'!Y344</f>
        <v>23</v>
      </c>
      <c r="G343" s="28"/>
      <c r="H3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241.9</v>
      </c>
      <c r="I343" s="28">
        <f>('[1]Contadores Por Turno 2026'!C345-'[1]Contadores Por Turno 2026'!C344)*10</f>
        <v>300</v>
      </c>
      <c r="J343" s="61">
        <f>Tabla1[[#This Row],[ENTRADA RO 1 (m3)]]</f>
        <v>259.21600000000001</v>
      </c>
      <c r="K343" s="61">
        <f>Tabla1[[#This Row],[RECHAZO ETAPA 1 (m3)]]</f>
        <v>70.216000000000008</v>
      </c>
      <c r="L343" s="61">
        <f>Tabla1[[#This Row],[PERMEADO ETAPA 1  (m3)]]</f>
        <v>189</v>
      </c>
      <c r="M343" s="60">
        <f>1-(Tabla1[[#This Row],[VOLUMEN ENVIADO A RO (m3)]]-Tabla1[[#This Row],[VOLUMEN ENVIADO PERMEADO RO (m3)]])/Tabla1[[#This Row],[VOLUMEN ENVIADO A RO (m3)]]</f>
        <v>0.72912165915684213</v>
      </c>
      <c r="N343" s="61">
        <f>('[1]Contadores Por Turno 2026'!N345-'[1]Contadores Por Turno 2026'!N344)/1000</f>
        <v>259.21600000000001</v>
      </c>
      <c r="O343" s="61">
        <f>('[1]Contadores Por Turno 2026'!O345-'[1]Contadores Por Turno 2026'!O344)</f>
        <v>189</v>
      </c>
      <c r="P343" s="61">
        <f>+Tabla1[[#This Row],[ENTRADA RO 1 (m3)]]-Tabla1[[#This Row],[PERMEADO ETAPA 1  (m3)]]</f>
        <v>70.216000000000008</v>
      </c>
      <c r="Q343" s="60">
        <f>1-(Tabla1[[#This Row],[VOLUMEN ENVIADO A RO (m3)]]-Tabla1[[#This Row],[VOLUMEN ENVIADO PERMEADO RO (m3)]])/Tabla1[[#This Row],[VOLUMEN ENVIADO A RO (m3)]]</f>
        <v>0.72912165915684213</v>
      </c>
      <c r="R343" s="61">
        <v>0</v>
      </c>
      <c r="S343" s="61">
        <v>0</v>
      </c>
      <c r="T343" s="61">
        <v>0</v>
      </c>
      <c r="U343" s="60" t="s">
        <v>18</v>
      </c>
      <c r="V343" s="61">
        <f>Tabla1[[#This Row],[VOLUMEN ENVIADO PERMEADO RO (m3)]]</f>
        <v>189</v>
      </c>
      <c r="W343" s="111">
        <f>Tabla1[[#This Row],[TOTAL CONSUMO AGUA LIMPIA PRODUCCIÓN (m3)]]+Tabla1[[#This Row],[TOTAL CONSUMO AGUA RECHAZO PRODUCCIÓN (m3)]]</f>
        <v>453.9</v>
      </c>
      <c r="X343" s="111">
        <f>+Tabla1[[#This Row],[PERMEADO ETAPA 1  (m3)]]+Tabla1[[#This Row],[VOLUMEN  PTAP POTABLE (m3)2]]+Tabla1[[#This Row],[VOLUMEN CONSUMO ACUEDUCTO (m3)]]+Tabla1[[#This Row],[VOLUMEN CONSUMO CARROTANQUES (m3)]]</f>
        <v>453.9</v>
      </c>
      <c r="Y343" s="111">
        <v>0</v>
      </c>
      <c r="Z343" s="111">
        <v>480</v>
      </c>
      <c r="AA343" s="111">
        <f>+Tabla1[[#This Row],[VOLUMEN CONSUMO AGUA LIMPIA TINTORERIA (m3)]]</f>
        <v>223.89999999999998</v>
      </c>
      <c r="AB343" s="104">
        <f>Tabla1[[#This Row],[VOLUMEN CONSUMO AGUA LIMPIA TINTORERIA (m3)]]/Tabla1[[#This Row],[TOTAL CONSUMO AGUA PRODUCCIÓN (m3)]]</f>
        <v>0.49328045825071598</v>
      </c>
      <c r="AC343" s="111">
        <f>Tabla1[[#This Row],[TOTAL CONSUMO AGUA LIMPIA PRODUCCIÓN (m3)]]-Tabla1[[#This Row],[VOLUMEN CONSUMO AGUA LIMPIA LAVANDERIA (m3)]]</f>
        <v>223.89999999999998</v>
      </c>
      <c r="AD343" s="111">
        <v>0</v>
      </c>
      <c r="AE343" s="115"/>
      <c r="AF343" s="115">
        <v>65</v>
      </c>
      <c r="AG343" s="115">
        <v>45</v>
      </c>
      <c r="AH343" s="115">
        <f>Tabla1[[#This Row],[VOLUMEN CONSUMO AGUA LIMPIA LAVANDERIA (m3)]]</f>
        <v>230</v>
      </c>
      <c r="AI343" s="104">
        <f>Tabla1[[#This Row],[VOLUMEN CONSUMO AGUA LIMPIA LAVANDERIA (m3)]]/Tabla1[[#This Row],[TOTAL CONSUMO AGUA PRODUCCIÓN (m3)]]</f>
        <v>0.50671954174928402</v>
      </c>
      <c r="AJ343" s="115">
        <f>'[1]Contadores Por Turno 2026'!D345-'[1]Contadores Por Turno 2026'!D344</f>
        <v>230</v>
      </c>
      <c r="AK343" s="115">
        <v>0</v>
      </c>
      <c r="AL343" s="115"/>
      <c r="AM343" s="115">
        <v>19</v>
      </c>
      <c r="AN343" s="115">
        <v>0</v>
      </c>
      <c r="AO343" s="220">
        <f>'[1]Contadores Por Turno 2026'!R345-'[1]Contadores Por Turno 2026'!R344</f>
        <v>23</v>
      </c>
      <c r="AP343" s="114">
        <v>2.1796939709664787E-2</v>
      </c>
      <c r="AQ343" s="220"/>
      <c r="AR343" s="220">
        <v>8</v>
      </c>
      <c r="AS343" s="115">
        <f>'[1]Contadores Por Turno 2026'!L345-'[1]Contadores Por Turno 2026'!L344</f>
        <v>26</v>
      </c>
      <c r="AT343" s="220"/>
      <c r="AU343" s="112">
        <f>'[1]Contadores Por Turno 2026'!U345-'[1]Contadores Por Turno 2026'!U344</f>
        <v>470</v>
      </c>
      <c r="AV343" s="112">
        <f>'[1]Contadores Por Turno 2026'!V345-'[1]Contadores Por Turno 2026'!V344</f>
        <v>155</v>
      </c>
      <c r="AW343" s="112">
        <f>'[1]Contadores Por Turno 2026'!W345-'[1]Contadores Por Turno 2026'!W344</f>
        <v>110</v>
      </c>
      <c r="AX343" s="112"/>
      <c r="AY343" s="112">
        <f>('[1]Contadores Por Turno 2026'!AD345-'[1]Contadores Por Turno 2026'!AD344)</f>
        <v>0</v>
      </c>
      <c r="AZ343" s="112">
        <f>('[1]Contadores Por Turno 2026'!S345-'[1]Contadores Por Turno 2026'!S344)/1000</f>
        <v>63.609000000000002</v>
      </c>
      <c r="BA343" s="225"/>
      <c r="BB343" s="4"/>
    </row>
    <row r="344" spans="1:54" ht="15.75" thickBot="1" x14ac:dyDescent="0.3">
      <c r="A344" s="25">
        <f>+A343+1</f>
        <v>46137</v>
      </c>
      <c r="B344" s="26">
        <v>1</v>
      </c>
      <c r="C344" s="26">
        <v>17</v>
      </c>
      <c r="D344" s="26">
        <v>25</v>
      </c>
      <c r="E344" s="26">
        <f>+Tabla1[[#This Row],[VOLUMEN  PTAP POTABLE (m3)2]]+(70*Tabla1[[#This Row],[VOLUMEN  PTAP POTABLE (m3)2]])/100</f>
        <v>66.3</v>
      </c>
      <c r="F344" s="26">
        <f>'[1]Contadores Por Turno 2026'!Y346-'[1]Contadores Por Turno 2026'!Y345</f>
        <v>39</v>
      </c>
      <c r="G344" s="26"/>
      <c r="H3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120.7</v>
      </c>
      <c r="I344" s="26">
        <f>('[1]Contadores Por Turno 2026'!C346-'[1]Contadores Por Turno 2026'!C345)*10</f>
        <v>360</v>
      </c>
      <c r="J344" s="57">
        <f>Tabla1[[#This Row],[ENTRADA RO 1 (m3)]]</f>
        <v>394.84800000000001</v>
      </c>
      <c r="K344" s="57">
        <f>Tabla1[[#This Row],[RECHAZO ETAPA 1 (m3)]]</f>
        <v>99.848000000000013</v>
      </c>
      <c r="L344" s="57">
        <f>Tabla1[[#This Row],[PERMEADO ETAPA 1  (m3)]]</f>
        <v>295</v>
      </c>
      <c r="M344" s="56">
        <f>1-(Tabla1[[#This Row],[VOLUMEN ENVIADO A RO (m3)]]-Tabla1[[#This Row],[VOLUMEN ENVIADO PERMEADO RO (m3)]])/Tabla1[[#This Row],[VOLUMEN ENVIADO A RO (m3)]]</f>
        <v>0.74712294351244024</v>
      </c>
      <c r="N344" s="57">
        <f>('[1]Contadores Por Turno 2026'!N346-'[1]Contadores Por Turno 2026'!N345)/1000</f>
        <v>394.84800000000001</v>
      </c>
      <c r="O344" s="57">
        <f>('[1]Contadores Por Turno 2026'!O346-'[1]Contadores Por Turno 2026'!O345)</f>
        <v>295</v>
      </c>
      <c r="P344" s="57">
        <f>+Tabla1[[#This Row],[ENTRADA RO 1 (m3)]]-Tabla1[[#This Row],[PERMEADO ETAPA 1  (m3)]]</f>
        <v>99.848000000000013</v>
      </c>
      <c r="Q344" s="56">
        <f>1-(Tabla1[[#This Row],[VOLUMEN ENVIADO A RO (m3)]]-Tabla1[[#This Row],[VOLUMEN ENVIADO PERMEADO RO (m3)]])/Tabla1[[#This Row],[VOLUMEN ENVIADO A RO (m3)]]</f>
        <v>0.74712294351244024</v>
      </c>
      <c r="R344" s="57">
        <v>0</v>
      </c>
      <c r="S344" s="57">
        <v>0</v>
      </c>
      <c r="T344" s="57">
        <v>0</v>
      </c>
      <c r="U344" s="56" t="s">
        <v>18</v>
      </c>
      <c r="V344" s="57">
        <f>Tabla1[[#This Row],[VOLUMEN ENVIADO PERMEADO RO (m3)]]</f>
        <v>295</v>
      </c>
      <c r="W344" s="101">
        <f>Tabla1[[#This Row],[TOTAL CONSUMO AGUA LIMPIA PRODUCCIÓN (m3)]]+Tabla1[[#This Row],[TOTAL CONSUMO AGUA RECHAZO PRODUCCIÓN (m3)]]</f>
        <v>454.7</v>
      </c>
      <c r="X344" s="101">
        <f>+Tabla1[[#This Row],[PERMEADO ETAPA 1  (m3)]]+Tabla1[[#This Row],[VOLUMEN  PTAP POTABLE (m3)2]]+Tabla1[[#This Row],[VOLUMEN CONSUMO ACUEDUCTO (m3)]]+Tabla1[[#This Row],[VOLUMEN CONSUMO CARROTANQUES (m3)]]</f>
        <v>454.7</v>
      </c>
      <c r="Y344" s="101">
        <v>0</v>
      </c>
      <c r="Z344" s="101">
        <v>480</v>
      </c>
      <c r="AA344" s="101">
        <f>+Tabla1[[#This Row],[VOLUMEN CONSUMO AGUA LIMPIA TINTORERIA (m3)]]</f>
        <v>195.7</v>
      </c>
      <c r="AB344" s="104">
        <f>Tabla1[[#This Row],[VOLUMEN CONSUMO AGUA LIMPIA TINTORERIA (m3)]]/Tabla1[[#This Row],[TOTAL CONSUMO AGUA PRODUCCIÓN (m3)]]</f>
        <v>0.43039366615350777</v>
      </c>
      <c r="AC344" s="101">
        <f>Tabla1[[#This Row],[TOTAL CONSUMO AGUA LIMPIA PRODUCCIÓN (m3)]]-Tabla1[[#This Row],[VOLUMEN CONSUMO AGUA LIMPIA LAVANDERIA (m3)]]</f>
        <v>195.7</v>
      </c>
      <c r="AD344" s="101">
        <v>0</v>
      </c>
      <c r="AE344" s="105"/>
      <c r="AF344" s="105">
        <v>65</v>
      </c>
      <c r="AG344" s="105">
        <v>45</v>
      </c>
      <c r="AH344" s="105">
        <f>Tabla1[[#This Row],[VOLUMEN CONSUMO AGUA LIMPIA LAVANDERIA (m3)]]</f>
        <v>259</v>
      </c>
      <c r="AI344" s="104">
        <f>Tabla1[[#This Row],[VOLUMEN CONSUMO AGUA LIMPIA LAVANDERIA (m3)]]/Tabla1[[#This Row],[TOTAL CONSUMO AGUA PRODUCCIÓN (m3)]]</f>
        <v>0.56960633384649217</v>
      </c>
      <c r="AJ344" s="105">
        <f>'[1]Contadores Por Turno 2026'!D346-'[1]Contadores Por Turno 2026'!D345</f>
        <v>259</v>
      </c>
      <c r="AK344" s="105">
        <v>0</v>
      </c>
      <c r="AL344" s="105"/>
      <c r="AM344" s="105">
        <v>19</v>
      </c>
      <c r="AN344" s="105">
        <v>0</v>
      </c>
      <c r="AO344" s="218">
        <f>'[1]Contadores Por Turno 2026'!R346-'[1]Contadores Por Turno 2026'!R345</f>
        <v>17</v>
      </c>
      <c r="AP344" s="104">
        <v>4.2695743562795596E-2</v>
      </c>
      <c r="AQ344" s="218"/>
      <c r="AR344" s="218">
        <v>8</v>
      </c>
      <c r="AS344" s="105">
        <f>'[1]Contadores Por Turno 2026'!L346-'[1]Contadores Por Turno 2026'!L345</f>
        <v>25</v>
      </c>
      <c r="AT344" s="218"/>
      <c r="AU344" s="102">
        <f>'[1]Contadores Por Turno 2026'!U346-'[1]Contadores Por Turno 2026'!U345</f>
        <v>482</v>
      </c>
      <c r="AV344" s="102">
        <f>'[1]Contadores Por Turno 2026'!V346-'[1]Contadores Por Turno 2026'!V345</f>
        <v>118</v>
      </c>
      <c r="AW344" s="102">
        <f>'[1]Contadores Por Turno 2026'!W346-'[1]Contadores Por Turno 2026'!W345</f>
        <v>98</v>
      </c>
      <c r="AX344" s="102"/>
      <c r="AY344" s="102">
        <f>('[1]Contadores Por Turno 2026'!AD346-'[1]Contadores Por Turno 2026'!AD345)</f>
        <v>0</v>
      </c>
      <c r="AZ344" s="102">
        <f>('[1]Contadores Por Turno 2026'!S346-'[1]Contadores Por Turno 2026'!S345)/1000</f>
        <v>109.06100000000001</v>
      </c>
      <c r="BA344" s="223"/>
      <c r="BB344" s="4"/>
    </row>
    <row r="345" spans="1:54" ht="15.75" thickBot="1" x14ac:dyDescent="0.3">
      <c r="A345" s="23">
        <f>+A344</f>
        <v>46137</v>
      </c>
      <c r="B345" s="17">
        <v>2</v>
      </c>
      <c r="C345" s="17">
        <v>17</v>
      </c>
      <c r="D345" s="17">
        <v>25</v>
      </c>
      <c r="E345" s="17">
        <f>+Tabla1[[#This Row],[VOLUMEN  PTAP POTABLE (m3)2]]+(70*Tabla1[[#This Row],[VOLUMEN  PTAP POTABLE (m3)2]])/100</f>
        <v>79.900000000000006</v>
      </c>
      <c r="F345" s="17">
        <f>'[1]Contadores Por Turno 2026'!Y347-'[1]Contadores Por Turno 2026'!Y346</f>
        <v>47</v>
      </c>
      <c r="H3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-113.9</v>
      </c>
      <c r="I345" s="17">
        <f>('[1]Contadores Por Turno 2026'!C347-'[1]Contadores Por Turno 2026'!C346)*10</f>
        <v>260</v>
      </c>
      <c r="J345" s="59">
        <f>Tabla1[[#This Row],[ENTRADA RO 1 (m3)]]</f>
        <v>227.73400000000001</v>
      </c>
      <c r="K345" s="59">
        <f>Tabla1[[#This Row],[RECHAZO ETAPA 1 (m3)]]</f>
        <v>57.734000000000009</v>
      </c>
      <c r="L345" s="59">
        <f>Tabla1[[#This Row],[PERMEADO ETAPA 1  (m3)]]</f>
        <v>170</v>
      </c>
      <c r="M345" s="58">
        <f>1-(Tabla1[[#This Row],[VOLUMEN ENVIADO A RO (m3)]]-Tabla1[[#This Row],[VOLUMEN ENVIADO PERMEADO RO (m3)]])/Tabla1[[#This Row],[VOLUMEN ENVIADO A RO (m3)]]</f>
        <v>0.74648493417759321</v>
      </c>
      <c r="N345" s="59">
        <f>('[1]Contadores Por Turno 2026'!N347-'[1]Contadores Por Turno 2026'!N346)/1000</f>
        <v>227.73400000000001</v>
      </c>
      <c r="O345" s="59">
        <f>('[1]Contadores Por Turno 2026'!O347-'[1]Contadores Por Turno 2026'!O346)</f>
        <v>170</v>
      </c>
      <c r="P345" s="59">
        <f>+Tabla1[[#This Row],[ENTRADA RO 1 (m3)]]-Tabla1[[#This Row],[PERMEADO ETAPA 1  (m3)]]</f>
        <v>57.734000000000009</v>
      </c>
      <c r="Q345" s="58">
        <f>1-(Tabla1[[#This Row],[VOLUMEN ENVIADO A RO (m3)]]-Tabla1[[#This Row],[VOLUMEN ENVIADO PERMEADO RO (m3)]])/Tabla1[[#This Row],[VOLUMEN ENVIADO A RO (m3)]]</f>
        <v>0.74648493417759321</v>
      </c>
      <c r="R345" s="59">
        <v>0</v>
      </c>
      <c r="S345" s="59">
        <v>0</v>
      </c>
      <c r="T345" s="59">
        <v>0</v>
      </c>
      <c r="U345" s="58" t="s">
        <v>18</v>
      </c>
      <c r="V345" s="59">
        <f>Tabla1[[#This Row],[VOLUMEN ENVIADO PERMEADO RO (m3)]]</f>
        <v>170</v>
      </c>
      <c r="W345" s="106">
        <f>Tabla1[[#This Row],[TOTAL CONSUMO AGUA LIMPIA PRODUCCIÓN (m3)]]+Tabla1[[#This Row],[TOTAL CONSUMO AGUA RECHAZO PRODUCCIÓN (m3)]]</f>
        <v>103.1</v>
      </c>
      <c r="X345" s="106">
        <f>+Tabla1[[#This Row],[PERMEADO ETAPA 1  (m3)]]+Tabla1[[#This Row],[VOLUMEN  PTAP POTABLE (m3)2]]+Tabla1[[#This Row],[VOLUMEN CONSUMO ACUEDUCTO (m3)]]+Tabla1[[#This Row],[VOLUMEN CONSUMO CARROTANQUES (m3)]]</f>
        <v>103.1</v>
      </c>
      <c r="Y345" s="106">
        <v>0</v>
      </c>
      <c r="Z345" s="106">
        <v>480</v>
      </c>
      <c r="AA345" s="106">
        <f>+Tabla1[[#This Row],[VOLUMEN CONSUMO AGUA LIMPIA TINTORERIA (m3)]]</f>
        <v>10.099999999999994</v>
      </c>
      <c r="AB345" s="104">
        <f>Tabla1[[#This Row],[VOLUMEN CONSUMO AGUA LIMPIA TINTORERIA (m3)]]/Tabla1[[#This Row],[TOTAL CONSUMO AGUA PRODUCCIÓN (m3)]]</f>
        <v>9.7963142580019355E-2</v>
      </c>
      <c r="AC345" s="106">
        <f>Tabla1[[#This Row],[TOTAL CONSUMO AGUA LIMPIA PRODUCCIÓN (m3)]]-Tabla1[[#This Row],[VOLUMEN CONSUMO AGUA LIMPIA LAVANDERIA (m3)]]</f>
        <v>10.099999999999994</v>
      </c>
      <c r="AD345" s="106">
        <v>0</v>
      </c>
      <c r="AE345" s="110">
        <v>8483</v>
      </c>
      <c r="AF345" s="110">
        <v>65</v>
      </c>
      <c r="AG345" s="110">
        <v>45</v>
      </c>
      <c r="AH345" s="110">
        <f>Tabla1[[#This Row],[VOLUMEN CONSUMO AGUA LIMPIA LAVANDERIA (m3)]]</f>
        <v>93</v>
      </c>
      <c r="AI345" s="104">
        <f>Tabla1[[#This Row],[VOLUMEN CONSUMO AGUA LIMPIA LAVANDERIA (m3)]]/Tabla1[[#This Row],[TOTAL CONSUMO AGUA PRODUCCIÓN (m3)]]</f>
        <v>0.90203685741998063</v>
      </c>
      <c r="AJ345" s="110">
        <f>'[1]Contadores Por Turno 2026'!D347-'[1]Contadores Por Turno 2026'!D346</f>
        <v>93</v>
      </c>
      <c r="AK345" s="110">
        <v>0</v>
      </c>
      <c r="AL345" s="110">
        <v>16035</v>
      </c>
      <c r="AM345" s="110">
        <v>19</v>
      </c>
      <c r="AN345" s="110">
        <v>0</v>
      </c>
      <c r="AO345" s="219">
        <f>'[1]Contadores Por Turno 2026'!R347-'[1]Contadores Por Turno 2026'!R346</f>
        <v>2</v>
      </c>
      <c r="AP345" s="109">
        <v>4.5649997054838853E-2</v>
      </c>
      <c r="AQ345" s="219">
        <v>100</v>
      </c>
      <c r="AR345" s="219">
        <v>8</v>
      </c>
      <c r="AS345" s="110">
        <f>'[1]Contadores Por Turno 2026'!L347-'[1]Contadores Por Turno 2026'!L346</f>
        <v>11</v>
      </c>
      <c r="AT345" s="219"/>
      <c r="AU345" s="107">
        <f>'[1]Contadores Por Turno 2026'!U347-'[1]Contadores Por Turno 2026'!U346</f>
        <v>136</v>
      </c>
      <c r="AV345" s="107">
        <f>'[1]Contadores Por Turno 2026'!V347-'[1]Contadores Por Turno 2026'!V346</f>
        <v>32</v>
      </c>
      <c r="AW345" s="107">
        <f>'[1]Contadores Por Turno 2026'!W347-'[1]Contadores Por Turno 2026'!W346</f>
        <v>182</v>
      </c>
      <c r="AX345" s="107"/>
      <c r="AY345" s="107">
        <f>('[1]Contadores Por Turno 2026'!AD347-'[1]Contadores Por Turno 2026'!AD346)</f>
        <v>0</v>
      </c>
      <c r="AZ345" s="107">
        <f>('[1]Contadores Por Turno 2026'!S347-'[1]Contadores Por Turno 2026'!S346)/1000</f>
        <v>82.79</v>
      </c>
      <c r="BA345" s="224"/>
      <c r="BB345" s="4"/>
    </row>
    <row r="346" spans="1:54" ht="15.75" thickBot="1" x14ac:dyDescent="0.3">
      <c r="A346" s="27">
        <f>+A345</f>
        <v>46137</v>
      </c>
      <c r="B346" s="28">
        <v>3</v>
      </c>
      <c r="C346" s="28">
        <v>17</v>
      </c>
      <c r="D346" s="28">
        <v>25</v>
      </c>
      <c r="E346" s="28">
        <f>+Tabla1[[#This Row],[VOLUMEN  PTAP POTABLE (m3)2]]+(70*Tabla1[[#This Row],[VOLUMEN  PTAP POTABLE (m3)2]])/100</f>
        <v>0</v>
      </c>
      <c r="F346" s="28">
        <f>'[1]Contadores Por Turno 2026'!Y348-'[1]Contadores Por Turno 2026'!Y347</f>
        <v>0</v>
      </c>
      <c r="G346" s="28"/>
      <c r="H3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559</v>
      </c>
      <c r="I346" s="28">
        <f>('[1]Contadores Por Turno 2026'!C348-'[1]Contadores Por Turno 2026'!C347)*10</f>
        <v>190</v>
      </c>
      <c r="J346" s="61">
        <f>Tabla1[[#This Row],[ENTRADA RO 1 (m3)]]</f>
        <v>0</v>
      </c>
      <c r="K346" s="61">
        <f>Tabla1[[#This Row],[RECHAZO ETAPA 1 (m3)]]</f>
        <v>0</v>
      </c>
      <c r="L346" s="61">
        <f>Tabla1[[#This Row],[PERMEADO ETAPA 1  (m3)]]</f>
        <v>0</v>
      </c>
      <c r="M346" s="60" t="e">
        <f>1-(Tabla1[[#This Row],[VOLUMEN ENVIADO A RO (m3)]]-Tabla1[[#This Row],[VOLUMEN ENVIADO PERMEADO RO (m3)]])/Tabla1[[#This Row],[VOLUMEN ENVIADO A RO (m3)]]</f>
        <v>#DIV/0!</v>
      </c>
      <c r="N346" s="61">
        <f>('[1]Contadores Por Turno 2026'!N348-'[1]Contadores Por Turno 2026'!N347)/1000</f>
        <v>0</v>
      </c>
      <c r="O346" s="61">
        <f>('[1]Contadores Por Turno 2026'!O348-'[1]Contadores Por Turno 2026'!O347)</f>
        <v>0</v>
      </c>
      <c r="P346" s="61">
        <f>+Tabla1[[#This Row],[ENTRADA RO 1 (m3)]]-Tabla1[[#This Row],[PERMEADO ETAPA 1  (m3)]]</f>
        <v>0</v>
      </c>
      <c r="Q346" s="60" t="e">
        <f>1-(Tabla1[[#This Row],[VOLUMEN ENVIADO A RO (m3)]]-Tabla1[[#This Row],[VOLUMEN ENVIADO PERMEADO RO (m3)]])/Tabla1[[#This Row],[VOLUMEN ENVIADO A RO (m3)]]</f>
        <v>#DIV/0!</v>
      </c>
      <c r="R346" s="61">
        <v>0</v>
      </c>
      <c r="S346" s="61">
        <v>0</v>
      </c>
      <c r="T346" s="61">
        <v>0</v>
      </c>
      <c r="U346" s="60" t="s">
        <v>18</v>
      </c>
      <c r="V346" s="61">
        <f>Tabla1[[#This Row],[VOLUMEN ENVIADO PERMEADO RO (m3)]]</f>
        <v>0</v>
      </c>
      <c r="W346" s="111">
        <f>Tabla1[[#This Row],[TOTAL CONSUMO AGUA LIMPIA PRODUCCIÓN (m3)]]+Tabla1[[#This Row],[TOTAL CONSUMO AGUA RECHAZO PRODUCCIÓN (m3)]]</f>
        <v>559</v>
      </c>
      <c r="X346" s="111">
        <f>+Tabla1[[#This Row],[PERMEADO ETAPA 1  (m3)]]+Tabla1[[#This Row],[VOLUMEN  PTAP POTABLE (m3)2]]+Tabla1[[#This Row],[VOLUMEN CONSUMO ACUEDUCTO (m3)]]+Tabla1[[#This Row],[VOLUMEN CONSUMO CARROTANQUES (m3)]]</f>
        <v>559</v>
      </c>
      <c r="Y346" s="111">
        <v>0</v>
      </c>
      <c r="Z346" s="111">
        <v>400</v>
      </c>
      <c r="AA346" s="111">
        <f>+Tabla1[[#This Row],[VOLUMEN CONSUMO AGUA LIMPIA TINTORERIA (m3)]]</f>
        <v>169</v>
      </c>
      <c r="AB346" s="104">
        <f>Tabla1[[#This Row],[VOLUMEN CONSUMO AGUA LIMPIA TINTORERIA (m3)]]/Tabla1[[#This Row],[TOTAL CONSUMO AGUA PRODUCCIÓN (m3)]]</f>
        <v>0.30232558139534882</v>
      </c>
      <c r="AC346" s="111">
        <f>Tabla1[[#This Row],[TOTAL CONSUMO AGUA LIMPIA PRODUCCIÓN (m3)]]-Tabla1[[#This Row],[VOLUMEN CONSUMO AGUA LIMPIA LAVANDERIA (m3)]]</f>
        <v>169</v>
      </c>
      <c r="AD346" s="111">
        <v>0</v>
      </c>
      <c r="AE346" s="115"/>
      <c r="AF346" s="115">
        <v>65</v>
      </c>
      <c r="AG346" s="115">
        <v>45</v>
      </c>
      <c r="AH346" s="115">
        <f>Tabla1[[#This Row],[VOLUMEN CONSUMO AGUA LIMPIA LAVANDERIA (m3)]]</f>
        <v>390</v>
      </c>
      <c r="AI346" s="104">
        <f>Tabla1[[#This Row],[VOLUMEN CONSUMO AGUA LIMPIA LAVANDERIA (m3)]]/Tabla1[[#This Row],[TOTAL CONSUMO AGUA PRODUCCIÓN (m3)]]</f>
        <v>0.69767441860465118</v>
      </c>
      <c r="AJ346" s="115">
        <f>'[1]Contadores Por Turno 2026'!D348-'[1]Contadores Por Turno 2026'!D347</f>
        <v>390</v>
      </c>
      <c r="AK346" s="115">
        <v>0</v>
      </c>
      <c r="AL346" s="115"/>
      <c r="AM346" s="115">
        <v>19</v>
      </c>
      <c r="AN346" s="115">
        <v>0</v>
      </c>
      <c r="AO346" s="220">
        <f>'[1]Contadores Por Turno 2026'!R348-'[1]Contadores Por Turno 2026'!R347</f>
        <v>36</v>
      </c>
      <c r="AP346" s="114">
        <v>2.3614932851451775E-2</v>
      </c>
      <c r="AQ346" s="220"/>
      <c r="AR346" s="220">
        <v>8</v>
      </c>
      <c r="AS346" s="115">
        <f>'[1]Contadores Por Turno 2026'!L348-'[1]Contadores Por Turno 2026'!L347</f>
        <v>49</v>
      </c>
      <c r="AT346" s="220"/>
      <c r="AU346" s="112">
        <f>'[1]Contadores Por Turno 2026'!U348-'[1]Contadores Por Turno 2026'!U347</f>
        <v>559</v>
      </c>
      <c r="AV346" s="112">
        <f>'[1]Contadores Por Turno 2026'!V348-'[1]Contadores Por Turno 2026'!V347</f>
        <v>212</v>
      </c>
      <c r="AW346" s="112">
        <f>'[1]Contadores Por Turno 2026'!W348-'[1]Contadores Por Turno 2026'!W347</f>
        <v>45</v>
      </c>
      <c r="AX346" s="112"/>
      <c r="AY346" s="112">
        <f>('[1]Contadores Por Turno 2026'!AD348-'[1]Contadores Por Turno 2026'!AD347)</f>
        <v>0</v>
      </c>
      <c r="AZ346" s="112">
        <f>('[1]Contadores Por Turno 2026'!S348-'[1]Contadores Por Turno 2026'!S347)/1000</f>
        <v>0.56999999999999995</v>
      </c>
      <c r="BA346" s="225"/>
      <c r="BB346" s="4"/>
    </row>
    <row r="347" spans="1:54" ht="15.75" thickBot="1" x14ac:dyDescent="0.3">
      <c r="A347" s="25">
        <f>+A346+1</f>
        <v>46138</v>
      </c>
      <c r="B347" s="26">
        <v>1</v>
      </c>
      <c r="C347" s="26">
        <v>17</v>
      </c>
      <c r="D347" s="26">
        <v>26</v>
      </c>
      <c r="E347" s="311">
        <f>+Tabla1[[#This Row],[VOLUMEN  PTAP POTABLE (m3)2]]+(70*Tabla1[[#This Row],[VOLUMEN  PTAP POTABLE (m3)2]])/100</f>
        <v>0</v>
      </c>
      <c r="F347" s="311">
        <f>'[1]Contadores Por Turno 2026'!Y349-'[1]Contadores Por Turno 2026'!Y348</f>
        <v>0</v>
      </c>
      <c r="G347" s="26"/>
      <c r="H3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7" s="26">
        <f>('[1]Contadores Por Turno 2026'!C349-'[1]Contadores Por Turno 2026'!C348)*10</f>
        <v>0</v>
      </c>
      <c r="J347" s="57">
        <f>Tabla1[[#This Row],[ENTRADA RO 1 (m3)]]</f>
        <v>0</v>
      </c>
      <c r="K347" s="57">
        <f>Tabla1[[#This Row],[RECHAZO ETAPA 1 (m3)]]</f>
        <v>0</v>
      </c>
      <c r="L347" s="57">
        <f>Tabla1[[#This Row],[PERMEADO ETAPA 1  (m3)]]</f>
        <v>0</v>
      </c>
      <c r="M347" s="56" t="e">
        <f>1-(Tabla1[[#This Row],[VOLUMEN ENVIADO A RO (m3)]]-Tabla1[[#This Row],[VOLUMEN ENVIADO PERMEADO RO (m3)]])/Tabla1[[#This Row],[VOLUMEN ENVIADO A RO (m3)]]</f>
        <v>#DIV/0!</v>
      </c>
      <c r="N347" s="57">
        <f>('[1]Contadores Por Turno 2026'!N349-'[1]Contadores Por Turno 2026'!N348)/1000</f>
        <v>0</v>
      </c>
      <c r="O347" s="57">
        <f>('[1]Contadores Por Turno 2026'!O349-'[1]Contadores Por Turno 2026'!O348)</f>
        <v>0</v>
      </c>
      <c r="P347" s="57">
        <f>+Tabla1[[#This Row],[ENTRADA RO 1 (m3)]]-Tabla1[[#This Row],[PERMEADO ETAPA 1  (m3)]]</f>
        <v>0</v>
      </c>
      <c r="Q347" s="56" t="e">
        <f>1-(Tabla1[[#This Row],[VOLUMEN ENVIADO A RO (m3)]]-Tabla1[[#This Row],[VOLUMEN ENVIADO PERMEADO RO (m3)]])/Tabla1[[#This Row],[VOLUMEN ENVIADO A RO (m3)]]</f>
        <v>#DIV/0!</v>
      </c>
      <c r="R347" s="57">
        <v>0</v>
      </c>
      <c r="S347" s="57">
        <v>0</v>
      </c>
      <c r="T347" s="57">
        <v>0</v>
      </c>
      <c r="U347" s="56" t="s">
        <v>18</v>
      </c>
      <c r="V347" s="57">
        <f>Tabla1[[#This Row],[VOLUMEN ENVIADO PERMEADO RO (m3)]]</f>
        <v>0</v>
      </c>
      <c r="W347" s="101">
        <f>Tabla1[[#This Row],[TOTAL CONSUMO AGUA LIMPIA PRODUCCIÓN (m3)]]+Tabla1[[#This Row],[TOTAL CONSUMO AGUA RECHAZO PRODUCCIÓN (m3)]]</f>
        <v>0</v>
      </c>
      <c r="X347" s="101">
        <f>+Tabla1[[#This Row],[PERMEADO ETAPA 1  (m3)]]+Tabla1[[#This Row],[VOLUMEN  PTAP POTABLE (m3)2]]+Tabla1[[#This Row],[VOLUMEN CONSUMO ACUEDUCTO (m3)]]+Tabla1[[#This Row],[VOLUMEN CONSUMO CARROTANQUES (m3)]]</f>
        <v>0</v>
      </c>
      <c r="Y347" s="101">
        <v>0</v>
      </c>
      <c r="Z347" s="101">
        <v>0</v>
      </c>
      <c r="AA347" s="101">
        <f>+Tabla1[[#This Row],[VOLUMEN CONSUMO AGUA LIMPIA TINTORERIA (m3)]]</f>
        <v>0</v>
      </c>
      <c r="AB347" s="104" t="e">
        <f>Tabla1[[#This Row],[VOLUMEN CONSUMO AGUA LIMPIA TINTORERIA (m3)]]/Tabla1[[#This Row],[TOTAL CONSUMO AGUA PRODUCCIÓN (m3)]]</f>
        <v>#DIV/0!</v>
      </c>
      <c r="AC347" s="101">
        <f>Tabla1[[#This Row],[TOTAL CONSUMO AGUA LIMPIA PRODUCCIÓN (m3)]]-Tabla1[[#This Row],[VOLUMEN CONSUMO AGUA LIMPIA LAVANDERIA (m3)]]</f>
        <v>0</v>
      </c>
      <c r="AD347" s="101">
        <v>0</v>
      </c>
      <c r="AE347" s="105"/>
      <c r="AF347" s="105">
        <v>65</v>
      </c>
      <c r="AG347" s="105">
        <v>45</v>
      </c>
      <c r="AH347" s="105">
        <f>Tabla1[[#This Row],[VOLUMEN CONSUMO AGUA LIMPIA LAVANDERIA (m3)]]</f>
        <v>0</v>
      </c>
      <c r="AI347" s="104" t="e">
        <f>Tabla1[[#This Row],[VOLUMEN CONSUMO AGUA LIMPIA LAVANDERIA (m3)]]/Tabla1[[#This Row],[TOTAL CONSUMO AGUA PRODUCCIÓN (m3)]]</f>
        <v>#DIV/0!</v>
      </c>
      <c r="AJ347" s="105">
        <f>'[1]Contadores Por Turno 2026'!D349-'[1]Contadores Por Turno 2026'!D348</f>
        <v>0</v>
      </c>
      <c r="AK347" s="105">
        <v>0</v>
      </c>
      <c r="AL347" s="105"/>
      <c r="AM347" s="105">
        <v>19</v>
      </c>
      <c r="AN347" s="105">
        <v>0</v>
      </c>
      <c r="AO347" s="218">
        <f>'[1]Contadores Por Turno 2026'!R349-'[1]Contadores Por Turno 2026'!R348</f>
        <v>0</v>
      </c>
      <c r="AP347" s="104">
        <v>2.1425032472314864E-2</v>
      </c>
      <c r="AQ347" s="218"/>
      <c r="AR347" s="218">
        <v>8</v>
      </c>
      <c r="AS347" s="105">
        <f>'[1]Contadores Por Turno 2026'!L349-'[1]Contadores Por Turno 2026'!L348</f>
        <v>0</v>
      </c>
      <c r="AT347" s="218"/>
      <c r="AU347" s="102">
        <f>'[1]Contadores Por Turno 2026'!U349-'[1]Contadores Por Turno 2026'!U348</f>
        <v>0</v>
      </c>
      <c r="AV347" s="102">
        <f>'[1]Contadores Por Turno 2026'!V349-'[1]Contadores Por Turno 2026'!V348</f>
        <v>0</v>
      </c>
      <c r="AW347" s="102">
        <f>'[1]Contadores Por Turno 2026'!W349-'[1]Contadores Por Turno 2026'!W348</f>
        <v>0</v>
      </c>
      <c r="AX347" s="102"/>
      <c r="AY347" s="102">
        <f>('[1]Contadores Por Turno 2026'!AD349-'[1]Contadores Por Turno 2026'!AD348)</f>
        <v>0</v>
      </c>
      <c r="AZ347" s="102">
        <f>('[1]Contadores Por Turno 2026'!S349-'[1]Contadores Por Turno 2026'!S348)/1000</f>
        <v>0</v>
      </c>
      <c r="BA347" s="223"/>
      <c r="BB347" s="4"/>
    </row>
    <row r="348" spans="1:54" ht="15.75" thickBot="1" x14ac:dyDescent="0.3">
      <c r="A348" s="23">
        <f>+A347</f>
        <v>46138</v>
      </c>
      <c r="B348" s="17">
        <v>2</v>
      </c>
      <c r="C348" s="17">
        <v>17</v>
      </c>
      <c r="D348" s="17">
        <v>26</v>
      </c>
      <c r="E348" s="17">
        <f>+Tabla1[[#This Row],[VOLUMEN  PTAP POTABLE (m3)2]]+(70*Tabla1[[#This Row],[VOLUMEN  PTAP POTABLE (m3)2]])/100</f>
        <v>13.6</v>
      </c>
      <c r="F348" s="17">
        <f>'[1]Contadores Por Turno 2026'!Y350-'[1]Contadores Por Turno 2026'!Y349</f>
        <v>8</v>
      </c>
      <c r="H3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211.4</v>
      </c>
      <c r="I348" s="17">
        <f>('[1]Contadores Por Turno 2026'!C350-'[1]Contadores Por Turno 2026'!C349)*10</f>
        <v>90</v>
      </c>
      <c r="J348" s="59">
        <f>Tabla1[[#This Row],[ENTRADA RO 1 (m3)]]</f>
        <v>0</v>
      </c>
      <c r="K348" s="59">
        <f>Tabla1[[#This Row],[RECHAZO ETAPA 1 (m3)]]</f>
        <v>0</v>
      </c>
      <c r="L348" s="59">
        <f>Tabla1[[#This Row],[PERMEADO ETAPA 1  (m3)]]</f>
        <v>0</v>
      </c>
      <c r="M348" s="58" t="e">
        <f>1-(Tabla1[[#This Row],[VOLUMEN ENVIADO A RO (m3)]]-Tabla1[[#This Row],[VOLUMEN ENVIADO PERMEADO RO (m3)]])/Tabla1[[#This Row],[VOLUMEN ENVIADO A RO (m3)]]</f>
        <v>#DIV/0!</v>
      </c>
      <c r="N348" s="59">
        <f>('[1]Contadores Por Turno 2026'!N350-'[1]Contadores Por Turno 2026'!N349)/1000</f>
        <v>0</v>
      </c>
      <c r="O348" s="59">
        <f>('[1]Contadores Por Turno 2026'!O350-'[1]Contadores Por Turno 2026'!O349)</f>
        <v>0</v>
      </c>
      <c r="P348" s="59">
        <f>+Tabla1[[#This Row],[ENTRADA RO 1 (m3)]]-Tabla1[[#This Row],[PERMEADO ETAPA 1  (m3)]]</f>
        <v>0</v>
      </c>
      <c r="Q348" s="58" t="e">
        <f>1-(Tabla1[[#This Row],[VOLUMEN ENVIADO A RO (m3)]]-Tabla1[[#This Row],[VOLUMEN ENVIADO PERMEADO RO (m3)]])/Tabla1[[#This Row],[VOLUMEN ENVIADO A RO (m3)]]</f>
        <v>#DIV/0!</v>
      </c>
      <c r="R348" s="59">
        <v>0</v>
      </c>
      <c r="S348" s="59">
        <v>0</v>
      </c>
      <c r="T348" s="59">
        <v>0</v>
      </c>
      <c r="U348" s="58" t="s">
        <v>18</v>
      </c>
      <c r="V348" s="59">
        <f>Tabla1[[#This Row],[VOLUMEN ENVIADO PERMEADO RO (m3)]]</f>
        <v>0</v>
      </c>
      <c r="W348" s="106">
        <f>Tabla1[[#This Row],[TOTAL CONSUMO AGUA LIMPIA PRODUCCIÓN (m3)]]+Tabla1[[#This Row],[TOTAL CONSUMO AGUA RECHAZO PRODUCCIÓN (m3)]]</f>
        <v>219.4</v>
      </c>
      <c r="X348" s="106">
        <f>+Tabla1[[#This Row],[PERMEADO ETAPA 1  (m3)]]+Tabla1[[#This Row],[VOLUMEN  PTAP POTABLE (m3)2]]+Tabla1[[#This Row],[VOLUMEN CONSUMO ACUEDUCTO (m3)]]+Tabla1[[#This Row],[VOLUMEN CONSUMO CARROTANQUES (m3)]]</f>
        <v>219.4</v>
      </c>
      <c r="Y348" s="106">
        <v>0</v>
      </c>
      <c r="Z348" s="106">
        <v>320</v>
      </c>
      <c r="AA348" s="106">
        <f>+Tabla1[[#This Row],[VOLUMEN CONSUMO AGUA LIMPIA TINTORERIA (m3)]]</f>
        <v>-32.599999999999994</v>
      </c>
      <c r="AB348" s="104">
        <f>Tabla1[[#This Row],[VOLUMEN CONSUMO AGUA LIMPIA TINTORERIA (m3)]]/Tabla1[[#This Row],[TOTAL CONSUMO AGUA PRODUCCIÓN (m3)]]</f>
        <v>-0.1485870556061987</v>
      </c>
      <c r="AC348" s="106">
        <f>Tabla1[[#This Row],[TOTAL CONSUMO AGUA LIMPIA PRODUCCIÓN (m3)]]-Tabla1[[#This Row],[VOLUMEN CONSUMO AGUA LIMPIA LAVANDERIA (m3)]]</f>
        <v>-32.599999999999994</v>
      </c>
      <c r="AD348" s="106">
        <v>0</v>
      </c>
      <c r="AE348" s="110"/>
      <c r="AF348" s="110">
        <v>65</v>
      </c>
      <c r="AG348" s="110">
        <v>45</v>
      </c>
      <c r="AH348" s="110">
        <f>Tabla1[[#This Row],[VOLUMEN CONSUMO AGUA LIMPIA LAVANDERIA (m3)]]</f>
        <v>252</v>
      </c>
      <c r="AI348" s="104">
        <f>Tabla1[[#This Row],[VOLUMEN CONSUMO AGUA LIMPIA LAVANDERIA (m3)]]/Tabla1[[#This Row],[TOTAL CONSUMO AGUA PRODUCCIÓN (m3)]]</f>
        <v>1.1485870556061988</v>
      </c>
      <c r="AJ348" s="110">
        <f>'[1]Contadores Por Turno 2026'!D350-'[1]Contadores Por Turno 2026'!D349</f>
        <v>252</v>
      </c>
      <c r="AK348" s="110">
        <v>1</v>
      </c>
      <c r="AL348" s="110">
        <v>8929</v>
      </c>
      <c r="AM348" s="110">
        <v>19</v>
      </c>
      <c r="AN348" s="110">
        <v>0</v>
      </c>
      <c r="AO348" s="219">
        <v>0</v>
      </c>
      <c r="AP348" s="109">
        <v>2.4761507584840747E-2</v>
      </c>
      <c r="AQ348" s="219"/>
      <c r="AR348" s="219">
        <v>8</v>
      </c>
      <c r="AS348" s="110">
        <f>'[1]Contadores Por Turno 2026'!L350-'[1]Contadores Por Turno 2026'!L349</f>
        <v>23</v>
      </c>
      <c r="AT348" s="219"/>
      <c r="AU348" s="107">
        <f>'[1]Contadores Por Turno 2026'!U350-'[1]Contadores Por Turno 2026'!U349</f>
        <v>225</v>
      </c>
      <c r="AV348" s="107">
        <f>'[1]Contadores Por Turno 2026'!V350-'[1]Contadores Por Turno 2026'!V349</f>
        <v>15</v>
      </c>
      <c r="AW348" s="107">
        <f>'[1]Contadores Por Turno 2026'!W350-'[1]Contadores Por Turno 2026'!W349</f>
        <v>14</v>
      </c>
      <c r="AX348" s="107"/>
      <c r="AY348" s="107">
        <f>('[1]Contadores Por Turno 2026'!AD350-'[1]Contadores Por Turno 2026'!AD349)</f>
        <v>0</v>
      </c>
      <c r="AZ348" s="107">
        <f>('[1]Contadores Por Turno 2026'!S350-'[1]Contadores Por Turno 2026'!S349)/1000</f>
        <v>6.0000000000000001E-3</v>
      </c>
      <c r="BA348" s="224"/>
      <c r="BB348" s="4"/>
    </row>
    <row r="349" spans="1:54" ht="15.75" thickBot="1" x14ac:dyDescent="0.3">
      <c r="A349" s="27">
        <f>+A348</f>
        <v>46138</v>
      </c>
      <c r="B349" s="28">
        <v>3</v>
      </c>
      <c r="C349" s="28">
        <v>17</v>
      </c>
      <c r="D349" s="28">
        <v>26</v>
      </c>
      <c r="E349" s="28">
        <f>+Tabla1[[#This Row],[VOLUMEN  PTAP POTABLE (m3)2]]+(70*Tabla1[[#This Row],[VOLUMEN  PTAP POTABLE (m3)2]])/100</f>
        <v>0</v>
      </c>
      <c r="F349" s="28">
        <f>'[1]Contadores Por Turno 2026'!Y351-'[1]Contadores Por Turno 2026'!Y350</f>
        <v>0</v>
      </c>
      <c r="G349" s="28"/>
      <c r="H3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</v>
      </c>
      <c r="I349" s="28">
        <f>('[1]Contadores Por Turno 2026'!C351-'[1]Contadores Por Turno 2026'!C350)*10</f>
        <v>280</v>
      </c>
      <c r="J349" s="61">
        <f>Tabla1[[#This Row],[ENTRADA RO 1 (m3)]]</f>
        <v>125.733</v>
      </c>
      <c r="K349" s="61">
        <f>Tabla1[[#This Row],[RECHAZO ETAPA 1 (m3)]]</f>
        <v>29.733000000000004</v>
      </c>
      <c r="L349" s="61">
        <f>Tabla1[[#This Row],[PERMEADO ETAPA 1  (m3)]]</f>
        <v>96</v>
      </c>
      <c r="M349" s="60">
        <f>1-(Tabla1[[#This Row],[VOLUMEN ENVIADO A RO (m3)]]-Tabla1[[#This Row],[VOLUMEN ENVIADO PERMEADO RO (m3)]])/Tabla1[[#This Row],[VOLUMEN ENVIADO A RO (m3)]]</f>
        <v>0.76352270287036816</v>
      </c>
      <c r="N349" s="61">
        <f>('[1]Contadores Por Turno 2026'!N351-'[1]Contadores Por Turno 2026'!N350)/1000</f>
        <v>125.733</v>
      </c>
      <c r="O349" s="61">
        <f>('[1]Contadores Por Turno 2026'!O351-'[1]Contadores Por Turno 2026'!O350)</f>
        <v>96</v>
      </c>
      <c r="P349" s="61">
        <f>+Tabla1[[#This Row],[ENTRADA RO 1 (m3)]]-Tabla1[[#This Row],[PERMEADO ETAPA 1  (m3)]]</f>
        <v>29.733000000000004</v>
      </c>
      <c r="Q349" s="60">
        <f>1-(Tabla1[[#This Row],[VOLUMEN ENVIADO A RO (m3)]]-Tabla1[[#This Row],[VOLUMEN ENVIADO PERMEADO RO (m3)]])/Tabla1[[#This Row],[VOLUMEN ENVIADO A RO (m3)]]</f>
        <v>0.76352270287036816</v>
      </c>
      <c r="R349" s="61">
        <v>0</v>
      </c>
      <c r="S349" s="61">
        <v>0</v>
      </c>
      <c r="T349" s="61">
        <v>0</v>
      </c>
      <c r="U349" s="60" t="s">
        <v>18</v>
      </c>
      <c r="V349" s="61">
        <f>Tabla1[[#This Row],[VOLUMEN ENVIADO PERMEADO RO (m3)]]</f>
        <v>96</v>
      </c>
      <c r="W349" s="111">
        <f>Tabla1[[#This Row],[TOTAL CONSUMO AGUA LIMPIA PRODUCCIÓN (m3)]]+Tabla1[[#This Row],[TOTAL CONSUMO AGUA RECHAZO PRODUCCIÓN (m3)]]</f>
        <v>356</v>
      </c>
      <c r="X349" s="111">
        <f>+Tabla1[[#This Row],[PERMEADO ETAPA 1  (m3)]]+Tabla1[[#This Row],[VOLUMEN  PTAP POTABLE (m3)2]]+Tabla1[[#This Row],[VOLUMEN CONSUMO ACUEDUCTO (m3)]]+Tabla1[[#This Row],[VOLUMEN CONSUMO CARROTANQUES (m3)]]</f>
        <v>356</v>
      </c>
      <c r="Y349" s="111">
        <v>0</v>
      </c>
      <c r="Z349" s="111">
        <v>480</v>
      </c>
      <c r="AA349" s="111">
        <f>+Tabla1[[#This Row],[VOLUMEN CONSUMO AGUA LIMPIA TINTORERIA (m3)]]</f>
        <v>33</v>
      </c>
      <c r="AB349" s="104">
        <f>Tabla1[[#This Row],[VOLUMEN CONSUMO AGUA LIMPIA TINTORERIA (m3)]]/Tabla1[[#This Row],[TOTAL CONSUMO AGUA PRODUCCIÓN (m3)]]</f>
        <v>9.269662921348315E-2</v>
      </c>
      <c r="AC349" s="111">
        <f>Tabla1[[#This Row],[TOTAL CONSUMO AGUA LIMPIA PRODUCCIÓN (m3)]]-Tabla1[[#This Row],[VOLUMEN CONSUMO AGUA LIMPIA LAVANDERIA (m3)]]</f>
        <v>33</v>
      </c>
      <c r="AD349" s="111">
        <v>0</v>
      </c>
      <c r="AE349" s="115"/>
      <c r="AF349" s="115">
        <v>65</v>
      </c>
      <c r="AG349" s="115">
        <v>45</v>
      </c>
      <c r="AH349" s="115">
        <f>Tabla1[[#This Row],[VOLUMEN CONSUMO AGUA LIMPIA LAVANDERIA (m3)]]</f>
        <v>323</v>
      </c>
      <c r="AI349" s="104">
        <f>Tabla1[[#This Row],[VOLUMEN CONSUMO AGUA LIMPIA LAVANDERIA (m3)]]/Tabla1[[#This Row],[TOTAL CONSUMO AGUA PRODUCCIÓN (m3)]]</f>
        <v>0.90730337078651691</v>
      </c>
      <c r="AJ349" s="115">
        <f>'[1]Contadores Por Turno 2026'!D351-'[1]Contadores Por Turno 2026'!D350</f>
        <v>323</v>
      </c>
      <c r="AK349" s="115">
        <v>0</v>
      </c>
      <c r="AL349" s="115"/>
      <c r="AM349" s="115">
        <v>19</v>
      </c>
      <c r="AN349" s="115">
        <v>0</v>
      </c>
      <c r="AO349" s="220">
        <v>0</v>
      </c>
      <c r="AP349" s="114">
        <v>5.0905032745641288E-2</v>
      </c>
      <c r="AQ349" s="220"/>
      <c r="AR349" s="220">
        <v>8</v>
      </c>
      <c r="AS349" s="115">
        <f>'[1]Contadores Por Turno 2026'!L351-'[1]Contadores Por Turno 2026'!L350</f>
        <v>22</v>
      </c>
      <c r="AT349" s="220"/>
      <c r="AU349" s="112">
        <f>'[1]Contadores Por Turno 2026'!U351-'[1]Contadores Por Turno 2026'!U350</f>
        <v>356</v>
      </c>
      <c r="AV349" s="112">
        <f>'[1]Contadores Por Turno 2026'!V351-'[1]Contadores Por Turno 2026'!V350</f>
        <v>100</v>
      </c>
      <c r="AW349" s="112">
        <f>'[1]Contadores Por Turno 2026'!W351-'[1]Contadores Por Turno 2026'!W350</f>
        <v>86</v>
      </c>
      <c r="AX349" s="112"/>
      <c r="AY349" s="112">
        <v>0</v>
      </c>
      <c r="AZ349" s="112">
        <f>('[1]Contadores Por Turno 2026'!S351-'[1]Contadores Por Turno 2026'!S350)/1000</f>
        <v>0.128</v>
      </c>
      <c r="BA349" s="225"/>
      <c r="BB349" s="4"/>
    </row>
    <row r="350" spans="1:54" ht="15.75" thickBot="1" x14ac:dyDescent="0.3">
      <c r="A350" s="25">
        <f>+A349+1</f>
        <v>46139</v>
      </c>
      <c r="B350" s="26">
        <v>1</v>
      </c>
      <c r="C350" s="26">
        <v>17</v>
      </c>
      <c r="D350" s="26">
        <v>27</v>
      </c>
      <c r="E350" s="26">
        <f>+Tabla1[[#This Row],[VOLUMEN  PTAP POTABLE (m3)2]]+(70*Tabla1[[#This Row],[VOLUMEN  PTAP POTABLE (m3)2]])/100</f>
        <v>95.2</v>
      </c>
      <c r="F350" s="26">
        <f>'[1]Contadores Por Turno 2026'!Y352-'[1]Contadores Por Turno 2026'!Y351</f>
        <v>56</v>
      </c>
      <c r="G350" s="26"/>
      <c r="H3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104.8</v>
      </c>
      <c r="I350" s="26">
        <f>('[1]Contadores Por Turno 2026'!C352-'[1]Contadores Por Turno 2026'!C351)*10</f>
        <v>350</v>
      </c>
      <c r="J350" s="57">
        <f>Tabla1[[#This Row],[ENTRADA RO 1 (m3)]]</f>
        <v>317.26299999999998</v>
      </c>
      <c r="K350" s="57">
        <f>Tabla1[[#This Row],[RECHAZO ETAPA 1 (m3)]]</f>
        <v>64.262999999999977</v>
      </c>
      <c r="L350" s="57">
        <f>Tabla1[[#This Row],[PERMEADO ETAPA 1  (m3)]]</f>
        <v>253</v>
      </c>
      <c r="M350" s="56">
        <f>1-(Tabla1[[#This Row],[VOLUMEN ENVIADO A RO (m3)]]-Tabla1[[#This Row],[VOLUMEN ENVIADO PERMEADO RO (m3)]])/Tabla1[[#This Row],[VOLUMEN ENVIADO A RO (m3)]]</f>
        <v>0.79744565234521525</v>
      </c>
      <c r="N350" s="57">
        <f>('[1]Contadores Por Turno 2026'!N352-'[1]Contadores Por Turno 2026'!N351)/1000</f>
        <v>317.26299999999998</v>
      </c>
      <c r="O350" s="57">
        <f>('[1]Contadores Por Turno 2026'!O352-'[1]Contadores Por Turno 2026'!O351)</f>
        <v>253</v>
      </c>
      <c r="P350" s="57">
        <f>+Tabla1[[#This Row],[ENTRADA RO 1 (m3)]]-Tabla1[[#This Row],[PERMEADO ETAPA 1  (m3)]]</f>
        <v>64.262999999999977</v>
      </c>
      <c r="Q350" s="56">
        <f>1-(Tabla1[[#This Row],[VOLUMEN ENVIADO A RO (m3)]]-Tabla1[[#This Row],[VOLUMEN ENVIADO PERMEADO RO (m3)]])/Tabla1[[#This Row],[VOLUMEN ENVIADO A RO (m3)]]</f>
        <v>0.79744565234521525</v>
      </c>
      <c r="R350" s="57">
        <v>0</v>
      </c>
      <c r="S350" s="57">
        <v>0</v>
      </c>
      <c r="T350" s="57">
        <v>0</v>
      </c>
      <c r="U350" s="56" t="s">
        <v>18</v>
      </c>
      <c r="V350" s="57">
        <f>Tabla1[[#This Row],[VOLUMEN ENVIADO PERMEADO RO (m3)]]</f>
        <v>253</v>
      </c>
      <c r="W350" s="101">
        <f>Tabla1[[#This Row],[TOTAL CONSUMO AGUA LIMPIA PRODUCCIÓN (m3)]]+Tabla1[[#This Row],[TOTAL CONSUMO AGUA RECHAZO PRODUCCIÓN (m3)]]</f>
        <v>413.8</v>
      </c>
      <c r="X350" s="101">
        <f>+Tabla1[[#This Row],[PERMEADO ETAPA 1  (m3)]]+Tabla1[[#This Row],[VOLUMEN  PTAP POTABLE (m3)2]]+Tabla1[[#This Row],[VOLUMEN CONSUMO ACUEDUCTO (m3)]]+Tabla1[[#This Row],[VOLUMEN CONSUMO CARROTANQUES (m3)]]</f>
        <v>413.8</v>
      </c>
      <c r="Y350" s="101">
        <v>0</v>
      </c>
      <c r="Z350" s="101">
        <v>640</v>
      </c>
      <c r="AA350" s="101">
        <f>+Tabla1[[#This Row],[VOLUMEN CONSUMO AGUA LIMPIA TINTORERIA (m3)]]</f>
        <v>63.800000000000011</v>
      </c>
      <c r="AB350" s="104">
        <f>Tabla1[[#This Row],[VOLUMEN CONSUMO AGUA LIMPIA TINTORERIA (m3)]]/Tabla1[[#This Row],[TOTAL CONSUMO AGUA PRODUCCIÓN (m3)]]</f>
        <v>0.15418076365393912</v>
      </c>
      <c r="AC350" s="101">
        <f>Tabla1[[#This Row],[TOTAL CONSUMO AGUA LIMPIA PRODUCCIÓN (m3)]]-Tabla1[[#This Row],[VOLUMEN CONSUMO AGUA LIMPIA LAVANDERIA (m3)]]</f>
        <v>63.800000000000011</v>
      </c>
      <c r="AD350" s="101">
        <v>0</v>
      </c>
      <c r="AE350" s="105"/>
      <c r="AF350" s="105">
        <v>65</v>
      </c>
      <c r="AG350" s="105">
        <v>45</v>
      </c>
      <c r="AH350" s="105">
        <f>Tabla1[[#This Row],[VOLUMEN CONSUMO AGUA LIMPIA LAVANDERIA (m3)]]</f>
        <v>350</v>
      </c>
      <c r="AI350" s="104">
        <f>Tabla1[[#This Row],[VOLUMEN CONSUMO AGUA LIMPIA LAVANDERIA (m3)]]/Tabla1[[#This Row],[TOTAL CONSUMO AGUA PRODUCCIÓN (m3)]]</f>
        <v>0.84581923634606082</v>
      </c>
      <c r="AJ350" s="105">
        <f>'[1]Contadores Por Turno 2026'!D352-'[1]Contadores Por Turno 2026'!D351</f>
        <v>350</v>
      </c>
      <c r="AK350" s="105">
        <v>0</v>
      </c>
      <c r="AL350" s="105"/>
      <c r="AM350" s="105">
        <v>19</v>
      </c>
      <c r="AN350" s="105">
        <v>0</v>
      </c>
      <c r="AO350" s="218">
        <v>0</v>
      </c>
      <c r="AP350" s="104" t="s">
        <v>18</v>
      </c>
      <c r="AQ350" s="218"/>
      <c r="AR350" s="218">
        <v>8</v>
      </c>
      <c r="AS350" s="105">
        <f>'[1]Contadores Por Turno 2026'!L352-'[1]Contadores Por Turno 2026'!L351</f>
        <v>25</v>
      </c>
      <c r="AT350" s="218"/>
      <c r="AU350" s="102">
        <f>'[1]Contadores Por Turno 2026'!U352-'[1]Contadores Por Turno 2026'!U351</f>
        <v>453</v>
      </c>
      <c r="AV350" s="102">
        <f>'[1]Contadores Por Turno 2026'!V352-'[1]Contadores Por Turno 2026'!V351</f>
        <v>218</v>
      </c>
      <c r="AW350" s="102">
        <f>'[1]Contadores Por Turno 2026'!W352-'[1]Contadores Por Turno 2026'!W351</f>
        <v>179</v>
      </c>
      <c r="AX350" s="102"/>
      <c r="AY350" s="102">
        <v>0</v>
      </c>
      <c r="AZ350" s="102">
        <f>('[1]Contadores Por Turno 2026'!S352-'[1]Contadores Por Turno 2026'!S351)/1000</f>
        <v>50.396000000000001</v>
      </c>
      <c r="BA350" s="223"/>
      <c r="BB350" s="4"/>
    </row>
    <row r="351" spans="1:54" ht="15.75" thickBot="1" x14ac:dyDescent="0.3">
      <c r="A351" s="23">
        <f>+A350</f>
        <v>46139</v>
      </c>
      <c r="B351" s="17">
        <v>2</v>
      </c>
      <c r="C351" s="17">
        <v>17</v>
      </c>
      <c r="D351" s="17">
        <v>27</v>
      </c>
      <c r="E351" s="17">
        <f>+Tabla1[[#This Row],[VOLUMEN  PTAP POTABLE (m3)2]]+(70*Tabla1[[#This Row],[VOLUMEN  PTAP POTABLE (m3)2]])/100</f>
        <v>78.2</v>
      </c>
      <c r="F351" s="17">
        <f>'[1]Contadores Por Turno 2026'!Y353-'[1]Contadores Por Turno 2026'!Y352</f>
        <v>46</v>
      </c>
      <c r="H3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178.8</v>
      </c>
      <c r="I351" s="17">
        <f>('[1]Contadores Por Turno 2026'!C353-'[1]Contadores Por Turno 2026'!C352)*10</f>
        <v>230</v>
      </c>
      <c r="J351" s="59">
        <f>Tabla1[[#This Row],[ENTRADA RO 1 (m3)]]</f>
        <v>318.51100000000002</v>
      </c>
      <c r="K351" s="59">
        <f>Tabla1[[#This Row],[RECHAZO ETAPA 1 (m3)]]</f>
        <v>63.511000000000024</v>
      </c>
      <c r="L351" s="59">
        <f>Tabla1[[#This Row],[PERMEADO ETAPA 1  (m3)]]</f>
        <v>255</v>
      </c>
      <c r="M351" s="58">
        <f>1-(Tabla1[[#This Row],[VOLUMEN ENVIADO A RO (m3)]]-Tabla1[[#This Row],[VOLUMEN ENVIADO PERMEADO RO (m3)]])/Tabla1[[#This Row],[VOLUMEN ENVIADO A RO (m3)]]</f>
        <v>0.8006002932394799</v>
      </c>
      <c r="N351" s="59">
        <f>('[1]Contadores Por Turno 2026'!N353-'[1]Contadores Por Turno 2026'!N352)/1000</f>
        <v>318.51100000000002</v>
      </c>
      <c r="O351" s="59">
        <f>('[1]Contadores Por Turno 2026'!O353-'[1]Contadores Por Turno 2026'!O352)</f>
        <v>255</v>
      </c>
      <c r="P351" s="59">
        <f>+Tabla1[[#This Row],[ENTRADA RO 1 (m3)]]-Tabla1[[#This Row],[PERMEADO ETAPA 1  (m3)]]</f>
        <v>63.511000000000024</v>
      </c>
      <c r="Q351" s="58">
        <f>1-(Tabla1[[#This Row],[VOLUMEN ENVIADO A RO (m3)]]-Tabla1[[#This Row],[VOLUMEN ENVIADO PERMEADO RO (m3)]])/Tabla1[[#This Row],[VOLUMEN ENVIADO A RO (m3)]]</f>
        <v>0.8006002932394799</v>
      </c>
      <c r="R351" s="59">
        <v>0</v>
      </c>
      <c r="S351" s="59">
        <v>0</v>
      </c>
      <c r="T351" s="59">
        <v>0</v>
      </c>
      <c r="U351" s="58" t="s">
        <v>18</v>
      </c>
      <c r="V351" s="59">
        <f>Tabla1[[#This Row],[VOLUMEN ENVIADO PERMEADO RO (m3)]]</f>
        <v>255</v>
      </c>
      <c r="W351" s="106">
        <f>Tabla1[[#This Row],[TOTAL CONSUMO AGUA LIMPIA PRODUCCIÓN (m3)]]+Tabla1[[#This Row],[TOTAL CONSUMO AGUA RECHAZO PRODUCCIÓN (m3)]]</f>
        <v>479.8</v>
      </c>
      <c r="X351" s="106">
        <f>+Tabla1[[#This Row],[PERMEADO ETAPA 1  (m3)]]+Tabla1[[#This Row],[VOLUMEN  PTAP POTABLE (m3)2]]+Tabla1[[#This Row],[VOLUMEN CONSUMO ACUEDUCTO (m3)]]+Tabla1[[#This Row],[VOLUMEN CONSUMO CARROTANQUES (m3)]]</f>
        <v>479.8</v>
      </c>
      <c r="Y351" s="106">
        <v>0</v>
      </c>
      <c r="Z351" s="106">
        <v>400</v>
      </c>
      <c r="AA351" s="106">
        <f>+Tabla1[[#This Row],[VOLUMEN CONSUMO AGUA LIMPIA TINTORERIA (m3)]]</f>
        <v>197.8</v>
      </c>
      <c r="AB351" s="104">
        <f>Tabla1[[#This Row],[VOLUMEN CONSUMO AGUA LIMPIA TINTORERIA (m3)]]/Tabla1[[#This Row],[TOTAL CONSUMO AGUA PRODUCCIÓN (m3)]]</f>
        <v>0.4122551062942893</v>
      </c>
      <c r="AC351" s="106">
        <f>Tabla1[[#This Row],[TOTAL CONSUMO AGUA LIMPIA PRODUCCIÓN (m3)]]-Tabla1[[#This Row],[VOLUMEN CONSUMO AGUA LIMPIA LAVANDERIA (m3)]]</f>
        <v>197.8</v>
      </c>
      <c r="AD351" s="106">
        <v>0</v>
      </c>
      <c r="AE351" s="110">
        <v>11020</v>
      </c>
      <c r="AF351" s="110">
        <v>65</v>
      </c>
      <c r="AG351" s="110">
        <v>45</v>
      </c>
      <c r="AH351" s="110">
        <f>Tabla1[[#This Row],[VOLUMEN CONSUMO AGUA LIMPIA LAVANDERIA (m3)]]</f>
        <v>282</v>
      </c>
      <c r="AI351" s="104">
        <f>Tabla1[[#This Row],[VOLUMEN CONSUMO AGUA LIMPIA LAVANDERIA (m3)]]/Tabla1[[#This Row],[TOTAL CONSUMO AGUA PRODUCCIÓN (m3)]]</f>
        <v>0.5877448937057107</v>
      </c>
      <c r="AJ351" s="110">
        <f>'[1]Contadores Por Turno 2026'!D353-'[1]Contadores Por Turno 2026'!D352</f>
        <v>282</v>
      </c>
      <c r="AK351" s="110">
        <v>0</v>
      </c>
      <c r="AL351" s="110">
        <v>19480</v>
      </c>
      <c r="AM351" s="110">
        <v>19</v>
      </c>
      <c r="AN351" s="110">
        <v>0</v>
      </c>
      <c r="AO351" s="219">
        <v>0</v>
      </c>
      <c r="AP351" s="109" t="s">
        <v>18</v>
      </c>
      <c r="AQ351" s="219">
        <v>0</v>
      </c>
      <c r="AR351" s="219">
        <v>8</v>
      </c>
      <c r="AS351" s="110">
        <f>'[1]Contadores Por Turno 2026'!L353-'[1]Contadores Por Turno 2026'!L352</f>
        <v>24</v>
      </c>
      <c r="AT351" s="219"/>
      <c r="AU351" s="107">
        <f>'[1]Contadores Por Turno 2026'!U353-'[1]Contadores Por Turno 2026'!U352</f>
        <v>512</v>
      </c>
      <c r="AV351" s="107">
        <f>'[1]Contadores Por Turno 2026'!V353-'[1]Contadores Por Turno 2026'!V352</f>
        <v>158</v>
      </c>
      <c r="AW351" s="107">
        <f>'[1]Contadores Por Turno 2026'!W353-'[1]Contadores Por Turno 2026'!W352</f>
        <v>167</v>
      </c>
      <c r="AX351" s="107"/>
      <c r="AY351" s="107">
        <f>('[1]Contadores Por Turno 2026'!AD353-'[1]Contadores Por Turno 2026'!AD352)</f>
        <v>0</v>
      </c>
      <c r="AZ351" s="107">
        <f>('[1]Contadores Por Turno 2026'!S353-'[1]Contadores Por Turno 2026'!S352)/1000</f>
        <v>63.95</v>
      </c>
      <c r="BA351" s="224"/>
      <c r="BB351" s="4"/>
    </row>
    <row r="352" spans="1:54" ht="15.75" thickBot="1" x14ac:dyDescent="0.3">
      <c r="A352" s="27">
        <f>+A351</f>
        <v>46139</v>
      </c>
      <c r="B352" s="28">
        <v>3</v>
      </c>
      <c r="C352" s="28">
        <v>17</v>
      </c>
      <c r="D352" s="28">
        <v>27</v>
      </c>
      <c r="E352" s="28">
        <f>+Tabla1[[#This Row],[VOLUMEN  PTAP POTABLE (m3)2]]+(70*Tabla1[[#This Row],[VOLUMEN  PTAP POTABLE (m3)2]])/100</f>
        <v>59.5</v>
      </c>
      <c r="F352" s="28">
        <f>'[1]Contadores Por Turno 2026'!Y354-'[1]Contadores Por Turno 2026'!Y353</f>
        <v>35</v>
      </c>
      <c r="G352" s="28"/>
      <c r="H3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217.5</v>
      </c>
      <c r="I352" s="28">
        <f>('[1]Contadores Por Turno 2026'!C354-'[1]Contadores Por Turno 2026'!C353)*10</f>
        <v>340</v>
      </c>
      <c r="J352" s="61">
        <f>Tabla1[[#This Row],[ENTRADA RO 1 (m3)]]</f>
        <v>305.17099999999999</v>
      </c>
      <c r="K352" s="61">
        <f>Tabla1[[#This Row],[RECHAZO ETAPA 1 (m3)]]</f>
        <v>68.170999999999992</v>
      </c>
      <c r="L352" s="61">
        <f>Tabla1[[#This Row],[PERMEADO ETAPA 1  (m3)]]</f>
        <v>237</v>
      </c>
      <c r="M352" s="60">
        <f>1-(Tabla1[[#This Row],[VOLUMEN ENVIADO A RO (m3)]]-Tabla1[[#This Row],[VOLUMEN ENVIADO PERMEADO RO (m3)]])/Tabla1[[#This Row],[VOLUMEN ENVIADO A RO (m3)]]</f>
        <v>0.77661376736321608</v>
      </c>
      <c r="N352" s="61">
        <f>('[1]Contadores Por Turno 2026'!N354-'[1]Contadores Por Turno 2026'!N353)/1000</f>
        <v>305.17099999999999</v>
      </c>
      <c r="O352" s="61">
        <f>('[1]Contadores Por Turno 2026'!O354-'[1]Contadores Por Turno 2026'!O353)</f>
        <v>237</v>
      </c>
      <c r="P352" s="61">
        <f>+Tabla1[[#This Row],[ENTRADA RO 1 (m3)]]-Tabla1[[#This Row],[PERMEADO ETAPA 1  (m3)]]</f>
        <v>68.170999999999992</v>
      </c>
      <c r="Q352" s="60">
        <f>1-(Tabla1[[#This Row],[VOLUMEN ENVIADO A RO (m3)]]-Tabla1[[#This Row],[VOLUMEN ENVIADO PERMEADO RO (m3)]])/Tabla1[[#This Row],[VOLUMEN ENVIADO A RO (m3)]]</f>
        <v>0.77661376736321608</v>
      </c>
      <c r="R352" s="61">
        <v>0</v>
      </c>
      <c r="S352" s="61">
        <v>0</v>
      </c>
      <c r="T352" s="61">
        <v>0</v>
      </c>
      <c r="U352" s="60" t="s">
        <v>18</v>
      </c>
      <c r="V352" s="61">
        <f>Tabla1[[#This Row],[VOLUMEN ENVIADO PERMEADO RO (m3)]]</f>
        <v>237</v>
      </c>
      <c r="W352" s="111">
        <f>Tabla1[[#This Row],[TOTAL CONSUMO AGUA LIMPIA PRODUCCIÓN (m3)]]+Tabla1[[#This Row],[TOTAL CONSUMO AGUA RECHAZO PRODUCCIÓN (m3)]]</f>
        <v>489.5</v>
      </c>
      <c r="X352" s="111">
        <f>+Tabla1[[#This Row],[PERMEADO ETAPA 1  (m3)]]+Tabla1[[#This Row],[VOLUMEN  PTAP POTABLE (m3)2]]+Tabla1[[#This Row],[VOLUMEN CONSUMO ACUEDUCTO (m3)]]+Tabla1[[#This Row],[VOLUMEN CONSUMO CARROTANQUES (m3)]]</f>
        <v>489.5</v>
      </c>
      <c r="Y352" s="111">
        <v>0</v>
      </c>
      <c r="Z352" s="111">
        <v>480</v>
      </c>
      <c r="AA352" s="111">
        <f>+Tabla1[[#This Row],[VOLUMEN CONSUMO AGUA LIMPIA TINTORERIA (m3)]]</f>
        <v>155.5</v>
      </c>
      <c r="AB352" s="104">
        <f>Tabla1[[#This Row],[VOLUMEN CONSUMO AGUA LIMPIA TINTORERIA (m3)]]/Tabla1[[#This Row],[TOTAL CONSUMO AGUA PRODUCCIÓN (m3)]]</f>
        <v>0.31767109295199181</v>
      </c>
      <c r="AC352" s="111">
        <f>Tabla1[[#This Row],[TOTAL CONSUMO AGUA LIMPIA PRODUCCIÓN (m3)]]-Tabla1[[#This Row],[VOLUMEN CONSUMO AGUA LIMPIA LAVANDERIA (m3)]]</f>
        <v>155.5</v>
      </c>
      <c r="AD352" s="111">
        <v>0</v>
      </c>
      <c r="AE352" s="115"/>
      <c r="AF352" s="115">
        <v>65</v>
      </c>
      <c r="AG352" s="115">
        <v>45</v>
      </c>
      <c r="AH352" s="115">
        <f>Tabla1[[#This Row],[VOLUMEN CONSUMO AGUA LIMPIA LAVANDERIA (m3)]]</f>
        <v>334</v>
      </c>
      <c r="AI352" s="104">
        <f>Tabla1[[#This Row],[VOLUMEN CONSUMO AGUA LIMPIA LAVANDERIA (m3)]]/Tabla1[[#This Row],[TOTAL CONSUMO AGUA PRODUCCIÓN (m3)]]</f>
        <v>0.68232890704800819</v>
      </c>
      <c r="AJ352" s="115">
        <f>'[1]Contadores Por Turno 2026'!D354-'[1]Contadores Por Turno 2026'!D353</f>
        <v>334</v>
      </c>
      <c r="AK352" s="115">
        <v>0</v>
      </c>
      <c r="AL352" s="115"/>
      <c r="AM352" s="115">
        <v>19</v>
      </c>
      <c r="AN352" s="115">
        <v>0</v>
      </c>
      <c r="AO352" s="220">
        <v>0</v>
      </c>
      <c r="AP352" s="114" t="s">
        <v>18</v>
      </c>
      <c r="AQ352" s="220"/>
      <c r="AR352" s="220">
        <v>8</v>
      </c>
      <c r="AS352" s="115">
        <f>'[1]Contadores Por Turno 2026'!L354-'[1]Contadores Por Turno 2026'!L353</f>
        <v>24</v>
      </c>
      <c r="AT352" s="220"/>
      <c r="AU352" s="112">
        <f>'[1]Contadores Por Turno 2026'!U354-'[1]Contadores Por Turno 2026'!U353</f>
        <v>514</v>
      </c>
      <c r="AV352" s="112">
        <f>'[1]Contadores Por Turno 2026'!V354-'[1]Contadores Por Turno 2026'!V353</f>
        <v>178</v>
      </c>
      <c r="AW352" s="112">
        <f>'[1]Contadores Por Turno 2026'!W354-'[1]Contadores Por Turno 2026'!W353</f>
        <v>165</v>
      </c>
      <c r="AX352" s="112"/>
      <c r="AY352" s="112">
        <f>('[1]Contadores Por Turno 2026'!AD354-'[1]Contadores Por Turno 2026'!AD353)</f>
        <v>0</v>
      </c>
      <c r="AZ352" s="112">
        <f>('[1]Contadores Por Turno 2026'!S354-'[1]Contadores Por Turno 2026'!S353)/1000</f>
        <v>73.933999999999997</v>
      </c>
      <c r="BA352" s="225"/>
      <c r="BB352" s="4"/>
    </row>
    <row r="353" spans="1:54" ht="15.75" thickBot="1" x14ac:dyDescent="0.3">
      <c r="A353" s="25">
        <f>+A352+1</f>
        <v>46140</v>
      </c>
      <c r="B353" s="26">
        <v>1</v>
      </c>
      <c r="C353" s="26">
        <v>18</v>
      </c>
      <c r="D353" s="26">
        <v>28</v>
      </c>
      <c r="E353" s="26">
        <f>+Tabla1[[#This Row],[VOLUMEN  PTAP POTABLE (m3)2]]+(70*Tabla1[[#This Row],[VOLUMEN  PTAP POTABLE (m3)2]])/100</f>
        <v>66.3</v>
      </c>
      <c r="F353" s="26">
        <f>'[1]Contadores Por Turno 2026'!Y355-'[1]Contadores Por Turno 2026'!Y354</f>
        <v>39</v>
      </c>
      <c r="G353" s="26"/>
      <c r="H3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276.7</v>
      </c>
      <c r="I353" s="26">
        <f>('[1]Contadores Por Turno 2026'!C355-'[1]Contadores Por Turno 2026'!C354)*10</f>
        <v>360</v>
      </c>
      <c r="J353" s="57">
        <f>Tabla1[[#This Row],[ENTRADA RO 1 (m3)]]</f>
        <v>293.09800000000001</v>
      </c>
      <c r="K353" s="57">
        <f>Tabla1[[#This Row],[RECHAZO ETAPA 1 (m3)]]</f>
        <v>83.098000000000013</v>
      </c>
      <c r="L353" s="57">
        <f>Tabla1[[#This Row],[PERMEADO ETAPA 1  (m3)]]</f>
        <v>210</v>
      </c>
      <c r="M353" s="56">
        <f>1-(Tabla1[[#This Row],[VOLUMEN ENVIADO A RO (m3)]]-Tabla1[[#This Row],[VOLUMEN ENVIADO PERMEADO RO (m3)]])/Tabla1[[#This Row],[VOLUMEN ENVIADO A RO (m3)]]</f>
        <v>0.71648390640673076</v>
      </c>
      <c r="N353" s="57">
        <f>('[1]Contadores Por Turno 2026'!N355-'[1]Contadores Por Turno 2026'!N354)/1000</f>
        <v>293.09800000000001</v>
      </c>
      <c r="O353" s="57">
        <f>('[1]Contadores Por Turno 2026'!O355-'[1]Contadores Por Turno 2026'!O354)</f>
        <v>210</v>
      </c>
      <c r="P353" s="57">
        <f>+Tabla1[[#This Row],[ENTRADA RO 1 (m3)]]-Tabla1[[#This Row],[PERMEADO ETAPA 1  (m3)]]</f>
        <v>83.098000000000013</v>
      </c>
      <c r="Q353" s="56">
        <f>1-(Tabla1[[#This Row],[VOLUMEN ENVIADO A RO (m3)]]-Tabla1[[#This Row],[VOLUMEN ENVIADO PERMEADO RO (m3)]])/Tabla1[[#This Row],[VOLUMEN ENVIADO A RO (m3)]]</f>
        <v>0.71648390640673076</v>
      </c>
      <c r="R353" s="57">
        <v>0</v>
      </c>
      <c r="S353" s="57">
        <v>0</v>
      </c>
      <c r="T353" s="57">
        <v>0</v>
      </c>
      <c r="U353" s="56" t="s">
        <v>18</v>
      </c>
      <c r="V353" s="57">
        <f>Tabla1[[#This Row],[VOLUMEN ENVIADO PERMEADO RO (m3)]]</f>
        <v>210</v>
      </c>
      <c r="W353" s="101">
        <f>Tabla1[[#This Row],[TOTAL CONSUMO AGUA LIMPIA PRODUCCIÓN (m3)]]+Tabla1[[#This Row],[TOTAL CONSUMO AGUA RECHAZO PRODUCCIÓN (m3)]]</f>
        <v>525.70000000000005</v>
      </c>
      <c r="X353" s="101">
        <f>+Tabla1[[#This Row],[PERMEADO ETAPA 1  (m3)]]+Tabla1[[#This Row],[VOLUMEN  PTAP POTABLE (m3)2]]+Tabla1[[#This Row],[VOLUMEN CONSUMO ACUEDUCTO (m3)]]+Tabla1[[#This Row],[VOLUMEN CONSUMO CARROTANQUES (m3)]]</f>
        <v>525.70000000000005</v>
      </c>
      <c r="Y353" s="101">
        <v>0</v>
      </c>
      <c r="Z353" s="101">
        <v>640</v>
      </c>
      <c r="AA353" s="101">
        <f>+Tabla1[[#This Row],[VOLUMEN CONSUMO AGUA LIMPIA TINTORERIA (m3)]]</f>
        <v>213.70000000000005</v>
      </c>
      <c r="AB353" s="104">
        <f>Tabla1[[#This Row],[VOLUMEN CONSUMO AGUA LIMPIA TINTORERIA (m3)]]/Tabla1[[#This Row],[TOTAL CONSUMO AGUA PRODUCCIÓN (m3)]]</f>
        <v>0.40650561156553172</v>
      </c>
      <c r="AC353" s="101">
        <f>Tabla1[[#This Row],[TOTAL CONSUMO AGUA LIMPIA PRODUCCIÓN (m3)]]-Tabla1[[#This Row],[VOLUMEN CONSUMO AGUA LIMPIA LAVANDERIA (m3)]]</f>
        <v>213.70000000000005</v>
      </c>
      <c r="AD353" s="101">
        <v>0</v>
      </c>
      <c r="AE353" s="105"/>
      <c r="AF353" s="105">
        <v>65</v>
      </c>
      <c r="AG353" s="105">
        <v>45</v>
      </c>
      <c r="AH353" s="105">
        <f>Tabla1[[#This Row],[VOLUMEN CONSUMO AGUA LIMPIA LAVANDERIA (m3)]]</f>
        <v>312</v>
      </c>
      <c r="AI353" s="104">
        <f>Tabla1[[#This Row],[VOLUMEN CONSUMO AGUA LIMPIA LAVANDERIA (m3)]]/Tabla1[[#This Row],[TOTAL CONSUMO AGUA PRODUCCIÓN (m3)]]</f>
        <v>0.59349438843446822</v>
      </c>
      <c r="AJ353" s="105">
        <f>'[1]Contadores Por Turno 2026'!D355-'[1]Contadores Por Turno 2026'!D354</f>
        <v>312</v>
      </c>
      <c r="AK353" s="105">
        <v>0</v>
      </c>
      <c r="AL353" s="105"/>
      <c r="AM353" s="105">
        <v>19</v>
      </c>
      <c r="AN353" s="105">
        <v>0</v>
      </c>
      <c r="AO353" s="218">
        <f>'[1]Contadores Por Turno 2026'!R355-'[1]Contadores Por Turno 2026'!R354</f>
        <v>21</v>
      </c>
      <c r="AP353" s="104">
        <v>2.7407272062853982E-2</v>
      </c>
      <c r="AQ353" s="218"/>
      <c r="AR353" s="218">
        <v>8</v>
      </c>
      <c r="AS353" s="105">
        <f>'[1]Contadores Por Turno 2026'!L355-'[1]Contadores Por Turno 2026'!L354</f>
        <v>25</v>
      </c>
      <c r="AT353" s="218"/>
      <c r="AU353" s="102">
        <f>'[1]Contadores Por Turno 2026'!U355-'[1]Contadores Por Turno 2026'!U354</f>
        <v>553</v>
      </c>
      <c r="AV353" s="102">
        <f>'[1]Contadores Por Turno 2026'!V355-'[1]Contadores Por Turno 2026'!V354</f>
        <v>221</v>
      </c>
      <c r="AW353" s="102">
        <f>'[1]Contadores Por Turno 2026'!W355-'[1]Contadores Por Turno 2026'!W354</f>
        <v>169</v>
      </c>
      <c r="AX353" s="102"/>
      <c r="AY353" s="102">
        <f>('[1]Contadores Por Turno 2026'!AD355-'[1]Contadores Por Turno 2026'!AD354)</f>
        <v>0</v>
      </c>
      <c r="AZ353" s="102">
        <f>('[1]Contadores Por Turno 2026'!S355-'[1]Contadores Por Turno 2026'!S354)/1000</f>
        <v>63.582000000000001</v>
      </c>
      <c r="BA353" s="223"/>
      <c r="BB353" s="4"/>
    </row>
    <row r="354" spans="1:54" ht="15.75" thickBot="1" x14ac:dyDescent="0.3">
      <c r="A354" s="23">
        <f>+A353</f>
        <v>46140</v>
      </c>
      <c r="B354" s="17">
        <v>2</v>
      </c>
      <c r="C354" s="17">
        <v>18</v>
      </c>
      <c r="D354" s="17">
        <v>28</v>
      </c>
      <c r="E354" s="17">
        <f>+Tabla1[[#This Row],[VOLUMEN  PTAP POTABLE (m3)2]]+(70*Tabla1[[#This Row],[VOLUMEN  PTAP POTABLE (m3)2]])/100</f>
        <v>49.3</v>
      </c>
      <c r="F354" s="17">
        <f>'[1]Contadores Por Turno 2026'!Y356-'[1]Contadores Por Turno 2026'!Y355</f>
        <v>29</v>
      </c>
      <c r="H3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203.7</v>
      </c>
      <c r="I354" s="17">
        <f>('[1]Contadores Por Turno 2026'!C356-'[1]Contadores Por Turno 2026'!C355)*10</f>
        <v>350</v>
      </c>
      <c r="J354" s="59">
        <f>Tabla1[[#This Row],[ENTRADA RO 1 (m3)]]</f>
        <v>314.642</v>
      </c>
      <c r="K354" s="59">
        <f>Tabla1[[#This Row],[RECHAZO ETAPA 1 (m3)]]</f>
        <v>70.641999999999996</v>
      </c>
      <c r="L354" s="59">
        <f>Tabla1[[#This Row],[PERMEADO ETAPA 1  (m3)]]</f>
        <v>244</v>
      </c>
      <c r="M354" s="58">
        <f>1-(Tabla1[[#This Row],[VOLUMEN ENVIADO A RO (m3)]]-Tabla1[[#This Row],[VOLUMEN ENVIADO PERMEADO RO (m3)]])/Tabla1[[#This Row],[VOLUMEN ENVIADO A RO (m3)]]</f>
        <v>0.77548451891355885</v>
      </c>
      <c r="N354" s="59">
        <f>('[1]Contadores Por Turno 2026'!N356-'[1]Contadores Por Turno 2026'!N355)/1000</f>
        <v>314.642</v>
      </c>
      <c r="O354" s="59">
        <f>('[1]Contadores Por Turno 2026'!O356-'[1]Contadores Por Turno 2026'!O355)</f>
        <v>244</v>
      </c>
      <c r="P354" s="59">
        <f>+Tabla1[[#This Row],[ENTRADA RO 1 (m3)]]-Tabla1[[#This Row],[PERMEADO ETAPA 1  (m3)]]</f>
        <v>70.641999999999996</v>
      </c>
      <c r="Q354" s="58">
        <f>1-(Tabla1[[#This Row],[VOLUMEN ENVIADO A RO (m3)]]-Tabla1[[#This Row],[VOLUMEN ENVIADO PERMEADO RO (m3)]])/Tabla1[[#This Row],[VOLUMEN ENVIADO A RO (m3)]]</f>
        <v>0.77548451891355885</v>
      </c>
      <c r="R354" s="59">
        <v>0</v>
      </c>
      <c r="S354" s="59">
        <v>0</v>
      </c>
      <c r="T354" s="59">
        <v>0</v>
      </c>
      <c r="U354" s="58" t="s">
        <v>18</v>
      </c>
      <c r="V354" s="59">
        <f>Tabla1[[#This Row],[VOLUMEN ENVIADO PERMEADO RO (m3)]]</f>
        <v>244</v>
      </c>
      <c r="W354" s="106">
        <f>Tabla1[[#This Row],[TOTAL CONSUMO AGUA LIMPIA PRODUCCIÓN (m3)]]+Tabla1[[#This Row],[TOTAL CONSUMO AGUA RECHAZO PRODUCCIÓN (m3)]]</f>
        <v>476.7</v>
      </c>
      <c r="X354" s="106">
        <f>+Tabla1[[#This Row],[PERMEADO ETAPA 1  (m3)]]+Tabla1[[#This Row],[VOLUMEN  PTAP POTABLE (m3)2]]+Tabla1[[#This Row],[VOLUMEN CONSUMO ACUEDUCTO (m3)]]+Tabla1[[#This Row],[VOLUMEN CONSUMO CARROTANQUES (m3)]]</f>
        <v>476.7</v>
      </c>
      <c r="Y354" s="106">
        <v>0</v>
      </c>
      <c r="Z354" s="106">
        <v>480</v>
      </c>
      <c r="AA354" s="106">
        <f>+Tabla1[[#This Row],[VOLUMEN CONSUMO AGUA LIMPIA TINTORERIA (m3)]]</f>
        <v>202.7</v>
      </c>
      <c r="AB354" s="104">
        <f>Tabla1[[#This Row],[VOLUMEN CONSUMO AGUA LIMPIA TINTORERIA (m3)]]/Tabla1[[#This Row],[TOTAL CONSUMO AGUA PRODUCCIÓN (m3)]]</f>
        <v>0.42521501992867633</v>
      </c>
      <c r="AC354" s="106">
        <f>Tabla1[[#This Row],[TOTAL CONSUMO AGUA LIMPIA PRODUCCIÓN (m3)]]-Tabla1[[#This Row],[VOLUMEN CONSUMO AGUA LIMPIA LAVANDERIA (m3)]]</f>
        <v>202.7</v>
      </c>
      <c r="AD354" s="106">
        <v>0</v>
      </c>
      <c r="AE354" s="110">
        <v>12170</v>
      </c>
      <c r="AF354" s="110">
        <v>65</v>
      </c>
      <c r="AG354" s="110">
        <v>45</v>
      </c>
      <c r="AH354" s="110">
        <f>Tabla1[[#This Row],[VOLUMEN CONSUMO AGUA LIMPIA LAVANDERIA (m3)]]</f>
        <v>274</v>
      </c>
      <c r="AI354" s="104">
        <f>Tabla1[[#This Row],[VOLUMEN CONSUMO AGUA LIMPIA LAVANDERIA (m3)]]/Tabla1[[#This Row],[TOTAL CONSUMO AGUA PRODUCCIÓN (m3)]]</f>
        <v>0.57478498007132373</v>
      </c>
      <c r="AJ354" s="110">
        <f>'[1]Contadores Por Turno 2026'!D356-'[1]Contadores Por Turno 2026'!D355</f>
        <v>274</v>
      </c>
      <c r="AK354" s="110">
        <v>0</v>
      </c>
      <c r="AL354" s="110">
        <v>17733</v>
      </c>
      <c r="AM354" s="110">
        <v>19</v>
      </c>
      <c r="AN354" s="110">
        <v>0</v>
      </c>
      <c r="AO354" s="219">
        <f>'[1]Contadores Por Turno 2026'!R356-'[1]Contadores Por Turno 2026'!R355</f>
        <v>52</v>
      </c>
      <c r="AP354" s="109">
        <v>5.0698328590586428E-2</v>
      </c>
      <c r="AQ354" s="219">
        <v>3550</v>
      </c>
      <c r="AR354" s="219">
        <v>8</v>
      </c>
      <c r="AS354" s="110">
        <f>'[1]Contadores Por Turno 2026'!L356-'[1]Contadores Por Turno 2026'!L355</f>
        <v>23</v>
      </c>
      <c r="AT354" s="219"/>
      <c r="AU354" s="107">
        <f>'[1]Contadores Por Turno 2026'!U356-'[1]Contadores Por Turno 2026'!U355</f>
        <v>497</v>
      </c>
      <c r="AV354" s="107">
        <f>'[1]Contadores Por Turno 2026'!V356-'[1]Contadores Por Turno 2026'!V355</f>
        <v>159</v>
      </c>
      <c r="AW354" s="107">
        <f>'[1]Contadores Por Turno 2026'!W356-'[1]Contadores Por Turno 2026'!W355</f>
        <v>159</v>
      </c>
      <c r="AX354" s="107"/>
      <c r="AY354" s="107">
        <f>('[1]Contadores Por Turno 2026'!AD356-'[1]Contadores Por Turno 2026'!AD355)</f>
        <v>0</v>
      </c>
      <c r="AZ354" s="107">
        <f>('[1]Contadores Por Turno 2026'!S356-'[1]Contadores Por Turno 2026'!S355)/1000</f>
        <v>81.028999999999996</v>
      </c>
      <c r="BA354" s="224"/>
      <c r="BB354" s="4"/>
    </row>
    <row r="355" spans="1:54" ht="15.75" thickBot="1" x14ac:dyDescent="0.3">
      <c r="A355" s="27">
        <f>+A354</f>
        <v>46140</v>
      </c>
      <c r="B355" s="28">
        <v>3</v>
      </c>
      <c r="C355" s="28">
        <v>18</v>
      </c>
      <c r="D355" s="28">
        <v>28</v>
      </c>
      <c r="E355" s="28">
        <f>+Tabla1[[#This Row],[VOLUMEN  PTAP POTABLE (m3)2]]+(70*Tabla1[[#This Row],[VOLUMEN  PTAP POTABLE (m3)2]])/100</f>
        <v>49.3</v>
      </c>
      <c r="F355" s="28">
        <f>'[1]Contadores Por Turno 2026'!Y357-'[1]Contadores Por Turno 2026'!Y356</f>
        <v>29</v>
      </c>
      <c r="G355" s="28"/>
      <c r="H3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170.7</v>
      </c>
      <c r="I355" s="28">
        <f>('[1]Contadores Por Turno 2026'!C357-'[1]Contadores Por Turno 2026'!C356)*10</f>
        <v>270</v>
      </c>
      <c r="J355" s="61">
        <f>Tabla1[[#This Row],[ENTRADA RO 1 (m3)]]</f>
        <v>332.59199999999998</v>
      </c>
      <c r="K355" s="61">
        <f>Tabla1[[#This Row],[RECHAZO ETAPA 1 (m3)]]</f>
        <v>113.59199999999998</v>
      </c>
      <c r="L355" s="61">
        <f>Tabla1[[#This Row],[PERMEADO ETAPA 1  (m3)]]</f>
        <v>219</v>
      </c>
      <c r="M355" s="60">
        <f>1-(Tabla1[[#This Row],[VOLUMEN ENVIADO A RO (m3)]]-Tabla1[[#This Row],[VOLUMEN ENVIADO PERMEADO RO (m3)]])/Tabla1[[#This Row],[VOLUMEN ENVIADO A RO (m3)]]</f>
        <v>0.65846442488093526</v>
      </c>
      <c r="N355" s="61">
        <f>('[1]Contadores Por Turno 2026'!N357-'[1]Contadores Por Turno 2026'!N356)/1000</f>
        <v>332.59199999999998</v>
      </c>
      <c r="O355" s="61">
        <f>('[1]Contadores Por Turno 2026'!O357-'[1]Contadores Por Turno 2026'!O356)</f>
        <v>219</v>
      </c>
      <c r="P355" s="61">
        <f>+Tabla1[[#This Row],[ENTRADA RO 1 (m3)]]-Tabla1[[#This Row],[PERMEADO ETAPA 1  (m3)]]</f>
        <v>113.59199999999998</v>
      </c>
      <c r="Q355" s="60">
        <f>1-(Tabla1[[#This Row],[VOLUMEN ENVIADO A RO (m3)]]-Tabla1[[#This Row],[VOLUMEN ENVIADO PERMEADO RO (m3)]])/Tabla1[[#This Row],[VOLUMEN ENVIADO A RO (m3)]]</f>
        <v>0.65846442488093526</v>
      </c>
      <c r="R355" s="61">
        <v>0</v>
      </c>
      <c r="S355" s="61">
        <v>0</v>
      </c>
      <c r="T355" s="61">
        <v>0</v>
      </c>
      <c r="U355" s="60" t="s">
        <v>18</v>
      </c>
      <c r="V355" s="61">
        <f>Tabla1[[#This Row],[VOLUMEN ENVIADO PERMEADO RO (m3)]]</f>
        <v>219</v>
      </c>
      <c r="W355" s="111">
        <f>Tabla1[[#This Row],[TOTAL CONSUMO AGUA LIMPIA PRODUCCIÓN (m3)]]+Tabla1[[#This Row],[TOTAL CONSUMO AGUA RECHAZO PRODUCCIÓN (m3)]]</f>
        <v>418.7</v>
      </c>
      <c r="X355" s="111">
        <f>+Tabla1[[#This Row],[PERMEADO ETAPA 1  (m3)]]+Tabla1[[#This Row],[VOLUMEN  PTAP POTABLE (m3)2]]+Tabla1[[#This Row],[VOLUMEN CONSUMO ACUEDUCTO (m3)]]+Tabla1[[#This Row],[VOLUMEN CONSUMO CARROTANQUES (m3)]]</f>
        <v>418.7</v>
      </c>
      <c r="Y355" s="111">
        <v>0</v>
      </c>
      <c r="Z355" s="111">
        <v>480</v>
      </c>
      <c r="AA355" s="111">
        <f>+Tabla1[[#This Row],[VOLUMEN CONSUMO AGUA LIMPIA TINTORERIA (m3)]]</f>
        <v>157.69999999999999</v>
      </c>
      <c r="AB355" s="104">
        <f>Tabla1[[#This Row],[VOLUMEN CONSUMO AGUA LIMPIA TINTORERIA (m3)]]/Tabla1[[#This Row],[TOTAL CONSUMO AGUA PRODUCCIÓN (m3)]]</f>
        <v>0.37664198710293767</v>
      </c>
      <c r="AC355" s="111">
        <f>Tabla1[[#This Row],[TOTAL CONSUMO AGUA LIMPIA PRODUCCIÓN (m3)]]-Tabla1[[#This Row],[VOLUMEN CONSUMO AGUA LIMPIA LAVANDERIA (m3)]]</f>
        <v>157.69999999999999</v>
      </c>
      <c r="AD355" s="111">
        <v>0</v>
      </c>
      <c r="AE355" s="115"/>
      <c r="AF355" s="115">
        <v>65</v>
      </c>
      <c r="AG355" s="115">
        <v>45</v>
      </c>
      <c r="AH355" s="115">
        <f>Tabla1[[#This Row],[VOLUMEN CONSUMO AGUA LIMPIA LAVANDERIA (m3)]]</f>
        <v>261</v>
      </c>
      <c r="AI355" s="104">
        <f>Tabla1[[#This Row],[VOLUMEN CONSUMO AGUA LIMPIA LAVANDERIA (m3)]]/Tabla1[[#This Row],[TOTAL CONSUMO AGUA PRODUCCIÓN (m3)]]</f>
        <v>0.62335801289706239</v>
      </c>
      <c r="AJ355" s="115">
        <f>'[1]Contadores Por Turno 2026'!D357-'[1]Contadores Por Turno 2026'!D356</f>
        <v>261</v>
      </c>
      <c r="AK355" s="115">
        <v>0</v>
      </c>
      <c r="AL355" s="115"/>
      <c r="AM355" s="115">
        <v>19</v>
      </c>
      <c r="AN355" s="115">
        <v>0</v>
      </c>
      <c r="AO355" s="220">
        <f>'[1]Contadores Por Turno 2026'!R357-'[1]Contadores Por Turno 2026'!R356</f>
        <v>18</v>
      </c>
      <c r="AP355" s="114">
        <v>4.7033285094066568E-2</v>
      </c>
      <c r="AQ355" s="220"/>
      <c r="AR355" s="220">
        <v>8</v>
      </c>
      <c r="AS355" s="115">
        <f>'[1]Contadores Por Turno 2026'!L357-'[1]Contadores Por Turno 2026'!L356</f>
        <v>22</v>
      </c>
      <c r="AT355" s="220"/>
      <c r="AU355" s="112">
        <f>'[1]Contadores Por Turno 2026'!U357-'[1]Contadores Por Turno 2026'!U356</f>
        <v>439</v>
      </c>
      <c r="AV355" s="112">
        <f>'[1]Contadores Por Turno 2026'!V357-'[1]Contadores Por Turno 2026'!V356</f>
        <v>156</v>
      </c>
      <c r="AW355" s="112">
        <f>'[1]Contadores Por Turno 2026'!W357-'[1]Contadores Por Turno 2026'!W356</f>
        <v>148</v>
      </c>
      <c r="AX355" s="112"/>
      <c r="AY355" s="112">
        <f>('[1]Contadores Por Turno 2026'!AD357-'[1]Contadores Por Turno 2026'!AD356)</f>
        <v>37</v>
      </c>
      <c r="AZ355" s="112">
        <f>('[1]Contadores Por Turno 2026'!S357-'[1]Contadores Por Turno 2026'!S356)/1000</f>
        <v>81.95</v>
      </c>
      <c r="BA355" s="225"/>
      <c r="BB355" s="4"/>
    </row>
    <row r="356" spans="1:54" ht="15.75" thickBot="1" x14ac:dyDescent="0.3">
      <c r="A356" s="25">
        <f>+A355+1</f>
        <v>46141</v>
      </c>
      <c r="B356" s="26">
        <v>1</v>
      </c>
      <c r="C356" s="26">
        <v>18</v>
      </c>
      <c r="D356" s="26">
        <v>29</v>
      </c>
      <c r="E356" s="26">
        <f>+Tabla1[[#This Row],[VOLUMEN  PTAP POTABLE (m3)2]]+(70*Tabla1[[#This Row],[VOLUMEN  PTAP POTABLE (m3)2]])/100</f>
        <v>37.4</v>
      </c>
      <c r="F356" s="26">
        <f>'[1]Contadores Por Turno 2026'!Y358-'[1]Contadores Por Turno 2026'!Y357</f>
        <v>22</v>
      </c>
      <c r="G356" s="26"/>
      <c r="H3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197.6</v>
      </c>
      <c r="I356" s="26">
        <f>('[1]Contadores Por Turno 2026'!C358-'[1]Contadores Por Turno 2026'!C357)*10</f>
        <v>380</v>
      </c>
      <c r="J356" s="57">
        <f>Tabla1[[#This Row],[ENTRADA RO 1 (m3)]]</f>
        <v>360.15100000000001</v>
      </c>
      <c r="K356" s="57">
        <f>Tabla1[[#This Row],[RECHAZO ETAPA 1 (m3)]]</f>
        <v>149.15100000000001</v>
      </c>
      <c r="L356" s="57">
        <f>Tabla1[[#This Row],[PERMEADO ETAPA 1  (m3)]]</f>
        <v>211</v>
      </c>
      <c r="M356" s="56">
        <f>1-(Tabla1[[#This Row],[VOLUMEN ENVIADO A RO (m3)]]-Tabla1[[#This Row],[VOLUMEN ENVIADO PERMEADO RO (m3)]])/Tabla1[[#This Row],[VOLUMEN ENVIADO A RO (m3)]]</f>
        <v>0.58586537313515719</v>
      </c>
      <c r="N356" s="57">
        <f>('[1]Contadores Por Turno 2026'!N358-'[1]Contadores Por Turno 2026'!N357)/1000</f>
        <v>360.15100000000001</v>
      </c>
      <c r="O356" s="57">
        <f>('[1]Contadores Por Turno 2026'!O358-'[1]Contadores Por Turno 2026'!O357)</f>
        <v>211</v>
      </c>
      <c r="P356" s="57">
        <f>+Tabla1[[#This Row],[ENTRADA RO 1 (m3)]]-Tabla1[[#This Row],[PERMEADO ETAPA 1  (m3)]]</f>
        <v>149.15100000000001</v>
      </c>
      <c r="Q356" s="56">
        <f>1-(Tabla1[[#This Row],[VOLUMEN ENVIADO A RO (m3)]]-Tabla1[[#This Row],[VOLUMEN ENVIADO PERMEADO RO (m3)]])/Tabla1[[#This Row],[VOLUMEN ENVIADO A RO (m3)]]</f>
        <v>0.58586537313515719</v>
      </c>
      <c r="R356" s="57">
        <v>0</v>
      </c>
      <c r="S356" s="57">
        <v>0</v>
      </c>
      <c r="T356" s="57">
        <v>0</v>
      </c>
      <c r="U356" s="56" t="s">
        <v>18</v>
      </c>
      <c r="V356" s="57">
        <f>Tabla1[[#This Row],[VOLUMEN ENVIADO PERMEADO RO (m3)]]</f>
        <v>211</v>
      </c>
      <c r="W356" s="101">
        <f>Tabla1[[#This Row],[TOTAL CONSUMO AGUA LIMPIA PRODUCCIÓN (m3)]]+Tabla1[[#This Row],[TOTAL CONSUMO AGUA RECHAZO PRODUCCIÓN (m3)]]</f>
        <v>430.6</v>
      </c>
      <c r="X356" s="101">
        <f>+Tabla1[[#This Row],[PERMEADO ETAPA 1  (m3)]]+Tabla1[[#This Row],[VOLUMEN  PTAP POTABLE (m3)2]]+Tabla1[[#This Row],[VOLUMEN CONSUMO ACUEDUCTO (m3)]]+Tabla1[[#This Row],[VOLUMEN CONSUMO CARROTANQUES (m3)]]</f>
        <v>430.6</v>
      </c>
      <c r="Y356" s="101">
        <v>0</v>
      </c>
      <c r="Z356" s="101">
        <v>560</v>
      </c>
      <c r="AA356" s="101">
        <f>+Tabla1[[#This Row],[VOLUMEN CONSUMO AGUA LIMPIA TINTORERIA (m3)]]</f>
        <v>194.60000000000002</v>
      </c>
      <c r="AB356" s="104">
        <f>Tabla1[[#This Row],[VOLUMEN CONSUMO AGUA LIMPIA TINTORERIA (m3)]]/Tabla1[[#This Row],[TOTAL CONSUMO AGUA PRODUCCIÓN (m3)]]</f>
        <v>0.45192754296330706</v>
      </c>
      <c r="AC356" s="101">
        <f>Tabla1[[#This Row],[TOTAL CONSUMO AGUA LIMPIA PRODUCCIÓN (m3)]]-Tabla1[[#This Row],[VOLUMEN CONSUMO AGUA LIMPIA LAVANDERIA (m3)]]</f>
        <v>194.60000000000002</v>
      </c>
      <c r="AD356" s="101">
        <v>0</v>
      </c>
      <c r="AE356" s="105"/>
      <c r="AF356" s="105">
        <v>65</v>
      </c>
      <c r="AG356" s="105">
        <v>45</v>
      </c>
      <c r="AH356" s="105">
        <f>Tabla1[[#This Row],[VOLUMEN CONSUMO AGUA LIMPIA LAVANDERIA (m3)]]</f>
        <v>236</v>
      </c>
      <c r="AI356" s="104">
        <f>Tabla1[[#This Row],[VOLUMEN CONSUMO AGUA LIMPIA LAVANDERIA (m3)]]/Tabla1[[#This Row],[TOTAL CONSUMO AGUA PRODUCCIÓN (m3)]]</f>
        <v>0.54807245703669294</v>
      </c>
      <c r="AJ356" s="105">
        <f>'[1]Contadores Por Turno 2026'!D358-'[1]Contadores Por Turno 2026'!D357</f>
        <v>236</v>
      </c>
      <c r="AK356" s="105">
        <v>0</v>
      </c>
      <c r="AL356" s="105"/>
      <c r="AM356" s="105">
        <v>19</v>
      </c>
      <c r="AN356" s="105">
        <v>0</v>
      </c>
      <c r="AO356" s="218">
        <f>'[1]Contadores Por Turno 2026'!R358-'[1]Contadores Por Turno 2026'!R357</f>
        <v>23</v>
      </c>
      <c r="AP356" s="104">
        <v>2.6862313852559438E-2</v>
      </c>
      <c r="AQ356" s="218"/>
      <c r="AR356" s="218">
        <v>8</v>
      </c>
      <c r="AS356" s="105">
        <f>'[1]Contadores Por Turno 2026'!L358-'[1]Contadores Por Turno 2026'!L357</f>
        <v>24</v>
      </c>
      <c r="AT356" s="218"/>
      <c r="AU356" s="102">
        <f>'[1]Contadores Por Turno 2026'!U358-'[1]Contadores Por Turno 2026'!U357</f>
        <v>446</v>
      </c>
      <c r="AV356" s="102">
        <f>'[1]Contadores Por Turno 2026'!V358-'[1]Contadores Por Turno 2026'!V357</f>
        <v>164</v>
      </c>
      <c r="AW356" s="102">
        <f>'[1]Contadores Por Turno 2026'!W358-'[1]Contadores Por Turno 2026'!W357</f>
        <v>157</v>
      </c>
      <c r="AX356" s="102"/>
      <c r="AY356" s="102">
        <f>('[1]Contadores Por Turno 2026'!AD358-'[1]Contadores Por Turno 2026'!AD357)</f>
        <v>44</v>
      </c>
      <c r="AZ356" s="102">
        <f>('[1]Contadores Por Turno 2026'!S358-'[1]Contadores Por Turno 2026'!S357)/1000</f>
        <v>76.620999999999995</v>
      </c>
      <c r="BA356" s="223"/>
      <c r="BB356" s="4"/>
    </row>
    <row r="357" spans="1:54" ht="15.75" thickBot="1" x14ac:dyDescent="0.3">
      <c r="A357" s="23">
        <f>+A356</f>
        <v>46141</v>
      </c>
      <c r="B357" s="17">
        <v>2</v>
      </c>
      <c r="C357" s="17">
        <v>18</v>
      </c>
      <c r="D357" s="17">
        <v>29</v>
      </c>
      <c r="E357" s="17">
        <f>+Tabla1[[#This Row],[VOLUMEN  PTAP POTABLE (m3)2]]+(70*Tabla1[[#This Row],[VOLUMEN  PTAP POTABLE (m3)2]])/100</f>
        <v>32.299999999999997</v>
      </c>
      <c r="F357" s="17">
        <f>'[1]Contadores Por Turno 2026'!Y359-'[1]Contadores Por Turno 2026'!Y358</f>
        <v>19</v>
      </c>
      <c r="H3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173.7</v>
      </c>
      <c r="I357" s="17">
        <f>('[1]Contadores Por Turno 2026'!C359-'[1]Contadores Por Turno 2026'!C358)*10</f>
        <v>370</v>
      </c>
      <c r="J357" s="59">
        <f>Tabla1[[#This Row],[ENTRADA RO 1 (m3)]]</f>
        <v>364</v>
      </c>
      <c r="K357" s="59">
        <f>Tabla1[[#This Row],[RECHAZO ETAPA 1 (m3)]]</f>
        <v>120</v>
      </c>
      <c r="L357" s="59">
        <f>Tabla1[[#This Row],[PERMEADO ETAPA 1  (m3)]]</f>
        <v>244</v>
      </c>
      <c r="M357" s="58">
        <f>1-(Tabla1[[#This Row],[VOLUMEN ENVIADO A RO (m3)]]-Tabla1[[#This Row],[VOLUMEN ENVIADO PERMEADO RO (m3)]])/Tabla1[[#This Row],[VOLUMEN ENVIADO A RO (m3)]]</f>
        <v>0.67032967032967039</v>
      </c>
      <c r="N357" s="59">
        <v>364</v>
      </c>
      <c r="O357" s="59">
        <f>('[1]Contadores Por Turno 2026'!O359-'[1]Contadores Por Turno 2026'!O358)</f>
        <v>244</v>
      </c>
      <c r="P357" s="59">
        <f>+Tabla1[[#This Row],[ENTRADA RO 1 (m3)]]-Tabla1[[#This Row],[PERMEADO ETAPA 1  (m3)]]</f>
        <v>120</v>
      </c>
      <c r="Q357" s="58">
        <f>1-(Tabla1[[#This Row],[VOLUMEN ENVIADO A RO (m3)]]-Tabla1[[#This Row],[VOLUMEN ENVIADO PERMEADO RO (m3)]])/Tabla1[[#This Row],[VOLUMEN ENVIADO A RO (m3)]]</f>
        <v>0.67032967032967039</v>
      </c>
      <c r="R357" s="59">
        <v>0</v>
      </c>
      <c r="S357" s="59">
        <v>0</v>
      </c>
      <c r="T357" s="59">
        <v>0</v>
      </c>
      <c r="U357" s="58" t="s">
        <v>18</v>
      </c>
      <c r="V357" s="59">
        <f>Tabla1[[#This Row],[VOLUMEN ENVIADO PERMEADO RO (m3)]]</f>
        <v>244</v>
      </c>
      <c r="W357" s="106">
        <f>Tabla1[[#This Row],[TOTAL CONSUMO AGUA LIMPIA PRODUCCIÓN (m3)]]+Tabla1[[#This Row],[TOTAL CONSUMO AGUA RECHAZO PRODUCCIÓN (m3)]]</f>
        <v>436.7</v>
      </c>
      <c r="X357" s="106">
        <f>+Tabla1[[#This Row],[PERMEADO ETAPA 1  (m3)]]+Tabla1[[#This Row],[VOLUMEN  PTAP POTABLE (m3)2]]+Tabla1[[#This Row],[VOLUMEN CONSUMO ACUEDUCTO (m3)]]+Tabla1[[#This Row],[VOLUMEN CONSUMO CARROTANQUES (m3)]]</f>
        <v>436.7</v>
      </c>
      <c r="Y357" s="106">
        <v>0</v>
      </c>
      <c r="Z357" s="106">
        <v>560</v>
      </c>
      <c r="AA357" s="106">
        <f>+Tabla1[[#This Row],[VOLUMEN CONSUMO AGUA LIMPIA TINTORERIA (m3)]]</f>
        <v>199.7</v>
      </c>
      <c r="AB357" s="104">
        <f>Tabla1[[#This Row],[VOLUMEN CONSUMO AGUA LIMPIA TINTORERIA (m3)]]/Tabla1[[#This Row],[TOTAL CONSUMO AGUA PRODUCCIÓN (m3)]]</f>
        <v>0.45729333638653535</v>
      </c>
      <c r="AC357" s="106">
        <f>Tabla1[[#This Row],[TOTAL CONSUMO AGUA LIMPIA PRODUCCIÓN (m3)]]-Tabla1[[#This Row],[VOLUMEN CONSUMO AGUA LIMPIA LAVANDERIA (m3)]]</f>
        <v>199.7</v>
      </c>
      <c r="AD357" s="106">
        <v>0</v>
      </c>
      <c r="AE357" s="110">
        <v>13008</v>
      </c>
      <c r="AF357" s="110">
        <v>65</v>
      </c>
      <c r="AG357" s="110">
        <v>45</v>
      </c>
      <c r="AH357" s="110">
        <f>Tabla1[[#This Row],[VOLUMEN CONSUMO AGUA LIMPIA LAVANDERIA (m3)]]</f>
        <v>237</v>
      </c>
      <c r="AI357" s="104">
        <f>Tabla1[[#This Row],[VOLUMEN CONSUMO AGUA LIMPIA LAVANDERIA (m3)]]/Tabla1[[#This Row],[TOTAL CONSUMO AGUA PRODUCCIÓN (m3)]]</f>
        <v>0.54270666361346465</v>
      </c>
      <c r="AJ357" s="110">
        <f>'[1]Contadores Por Turno 2026'!D359-'[1]Contadores Por Turno 2026'!D358</f>
        <v>237</v>
      </c>
      <c r="AK357" s="110">
        <v>0</v>
      </c>
      <c r="AL357" s="110">
        <v>13411</v>
      </c>
      <c r="AM357" s="110">
        <v>19</v>
      </c>
      <c r="AN357" s="110">
        <v>0</v>
      </c>
      <c r="AO357" s="219">
        <f>'[1]Contadores Por Turno 2026'!R359-'[1]Contadores Por Turno 2026'!R358</f>
        <v>20</v>
      </c>
      <c r="AP357" s="109">
        <v>6.1108686163247494E-2</v>
      </c>
      <c r="AQ357" s="219">
        <v>3050</v>
      </c>
      <c r="AR357" s="219">
        <v>8</v>
      </c>
      <c r="AS357" s="110">
        <f>'[1]Contadores Por Turno 2026'!L359-'[1]Contadores Por Turno 2026'!L358</f>
        <v>25</v>
      </c>
      <c r="AT357" s="219"/>
      <c r="AU357" s="107">
        <f>'[1]Contadores Por Turno 2026'!U359-'[1]Contadores Por Turno 2026'!U358</f>
        <v>450</v>
      </c>
      <c r="AV357" s="107">
        <f>'[1]Contadores Por Turno 2026'!V359-'[1]Contadores Por Turno 2026'!V358</f>
        <v>165</v>
      </c>
      <c r="AW357" s="107">
        <f>'[1]Contadores Por Turno 2026'!W359-'[1]Contadores Por Turno 2026'!W358</f>
        <v>158</v>
      </c>
      <c r="AX357" s="107"/>
      <c r="AY357" s="107">
        <f>('[1]Contadores Por Turno 2026'!AD359-'[1]Contadores Por Turno 2026'!AD358)</f>
        <v>41</v>
      </c>
      <c r="AZ357" s="107">
        <f>('[1]Contadores Por Turno 2026'!S359-'[1]Contadores Por Turno 2026'!S358)/1000</f>
        <v>76.622</v>
      </c>
      <c r="BA357" s="224"/>
      <c r="BB357" s="4"/>
    </row>
    <row r="358" spans="1:54" ht="15.75" thickBot="1" x14ac:dyDescent="0.3">
      <c r="A358" s="27">
        <f>+A357</f>
        <v>46141</v>
      </c>
      <c r="B358" s="28">
        <v>3</v>
      </c>
      <c r="C358" s="28">
        <v>18</v>
      </c>
      <c r="D358" s="28">
        <v>29</v>
      </c>
      <c r="E358" s="28">
        <f>+Tabla1[[#This Row],[VOLUMEN  PTAP POTABLE (m3)2]]+(70*Tabla1[[#This Row],[VOLUMEN  PTAP POTABLE (m3)2]])/100</f>
        <v>68</v>
      </c>
      <c r="F358" s="28">
        <f>'[1]Contadores Por Turno 2026'!Y360-'[1]Contadores Por Turno 2026'!Y359</f>
        <v>40</v>
      </c>
      <c r="G358" s="28"/>
      <c r="H3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358" s="28">
        <f>('[1]Contadores Por Turno 2026'!C360-'[1]Contadores Por Turno 2026'!C359)*10</f>
        <v>200</v>
      </c>
      <c r="J358" s="61">
        <f>Tabla1[[#This Row],[ENTRADA RO 1 (m3)]]</f>
        <v>321.66500000000002</v>
      </c>
      <c r="K358" s="61">
        <f>Tabla1[[#This Row],[RECHAZO ETAPA 1 (m3)]]</f>
        <v>83.66500000000002</v>
      </c>
      <c r="L358" s="61">
        <f>Tabla1[[#This Row],[PERMEADO ETAPA 1  (m3)]]</f>
        <v>238</v>
      </c>
      <c r="M358" s="60">
        <f>1-(Tabla1[[#This Row],[VOLUMEN ENVIADO A RO (m3)]]-Tabla1[[#This Row],[VOLUMEN ENVIADO PERMEADO RO (m3)]])/Tabla1[[#This Row],[VOLUMEN ENVIADO A RO (m3)]]</f>
        <v>0.73990020673682244</v>
      </c>
      <c r="N358" s="61">
        <f>('[1]Contadores Por Turno 2026'!N360-'[1]Contadores Por Turno 2026'!N359)/1000</f>
        <v>321.66500000000002</v>
      </c>
      <c r="O358" s="61">
        <f>('[1]Contadores Por Turno 2026'!O360-'[1]Contadores Por Turno 2026'!O359)</f>
        <v>238</v>
      </c>
      <c r="P358" s="61">
        <f>+Tabla1[[#This Row],[ENTRADA RO 1 (m3)]]-Tabla1[[#This Row],[PERMEADO ETAPA 1  (m3)]]</f>
        <v>83.66500000000002</v>
      </c>
      <c r="Q358" s="60">
        <f>1-(Tabla1[[#This Row],[VOLUMEN ENVIADO A RO (m3)]]-Tabla1[[#This Row],[VOLUMEN ENVIADO PERMEADO RO (m3)]])/Tabla1[[#This Row],[VOLUMEN ENVIADO A RO (m3)]]</f>
        <v>0.73990020673682244</v>
      </c>
      <c r="R358" s="61">
        <v>0</v>
      </c>
      <c r="S358" s="61">
        <v>0</v>
      </c>
      <c r="T358" s="61">
        <v>0</v>
      </c>
      <c r="U358" s="60" t="s">
        <v>18</v>
      </c>
      <c r="V358" s="61">
        <f>Tabla1[[#This Row],[VOLUMEN ENVIADO PERMEADO RO (m3)]]</f>
        <v>238</v>
      </c>
      <c r="W358" s="111">
        <f>Tabla1[[#This Row],[TOTAL CONSUMO AGUA LIMPIA PRODUCCIÓN (m3)]]+Tabla1[[#This Row],[TOTAL CONSUMO AGUA RECHAZO PRODUCCIÓN (m3)]]</f>
        <v>488</v>
      </c>
      <c r="X358" s="111">
        <f>+Tabla1[[#This Row],[PERMEADO ETAPA 1  (m3)]]+Tabla1[[#This Row],[VOLUMEN  PTAP POTABLE (m3)2]]+Tabla1[[#This Row],[VOLUMEN CONSUMO ACUEDUCTO (m3)]]+Tabla1[[#This Row],[VOLUMEN CONSUMO CARROTANQUES (m3)]]</f>
        <v>488</v>
      </c>
      <c r="Y358" s="111">
        <v>0</v>
      </c>
      <c r="Z358" s="111">
        <v>560</v>
      </c>
      <c r="AA358" s="111">
        <f>+Tabla1[[#This Row],[VOLUMEN CONSUMO AGUA LIMPIA TINTORERIA (m3)]]</f>
        <v>207</v>
      </c>
      <c r="AB358" s="104">
        <f>Tabla1[[#This Row],[VOLUMEN CONSUMO AGUA LIMPIA TINTORERIA (m3)]]/Tabla1[[#This Row],[TOTAL CONSUMO AGUA PRODUCCIÓN (m3)]]</f>
        <v>0.42418032786885246</v>
      </c>
      <c r="AC358" s="111">
        <f>Tabla1[[#This Row],[TOTAL CONSUMO AGUA LIMPIA PRODUCCIÓN (m3)]]-Tabla1[[#This Row],[VOLUMEN CONSUMO AGUA LIMPIA LAVANDERIA (m3)]]</f>
        <v>207</v>
      </c>
      <c r="AD358" s="111">
        <v>0</v>
      </c>
      <c r="AE358" s="115"/>
      <c r="AF358" s="115">
        <v>65</v>
      </c>
      <c r="AG358" s="115">
        <v>45</v>
      </c>
      <c r="AH358" s="115">
        <f>Tabla1[[#This Row],[VOLUMEN CONSUMO AGUA LIMPIA LAVANDERIA (m3)]]</f>
        <v>281</v>
      </c>
      <c r="AI358" s="104">
        <f>Tabla1[[#This Row],[VOLUMEN CONSUMO AGUA LIMPIA LAVANDERIA (m3)]]/Tabla1[[#This Row],[TOTAL CONSUMO AGUA PRODUCCIÓN (m3)]]</f>
        <v>0.57581967213114749</v>
      </c>
      <c r="AJ358" s="115">
        <f>'[1]Contadores Por Turno 2026'!D360-'[1]Contadores Por Turno 2026'!D359</f>
        <v>281</v>
      </c>
      <c r="AK358" s="115">
        <v>0</v>
      </c>
      <c r="AL358" s="115"/>
      <c r="AM358" s="115">
        <v>19</v>
      </c>
      <c r="AN358" s="115">
        <v>0</v>
      </c>
      <c r="AO358" s="220">
        <f>'[1]Contadores Por Turno 2026'!R360-'[1]Contadores Por Turno 2026'!R359</f>
        <v>49</v>
      </c>
      <c r="AP358" s="114">
        <v>3.8010061486864144E-2</v>
      </c>
      <c r="AQ358" s="220"/>
      <c r="AR358" s="220">
        <v>8</v>
      </c>
      <c r="AS358" s="115">
        <f>'[1]Contadores Por Turno 2026'!L360-'[1]Contadores Por Turno 2026'!L359</f>
        <v>23</v>
      </c>
      <c r="AT358" s="220"/>
      <c r="AU358" s="112">
        <f>'[1]Contadores Por Turno 2026'!U360-'[1]Contadores Por Turno 2026'!U359</f>
        <v>516</v>
      </c>
      <c r="AV358" s="112">
        <f>'[1]Contadores Por Turno 2026'!V360-'[1]Contadores Por Turno 2026'!V359</f>
        <v>220</v>
      </c>
      <c r="AW358" s="112">
        <f>'[1]Contadores Por Turno 2026'!W360-'[1]Contadores Por Turno 2026'!W359</f>
        <v>132</v>
      </c>
      <c r="AX358" s="112"/>
      <c r="AY358" s="112">
        <f>('[1]Contadores Por Turno 2026'!AD360-'[1]Contadores Por Turno 2026'!AD359)</f>
        <v>42</v>
      </c>
      <c r="AZ358" s="112">
        <f>('[1]Contadores Por Turno 2026'!S360-'[1]Contadores Por Turno 2026'!S359)/1000</f>
        <v>53.731999999999999</v>
      </c>
      <c r="BA358" s="225"/>
      <c r="BB358" s="4"/>
    </row>
    <row r="359" spans="1:54" ht="15.75" thickBot="1" x14ac:dyDescent="0.3">
      <c r="A359" s="25">
        <f>+A358+1</f>
        <v>46142</v>
      </c>
      <c r="B359" s="26">
        <v>1</v>
      </c>
      <c r="C359" s="26">
        <v>18</v>
      </c>
      <c r="D359" s="26">
        <v>30</v>
      </c>
      <c r="E359" s="26">
        <f>+Tabla1[[#This Row],[VOLUMEN  PTAP POTABLE (m3)2]]+(70*Tabla1[[#This Row],[VOLUMEN  PTAP POTABLE (m3)2]])/100</f>
        <v>54.4</v>
      </c>
      <c r="F359" s="26">
        <f>'[1]Contadores Por Turno 2026'!Y361-'[1]Contadores Por Turno 2026'!Y360</f>
        <v>32</v>
      </c>
      <c r="G359" s="26"/>
      <c r="H3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166.6</v>
      </c>
      <c r="I359" s="26">
        <f>('[1]Contadores Por Turno 2026'!C361-'[1]Contadores Por Turno 2026'!C360)*10</f>
        <v>430</v>
      </c>
      <c r="J359" s="57">
        <f>Tabla1[[#This Row],[ENTRADA RO 1 (m3)]]</f>
        <v>297.66800000000001</v>
      </c>
      <c r="K359" s="57">
        <f>Tabla1[[#This Row],[RECHAZO ETAPA 1 (m3)]]</f>
        <v>80.668000000000006</v>
      </c>
      <c r="L359" s="57">
        <f>Tabla1[[#This Row],[PERMEADO ETAPA 1  (m3)]]</f>
        <v>217</v>
      </c>
      <c r="M359" s="56">
        <f>1-(Tabla1[[#This Row],[VOLUMEN ENVIADO A RO (m3)]]-Tabla1[[#This Row],[VOLUMEN ENVIADO PERMEADO RO (m3)]])/Tabla1[[#This Row],[VOLUMEN ENVIADO A RO (m3)]]</f>
        <v>0.72900009406452826</v>
      </c>
      <c r="N359" s="57">
        <f>('[1]Contadores Por Turno 2026'!N361-'[1]Contadores Por Turno 2026'!N360)/1000</f>
        <v>297.66800000000001</v>
      </c>
      <c r="O359" s="57">
        <f>('[1]Contadores Por Turno 2026'!O361-'[1]Contadores Por Turno 2026'!O360)</f>
        <v>217</v>
      </c>
      <c r="P359" s="57">
        <f>+Tabla1[[#This Row],[ENTRADA RO 1 (m3)]]-Tabla1[[#This Row],[PERMEADO ETAPA 1  (m3)]]</f>
        <v>80.668000000000006</v>
      </c>
      <c r="Q359" s="56">
        <f>1-(Tabla1[[#This Row],[VOLUMEN ENVIADO A RO (m3)]]-Tabla1[[#This Row],[VOLUMEN ENVIADO PERMEADO RO (m3)]])/Tabla1[[#This Row],[VOLUMEN ENVIADO A RO (m3)]]</f>
        <v>0.72900009406452826</v>
      </c>
      <c r="R359" s="57">
        <v>0</v>
      </c>
      <c r="S359" s="57">
        <v>0</v>
      </c>
      <c r="T359" s="57">
        <v>0</v>
      </c>
      <c r="U359" s="56" t="s">
        <v>18</v>
      </c>
      <c r="V359" s="57">
        <f>Tabla1[[#This Row],[VOLUMEN ENVIADO PERMEADO RO (m3)]]</f>
        <v>217</v>
      </c>
      <c r="W359" s="101">
        <f>Tabla1[[#This Row],[TOTAL CONSUMO AGUA LIMPIA PRODUCCIÓN (m3)]]+Tabla1[[#This Row],[TOTAL CONSUMO AGUA RECHAZO PRODUCCIÓN (m3)]]</f>
        <v>415.6</v>
      </c>
      <c r="X359" s="101">
        <f>+Tabla1[[#This Row],[PERMEADO ETAPA 1  (m3)]]+Tabla1[[#This Row],[VOLUMEN  PTAP POTABLE (m3)2]]+Tabla1[[#This Row],[VOLUMEN CONSUMO ACUEDUCTO (m3)]]+Tabla1[[#This Row],[VOLUMEN CONSUMO CARROTANQUES (m3)]]</f>
        <v>415.6</v>
      </c>
      <c r="Y359" s="101">
        <v>0</v>
      </c>
      <c r="Z359" s="101">
        <v>560</v>
      </c>
      <c r="AA359" s="101">
        <f>+Tabla1[[#This Row],[VOLUMEN CONSUMO AGUA LIMPIA TINTORERIA (m3)]]</f>
        <v>169.60000000000002</v>
      </c>
      <c r="AB359" s="104">
        <f>Tabla1[[#This Row],[VOLUMEN CONSUMO AGUA LIMPIA TINTORERIA (m3)]]/Tabla1[[#This Row],[TOTAL CONSUMO AGUA PRODUCCIÓN (m3)]]</f>
        <v>0.40808469682386916</v>
      </c>
      <c r="AC359" s="101">
        <f>Tabla1[[#This Row],[TOTAL CONSUMO AGUA LIMPIA PRODUCCIÓN (m3)]]-Tabla1[[#This Row],[VOLUMEN CONSUMO AGUA LIMPIA LAVANDERIA (m3)]]</f>
        <v>169.60000000000002</v>
      </c>
      <c r="AD359" s="101">
        <v>0</v>
      </c>
      <c r="AE359" s="105"/>
      <c r="AF359" s="105">
        <v>65</v>
      </c>
      <c r="AG359" s="105">
        <v>45</v>
      </c>
      <c r="AH359" s="105">
        <f>Tabla1[[#This Row],[VOLUMEN CONSUMO AGUA LIMPIA LAVANDERIA (m3)]]</f>
        <v>246</v>
      </c>
      <c r="AI359" s="104">
        <f>Tabla1[[#This Row],[VOLUMEN CONSUMO AGUA LIMPIA LAVANDERIA (m3)]]/Tabla1[[#This Row],[TOTAL CONSUMO AGUA PRODUCCIÓN (m3)]]</f>
        <v>0.59191530317613084</v>
      </c>
      <c r="AJ359" s="105">
        <f>'[1]Contadores Por Turno 2026'!D361-'[1]Contadores Por Turno 2026'!D360</f>
        <v>246</v>
      </c>
      <c r="AK359" s="105">
        <v>0</v>
      </c>
      <c r="AL359" s="105"/>
      <c r="AM359" s="105">
        <v>19</v>
      </c>
      <c r="AN359" s="105">
        <v>0</v>
      </c>
      <c r="AO359" s="218">
        <f>'[1]Contadores Por Turno 2026'!R361-'[1]Contadores Por Turno 2026'!R360</f>
        <v>23</v>
      </c>
      <c r="AP359" s="104">
        <v>4.1684035014589393E-2</v>
      </c>
      <c r="AQ359" s="218"/>
      <c r="AR359" s="218">
        <v>8</v>
      </c>
      <c r="AS359" s="105">
        <f>'[1]Contadores Por Turno 2026'!L361-'[1]Contadores Por Turno 2026'!L360</f>
        <v>-274</v>
      </c>
      <c r="AT359" s="218"/>
      <c r="AU359" s="102">
        <f>'[1]Contadores Por Turno 2026'!U361-'[1]Contadores Por Turno 2026'!U360</f>
        <v>438</v>
      </c>
      <c r="AV359" s="102">
        <f>'[1]Contadores Por Turno 2026'!V361-'[1]Contadores Por Turno 2026'!V360</f>
        <v>199</v>
      </c>
      <c r="AW359" s="102">
        <f>'[1]Contadores Por Turno 2026'!W361-'[1]Contadores Por Turno 2026'!W360</f>
        <v>142</v>
      </c>
      <c r="AX359" s="102"/>
      <c r="AY359" s="102">
        <f>('[1]Contadores Por Turno 2026'!AD361-'[1]Contadores Por Turno 2026'!AD360)</f>
        <v>41</v>
      </c>
      <c r="AZ359" s="102">
        <f>('[1]Contadores Por Turno 2026'!S361-'[1]Contadores Por Turno 2026'!S360)/1000</f>
        <v>60.296999999999997</v>
      </c>
      <c r="BA359" s="223"/>
      <c r="BB359" s="4"/>
    </row>
    <row r="360" spans="1:54" ht="15.75" thickBot="1" x14ac:dyDescent="0.3">
      <c r="A360" s="23">
        <f>+A359</f>
        <v>46142</v>
      </c>
      <c r="B360" s="17">
        <v>2</v>
      </c>
      <c r="C360" s="17">
        <v>18</v>
      </c>
      <c r="D360" s="17">
        <v>30</v>
      </c>
      <c r="E360" s="17">
        <f>+Tabla1[[#This Row],[VOLUMEN  PTAP POTABLE (m3)2]]+(70*Tabla1[[#This Row],[VOLUMEN  PTAP POTABLE (m3)2]])/100</f>
        <v>73.099999999999994</v>
      </c>
      <c r="F360" s="17">
        <f>'[1]Contadores Por Turno 2026'!Y362-'[1]Contadores Por Turno 2026'!Y361</f>
        <v>43</v>
      </c>
      <c r="H3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222.9</v>
      </c>
      <c r="I360" s="17">
        <f>('[1]Contadores Por Turno 2026'!C362-'[1]Contadores Por Turno 2026'!C361)*10</f>
        <v>350</v>
      </c>
      <c r="J360" s="59">
        <f>Tabla1[[#This Row],[ENTRADA RO 1 (m3)]]</f>
        <v>229.208</v>
      </c>
      <c r="K360" s="59">
        <f>Tabla1[[#This Row],[RECHAZO ETAPA 1 (m3)]]</f>
        <v>63.207999999999998</v>
      </c>
      <c r="L360" s="59">
        <f>Tabla1[[#This Row],[PERMEADO ETAPA 1  (m3)]]</f>
        <v>166</v>
      </c>
      <c r="M360" s="58">
        <f>1-(Tabla1[[#This Row],[VOLUMEN ENVIADO A RO (m3)]]-Tabla1[[#This Row],[VOLUMEN ENVIADO PERMEADO RO (m3)]])/Tabla1[[#This Row],[VOLUMEN ENVIADO A RO (m3)]]</f>
        <v>0.72423301106418625</v>
      </c>
      <c r="N360" s="59">
        <f>('[1]Contadores Por Turno 2026'!N362-'[1]Contadores Por Turno 2026'!N361)/1000</f>
        <v>229.208</v>
      </c>
      <c r="O360" s="59">
        <f>('[1]Contadores Por Turno 2026'!O362-'[1]Contadores Por Turno 2026'!O361)</f>
        <v>166</v>
      </c>
      <c r="P360" s="59">
        <f>+Tabla1[[#This Row],[ENTRADA RO 1 (m3)]]-Tabla1[[#This Row],[PERMEADO ETAPA 1  (m3)]]</f>
        <v>63.207999999999998</v>
      </c>
      <c r="Q360" s="58">
        <f>1-(Tabla1[[#This Row],[VOLUMEN ENVIADO A RO (m3)]]-Tabla1[[#This Row],[VOLUMEN ENVIADO PERMEADO RO (m3)]])/Tabla1[[#This Row],[VOLUMEN ENVIADO A RO (m3)]]</f>
        <v>0.72423301106418625</v>
      </c>
      <c r="R360" s="59">
        <v>0</v>
      </c>
      <c r="S360" s="59">
        <v>0</v>
      </c>
      <c r="T360" s="59">
        <v>0</v>
      </c>
      <c r="U360" s="58" t="s">
        <v>18</v>
      </c>
      <c r="V360" s="59">
        <f>Tabla1[[#This Row],[VOLUMEN ENVIADO PERMEADO RO (m3)]]</f>
        <v>166</v>
      </c>
      <c r="W360" s="106">
        <f>Tabla1[[#This Row],[TOTAL CONSUMO AGUA LIMPIA PRODUCCIÓN (m3)]]+Tabla1[[#This Row],[TOTAL CONSUMO AGUA RECHAZO PRODUCCIÓN (m3)]]</f>
        <v>431.9</v>
      </c>
      <c r="X360" s="106">
        <f>+Tabla1[[#This Row],[PERMEADO ETAPA 1  (m3)]]+Tabla1[[#This Row],[VOLUMEN  PTAP POTABLE (m3)2]]+Tabla1[[#This Row],[VOLUMEN CONSUMO ACUEDUCTO (m3)]]+Tabla1[[#This Row],[VOLUMEN CONSUMO CARROTANQUES (m3)]]</f>
        <v>431.9</v>
      </c>
      <c r="Y360" s="106">
        <v>0</v>
      </c>
      <c r="Z360" s="106">
        <v>560</v>
      </c>
      <c r="AA360" s="106">
        <f>+Tabla1[[#This Row],[VOLUMEN CONSUMO AGUA LIMPIA TINTORERIA (m3)]]</f>
        <v>197.89999999999998</v>
      </c>
      <c r="AB360" s="104">
        <f>Tabla1[[#This Row],[VOLUMEN CONSUMO AGUA LIMPIA TINTORERIA (m3)]]/Tabla1[[#This Row],[TOTAL CONSUMO AGUA PRODUCCIÓN (m3)]]</f>
        <v>0.45820791849965264</v>
      </c>
      <c r="AC360" s="106">
        <f>Tabla1[[#This Row],[TOTAL CONSUMO AGUA LIMPIA PRODUCCIÓN (m3)]]-Tabla1[[#This Row],[VOLUMEN CONSUMO AGUA LIMPIA LAVANDERIA (m3)]]</f>
        <v>197.89999999999998</v>
      </c>
      <c r="AD360" s="106">
        <v>0</v>
      </c>
      <c r="AE360" s="110">
        <v>8995</v>
      </c>
      <c r="AF360" s="110">
        <v>65</v>
      </c>
      <c r="AG360" s="110">
        <v>45</v>
      </c>
      <c r="AH360" s="110">
        <f>Tabla1[[#This Row],[VOLUMEN CONSUMO AGUA LIMPIA LAVANDERIA (m3)]]</f>
        <v>234</v>
      </c>
      <c r="AI360" s="104">
        <f>Tabla1[[#This Row],[VOLUMEN CONSUMO AGUA LIMPIA LAVANDERIA (m3)]]/Tabla1[[#This Row],[TOTAL CONSUMO AGUA PRODUCCIÓN (m3)]]</f>
        <v>0.5417920815003473</v>
      </c>
      <c r="AJ360" s="110">
        <f>'[1]Contadores Por Turno 2026'!D362-'[1]Contadores Por Turno 2026'!D361</f>
        <v>234</v>
      </c>
      <c r="AK360" s="110">
        <v>0</v>
      </c>
      <c r="AL360" s="110">
        <v>15621</v>
      </c>
      <c r="AM360" s="110">
        <v>19</v>
      </c>
      <c r="AN360" s="110">
        <v>0</v>
      </c>
      <c r="AO360" s="219">
        <f>'[1]Contadores Por Turno 2026'!R362-'[1]Contadores Por Turno 2026'!R361</f>
        <v>47</v>
      </c>
      <c r="AP360" s="109">
        <v>7.0621468926553632E-2</v>
      </c>
      <c r="AQ360" s="219">
        <v>4166</v>
      </c>
      <c r="AR360" s="219">
        <v>8</v>
      </c>
      <c r="AS360" s="110">
        <f>'[1]Contadores Por Turno 2026'!L362-'[1]Contadores Por Turno 2026'!L361</f>
        <v>320</v>
      </c>
      <c r="AT360" s="219"/>
      <c r="AU360" s="107">
        <f>'[1]Contadores Por Turno 2026'!U362-'[1]Contadores Por Turno 2026'!U361</f>
        <v>462</v>
      </c>
      <c r="AV360" s="107">
        <f>'[1]Contadores Por Turno 2026'!V362-'[1]Contadores Por Turno 2026'!V361</f>
        <v>115</v>
      </c>
      <c r="AW360" s="107">
        <f>'[1]Contadores Por Turno 2026'!W362-'[1]Contadores Por Turno 2026'!W361</f>
        <v>78</v>
      </c>
      <c r="AX360" s="107"/>
      <c r="AY360" s="107">
        <f>('[1]Contadores Por Turno 2026'!AD362-'[1]Contadores Por Turno 2026'!AD361)</f>
        <v>33</v>
      </c>
      <c r="AZ360" s="107">
        <f>('[1]Contadores Por Turno 2026'!S362-'[1]Contadores Por Turno 2026'!S361)/1000</f>
        <v>55.405999999999999</v>
      </c>
      <c r="BA360" s="224"/>
      <c r="BB360" s="4"/>
    </row>
    <row r="361" spans="1:54" ht="15.75" thickBot="1" x14ac:dyDescent="0.3">
      <c r="A361" s="27">
        <f>+A360</f>
        <v>46142</v>
      </c>
      <c r="B361" s="28">
        <v>3</v>
      </c>
      <c r="C361" s="28">
        <v>18</v>
      </c>
      <c r="D361" s="28">
        <v>30</v>
      </c>
      <c r="E361" s="28">
        <f>+Tabla1[[#This Row],[VOLUMEN  PTAP POTABLE (m3)2]]+(70*Tabla1[[#This Row],[VOLUMEN  PTAP POTABLE (m3)2]])/100</f>
        <v>35.700000000000003</v>
      </c>
      <c r="F361" s="28">
        <f>'[1]Contadores Por Turno 2026'!Y363-'[1]Contadores Por Turno 2026'!Y362</f>
        <v>21</v>
      </c>
      <c r="G361" s="28"/>
      <c r="H3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133.30000000000001</v>
      </c>
      <c r="I361" s="28">
        <f>('[1]Contadores Por Turno 2026'!C363-'[1]Contadores Por Turno 2026'!C362)*10</f>
        <v>250</v>
      </c>
      <c r="J361" s="61">
        <f>Tabla1[[#This Row],[ENTRADA RO 1 (m3)]]</f>
        <v>182.185</v>
      </c>
      <c r="K361" s="61">
        <f>Tabla1[[#This Row],[RECHAZO ETAPA 1 (m3)]]</f>
        <v>41.185000000000002</v>
      </c>
      <c r="L361" s="61">
        <f>Tabla1[[#This Row],[PERMEADO ETAPA 1  (m3)]]</f>
        <v>141</v>
      </c>
      <c r="M361" s="60">
        <f>1-(Tabla1[[#This Row],[VOLUMEN ENVIADO A RO (m3)]]-Tabla1[[#This Row],[VOLUMEN ENVIADO PERMEADO RO (m3)]])/Tabla1[[#This Row],[VOLUMEN ENVIADO A RO (m3)]]</f>
        <v>0.77393857891703488</v>
      </c>
      <c r="N361" s="61">
        <f>('[1]Contadores Por Turno 2026'!N363-'[1]Contadores Por Turno 2026'!N362)/1000</f>
        <v>182.185</v>
      </c>
      <c r="O361" s="61">
        <f>('[1]Contadores Por Turno 2026'!O363-'[1]Contadores Por Turno 2026'!O362)</f>
        <v>141</v>
      </c>
      <c r="P361" s="61">
        <f>+Tabla1[[#This Row],[ENTRADA RO 1 (m3)]]-Tabla1[[#This Row],[PERMEADO ETAPA 1  (m3)]]</f>
        <v>41.185000000000002</v>
      </c>
      <c r="Q361" s="60">
        <f>1-(Tabla1[[#This Row],[VOLUMEN ENVIADO A RO (m3)]]-Tabla1[[#This Row],[VOLUMEN ENVIADO PERMEADO RO (m3)]])/Tabla1[[#This Row],[VOLUMEN ENVIADO A RO (m3)]]</f>
        <v>0.77393857891703488</v>
      </c>
      <c r="R361" s="61">
        <v>0</v>
      </c>
      <c r="S361" s="61">
        <v>0</v>
      </c>
      <c r="T361" s="61">
        <v>0</v>
      </c>
      <c r="U361" s="60" t="s">
        <v>18</v>
      </c>
      <c r="V361" s="61">
        <f>Tabla1[[#This Row],[VOLUMEN ENVIADO PERMEADO RO (m3)]]</f>
        <v>141</v>
      </c>
      <c r="W361" s="111">
        <f>Tabla1[[#This Row],[TOTAL CONSUMO AGUA LIMPIA PRODUCCIÓN (m3)]]+Tabla1[[#This Row],[TOTAL CONSUMO AGUA RECHAZO PRODUCCIÓN (m3)]]</f>
        <v>295.3</v>
      </c>
      <c r="X361" s="111">
        <f>+Tabla1[[#This Row],[PERMEADO ETAPA 1  (m3)]]+Tabla1[[#This Row],[VOLUMEN  PTAP POTABLE (m3)2]]+Tabla1[[#This Row],[VOLUMEN CONSUMO ACUEDUCTO (m3)]]+Tabla1[[#This Row],[VOLUMEN CONSUMO CARROTANQUES (m3)]]</f>
        <v>295.3</v>
      </c>
      <c r="Y361" s="111">
        <v>0</v>
      </c>
      <c r="Z361" s="111">
        <v>400</v>
      </c>
      <c r="AA361" s="111">
        <f>+Tabla1[[#This Row],[VOLUMEN CONSUMO AGUA LIMPIA TINTORERIA (m3)]]</f>
        <v>53.300000000000011</v>
      </c>
      <c r="AB361" s="104">
        <f>Tabla1[[#This Row],[VOLUMEN CONSUMO AGUA LIMPIA TINTORERIA (m3)]]/Tabla1[[#This Row],[TOTAL CONSUMO AGUA PRODUCCIÓN (m3)]]</f>
        <v>0.18049441246190318</v>
      </c>
      <c r="AC361" s="111">
        <f>Tabla1[[#This Row],[TOTAL CONSUMO AGUA LIMPIA PRODUCCIÓN (m3)]]-Tabla1[[#This Row],[VOLUMEN CONSUMO AGUA LIMPIA LAVANDERIA (m3)]]</f>
        <v>53.300000000000011</v>
      </c>
      <c r="AD361" s="111">
        <v>0</v>
      </c>
      <c r="AE361" s="115"/>
      <c r="AF361" s="115">
        <v>65</v>
      </c>
      <c r="AG361" s="115">
        <v>45</v>
      </c>
      <c r="AH361" s="115">
        <f>Tabla1[[#This Row],[VOLUMEN CONSUMO AGUA LIMPIA LAVANDERIA (m3)]]</f>
        <v>242</v>
      </c>
      <c r="AI361" s="104">
        <f>Tabla1[[#This Row],[VOLUMEN CONSUMO AGUA LIMPIA LAVANDERIA (m3)]]/Tabla1[[#This Row],[TOTAL CONSUMO AGUA PRODUCCIÓN (m3)]]</f>
        <v>0.81950558753809677</v>
      </c>
      <c r="AJ361" s="115">
        <f>'[1]Contadores Por Turno 2026'!D363-'[1]Contadores Por Turno 2026'!D362</f>
        <v>242</v>
      </c>
      <c r="AK361" s="115">
        <v>0</v>
      </c>
      <c r="AL361" s="115"/>
      <c r="AM361" s="115">
        <v>19</v>
      </c>
      <c r="AN361" s="115">
        <v>0</v>
      </c>
      <c r="AO361" s="220">
        <f>'[1]Contadores Por Turno 2026'!R363-'[1]Contadores Por Turno 2026'!R362</f>
        <v>31</v>
      </c>
      <c r="AP361" s="114">
        <v>3.1309793007479603E-2</v>
      </c>
      <c r="AQ361" s="220"/>
      <c r="AR361" s="220">
        <v>8</v>
      </c>
      <c r="AS361" s="115">
        <f>'[1]Contadores Por Turno 2026'!L363-'[1]Contadores Por Turno 2026'!L362</f>
        <v>28</v>
      </c>
      <c r="AT361" s="220"/>
      <c r="AU361" s="112">
        <f>'[1]Contadores Por Turno 2026'!U363-'[1]Contadores Por Turno 2026'!U362</f>
        <v>310</v>
      </c>
      <c r="AV361" s="112">
        <f>'[1]Contadores Por Turno 2026'!V363-'[1]Contadores Por Turno 2026'!V362</f>
        <v>113</v>
      </c>
      <c r="AW361" s="112">
        <f>'[1]Contadores Por Turno 2026'!W363-'[1]Contadores Por Turno 2026'!W362</f>
        <v>104</v>
      </c>
      <c r="AX361" s="112"/>
      <c r="AY361" s="112">
        <f>('[1]Contadores Por Turno 2026'!AD363-'[1]Contadores Por Turno 2026'!AD362)</f>
        <v>22</v>
      </c>
      <c r="AZ361" s="112">
        <f>('[1]Contadores Por Turno 2026'!S363-'[1]Contadores Por Turno 2026'!S362)/1000</f>
        <v>9.4250000000000007</v>
      </c>
      <c r="BA361" s="225"/>
      <c r="BB361" s="4"/>
    </row>
    <row r="362" spans="1:54" ht="15.75" thickBot="1" x14ac:dyDescent="0.3">
      <c r="A362" s="25">
        <f>+A361+1</f>
        <v>46143</v>
      </c>
      <c r="B362" s="26">
        <v>1</v>
      </c>
      <c r="C362" s="26">
        <v>18</v>
      </c>
      <c r="D362" s="26">
        <v>1</v>
      </c>
      <c r="E362" s="26">
        <f>'[1]Contadores Por Turno 2026'!X364-'[1]Contadores Por Turno 2026'!X363</f>
        <v>27</v>
      </c>
      <c r="F362" s="26">
        <f>+Tabla1[[#This Row],[VOLUMEN  INGRESO PTAP (m3)]]*0.75</f>
        <v>20.25</v>
      </c>
      <c r="G362" s="26"/>
      <c r="H3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</v>
      </c>
      <c r="I362" s="26">
        <f>('[1]Contadores Por Turno 2026'!C364-'[1]Contadores Por Turno 2026'!C363)*10</f>
        <v>70</v>
      </c>
      <c r="J362" s="57">
        <f>Tabla1[[#This Row],[ENTRADA RO 1 (m3)]]</f>
        <v>173.374</v>
      </c>
      <c r="K362" s="57">
        <f>Tabla1[[#This Row],[RECHAZO ETAPA 1 (m3)]]</f>
        <v>34.373999999999995</v>
      </c>
      <c r="L362" s="57">
        <f>Tabla1[[#This Row],[PERMEADO ETAPA 1  (m3)]]</f>
        <v>139</v>
      </c>
      <c r="M362" s="56">
        <f>1-(Tabla1[[#This Row],[VOLUMEN ENVIADO A RO (m3)]]-Tabla1[[#This Row],[VOLUMEN ENVIADO PERMEADO RO (m3)]])/Tabla1[[#This Row],[VOLUMEN ENVIADO A RO (m3)]]</f>
        <v>0.80173497756295642</v>
      </c>
      <c r="N362" s="57">
        <f>('[1]Contadores Por Turno 2026'!N364-'[1]Contadores Por Turno 2026'!N363)/1000</f>
        <v>173.374</v>
      </c>
      <c r="O362" s="57">
        <f>('[1]Contadores Por Turno 2026'!O364-'[1]Contadores Por Turno 2026'!O363)</f>
        <v>139</v>
      </c>
      <c r="P362" s="57">
        <f>+Tabla1[[#This Row],[ENTRADA RO 1 (m3)]]-Tabla1[[#This Row],[PERMEADO ETAPA 1  (m3)]]</f>
        <v>34.373999999999995</v>
      </c>
      <c r="Q362" s="56">
        <f>1-(Tabla1[[#This Row],[VOLUMEN ENVIADO A RO (m3)]]-Tabla1[[#This Row],[VOLUMEN ENVIADO PERMEADO RO (m3)]])/Tabla1[[#This Row],[VOLUMEN ENVIADO A RO (m3)]]</f>
        <v>0.80173497756295642</v>
      </c>
      <c r="R362" s="57">
        <v>0</v>
      </c>
      <c r="S362" s="57">
        <v>0</v>
      </c>
      <c r="T362" s="57">
        <v>0</v>
      </c>
      <c r="U362" s="56" t="s">
        <v>18</v>
      </c>
      <c r="V362" s="57">
        <f>Tabla1[[#This Row],[VOLUMEN ENVIADO PERMEADO RO (m3)]]</f>
        <v>139</v>
      </c>
      <c r="W362" s="101">
        <f>Tabla1[[#This Row],[TOTAL CONSUMO AGUA LIMPIA PRODUCCIÓN (m3)]]+Tabla1[[#This Row],[TOTAL CONSUMO AGUA RECHAZO PRODUCCIÓN (m3)]]</f>
        <v>192.25</v>
      </c>
      <c r="X362" s="101">
        <f>+Tabla1[[#This Row],[PERMEADO ETAPA 1  (m3)]]+Tabla1[[#This Row],[VOLUMEN  PTAP POTABLE (m3)2]]+Tabla1[[#This Row],[VOLUMEN CONSUMO ACUEDUCTO (m3)]]+Tabla1[[#This Row],[VOLUMEN CONSUMO CARROTANQUES (m3)]]</f>
        <v>192.25</v>
      </c>
      <c r="Y362" s="101">
        <v>0</v>
      </c>
      <c r="Z362" s="101">
        <v>320</v>
      </c>
      <c r="AA362" s="101">
        <f>+Tabla1[[#This Row],[VOLUMEN CONSUMO AGUA LIMPIA TINTORERIA (m3)]]</f>
        <v>11.25</v>
      </c>
      <c r="AB362" s="104">
        <f>Tabla1[[#This Row],[VOLUMEN CONSUMO AGUA LIMPIA TINTORERIA (m3)]]/Tabla1[[#This Row],[TOTAL CONSUMO AGUA PRODUCCIÓN (m3)]]</f>
        <v>5.8517555266579972E-2</v>
      </c>
      <c r="AC362" s="101">
        <f>Tabla1[[#This Row],[TOTAL CONSUMO AGUA LIMPIA PRODUCCIÓN (m3)]]-Tabla1[[#This Row],[VOLUMEN CONSUMO AGUA LIMPIA LAVANDERIA (m3)]]</f>
        <v>11.25</v>
      </c>
      <c r="AD362" s="101">
        <v>0</v>
      </c>
      <c r="AE362" s="105"/>
      <c r="AF362" s="105">
        <v>65</v>
      </c>
      <c r="AG362" s="105">
        <v>45</v>
      </c>
      <c r="AH362" s="105">
        <f>Tabla1[[#This Row],[VOLUMEN CONSUMO AGUA LIMPIA LAVANDERIA (m3)]]</f>
        <v>181</v>
      </c>
      <c r="AI362" s="104">
        <f>Tabla1[[#This Row],[VOLUMEN CONSUMO AGUA LIMPIA LAVANDERIA (m3)]]/Tabla1[[#This Row],[TOTAL CONSUMO AGUA PRODUCCIÓN (m3)]]</f>
        <v>0.94148244473342002</v>
      </c>
      <c r="AJ362" s="105">
        <f>'[1]Contadores Por Turno 2026'!D364-'[1]Contadores Por Turno 2026'!D363</f>
        <v>181</v>
      </c>
      <c r="AK362" s="105">
        <v>0</v>
      </c>
      <c r="AL362" s="105"/>
      <c r="AM362" s="105">
        <v>19</v>
      </c>
      <c r="AN362" s="105">
        <v>0</v>
      </c>
      <c r="AO362" s="218">
        <v>0</v>
      </c>
      <c r="AP362" s="104">
        <v>9.5982142857142905E-2</v>
      </c>
      <c r="AQ362" s="218"/>
      <c r="AR362" s="218">
        <v>8</v>
      </c>
      <c r="AS362" s="105">
        <f>'[1]Contadores Por Turno 2026'!L364-'[1]Contadores Por Turno 2026'!L363</f>
        <v>18</v>
      </c>
      <c r="AT362" s="218"/>
      <c r="AU362" s="102">
        <f>'[1]Contadores Por Turno 2026'!U364-'[1]Contadores Por Turno 2026'!U363</f>
        <v>199</v>
      </c>
      <c r="AV362" s="102">
        <f>'[1]Contadores Por Turno 2026'!V364-'[1]Contadores Por Turno 2026'!V363</f>
        <v>109</v>
      </c>
      <c r="AW362" s="102">
        <f>'[1]Contadores Por Turno 2026'!W364-'[1]Contadores Por Turno 2026'!W363</f>
        <v>100</v>
      </c>
      <c r="AX362" s="102"/>
      <c r="AY362" s="345">
        <f>('[1]Contadores Por Turno 2026'!AD364-'[1]Contadores Por Turno 2026'!AD363)</f>
        <v>35</v>
      </c>
      <c r="AZ362" s="345" t="e">
        <f>('[1]Contadores Por Turno 2026'!S364-'[1]Contadores Por Turno 2026'!S363)/1000</f>
        <v>#VALUE!</v>
      </c>
      <c r="BA362" s="225"/>
      <c r="BB362" s="4"/>
    </row>
    <row r="363" spans="1:54" ht="15.75" thickBot="1" x14ac:dyDescent="0.3">
      <c r="A363" s="23">
        <f>+A362</f>
        <v>46143</v>
      </c>
      <c r="B363" s="17">
        <v>2</v>
      </c>
      <c r="C363" s="17">
        <v>18</v>
      </c>
      <c r="D363" s="17">
        <v>1</v>
      </c>
      <c r="E363" s="17">
        <f>'[1]Contadores Por Turno 2026'!X365-'[1]Contadores Por Turno 2026'!X364</f>
        <v>0</v>
      </c>
      <c r="F363" s="17">
        <f>+Tabla1[[#This Row],[VOLUMEN  INGRESO PTAP (m3)]]*0.75</f>
        <v>0</v>
      </c>
      <c r="H3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3" s="17">
        <f>('[1]Contadores Por Turno 2026'!C365-'[1]Contadores Por Turno 2026'!C364)*10</f>
        <v>0</v>
      </c>
      <c r="J363" s="59">
        <f>Tabla1[[#This Row],[ENTRADA RO 1 (m3)]]</f>
        <v>0</v>
      </c>
      <c r="K363" s="59">
        <f>Tabla1[[#This Row],[RECHAZO ETAPA 1 (m3)]]</f>
        <v>0</v>
      </c>
      <c r="L363" s="59">
        <f>Tabla1[[#This Row],[PERMEADO ETAPA 1  (m3)]]</f>
        <v>0</v>
      </c>
      <c r="M363" s="58" t="e">
        <f>1-(Tabla1[[#This Row],[VOLUMEN ENVIADO A RO (m3)]]-Tabla1[[#This Row],[VOLUMEN ENVIADO PERMEADO RO (m3)]])/Tabla1[[#This Row],[VOLUMEN ENVIADO A RO (m3)]]</f>
        <v>#DIV/0!</v>
      </c>
      <c r="N363" s="59">
        <f>('[1]Contadores Por Turno 2026'!N365-'[1]Contadores Por Turno 2026'!N364)/1000</f>
        <v>0</v>
      </c>
      <c r="O363" s="59">
        <f>('[1]Contadores Por Turno 2026'!O365-'[1]Contadores Por Turno 2026'!O364)</f>
        <v>0</v>
      </c>
      <c r="P363" s="59">
        <f>+Tabla1[[#This Row],[ENTRADA RO 1 (m3)]]-Tabla1[[#This Row],[PERMEADO ETAPA 1  (m3)]]</f>
        <v>0</v>
      </c>
      <c r="Q363" s="58" t="e">
        <f>1-(Tabla1[[#This Row],[VOLUMEN ENVIADO A RO (m3)]]-Tabla1[[#This Row],[VOLUMEN ENVIADO PERMEADO RO (m3)]])/Tabla1[[#This Row],[VOLUMEN ENVIADO A RO (m3)]]</f>
        <v>#DIV/0!</v>
      </c>
      <c r="R363" s="59">
        <v>0</v>
      </c>
      <c r="S363" s="59">
        <v>0</v>
      </c>
      <c r="T363" s="59">
        <v>0</v>
      </c>
      <c r="U363" s="58" t="s">
        <v>18</v>
      </c>
      <c r="V363" s="59">
        <f>Tabla1[[#This Row],[VOLUMEN ENVIADO PERMEADO RO (m3)]]</f>
        <v>0</v>
      </c>
      <c r="W363" s="106">
        <f>Tabla1[[#This Row],[TOTAL CONSUMO AGUA LIMPIA PRODUCCIÓN (m3)]]+Tabla1[[#This Row],[TOTAL CONSUMO AGUA RECHAZO PRODUCCIÓN (m3)]]</f>
        <v>0</v>
      </c>
      <c r="X363" s="106">
        <f>+Tabla1[[#This Row],[PERMEADO ETAPA 1  (m3)]]+Tabla1[[#This Row],[VOLUMEN  PTAP POTABLE (m3)2]]+Tabla1[[#This Row],[VOLUMEN CONSUMO ACUEDUCTO (m3)]]+Tabla1[[#This Row],[VOLUMEN CONSUMO CARROTANQUES (m3)]]</f>
        <v>0</v>
      </c>
      <c r="Y363" s="106">
        <v>0</v>
      </c>
      <c r="Z363" s="106">
        <v>0</v>
      </c>
      <c r="AA363" s="106">
        <f>+Tabla1[[#This Row],[VOLUMEN CONSUMO AGUA LIMPIA TINTORERIA (m3)]]</f>
        <v>0</v>
      </c>
      <c r="AB363" s="104" t="e">
        <f>Tabla1[[#This Row],[VOLUMEN CONSUMO AGUA LIMPIA TINTORERIA (m3)]]/Tabla1[[#This Row],[TOTAL CONSUMO AGUA PRODUCCIÓN (m3)]]</f>
        <v>#DIV/0!</v>
      </c>
      <c r="AC363" s="106">
        <f>Tabla1[[#This Row],[TOTAL CONSUMO AGUA LIMPIA PRODUCCIÓN (m3)]]-Tabla1[[#This Row],[VOLUMEN CONSUMO AGUA LIMPIA LAVANDERIA (m3)]]</f>
        <v>0</v>
      </c>
      <c r="AD363" s="106">
        <v>0</v>
      </c>
      <c r="AE363" s="110">
        <v>0</v>
      </c>
      <c r="AF363" s="110">
        <v>65</v>
      </c>
      <c r="AG363" s="110">
        <v>45</v>
      </c>
      <c r="AH363" s="110">
        <f>Tabla1[[#This Row],[VOLUMEN CONSUMO AGUA LIMPIA LAVANDERIA (m3)]]</f>
        <v>0</v>
      </c>
      <c r="AI363" s="104" t="e">
        <f>Tabla1[[#This Row],[VOLUMEN CONSUMO AGUA LIMPIA LAVANDERIA (m3)]]/Tabla1[[#This Row],[TOTAL CONSUMO AGUA PRODUCCIÓN (m3)]]</f>
        <v>#DIV/0!</v>
      </c>
      <c r="AJ363" s="110">
        <f>'[1]Contadores Por Turno 2026'!D365-'[1]Contadores Por Turno 2026'!D364</f>
        <v>0</v>
      </c>
      <c r="AK363" s="110">
        <v>0</v>
      </c>
      <c r="AL363" s="110">
        <v>5072</v>
      </c>
      <c r="AM363" s="110">
        <v>19</v>
      </c>
      <c r="AN363" s="110">
        <v>0</v>
      </c>
      <c r="AO363" s="219">
        <f>'[1]Contadores Por Turno 2026'!R365-'[1]Contadores Por Turno 2026'!R364</f>
        <v>0</v>
      </c>
      <c r="AP363" s="109" t="s">
        <v>18</v>
      </c>
      <c r="AQ363" s="219">
        <v>0</v>
      </c>
      <c r="AR363" s="219">
        <v>8</v>
      </c>
      <c r="AS363" s="110">
        <f>'[1]Contadores Por Turno 2026'!L365-'[1]Contadores Por Turno 2026'!L364</f>
        <v>0</v>
      </c>
      <c r="AT363" s="219"/>
      <c r="AU363" s="107">
        <f>'[1]Contadores Por Turno 2026'!U365-'[1]Contadores Por Turno 2026'!U364</f>
        <v>0</v>
      </c>
      <c r="AV363" s="107">
        <f>'[1]Contadores Por Turno 2026'!V365-'[1]Contadores Por Turno 2026'!V364</f>
        <v>0</v>
      </c>
      <c r="AW363" s="107">
        <f>'[1]Contadores Por Turno 2026'!W365-'[1]Contadores Por Turno 2026'!W364</f>
        <v>0</v>
      </c>
      <c r="AX363" s="107"/>
      <c r="AY363" s="346">
        <f>('[1]Contadores Por Turno 2026'!AD365-'[1]Contadores Por Turno 2026'!AD364)</f>
        <v>0</v>
      </c>
      <c r="AZ363" s="346" t="e">
        <f>('[1]Contadores Por Turno 2026'!S365-'[1]Contadores Por Turno 2026'!S364)/1000</f>
        <v>#VALUE!</v>
      </c>
      <c r="BA363" s="225"/>
      <c r="BB363" s="4"/>
    </row>
    <row r="364" spans="1:54" ht="15.75" thickBot="1" x14ac:dyDescent="0.3">
      <c r="A364" s="27">
        <f>+A363</f>
        <v>46143</v>
      </c>
      <c r="B364" s="28">
        <v>3</v>
      </c>
      <c r="C364" s="28">
        <v>18</v>
      </c>
      <c r="D364" s="28">
        <v>1</v>
      </c>
      <c r="E364" s="28">
        <f>'[1]Contadores Por Turno 2026'!X366-'[1]Contadores Por Turno 2026'!X365</f>
        <v>0</v>
      </c>
      <c r="F364" s="28">
        <f>+Tabla1[[#This Row],[VOLUMEN  INGRESO PTAP (m3)]]*0.75</f>
        <v>0</v>
      </c>
      <c r="G364" s="28"/>
      <c r="H3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4" s="28">
        <f>('[1]Contadores Por Turno 2026'!C366-'[1]Contadores Por Turno 2026'!C365)*10</f>
        <v>0</v>
      </c>
      <c r="J364" s="61">
        <f>Tabla1[[#This Row],[ENTRADA RO 1 (m3)]]</f>
        <v>0</v>
      </c>
      <c r="K364" s="61">
        <f>Tabla1[[#This Row],[RECHAZO ETAPA 1 (m3)]]</f>
        <v>0</v>
      </c>
      <c r="L364" s="61">
        <f>Tabla1[[#This Row],[PERMEADO ETAPA 1  (m3)]]</f>
        <v>0</v>
      </c>
      <c r="M364" s="60" t="e">
        <f>1-(Tabla1[[#This Row],[VOLUMEN ENVIADO A RO (m3)]]-Tabla1[[#This Row],[VOLUMEN ENVIADO PERMEADO RO (m3)]])/Tabla1[[#This Row],[VOLUMEN ENVIADO A RO (m3)]]</f>
        <v>#DIV/0!</v>
      </c>
      <c r="N364" s="61">
        <f>('[1]Contadores Por Turno 2026'!N366-'[1]Contadores Por Turno 2026'!N365)/1000</f>
        <v>0</v>
      </c>
      <c r="O364" s="61">
        <f>('[1]Contadores Por Turno 2026'!O366-'[1]Contadores Por Turno 2026'!O365)</f>
        <v>0</v>
      </c>
      <c r="P364" s="61">
        <f>+Tabla1[[#This Row],[ENTRADA RO 1 (m3)]]-Tabla1[[#This Row],[PERMEADO ETAPA 1  (m3)]]</f>
        <v>0</v>
      </c>
      <c r="Q364" s="60" t="e">
        <f>1-(Tabla1[[#This Row],[VOLUMEN ENVIADO A RO (m3)]]-Tabla1[[#This Row],[VOLUMEN ENVIADO PERMEADO RO (m3)]])/Tabla1[[#This Row],[VOLUMEN ENVIADO A RO (m3)]]</f>
        <v>#DIV/0!</v>
      </c>
      <c r="R364" s="61">
        <v>0</v>
      </c>
      <c r="S364" s="61">
        <v>0</v>
      </c>
      <c r="T364" s="61">
        <v>0</v>
      </c>
      <c r="U364" s="60" t="s">
        <v>18</v>
      </c>
      <c r="V364" s="61">
        <f>Tabla1[[#This Row],[VOLUMEN ENVIADO PERMEADO RO (m3)]]</f>
        <v>0</v>
      </c>
      <c r="W364" s="111">
        <f>Tabla1[[#This Row],[TOTAL CONSUMO AGUA LIMPIA PRODUCCIÓN (m3)]]+Tabla1[[#This Row],[TOTAL CONSUMO AGUA RECHAZO PRODUCCIÓN (m3)]]</f>
        <v>0</v>
      </c>
      <c r="X364" s="111">
        <f>+Tabla1[[#This Row],[PERMEADO ETAPA 1  (m3)]]+Tabla1[[#This Row],[VOLUMEN  PTAP POTABLE (m3)2]]+Tabla1[[#This Row],[VOLUMEN CONSUMO ACUEDUCTO (m3)]]+Tabla1[[#This Row],[VOLUMEN CONSUMO CARROTANQUES (m3)]]</f>
        <v>0</v>
      </c>
      <c r="Y364" s="111">
        <v>0</v>
      </c>
      <c r="Z364" s="111">
        <v>0</v>
      </c>
      <c r="AA364" s="111">
        <f>+Tabla1[[#This Row],[VOLUMEN CONSUMO AGUA LIMPIA TINTORERIA (m3)]]</f>
        <v>0</v>
      </c>
      <c r="AB364" s="104" t="e">
        <f>Tabla1[[#This Row],[VOLUMEN CONSUMO AGUA LIMPIA TINTORERIA (m3)]]/Tabla1[[#This Row],[TOTAL CONSUMO AGUA PRODUCCIÓN (m3)]]</f>
        <v>#DIV/0!</v>
      </c>
      <c r="AC364" s="111">
        <f>Tabla1[[#This Row],[TOTAL CONSUMO AGUA LIMPIA PRODUCCIÓN (m3)]]-Tabla1[[#This Row],[VOLUMEN CONSUMO AGUA LIMPIA LAVANDERIA (m3)]]</f>
        <v>0</v>
      </c>
      <c r="AD364" s="111">
        <v>0</v>
      </c>
      <c r="AE364" s="115"/>
      <c r="AF364" s="115">
        <v>65</v>
      </c>
      <c r="AG364" s="115">
        <v>45</v>
      </c>
      <c r="AH364" s="115">
        <f>Tabla1[[#This Row],[VOLUMEN CONSUMO AGUA LIMPIA LAVANDERIA (m3)]]</f>
        <v>0</v>
      </c>
      <c r="AI364" s="104" t="e">
        <f>Tabla1[[#This Row],[VOLUMEN CONSUMO AGUA LIMPIA LAVANDERIA (m3)]]/Tabla1[[#This Row],[TOTAL CONSUMO AGUA PRODUCCIÓN (m3)]]</f>
        <v>#DIV/0!</v>
      </c>
      <c r="AJ364" s="115">
        <f>'[1]Contadores Por Turno 2026'!D366-'[1]Contadores Por Turno 2026'!D365</f>
        <v>0</v>
      </c>
      <c r="AK364" s="115">
        <v>0</v>
      </c>
      <c r="AL364" s="115"/>
      <c r="AM364" s="115">
        <v>19</v>
      </c>
      <c r="AN364" s="115">
        <v>0</v>
      </c>
      <c r="AO364" s="220">
        <f>'[1]Contadores Por Turno 2026'!R366-'[1]Contadores Por Turno 2026'!R365</f>
        <v>0</v>
      </c>
      <c r="AP364" s="114">
        <v>0</v>
      </c>
      <c r="AQ364" s="220"/>
      <c r="AR364" s="220">
        <v>8</v>
      </c>
      <c r="AS364" s="115">
        <f>'[1]Contadores Por Turno 2026'!L366-'[1]Contadores Por Turno 2026'!L365</f>
        <v>0</v>
      </c>
      <c r="AT364" s="220"/>
      <c r="AU364" s="112">
        <f>'[1]Contadores Por Turno 2026'!U366-'[1]Contadores Por Turno 2026'!U365</f>
        <v>0</v>
      </c>
      <c r="AV364" s="112">
        <f>'[1]Contadores Por Turno 2026'!V366-'[1]Contadores Por Turno 2026'!V365</f>
        <v>0</v>
      </c>
      <c r="AW364" s="112">
        <f>'[1]Contadores Por Turno 2026'!W366-'[1]Contadores Por Turno 2026'!W365</f>
        <v>0</v>
      </c>
      <c r="AX364" s="112"/>
      <c r="AY364" s="112">
        <f>('[1]Contadores Por Turno 2026'!AD366-'[1]Contadores Por Turno 2026'!AD365)</f>
        <v>0</v>
      </c>
      <c r="AZ364" s="112" t="e">
        <f>('[1]Contadores Por Turno 2026'!S366-'[1]Contadores Por Turno 2026'!S365)/1000</f>
        <v>#VALUE!</v>
      </c>
      <c r="BA364" s="225"/>
      <c r="BB364" s="4"/>
    </row>
    <row r="365" spans="1:54" ht="15.75" thickBot="1" x14ac:dyDescent="0.3">
      <c r="A365" s="25">
        <f>+A364+1</f>
        <v>46144</v>
      </c>
      <c r="B365" s="26">
        <v>1</v>
      </c>
      <c r="C365" s="26">
        <v>18</v>
      </c>
      <c r="D365" s="26">
        <v>2</v>
      </c>
      <c r="E365" s="26">
        <f>'[1]Contadores Por Turno 2026'!X367-'[1]Contadores Por Turno 2026'!X366</f>
        <v>0</v>
      </c>
      <c r="F365" s="26">
        <f>+Tabla1[[#This Row],[VOLUMEN  INGRESO PTAP (m3)]]*0.75</f>
        <v>0</v>
      </c>
      <c r="G365" s="26"/>
      <c r="H3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5" s="26">
        <f>('[1]Contadores Por Turno 2026'!C367-'[1]Contadores Por Turno 2026'!C366)*10</f>
        <v>0</v>
      </c>
      <c r="J365" s="57">
        <f>Tabla1[[#This Row],[ENTRADA RO 1 (m3)]]</f>
        <v>0</v>
      </c>
      <c r="K365" s="57">
        <f>Tabla1[[#This Row],[RECHAZO ETAPA 1 (m3)]]</f>
        <v>0</v>
      </c>
      <c r="L365" s="57">
        <f>Tabla1[[#This Row],[PERMEADO ETAPA 1  (m3)]]</f>
        <v>0</v>
      </c>
      <c r="M365" s="56" t="e">
        <f>1-(Tabla1[[#This Row],[VOLUMEN ENVIADO A RO (m3)]]-Tabla1[[#This Row],[VOLUMEN ENVIADO PERMEADO RO (m3)]])/Tabla1[[#This Row],[VOLUMEN ENVIADO A RO (m3)]]</f>
        <v>#DIV/0!</v>
      </c>
      <c r="N365" s="57">
        <f>('[1]Contadores Por Turno 2026'!N367-'[1]Contadores Por Turno 2026'!N366)/1000</f>
        <v>0</v>
      </c>
      <c r="O365" s="57">
        <f>('[1]Contadores Por Turno 2026'!O367-'[1]Contadores Por Turno 2026'!O366)</f>
        <v>0</v>
      </c>
      <c r="P365" s="57">
        <f>+Tabla1[[#This Row],[ENTRADA RO 1 (m3)]]-Tabla1[[#This Row],[PERMEADO ETAPA 1  (m3)]]</f>
        <v>0</v>
      </c>
      <c r="Q365" s="56" t="e">
        <f>1-(Tabla1[[#This Row],[VOLUMEN ENVIADO A RO (m3)]]-Tabla1[[#This Row],[VOLUMEN ENVIADO PERMEADO RO (m3)]])/Tabla1[[#This Row],[VOLUMEN ENVIADO A RO (m3)]]</f>
        <v>#DIV/0!</v>
      </c>
      <c r="R365" s="57">
        <v>0</v>
      </c>
      <c r="S365" s="57">
        <v>0</v>
      </c>
      <c r="T365" s="57">
        <v>0</v>
      </c>
      <c r="U365" s="56" t="s">
        <v>18</v>
      </c>
      <c r="V365" s="57">
        <f>Tabla1[[#This Row],[VOLUMEN ENVIADO PERMEADO RO (m3)]]</f>
        <v>0</v>
      </c>
      <c r="W365" s="101">
        <f>Tabla1[[#This Row],[TOTAL CONSUMO AGUA LIMPIA PRODUCCIÓN (m3)]]+Tabla1[[#This Row],[TOTAL CONSUMO AGUA RECHAZO PRODUCCIÓN (m3)]]</f>
        <v>0</v>
      </c>
      <c r="X365" s="101">
        <f>+Tabla1[[#This Row],[PERMEADO ETAPA 1  (m3)]]+Tabla1[[#This Row],[VOLUMEN  PTAP POTABLE (m3)2]]+Tabla1[[#This Row],[VOLUMEN CONSUMO ACUEDUCTO (m3)]]+Tabla1[[#This Row],[VOLUMEN CONSUMO CARROTANQUES (m3)]]</f>
        <v>0</v>
      </c>
      <c r="Y365" s="101">
        <v>0</v>
      </c>
      <c r="Z365" s="101">
        <v>560</v>
      </c>
      <c r="AA365" s="101">
        <f>+Tabla1[[#This Row],[VOLUMEN CONSUMO AGUA LIMPIA TINTORERIA (m3)]]</f>
        <v>0</v>
      </c>
      <c r="AB365" s="104" t="e">
        <f>Tabla1[[#This Row],[VOLUMEN CONSUMO AGUA LIMPIA TINTORERIA (m3)]]/Tabla1[[#This Row],[TOTAL CONSUMO AGUA PRODUCCIÓN (m3)]]</f>
        <v>#DIV/0!</v>
      </c>
      <c r="AC365" s="101">
        <f>Tabla1[[#This Row],[TOTAL CONSUMO AGUA LIMPIA PRODUCCIÓN (m3)]]-Tabla1[[#This Row],[VOLUMEN CONSUMO AGUA LIMPIA LAVANDERIA (m3)]]</f>
        <v>0</v>
      </c>
      <c r="AD365" s="101">
        <v>0</v>
      </c>
      <c r="AE365" s="105"/>
      <c r="AF365" s="105">
        <v>65</v>
      </c>
      <c r="AG365" s="105">
        <v>45</v>
      </c>
      <c r="AH365" s="105">
        <f>Tabla1[[#This Row],[VOLUMEN CONSUMO AGUA LIMPIA LAVANDERIA (m3)]]</f>
        <v>0</v>
      </c>
      <c r="AI365" s="104" t="e">
        <f>Tabla1[[#This Row],[VOLUMEN CONSUMO AGUA LIMPIA LAVANDERIA (m3)]]/Tabla1[[#This Row],[TOTAL CONSUMO AGUA PRODUCCIÓN (m3)]]</f>
        <v>#DIV/0!</v>
      </c>
      <c r="AJ365" s="105">
        <f>'[1]Contadores Por Turno 2026'!D367-'[1]Contadores Por Turno 2026'!D366</f>
        <v>0</v>
      </c>
      <c r="AK365" s="105">
        <v>1</v>
      </c>
      <c r="AL365" s="105"/>
      <c r="AM365" s="105">
        <v>19</v>
      </c>
      <c r="AN365" s="105">
        <v>0</v>
      </c>
      <c r="AO365" s="218">
        <f>'[1]Contadores Por Turno 2026'!R367-'[1]Contadores Por Turno 2026'!R366</f>
        <v>0</v>
      </c>
      <c r="AP365" s="104">
        <v>1.2548262548262579E-2</v>
      </c>
      <c r="AQ365" s="218"/>
      <c r="AR365" s="218">
        <v>8</v>
      </c>
      <c r="AS365" s="105">
        <f>'[1]Contadores Por Turno 2026'!L367-'[1]Contadores Por Turno 2026'!L366</f>
        <v>0</v>
      </c>
      <c r="AT365" s="218"/>
      <c r="AU365" s="102">
        <f>'[1]Contadores Por Turno 2026'!U367-'[1]Contadores Por Turno 2026'!U366</f>
        <v>0</v>
      </c>
      <c r="AV365" s="102">
        <f>'[1]Contadores Por Turno 2026'!V367-'[1]Contadores Por Turno 2026'!V366</f>
        <v>0</v>
      </c>
      <c r="AW365" s="102">
        <f>'[1]Contadores Por Turno 2026'!W367-'[1]Contadores Por Turno 2026'!W366</f>
        <v>0</v>
      </c>
      <c r="AX365" s="102"/>
      <c r="AY365" s="345">
        <f>('[1]Contadores Por Turno 2026'!AD367-'[1]Contadores Por Turno 2026'!AD366)</f>
        <v>0</v>
      </c>
      <c r="AZ365" s="345" t="e">
        <f>('[1]Contadores Por Turno 2026'!S367-'[1]Contadores Por Turno 2026'!S366)/1000</f>
        <v>#VALUE!</v>
      </c>
      <c r="BA365" s="225"/>
      <c r="BB365" s="4"/>
    </row>
    <row r="366" spans="1:54" ht="15.75" thickBot="1" x14ac:dyDescent="0.3">
      <c r="A366" s="23">
        <f>+A365</f>
        <v>46144</v>
      </c>
      <c r="B366" s="17">
        <v>2</v>
      </c>
      <c r="C366" s="17">
        <v>18</v>
      </c>
      <c r="D366" s="17">
        <v>2</v>
      </c>
      <c r="E366" s="17">
        <f>'[1]Contadores Por Turno 2026'!X368-'[1]Contadores Por Turno 2026'!X367</f>
        <v>0</v>
      </c>
      <c r="F366" s="17">
        <f>+Tabla1[[#This Row],[VOLUMEN  INGRESO PTAP (m3)]]*0.75</f>
        <v>0</v>
      </c>
      <c r="H3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6" s="17">
        <f>('[1]Contadores Por Turno 2026'!C368-'[1]Contadores Por Turno 2026'!C367)*10</f>
        <v>0</v>
      </c>
      <c r="J366" s="59">
        <f>Tabla1[[#This Row],[ENTRADA RO 1 (m3)]]</f>
        <v>0</v>
      </c>
      <c r="K366" s="59">
        <f>Tabla1[[#This Row],[RECHAZO ETAPA 1 (m3)]]</f>
        <v>0</v>
      </c>
      <c r="L366" s="59">
        <f>Tabla1[[#This Row],[PERMEADO ETAPA 1  (m3)]]</f>
        <v>0</v>
      </c>
      <c r="M366" s="58" t="e">
        <f>1-(Tabla1[[#This Row],[VOLUMEN ENVIADO A RO (m3)]]-Tabla1[[#This Row],[VOLUMEN ENVIADO PERMEADO RO (m3)]])/Tabla1[[#This Row],[VOLUMEN ENVIADO A RO (m3)]]</f>
        <v>#DIV/0!</v>
      </c>
      <c r="N366" s="59">
        <f>('[1]Contadores Por Turno 2026'!N368-'[1]Contadores Por Turno 2026'!N367)/1000</f>
        <v>0</v>
      </c>
      <c r="O366" s="59">
        <f>('[1]Contadores Por Turno 2026'!O368-'[1]Contadores Por Turno 2026'!O367)</f>
        <v>0</v>
      </c>
      <c r="P366" s="59">
        <f>+Tabla1[[#This Row],[ENTRADA RO 1 (m3)]]-Tabla1[[#This Row],[PERMEADO ETAPA 1  (m3)]]</f>
        <v>0</v>
      </c>
      <c r="Q366" s="58" t="e">
        <f>1-(Tabla1[[#This Row],[VOLUMEN ENVIADO A RO (m3)]]-Tabla1[[#This Row],[VOLUMEN ENVIADO PERMEADO RO (m3)]])/Tabla1[[#This Row],[VOLUMEN ENVIADO A RO (m3)]]</f>
        <v>#DIV/0!</v>
      </c>
      <c r="R366" s="59">
        <v>0</v>
      </c>
      <c r="S366" s="59">
        <v>0</v>
      </c>
      <c r="T366" s="59">
        <v>0</v>
      </c>
      <c r="U366" s="58" t="s">
        <v>18</v>
      </c>
      <c r="V366" s="59">
        <f>Tabla1[[#This Row],[VOLUMEN ENVIADO PERMEADO RO (m3)]]</f>
        <v>0</v>
      </c>
      <c r="W366" s="106">
        <f>Tabla1[[#This Row],[TOTAL CONSUMO AGUA LIMPIA PRODUCCIÓN (m3)]]+Tabla1[[#This Row],[TOTAL CONSUMO AGUA RECHAZO PRODUCCIÓN (m3)]]</f>
        <v>0</v>
      </c>
      <c r="X366" s="106">
        <f>+Tabla1[[#This Row],[PERMEADO ETAPA 1  (m3)]]+Tabla1[[#This Row],[VOLUMEN  PTAP POTABLE (m3)2]]+Tabla1[[#This Row],[VOLUMEN CONSUMO ACUEDUCTO (m3)]]+Tabla1[[#This Row],[VOLUMEN CONSUMO CARROTANQUES (m3)]]</f>
        <v>0</v>
      </c>
      <c r="Y366" s="106">
        <v>0</v>
      </c>
      <c r="Z366" s="106">
        <v>0</v>
      </c>
      <c r="AA366" s="106">
        <f>+Tabla1[[#This Row],[VOLUMEN CONSUMO AGUA LIMPIA TINTORERIA (m3)]]</f>
        <v>0</v>
      </c>
      <c r="AB366" s="104" t="e">
        <f>Tabla1[[#This Row],[VOLUMEN CONSUMO AGUA LIMPIA TINTORERIA (m3)]]/Tabla1[[#This Row],[TOTAL CONSUMO AGUA PRODUCCIÓN (m3)]]</f>
        <v>#DIV/0!</v>
      </c>
      <c r="AC366" s="106">
        <f>Tabla1[[#This Row],[TOTAL CONSUMO AGUA LIMPIA PRODUCCIÓN (m3)]]-Tabla1[[#This Row],[VOLUMEN CONSUMO AGUA LIMPIA LAVANDERIA (m3)]]</f>
        <v>0</v>
      </c>
      <c r="AD366" s="106">
        <v>0</v>
      </c>
      <c r="AE366" s="110">
        <v>0</v>
      </c>
      <c r="AF366" s="110">
        <v>65</v>
      </c>
      <c r="AG366" s="110">
        <v>45</v>
      </c>
      <c r="AH366" s="110">
        <f>Tabla1[[#This Row],[VOLUMEN CONSUMO AGUA LIMPIA LAVANDERIA (m3)]]</f>
        <v>0</v>
      </c>
      <c r="AI366" s="104" t="e">
        <f>Tabla1[[#This Row],[VOLUMEN CONSUMO AGUA LIMPIA LAVANDERIA (m3)]]/Tabla1[[#This Row],[TOTAL CONSUMO AGUA PRODUCCIÓN (m3)]]</f>
        <v>#DIV/0!</v>
      </c>
      <c r="AJ366" s="110">
        <f>'[1]Contadores Por Turno 2026'!D368-'[1]Contadores Por Turno 2026'!D367</f>
        <v>0</v>
      </c>
      <c r="AK366" s="110">
        <v>0</v>
      </c>
      <c r="AL366" s="110">
        <v>0</v>
      </c>
      <c r="AM366" s="110">
        <v>19</v>
      </c>
      <c r="AN366" s="110">
        <v>0</v>
      </c>
      <c r="AO366" s="219">
        <f>'[1]Contadores Por Turno 2026'!R368-'[1]Contadores Por Turno 2026'!R367</f>
        <v>0</v>
      </c>
      <c r="AP366" s="109">
        <v>0.13564431047475511</v>
      </c>
      <c r="AQ366" s="219">
        <v>0</v>
      </c>
      <c r="AR366" s="219">
        <v>8</v>
      </c>
      <c r="AS366" s="110">
        <f>'[1]Contadores Por Turno 2026'!L368-'[1]Contadores Por Turno 2026'!L367</f>
        <v>0</v>
      </c>
      <c r="AT366" s="219"/>
      <c r="AU366" s="107">
        <f>'[1]Contadores Por Turno 2026'!U368-'[1]Contadores Por Turno 2026'!U367</f>
        <v>0</v>
      </c>
      <c r="AV366" s="107">
        <f>'[1]Contadores Por Turno 2026'!V368-'[1]Contadores Por Turno 2026'!V367</f>
        <v>0</v>
      </c>
      <c r="AW366" s="107">
        <f>'[1]Contadores Por Turno 2026'!W368-'[1]Contadores Por Turno 2026'!W367</f>
        <v>0</v>
      </c>
      <c r="AX366" s="107"/>
      <c r="AY366" s="346">
        <f>('[1]Contadores Por Turno 2026'!AD368-'[1]Contadores Por Turno 2026'!AD367)</f>
        <v>0</v>
      </c>
      <c r="AZ366" s="346" t="e">
        <f>('[1]Contadores Por Turno 2026'!S368-'[1]Contadores Por Turno 2026'!S367)/1000</f>
        <v>#VALUE!</v>
      </c>
      <c r="BA366" s="225"/>
      <c r="BB366" s="4"/>
    </row>
    <row r="367" spans="1:54" ht="15.75" thickBot="1" x14ac:dyDescent="0.3">
      <c r="A367" s="27">
        <f>+A366</f>
        <v>46144</v>
      </c>
      <c r="B367" s="28">
        <v>3</v>
      </c>
      <c r="C367" s="28">
        <v>18</v>
      </c>
      <c r="D367" s="28">
        <v>2</v>
      </c>
      <c r="E367" s="28">
        <f>'[1]Contadores Por Turno 2026'!X369-'[1]Contadores Por Turno 2026'!X368</f>
        <v>0</v>
      </c>
      <c r="F367" s="28">
        <f>+Tabla1[[#This Row],[VOLUMEN  INGRESO PTAP (m3)]]*0.75</f>
        <v>0</v>
      </c>
      <c r="G367" s="28"/>
      <c r="H3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7" s="28">
        <f>('[1]Contadores Por Turno 2026'!C369-'[1]Contadores Por Turno 2026'!C368)*10</f>
        <v>0</v>
      </c>
      <c r="J367" s="61">
        <f>Tabla1[[#This Row],[ENTRADA RO 1 (m3)]]</f>
        <v>0</v>
      </c>
      <c r="K367" s="61">
        <f>Tabla1[[#This Row],[RECHAZO ETAPA 1 (m3)]]</f>
        <v>0</v>
      </c>
      <c r="L367" s="61">
        <f>Tabla1[[#This Row],[PERMEADO ETAPA 1  (m3)]]</f>
        <v>0</v>
      </c>
      <c r="M367" s="60" t="e">
        <f>1-(Tabla1[[#This Row],[VOLUMEN ENVIADO A RO (m3)]]-Tabla1[[#This Row],[VOLUMEN ENVIADO PERMEADO RO (m3)]])/Tabla1[[#This Row],[VOLUMEN ENVIADO A RO (m3)]]</f>
        <v>#DIV/0!</v>
      </c>
      <c r="N367" s="61">
        <f>('[1]Contadores Por Turno 2026'!N369-'[1]Contadores Por Turno 2026'!N368)/1000</f>
        <v>0</v>
      </c>
      <c r="O367" s="61">
        <f>('[1]Contadores Por Turno 2026'!O369-'[1]Contadores Por Turno 2026'!O368)</f>
        <v>0</v>
      </c>
      <c r="P367" s="61">
        <f>+Tabla1[[#This Row],[ENTRADA RO 1 (m3)]]-Tabla1[[#This Row],[PERMEADO ETAPA 1  (m3)]]</f>
        <v>0</v>
      </c>
      <c r="Q367" s="60" t="e">
        <f>1-(Tabla1[[#This Row],[VOLUMEN ENVIADO A RO (m3)]]-Tabla1[[#This Row],[VOLUMEN ENVIADO PERMEADO RO (m3)]])/Tabla1[[#This Row],[VOLUMEN ENVIADO A RO (m3)]]</f>
        <v>#DIV/0!</v>
      </c>
      <c r="R367" s="61">
        <v>0</v>
      </c>
      <c r="S367" s="61">
        <v>0</v>
      </c>
      <c r="T367" s="61">
        <v>0</v>
      </c>
      <c r="U367" s="60" t="s">
        <v>18</v>
      </c>
      <c r="V367" s="61">
        <f>Tabla1[[#This Row],[VOLUMEN ENVIADO PERMEADO RO (m3)]]</f>
        <v>0</v>
      </c>
      <c r="W367" s="111">
        <f>Tabla1[[#This Row],[TOTAL CONSUMO AGUA LIMPIA PRODUCCIÓN (m3)]]+Tabla1[[#This Row],[TOTAL CONSUMO AGUA RECHAZO PRODUCCIÓN (m3)]]</f>
        <v>0</v>
      </c>
      <c r="X367" s="111">
        <f>+Tabla1[[#This Row],[PERMEADO ETAPA 1  (m3)]]+Tabla1[[#This Row],[VOLUMEN  PTAP POTABLE (m3)2]]+Tabla1[[#This Row],[VOLUMEN CONSUMO ACUEDUCTO (m3)]]+Tabla1[[#This Row],[VOLUMEN CONSUMO CARROTANQUES (m3)]]</f>
        <v>0</v>
      </c>
      <c r="Y367" s="111">
        <v>0</v>
      </c>
      <c r="Z367" s="111">
        <v>0</v>
      </c>
      <c r="AA367" s="111">
        <f>+Tabla1[[#This Row],[VOLUMEN CONSUMO AGUA LIMPIA TINTORERIA (m3)]]</f>
        <v>0</v>
      </c>
      <c r="AB367" s="104" t="e">
        <f>Tabla1[[#This Row],[VOLUMEN CONSUMO AGUA LIMPIA TINTORERIA (m3)]]/Tabla1[[#This Row],[TOTAL CONSUMO AGUA PRODUCCIÓN (m3)]]</f>
        <v>#DIV/0!</v>
      </c>
      <c r="AC367" s="111">
        <f>Tabla1[[#This Row],[TOTAL CONSUMO AGUA LIMPIA PRODUCCIÓN (m3)]]-Tabla1[[#This Row],[VOLUMEN CONSUMO AGUA LIMPIA LAVANDERIA (m3)]]</f>
        <v>0</v>
      </c>
      <c r="AD367" s="111">
        <v>0</v>
      </c>
      <c r="AE367" s="115"/>
      <c r="AF367" s="115">
        <v>65</v>
      </c>
      <c r="AG367" s="115">
        <v>45</v>
      </c>
      <c r="AH367" s="115">
        <f>Tabla1[[#This Row],[VOLUMEN CONSUMO AGUA LIMPIA LAVANDERIA (m3)]]</f>
        <v>0</v>
      </c>
      <c r="AI367" s="104" t="e">
        <f>Tabla1[[#This Row],[VOLUMEN CONSUMO AGUA LIMPIA LAVANDERIA (m3)]]/Tabla1[[#This Row],[TOTAL CONSUMO AGUA PRODUCCIÓN (m3)]]</f>
        <v>#DIV/0!</v>
      </c>
      <c r="AJ367" s="115">
        <f>'[1]Contadores Por Turno 2026'!D369-'[1]Contadores Por Turno 2026'!D368</f>
        <v>0</v>
      </c>
      <c r="AK367" s="115">
        <v>0</v>
      </c>
      <c r="AL367" s="115"/>
      <c r="AM367" s="115">
        <v>19</v>
      </c>
      <c r="AN367" s="115">
        <v>0</v>
      </c>
      <c r="AO367" s="220">
        <f>'[1]Contadores Por Turno 2026'!R369-'[1]Contadores Por Turno 2026'!R368</f>
        <v>0</v>
      </c>
      <c r="AP367" s="114">
        <v>2.9920645245219202E-2</v>
      </c>
      <c r="AQ367" s="220"/>
      <c r="AR367" s="220">
        <v>8</v>
      </c>
      <c r="AS367" s="115">
        <f>'[1]Contadores Por Turno 2026'!L369-'[1]Contadores Por Turno 2026'!L368</f>
        <v>0</v>
      </c>
      <c r="AT367" s="220"/>
      <c r="AU367" s="112">
        <f>'[1]Contadores Por Turno 2026'!U369-'[1]Contadores Por Turno 2026'!U368</f>
        <v>0</v>
      </c>
      <c r="AV367" s="112">
        <f>'[1]Contadores Por Turno 2026'!V369-'[1]Contadores Por Turno 2026'!V368</f>
        <v>0</v>
      </c>
      <c r="AW367" s="112">
        <f>'[1]Contadores Por Turno 2026'!W369-'[1]Contadores Por Turno 2026'!W368</f>
        <v>0</v>
      </c>
      <c r="AX367" s="112"/>
      <c r="AY367" s="112">
        <f>('[1]Contadores Por Turno 2026'!AD369-'[1]Contadores Por Turno 2026'!AD368)</f>
        <v>0</v>
      </c>
      <c r="AZ367" s="112" t="e">
        <f>('[1]Contadores Por Turno 2026'!S369-'[1]Contadores Por Turno 2026'!S368)/1000</f>
        <v>#VALUE!</v>
      </c>
      <c r="BA367" s="225"/>
      <c r="BB367" s="4"/>
    </row>
    <row r="368" spans="1:54" ht="15.75" thickBot="1" x14ac:dyDescent="0.3">
      <c r="A368" s="25">
        <f>+A367+1</f>
        <v>46145</v>
      </c>
      <c r="B368" s="26">
        <v>1</v>
      </c>
      <c r="C368" s="26">
        <v>18</v>
      </c>
      <c r="D368" s="26">
        <v>3</v>
      </c>
      <c r="E368" s="26">
        <f>'[1]Contadores Por Turno 2026'!X370-'[1]Contadores Por Turno 2026'!X369</f>
        <v>0</v>
      </c>
      <c r="F368" s="26">
        <f>+Tabla1[[#This Row],[VOLUMEN  INGRESO PTAP (m3)]]*0.75</f>
        <v>0</v>
      </c>
      <c r="G368" s="26"/>
      <c r="H3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8" s="26">
        <f>('[1]Contadores Por Turno 2026'!C370-'[1]Contadores Por Turno 2026'!C369)*10</f>
        <v>0</v>
      </c>
      <c r="J368" s="57">
        <f>Tabla1[[#This Row],[ENTRADA RO 1 (m3)]]</f>
        <v>0</v>
      </c>
      <c r="K368" s="57">
        <f>Tabla1[[#This Row],[RECHAZO ETAPA 1 (m3)]]</f>
        <v>0</v>
      </c>
      <c r="L368" s="57">
        <f>Tabla1[[#This Row],[PERMEADO ETAPA 1  (m3)]]</f>
        <v>0</v>
      </c>
      <c r="M368" s="56" t="e">
        <f>1-(Tabla1[[#This Row],[VOLUMEN ENVIADO A RO (m3)]]-Tabla1[[#This Row],[VOLUMEN ENVIADO PERMEADO RO (m3)]])/Tabla1[[#This Row],[VOLUMEN ENVIADO A RO (m3)]]</f>
        <v>#DIV/0!</v>
      </c>
      <c r="N368" s="57">
        <f>('[1]Contadores Por Turno 2026'!N370-'[1]Contadores Por Turno 2026'!N369)/1000</f>
        <v>0</v>
      </c>
      <c r="O368" s="57">
        <f>('[1]Contadores Por Turno 2026'!O370-'[1]Contadores Por Turno 2026'!O369)</f>
        <v>0</v>
      </c>
      <c r="P368" s="57">
        <f>+Tabla1[[#This Row],[ENTRADA RO 1 (m3)]]-Tabla1[[#This Row],[PERMEADO ETAPA 1  (m3)]]</f>
        <v>0</v>
      </c>
      <c r="Q368" s="56" t="e">
        <f>1-(Tabla1[[#This Row],[VOLUMEN ENVIADO A RO (m3)]]-Tabla1[[#This Row],[VOLUMEN ENVIADO PERMEADO RO (m3)]])/Tabla1[[#This Row],[VOLUMEN ENVIADO A RO (m3)]]</f>
        <v>#DIV/0!</v>
      </c>
      <c r="R368" s="57">
        <v>0</v>
      </c>
      <c r="S368" s="57">
        <v>0</v>
      </c>
      <c r="T368" s="57">
        <v>0</v>
      </c>
      <c r="U368" s="56" t="s">
        <v>18</v>
      </c>
      <c r="V368" s="57">
        <f>Tabla1[[#This Row],[VOLUMEN ENVIADO PERMEADO RO (m3)]]</f>
        <v>0</v>
      </c>
      <c r="W368" s="101">
        <f>Tabla1[[#This Row],[TOTAL CONSUMO AGUA LIMPIA PRODUCCIÓN (m3)]]+Tabla1[[#This Row],[TOTAL CONSUMO AGUA RECHAZO PRODUCCIÓN (m3)]]</f>
        <v>0</v>
      </c>
      <c r="X368" s="101">
        <f>+Tabla1[[#This Row],[PERMEADO ETAPA 1  (m3)]]+Tabla1[[#This Row],[VOLUMEN  PTAP POTABLE (m3)2]]+Tabla1[[#This Row],[VOLUMEN CONSUMO ACUEDUCTO (m3)]]+Tabla1[[#This Row],[VOLUMEN CONSUMO CARROTANQUES (m3)]]</f>
        <v>0</v>
      </c>
      <c r="Y368" s="101">
        <v>0</v>
      </c>
      <c r="Z368" s="101">
        <v>0</v>
      </c>
      <c r="AA368" s="101">
        <f>+Tabla1[[#This Row],[VOLUMEN CONSUMO AGUA LIMPIA TINTORERIA (m3)]]</f>
        <v>0</v>
      </c>
      <c r="AB368" s="104" t="e">
        <f>Tabla1[[#This Row],[VOLUMEN CONSUMO AGUA LIMPIA TINTORERIA (m3)]]/Tabla1[[#This Row],[TOTAL CONSUMO AGUA PRODUCCIÓN (m3)]]</f>
        <v>#DIV/0!</v>
      </c>
      <c r="AC368" s="101">
        <f>Tabla1[[#This Row],[TOTAL CONSUMO AGUA LIMPIA PRODUCCIÓN (m3)]]-Tabla1[[#This Row],[VOLUMEN CONSUMO AGUA LIMPIA LAVANDERIA (m3)]]</f>
        <v>0</v>
      </c>
      <c r="AD368" s="101">
        <v>0</v>
      </c>
      <c r="AE368" s="105"/>
      <c r="AF368" s="105">
        <v>65</v>
      </c>
      <c r="AG368" s="105">
        <v>45</v>
      </c>
      <c r="AH368" s="105">
        <f>Tabla1[[#This Row],[VOLUMEN CONSUMO AGUA LIMPIA LAVANDERIA (m3)]]</f>
        <v>0</v>
      </c>
      <c r="AI368" s="104" t="e">
        <f>Tabla1[[#This Row],[VOLUMEN CONSUMO AGUA LIMPIA LAVANDERIA (m3)]]/Tabla1[[#This Row],[TOTAL CONSUMO AGUA PRODUCCIÓN (m3)]]</f>
        <v>#DIV/0!</v>
      </c>
      <c r="AJ368" s="105">
        <f>'[1]Contadores Por Turno 2026'!D370-'[1]Contadores Por Turno 2026'!D369</f>
        <v>0</v>
      </c>
      <c r="AK368" s="105">
        <v>0</v>
      </c>
      <c r="AL368" s="105"/>
      <c r="AM368" s="105">
        <v>19</v>
      </c>
      <c r="AN368" s="105">
        <v>0</v>
      </c>
      <c r="AO368" s="218">
        <f>'[1]Contadores Por Turno 2026'!R370-'[1]Contadores Por Turno 2026'!R369</f>
        <v>0</v>
      </c>
      <c r="AP368" s="104">
        <v>3.3898305084745783E-2</v>
      </c>
      <c r="AQ368" s="218"/>
      <c r="AR368" s="218">
        <v>8</v>
      </c>
      <c r="AS368" s="105">
        <f>'[1]Contadores Por Turno 2026'!L370-'[1]Contadores Por Turno 2026'!L369</f>
        <v>0</v>
      </c>
      <c r="AT368" s="218"/>
      <c r="AU368" s="102">
        <f>'[1]Contadores Por Turno 2026'!U370-'[1]Contadores Por Turno 2026'!U369</f>
        <v>0</v>
      </c>
      <c r="AV368" s="102">
        <f>'[1]Contadores Por Turno 2026'!V370-'[1]Contadores Por Turno 2026'!V369</f>
        <v>0</v>
      </c>
      <c r="AW368" s="102">
        <f>'[1]Contadores Por Turno 2026'!W370-'[1]Contadores Por Turno 2026'!W369</f>
        <v>0</v>
      </c>
      <c r="AX368" s="102"/>
      <c r="AY368" s="345">
        <f>('[1]Contadores Por Turno 2026'!AD370-'[1]Contadores Por Turno 2026'!AD369)</f>
        <v>0</v>
      </c>
      <c r="AZ368" s="345" t="e">
        <f>('[1]Contadores Por Turno 2026'!S370-'[1]Contadores Por Turno 2026'!S369)/1000</f>
        <v>#VALUE!</v>
      </c>
      <c r="BA368" s="225"/>
      <c r="BB368" s="4"/>
    </row>
    <row r="369" spans="1:54" ht="15.75" thickBot="1" x14ac:dyDescent="0.3">
      <c r="A369" s="23">
        <f>+A368</f>
        <v>46145</v>
      </c>
      <c r="B369" s="17">
        <v>2</v>
      </c>
      <c r="C369" s="17">
        <v>18</v>
      </c>
      <c r="D369" s="17">
        <v>3</v>
      </c>
      <c r="E369" s="17">
        <f>'[1]Contadores Por Turno 2026'!X371-'[1]Contadores Por Turno 2026'!X370</f>
        <v>0</v>
      </c>
      <c r="F369" s="17">
        <f>+Tabla1[[#This Row],[VOLUMEN  INGRESO PTAP (m3)]]*0.75</f>
        <v>0</v>
      </c>
      <c r="H3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9" s="17">
        <f>('[1]Contadores Por Turno 2026'!C371-'[1]Contadores Por Turno 2026'!C370)*10</f>
        <v>0</v>
      </c>
      <c r="J369" s="59">
        <f>Tabla1[[#This Row],[ENTRADA RO 1 (m3)]]</f>
        <v>0</v>
      </c>
      <c r="K369" s="59">
        <f>Tabla1[[#This Row],[RECHAZO ETAPA 1 (m3)]]</f>
        <v>0</v>
      </c>
      <c r="L369" s="59">
        <f>Tabla1[[#This Row],[PERMEADO ETAPA 1  (m3)]]</f>
        <v>0</v>
      </c>
      <c r="M369" s="58" t="e">
        <f>1-(Tabla1[[#This Row],[VOLUMEN ENVIADO A RO (m3)]]-Tabla1[[#This Row],[VOLUMEN ENVIADO PERMEADO RO (m3)]])/Tabla1[[#This Row],[VOLUMEN ENVIADO A RO (m3)]]</f>
        <v>#DIV/0!</v>
      </c>
      <c r="N369" s="59">
        <f>('[1]Contadores Por Turno 2026'!N371-'[1]Contadores Por Turno 2026'!N370)/1000</f>
        <v>0</v>
      </c>
      <c r="O369" s="59">
        <f>('[1]Contadores Por Turno 2026'!O371-'[1]Contadores Por Turno 2026'!O370)</f>
        <v>0</v>
      </c>
      <c r="P369" s="59">
        <f>+Tabla1[[#This Row],[ENTRADA RO 1 (m3)]]-Tabla1[[#This Row],[PERMEADO ETAPA 1  (m3)]]</f>
        <v>0</v>
      </c>
      <c r="Q369" s="58" t="e">
        <f>1-(Tabla1[[#This Row],[VOLUMEN ENVIADO A RO (m3)]]-Tabla1[[#This Row],[VOLUMEN ENVIADO PERMEADO RO (m3)]])/Tabla1[[#This Row],[VOLUMEN ENVIADO A RO (m3)]]</f>
        <v>#DIV/0!</v>
      </c>
      <c r="R369" s="59">
        <v>0</v>
      </c>
      <c r="S369" s="59">
        <v>0</v>
      </c>
      <c r="T369" s="59">
        <v>0</v>
      </c>
      <c r="U369" s="58" t="s">
        <v>18</v>
      </c>
      <c r="V369" s="59">
        <f>Tabla1[[#This Row],[VOLUMEN ENVIADO PERMEADO RO (m3)]]</f>
        <v>0</v>
      </c>
      <c r="W369" s="106">
        <f>Tabla1[[#This Row],[TOTAL CONSUMO AGUA LIMPIA PRODUCCIÓN (m3)]]+Tabla1[[#This Row],[TOTAL CONSUMO AGUA RECHAZO PRODUCCIÓN (m3)]]</f>
        <v>0</v>
      </c>
      <c r="X369" s="106">
        <f>+Tabla1[[#This Row],[PERMEADO ETAPA 1  (m3)]]+Tabla1[[#This Row],[VOLUMEN  PTAP POTABLE (m3)2]]+Tabla1[[#This Row],[VOLUMEN CONSUMO ACUEDUCTO (m3)]]+Tabla1[[#This Row],[VOLUMEN CONSUMO CARROTANQUES (m3)]]</f>
        <v>0</v>
      </c>
      <c r="Y369" s="106">
        <v>0</v>
      </c>
      <c r="Z369" s="106">
        <v>0</v>
      </c>
      <c r="AA369" s="106">
        <f>+Tabla1[[#This Row],[VOLUMEN CONSUMO AGUA LIMPIA TINTORERIA (m3)]]</f>
        <v>0</v>
      </c>
      <c r="AB369" s="104" t="e">
        <f>Tabla1[[#This Row],[VOLUMEN CONSUMO AGUA LIMPIA TINTORERIA (m3)]]/Tabla1[[#This Row],[TOTAL CONSUMO AGUA PRODUCCIÓN (m3)]]</f>
        <v>#DIV/0!</v>
      </c>
      <c r="AC369" s="106">
        <f>Tabla1[[#This Row],[TOTAL CONSUMO AGUA LIMPIA PRODUCCIÓN (m3)]]-Tabla1[[#This Row],[VOLUMEN CONSUMO AGUA LIMPIA LAVANDERIA (m3)]]</f>
        <v>0</v>
      </c>
      <c r="AD369" s="106">
        <v>0</v>
      </c>
      <c r="AE369" s="110">
        <v>0</v>
      </c>
      <c r="AF369" s="110">
        <v>65</v>
      </c>
      <c r="AG369" s="110">
        <v>45</v>
      </c>
      <c r="AH369" s="110">
        <f>Tabla1[[#This Row],[VOLUMEN CONSUMO AGUA LIMPIA LAVANDERIA (m3)]]</f>
        <v>0</v>
      </c>
      <c r="AI369" s="104" t="e">
        <f>Tabla1[[#This Row],[VOLUMEN CONSUMO AGUA LIMPIA LAVANDERIA (m3)]]/Tabla1[[#This Row],[TOTAL CONSUMO AGUA PRODUCCIÓN (m3)]]</f>
        <v>#DIV/0!</v>
      </c>
      <c r="AJ369" s="110">
        <f>'[1]Contadores Por Turno 2026'!D371-'[1]Contadores Por Turno 2026'!D370</f>
        <v>0</v>
      </c>
      <c r="AK369" s="110">
        <v>0</v>
      </c>
      <c r="AL369" s="110">
        <v>0</v>
      </c>
      <c r="AM369" s="110">
        <v>19</v>
      </c>
      <c r="AN369" s="110">
        <v>0</v>
      </c>
      <c r="AO369" s="219">
        <f>'[1]Contadores Por Turno 2026'!R371-'[1]Contadores Por Turno 2026'!R370</f>
        <v>0</v>
      </c>
      <c r="AP369" s="109">
        <v>0.15448379804069334</v>
      </c>
      <c r="AQ369" s="219">
        <v>0</v>
      </c>
      <c r="AR369" s="219">
        <v>8</v>
      </c>
      <c r="AS369" s="110">
        <f>'[1]Contadores Por Turno 2026'!L371-'[1]Contadores Por Turno 2026'!L370</f>
        <v>0</v>
      </c>
      <c r="AT369" s="219"/>
      <c r="AU369" s="107">
        <f>'[1]Contadores Por Turno 2026'!U371-'[1]Contadores Por Turno 2026'!U370</f>
        <v>0</v>
      </c>
      <c r="AV369" s="107">
        <f>'[1]Contadores Por Turno 2026'!V371-'[1]Contadores Por Turno 2026'!V370</f>
        <v>0</v>
      </c>
      <c r="AW369" s="107">
        <f>'[1]Contadores Por Turno 2026'!W371-'[1]Contadores Por Turno 2026'!W370</f>
        <v>0</v>
      </c>
      <c r="AX369" s="107"/>
      <c r="AY369" s="346">
        <f>('[1]Contadores Por Turno 2026'!AD371-'[1]Contadores Por Turno 2026'!AD370)</f>
        <v>0</v>
      </c>
      <c r="AZ369" s="346" t="e">
        <f>('[1]Contadores Por Turno 2026'!S371-'[1]Contadores Por Turno 2026'!S370)/1000</f>
        <v>#VALUE!</v>
      </c>
      <c r="BA369" s="225"/>
      <c r="BB369" s="4"/>
    </row>
    <row r="370" spans="1:54" ht="15.75" thickBot="1" x14ac:dyDescent="0.3">
      <c r="A370" s="27">
        <f>+A369</f>
        <v>46145</v>
      </c>
      <c r="B370" s="28">
        <v>3</v>
      </c>
      <c r="C370" s="28">
        <v>18</v>
      </c>
      <c r="D370" s="28">
        <v>3</v>
      </c>
      <c r="E370" s="28">
        <f>'[1]Contadores Por Turno 2026'!X372-'[1]Contadores Por Turno 2026'!X371</f>
        <v>0</v>
      </c>
      <c r="F370" s="28">
        <f>+Tabla1[[#This Row],[VOLUMEN  INGRESO PTAP (m3)]]*0.75</f>
        <v>0</v>
      </c>
      <c r="G370" s="28"/>
      <c r="H3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0" s="28">
        <f>('[1]Contadores Por Turno 2026'!C372-'[1]Contadores Por Turno 2026'!C371)*10</f>
        <v>0</v>
      </c>
      <c r="J370" s="61">
        <f>Tabla1[[#This Row],[ENTRADA RO 1 (m3)]]</f>
        <v>0</v>
      </c>
      <c r="K370" s="61">
        <f>Tabla1[[#This Row],[RECHAZO ETAPA 1 (m3)]]</f>
        <v>0</v>
      </c>
      <c r="L370" s="61">
        <f>Tabla1[[#This Row],[PERMEADO ETAPA 1  (m3)]]</f>
        <v>0</v>
      </c>
      <c r="M370" s="60" t="e">
        <f>1-(Tabla1[[#This Row],[VOLUMEN ENVIADO A RO (m3)]]-Tabla1[[#This Row],[VOLUMEN ENVIADO PERMEADO RO (m3)]])/Tabla1[[#This Row],[VOLUMEN ENVIADO A RO (m3)]]</f>
        <v>#DIV/0!</v>
      </c>
      <c r="N370" s="61">
        <f>('[1]Contadores Por Turno 2026'!N372-'[1]Contadores Por Turno 2026'!N371)/1000</f>
        <v>0</v>
      </c>
      <c r="O370" s="61">
        <f>('[1]Contadores Por Turno 2026'!O372-'[1]Contadores Por Turno 2026'!O371)</f>
        <v>0</v>
      </c>
      <c r="P370" s="61">
        <f>+Tabla1[[#This Row],[ENTRADA RO 1 (m3)]]-Tabla1[[#This Row],[PERMEADO ETAPA 1  (m3)]]</f>
        <v>0</v>
      </c>
      <c r="Q370" s="60" t="e">
        <f>1-(Tabla1[[#This Row],[VOLUMEN ENVIADO A RO (m3)]]-Tabla1[[#This Row],[VOLUMEN ENVIADO PERMEADO RO (m3)]])/Tabla1[[#This Row],[VOLUMEN ENVIADO A RO (m3)]]</f>
        <v>#DIV/0!</v>
      </c>
      <c r="R370" s="61">
        <v>0</v>
      </c>
      <c r="S370" s="61">
        <v>0</v>
      </c>
      <c r="T370" s="61">
        <v>0</v>
      </c>
      <c r="U370" s="60" t="s">
        <v>18</v>
      </c>
      <c r="V370" s="61">
        <f>Tabla1[[#This Row],[VOLUMEN ENVIADO PERMEADO RO (m3)]]</f>
        <v>0</v>
      </c>
      <c r="W370" s="111">
        <f>Tabla1[[#This Row],[TOTAL CONSUMO AGUA LIMPIA PRODUCCIÓN (m3)]]+Tabla1[[#This Row],[TOTAL CONSUMO AGUA RECHAZO PRODUCCIÓN (m3)]]</f>
        <v>0</v>
      </c>
      <c r="X370" s="111">
        <f>+Tabla1[[#This Row],[PERMEADO ETAPA 1  (m3)]]+Tabla1[[#This Row],[VOLUMEN  PTAP POTABLE (m3)2]]+Tabla1[[#This Row],[VOLUMEN CONSUMO ACUEDUCTO (m3)]]+Tabla1[[#This Row],[VOLUMEN CONSUMO CARROTANQUES (m3)]]</f>
        <v>0</v>
      </c>
      <c r="Y370" s="111">
        <v>0</v>
      </c>
      <c r="Z370" s="111">
        <v>0</v>
      </c>
      <c r="AA370" s="111">
        <f>+Tabla1[[#This Row],[VOLUMEN CONSUMO AGUA LIMPIA TINTORERIA (m3)]]</f>
        <v>0</v>
      </c>
      <c r="AB370" s="104" t="e">
        <f>Tabla1[[#This Row],[VOLUMEN CONSUMO AGUA LIMPIA TINTORERIA (m3)]]/Tabla1[[#This Row],[TOTAL CONSUMO AGUA PRODUCCIÓN (m3)]]</f>
        <v>#DIV/0!</v>
      </c>
      <c r="AC370" s="111">
        <f>Tabla1[[#This Row],[TOTAL CONSUMO AGUA LIMPIA PRODUCCIÓN (m3)]]-Tabla1[[#This Row],[VOLUMEN CONSUMO AGUA LIMPIA LAVANDERIA (m3)]]</f>
        <v>0</v>
      </c>
      <c r="AD370" s="111">
        <v>0</v>
      </c>
      <c r="AE370" s="115"/>
      <c r="AF370" s="115">
        <v>65</v>
      </c>
      <c r="AG370" s="115">
        <v>45</v>
      </c>
      <c r="AH370" s="115">
        <f>Tabla1[[#This Row],[VOLUMEN CONSUMO AGUA LIMPIA LAVANDERIA (m3)]]</f>
        <v>0</v>
      </c>
      <c r="AI370" s="104" t="e">
        <f>Tabla1[[#This Row],[VOLUMEN CONSUMO AGUA LIMPIA LAVANDERIA (m3)]]/Tabla1[[#This Row],[TOTAL CONSUMO AGUA PRODUCCIÓN (m3)]]</f>
        <v>#DIV/0!</v>
      </c>
      <c r="AJ370" s="115">
        <f>'[1]Contadores Por Turno 2026'!D372-'[1]Contadores Por Turno 2026'!D371</f>
        <v>0</v>
      </c>
      <c r="AK370" s="115">
        <v>0</v>
      </c>
      <c r="AL370" s="115"/>
      <c r="AM370" s="115">
        <v>19</v>
      </c>
      <c r="AN370" s="115">
        <v>0</v>
      </c>
      <c r="AO370" s="220">
        <v>0</v>
      </c>
      <c r="AP370" s="114">
        <v>2.3186485591255357E-2</v>
      </c>
      <c r="AQ370" s="220"/>
      <c r="AR370" s="220">
        <v>8</v>
      </c>
      <c r="AS370" s="115">
        <f>'[1]Contadores Por Turno 2026'!L372-'[1]Contadores Por Turno 2026'!L371</f>
        <v>0</v>
      </c>
      <c r="AT370" s="220"/>
      <c r="AU370" s="112">
        <f>'[1]Contadores Por Turno 2026'!U372-'[1]Contadores Por Turno 2026'!U371</f>
        <v>0</v>
      </c>
      <c r="AV370" s="112">
        <f>'[1]Contadores Por Turno 2026'!V372-'[1]Contadores Por Turno 2026'!V371</f>
        <v>0</v>
      </c>
      <c r="AW370" s="112">
        <f>'[1]Contadores Por Turno 2026'!W372-'[1]Contadores Por Turno 2026'!W371</f>
        <v>0</v>
      </c>
      <c r="AX370" s="112"/>
      <c r="AY370" s="112">
        <f>('[1]Contadores Por Turno 2026'!AD372-'[1]Contadores Por Turno 2026'!AD371)</f>
        <v>0</v>
      </c>
      <c r="AZ370" s="112" t="e">
        <f>('[1]Contadores Por Turno 2026'!S372-'[1]Contadores Por Turno 2026'!S371)/1000</f>
        <v>#VALUE!</v>
      </c>
      <c r="BA370" s="225"/>
      <c r="BB370" s="4"/>
    </row>
    <row r="371" spans="1:54" ht="15.75" thickBot="1" x14ac:dyDescent="0.3">
      <c r="A371" s="25">
        <f>+A370+1</f>
        <v>46146</v>
      </c>
      <c r="B371" s="26">
        <v>1</v>
      </c>
      <c r="C371" s="26">
        <v>18</v>
      </c>
      <c r="D371" s="26">
        <v>4</v>
      </c>
      <c r="E371" s="26">
        <f>'[1]Contadores Por Turno 2026'!X373-'[1]Contadores Por Turno 2026'!X372</f>
        <v>67</v>
      </c>
      <c r="F371" s="26">
        <f>+Tabla1[[#This Row],[VOLUMEN  INGRESO PTAP (m3)]]*0.75</f>
        <v>50.25</v>
      </c>
      <c r="G371" s="26"/>
      <c r="H3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371" s="26">
        <f>('[1]Contadores Por Turno 2026'!C373-'[1]Contadores Por Turno 2026'!C372)*10</f>
        <v>270</v>
      </c>
      <c r="J371" s="57">
        <f>Tabla1[[#This Row],[ENTRADA RO 1 (m3)]]</f>
        <v>76.263999999999996</v>
      </c>
      <c r="K371" s="57">
        <f>Tabla1[[#This Row],[RECHAZO ETAPA 1 (m3)]]</f>
        <v>21.263999999999996</v>
      </c>
      <c r="L371" s="57">
        <f>Tabla1[[#This Row],[PERMEADO ETAPA 1  (m3)]]</f>
        <v>55</v>
      </c>
      <c r="M371" s="56">
        <f>1-(Tabla1[[#This Row],[VOLUMEN ENVIADO A RO (m3)]]-Tabla1[[#This Row],[VOLUMEN ENVIADO PERMEADO RO (m3)]])/Tabla1[[#This Row],[VOLUMEN ENVIADO A RO (m3)]]</f>
        <v>0.7211790622049723</v>
      </c>
      <c r="N371" s="57">
        <f>('[1]Contadores Por Turno 2026'!N373-'[1]Contadores Por Turno 2026'!N372)/1000</f>
        <v>76.263999999999996</v>
      </c>
      <c r="O371" s="57">
        <f>('[1]Contadores Por Turno 2026'!O373-'[1]Contadores Por Turno 2026'!O372)</f>
        <v>55</v>
      </c>
      <c r="P371" s="57">
        <f>+Tabla1[[#This Row],[ENTRADA RO 1 (m3)]]-Tabla1[[#This Row],[PERMEADO ETAPA 1  (m3)]]</f>
        <v>21.263999999999996</v>
      </c>
      <c r="Q371" s="56">
        <f>1-(Tabla1[[#This Row],[VOLUMEN ENVIADO A RO (m3)]]-Tabla1[[#This Row],[VOLUMEN ENVIADO PERMEADO RO (m3)]])/Tabla1[[#This Row],[VOLUMEN ENVIADO A RO (m3)]]</f>
        <v>0.7211790622049723</v>
      </c>
      <c r="R371" s="57">
        <v>0</v>
      </c>
      <c r="S371" s="57">
        <v>0</v>
      </c>
      <c r="T371" s="57">
        <v>0</v>
      </c>
      <c r="U371" s="56" t="s">
        <v>18</v>
      </c>
      <c r="V371" s="57">
        <f>Tabla1[[#This Row],[VOLUMEN ENVIADO PERMEADO RO (m3)]]</f>
        <v>55</v>
      </c>
      <c r="W371" s="101">
        <f>Tabla1[[#This Row],[TOTAL CONSUMO AGUA LIMPIA PRODUCCIÓN (m3)]]+Tabla1[[#This Row],[TOTAL CONSUMO AGUA RECHAZO PRODUCCIÓN (m3)]]</f>
        <v>354.25</v>
      </c>
      <c r="X371" s="101">
        <f>+Tabla1[[#This Row],[PERMEADO ETAPA 1  (m3)]]+Tabla1[[#This Row],[VOLUMEN  PTAP POTABLE (m3)2]]+Tabla1[[#This Row],[VOLUMEN CONSUMO ACUEDUCTO (m3)]]+Tabla1[[#This Row],[VOLUMEN CONSUMO CARROTANQUES (m3)]]</f>
        <v>354.25</v>
      </c>
      <c r="Y371" s="101">
        <v>0</v>
      </c>
      <c r="Z371" s="101">
        <v>480</v>
      </c>
      <c r="AA371" s="101">
        <f>+Tabla1[[#This Row],[VOLUMEN CONSUMO AGUA LIMPIA TINTORERIA (m3)]]</f>
        <v>103.25</v>
      </c>
      <c r="AB371" s="104">
        <f>Tabla1[[#This Row],[VOLUMEN CONSUMO AGUA LIMPIA TINTORERIA (m3)]]/Tabla1[[#This Row],[TOTAL CONSUMO AGUA PRODUCCIÓN (m3)]]</f>
        <v>0.29146083274523643</v>
      </c>
      <c r="AC371" s="101">
        <f>Tabla1[[#This Row],[TOTAL CONSUMO AGUA LIMPIA PRODUCCIÓN (m3)]]-Tabla1[[#This Row],[VOLUMEN CONSUMO AGUA LIMPIA LAVANDERIA (m3)]]</f>
        <v>103.25</v>
      </c>
      <c r="AD371" s="101">
        <v>0</v>
      </c>
      <c r="AE371" s="105"/>
      <c r="AF371" s="105">
        <v>65</v>
      </c>
      <c r="AG371" s="105">
        <v>45</v>
      </c>
      <c r="AH371" s="105">
        <f>Tabla1[[#This Row],[VOLUMEN CONSUMO AGUA LIMPIA LAVANDERIA (m3)]]</f>
        <v>251</v>
      </c>
      <c r="AI371" s="104">
        <f>Tabla1[[#This Row],[VOLUMEN CONSUMO AGUA LIMPIA LAVANDERIA (m3)]]/Tabla1[[#This Row],[TOTAL CONSUMO AGUA PRODUCCIÓN (m3)]]</f>
        <v>0.70853916725476362</v>
      </c>
      <c r="AJ371" s="105">
        <f>'[1]Contadores Por Turno 2026'!D373-'[1]Contadores Por Turno 2026'!D372</f>
        <v>251</v>
      </c>
      <c r="AK371" s="105">
        <v>0</v>
      </c>
      <c r="AL371" s="105"/>
      <c r="AM371" s="105">
        <v>19</v>
      </c>
      <c r="AN371" s="105">
        <v>0</v>
      </c>
      <c r="AO371" s="218">
        <v>0</v>
      </c>
      <c r="AP371" s="104" t="s">
        <v>18</v>
      </c>
      <c r="AQ371" s="218"/>
      <c r="AR371" s="218">
        <v>8</v>
      </c>
      <c r="AS371" s="105">
        <f>'[1]Contadores Por Turno 2026'!L373-'[1]Contadores Por Turno 2026'!L372</f>
        <v>1</v>
      </c>
      <c r="AT371" s="218"/>
      <c r="AU371" s="102">
        <f>'[1]Contadores Por Turno 2026'!U373-'[1]Contadores Por Turno 2026'!U372</f>
        <v>371</v>
      </c>
      <c r="AV371" s="102">
        <f>'[1]Contadores Por Turno 2026'!V373-'[1]Contadores Por Turno 2026'!V372</f>
        <v>48</v>
      </c>
      <c r="AW371" s="102">
        <f>'[1]Contadores Por Turno 2026'!W373-'[1]Contadores Por Turno 2026'!W372</f>
        <v>60</v>
      </c>
      <c r="AX371" s="102"/>
      <c r="AY371" s="345">
        <f>('[1]Contadores Por Turno 2026'!AD373-'[1]Contadores Por Turno 2026'!AD372)</f>
        <v>47</v>
      </c>
      <c r="AZ371" s="345" t="e">
        <f>('[1]Contadores Por Turno 2026'!S373-'[1]Contadores Por Turno 2026'!S372)/1000</f>
        <v>#VALUE!</v>
      </c>
      <c r="BA371" s="225"/>
      <c r="BB371" s="4"/>
    </row>
    <row r="372" spans="1:54" ht="15.75" thickBot="1" x14ac:dyDescent="0.3">
      <c r="A372" s="23">
        <f>+A371</f>
        <v>46146</v>
      </c>
      <c r="B372" s="17">
        <v>2</v>
      </c>
      <c r="C372" s="17">
        <v>18</v>
      </c>
      <c r="D372" s="17">
        <v>4</v>
      </c>
      <c r="E372" s="17">
        <f>'[1]Contadores Por Turno 2026'!X374-'[1]Contadores Por Turno 2026'!X373</f>
        <v>94</v>
      </c>
      <c r="F372" s="17">
        <f>+Tabla1[[#This Row],[VOLUMEN  INGRESO PTAP (m3)]]*0.75</f>
        <v>70.5</v>
      </c>
      <c r="H37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211</v>
      </c>
      <c r="I372" s="17">
        <f>('[1]Contadores Por Turno 2026'!C374-'[1]Contadores Por Turno 2026'!C373)*10</f>
        <v>330</v>
      </c>
      <c r="J372" s="59">
        <f>Tabla1[[#This Row],[ENTRADA RO 1 (m3)]]</f>
        <v>248.54400000000001</v>
      </c>
      <c r="K372" s="59">
        <f>Tabla1[[#This Row],[RECHAZO ETAPA 1 (m3)]]</f>
        <v>55.544000000000011</v>
      </c>
      <c r="L372" s="59">
        <f>Tabla1[[#This Row],[PERMEADO ETAPA 1  (m3)]]</f>
        <v>193</v>
      </c>
      <c r="M372" s="58">
        <f>1-(Tabla1[[#This Row],[VOLUMEN ENVIADO A RO (m3)]]-Tabla1[[#This Row],[VOLUMEN ENVIADO PERMEADO RO (m3)]])/Tabla1[[#This Row],[VOLUMEN ENVIADO A RO (m3)]]</f>
        <v>0.77652246684691639</v>
      </c>
      <c r="N372" s="59">
        <f>('[1]Contadores Por Turno 2026'!N374-'[1]Contadores Por Turno 2026'!N373)/1000</f>
        <v>248.54400000000001</v>
      </c>
      <c r="O372" s="59">
        <f>('[1]Contadores Por Turno 2026'!O374-'[1]Contadores Por Turno 2026'!O373)</f>
        <v>193</v>
      </c>
      <c r="P372" s="59">
        <f>+Tabla1[[#This Row],[ENTRADA RO 1 (m3)]]-Tabla1[[#This Row],[PERMEADO ETAPA 1  (m3)]]</f>
        <v>55.544000000000011</v>
      </c>
      <c r="Q372" s="58">
        <f>1-(Tabla1[[#This Row],[VOLUMEN ENVIADO A RO (m3)]]-Tabla1[[#This Row],[VOLUMEN ENVIADO PERMEADO RO (m3)]])/Tabla1[[#This Row],[VOLUMEN ENVIADO A RO (m3)]]</f>
        <v>0.77652246684691639</v>
      </c>
      <c r="R372" s="59">
        <v>0</v>
      </c>
      <c r="S372" s="59">
        <v>0</v>
      </c>
      <c r="T372" s="59">
        <v>0</v>
      </c>
      <c r="U372" s="58" t="s">
        <v>18</v>
      </c>
      <c r="V372" s="59">
        <f>Tabla1[[#This Row],[VOLUMEN ENVIADO PERMEADO RO (m3)]]</f>
        <v>193</v>
      </c>
      <c r="W372" s="106">
        <f>Tabla1[[#This Row],[TOTAL CONSUMO AGUA LIMPIA PRODUCCIÓN (m3)]]+Tabla1[[#This Row],[TOTAL CONSUMO AGUA RECHAZO PRODUCCIÓN (m3)]]</f>
        <v>474.5</v>
      </c>
      <c r="X372" s="106">
        <f>+Tabla1[[#This Row],[PERMEADO ETAPA 1  (m3)]]+Tabla1[[#This Row],[VOLUMEN  PTAP POTABLE (m3)2]]+Tabla1[[#This Row],[VOLUMEN CONSUMO ACUEDUCTO (m3)]]+Tabla1[[#This Row],[VOLUMEN CONSUMO CARROTANQUES (m3)]]</f>
        <v>474.5</v>
      </c>
      <c r="Y372" s="106">
        <v>0</v>
      </c>
      <c r="Z372" s="106">
        <v>0</v>
      </c>
      <c r="AA372" s="106">
        <f>+Tabla1[[#This Row],[VOLUMEN CONSUMO AGUA LIMPIA TINTORERIA (m3)]]</f>
        <v>183.5</v>
      </c>
      <c r="AB372" s="104">
        <f>Tabla1[[#This Row],[VOLUMEN CONSUMO AGUA LIMPIA TINTORERIA (m3)]]/Tabla1[[#This Row],[TOTAL CONSUMO AGUA PRODUCCIÓN (m3)]]</f>
        <v>0.38672286617492097</v>
      </c>
      <c r="AC372" s="106">
        <f>Tabla1[[#This Row],[TOTAL CONSUMO AGUA LIMPIA PRODUCCIÓN (m3)]]-Tabla1[[#This Row],[VOLUMEN CONSUMO AGUA LIMPIA LAVANDERIA (m3)]]</f>
        <v>183.5</v>
      </c>
      <c r="AD372" s="106">
        <v>0</v>
      </c>
      <c r="AE372" s="110">
        <v>11133</v>
      </c>
      <c r="AF372" s="110">
        <v>65</v>
      </c>
      <c r="AG372" s="110">
        <v>45</v>
      </c>
      <c r="AH372" s="110">
        <f>Tabla1[[#This Row],[VOLUMEN CONSUMO AGUA LIMPIA LAVANDERIA (m3)]]</f>
        <v>291</v>
      </c>
      <c r="AI372" s="104">
        <f>Tabla1[[#This Row],[VOLUMEN CONSUMO AGUA LIMPIA LAVANDERIA (m3)]]/Tabla1[[#This Row],[TOTAL CONSUMO AGUA PRODUCCIÓN (m3)]]</f>
        <v>0.61327713382507898</v>
      </c>
      <c r="AJ372" s="110">
        <f>'[1]Contadores Por Turno 2026'!D374-'[1]Contadores Por Turno 2026'!D373</f>
        <v>291</v>
      </c>
      <c r="AK372" s="110">
        <v>0</v>
      </c>
      <c r="AL372" s="110">
        <v>15763</v>
      </c>
      <c r="AM372" s="110">
        <v>19</v>
      </c>
      <c r="AN372" s="110">
        <v>0</v>
      </c>
      <c r="AO372" s="219">
        <v>0</v>
      </c>
      <c r="AP372" s="109" t="s">
        <v>18</v>
      </c>
      <c r="AQ372" s="219">
        <v>0</v>
      </c>
      <c r="AR372" s="219">
        <v>8</v>
      </c>
      <c r="AS372" s="110">
        <f>'[1]Contadores Por Turno 2026'!L374-'[1]Contadores Por Turno 2026'!L373</f>
        <v>18</v>
      </c>
      <c r="AT372" s="219"/>
      <c r="AU372" s="107">
        <f>'[1]Contadores Por Turno 2026'!U374-'[1]Contadores Por Turno 2026'!U373</f>
        <v>498</v>
      </c>
      <c r="AV372" s="107">
        <f>'[1]Contadores Por Turno 2026'!V374-'[1]Contadores Por Turno 2026'!V373</f>
        <v>146</v>
      </c>
      <c r="AW372" s="107">
        <f>'[1]Contadores Por Turno 2026'!W374-'[1]Contadores Por Turno 2026'!W373</f>
        <v>125</v>
      </c>
      <c r="AX372" s="107"/>
      <c r="AY372" s="346">
        <f>('[1]Contadores Por Turno 2026'!AD374-'[1]Contadores Por Turno 2026'!AD373)</f>
        <v>-342</v>
      </c>
      <c r="AZ372" s="346" t="e">
        <f>('[1]Contadores Por Turno 2026'!S374-'[1]Contadores Por Turno 2026'!S373)/1000</f>
        <v>#VALUE!</v>
      </c>
      <c r="BA372" s="225"/>
      <c r="BB372" s="4"/>
    </row>
    <row r="373" spans="1:54" ht="15.75" thickBot="1" x14ac:dyDescent="0.3">
      <c r="A373" s="27">
        <f>+A372</f>
        <v>46146</v>
      </c>
      <c r="B373" s="28">
        <v>3</v>
      </c>
      <c r="C373" s="28">
        <v>18</v>
      </c>
      <c r="D373" s="28">
        <v>4</v>
      </c>
      <c r="E373" s="28">
        <f>'[1]Contadores Por Turno 2026'!X375-'[1]Contadores Por Turno 2026'!X374</f>
        <v>96</v>
      </c>
      <c r="F373" s="28">
        <f>+Tabla1[[#This Row],[VOLUMEN  INGRESO PTAP (m3)]]*0.75</f>
        <v>72</v>
      </c>
      <c r="G373" s="28"/>
      <c r="H37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295</v>
      </c>
      <c r="I373" s="28">
        <f>('[1]Contadores Por Turno 2026'!C375-'[1]Contadores Por Turno 2026'!C374)*10</f>
        <v>320</v>
      </c>
      <c r="J373" s="61">
        <f>Tabla1[[#This Row],[ENTRADA RO 1 (m3)]]</f>
        <v>174.92099999999999</v>
      </c>
      <c r="K373" s="61">
        <f>Tabla1[[#This Row],[RECHAZO ETAPA 1 (m3)]]</f>
        <v>44.920999999999992</v>
      </c>
      <c r="L373" s="61">
        <f>Tabla1[[#This Row],[PERMEADO ETAPA 1  (m3)]]</f>
        <v>130</v>
      </c>
      <c r="M373" s="60">
        <f>1-(Tabla1[[#This Row],[VOLUMEN ENVIADO A RO (m3)]]-Tabla1[[#This Row],[VOLUMEN ENVIADO PERMEADO RO (m3)]])/Tabla1[[#This Row],[VOLUMEN ENVIADO A RO (m3)]]</f>
        <v>0.74319264124947837</v>
      </c>
      <c r="N373" s="61">
        <f>('[1]Contadores Por Turno 2026'!N375-'[1]Contadores Por Turno 2026'!N374)/1000</f>
        <v>174.92099999999999</v>
      </c>
      <c r="O373" s="61">
        <f>('[1]Contadores Por Turno 2026'!O375-'[1]Contadores Por Turno 2026'!O374)</f>
        <v>130</v>
      </c>
      <c r="P373" s="61">
        <f>+Tabla1[[#This Row],[ENTRADA RO 1 (m3)]]-Tabla1[[#This Row],[PERMEADO ETAPA 1  (m3)]]</f>
        <v>44.920999999999992</v>
      </c>
      <c r="Q373" s="60">
        <f>1-(Tabla1[[#This Row],[VOLUMEN ENVIADO A RO (m3)]]-Tabla1[[#This Row],[VOLUMEN ENVIADO PERMEADO RO (m3)]])/Tabla1[[#This Row],[VOLUMEN ENVIADO A RO (m3)]]</f>
        <v>0.74319264124947837</v>
      </c>
      <c r="R373" s="61">
        <v>0</v>
      </c>
      <c r="S373" s="61">
        <v>0</v>
      </c>
      <c r="T373" s="61">
        <v>0</v>
      </c>
      <c r="U373" s="60" t="s">
        <v>18</v>
      </c>
      <c r="V373" s="61">
        <f>Tabla1[[#This Row],[VOLUMEN ENVIADO PERMEADO RO (m3)]]</f>
        <v>130</v>
      </c>
      <c r="W373" s="111">
        <f>Tabla1[[#This Row],[TOTAL CONSUMO AGUA LIMPIA PRODUCCIÓN (m3)]]+Tabla1[[#This Row],[TOTAL CONSUMO AGUA RECHAZO PRODUCCIÓN (m3)]]</f>
        <v>497</v>
      </c>
      <c r="X373" s="111">
        <f>+Tabla1[[#This Row],[PERMEADO ETAPA 1  (m3)]]+Tabla1[[#This Row],[VOLUMEN  PTAP POTABLE (m3)2]]+Tabla1[[#This Row],[VOLUMEN CONSUMO ACUEDUCTO (m3)]]+Tabla1[[#This Row],[VOLUMEN CONSUMO CARROTANQUES (m3)]]</f>
        <v>497</v>
      </c>
      <c r="Y373" s="111">
        <v>0</v>
      </c>
      <c r="Z373" s="111">
        <v>960</v>
      </c>
      <c r="AA373" s="111">
        <f>+Tabla1[[#This Row],[VOLUMEN CONSUMO AGUA LIMPIA TINTORERIA (m3)]]</f>
        <v>202</v>
      </c>
      <c r="AB373" s="104">
        <f>Tabla1[[#This Row],[VOLUMEN CONSUMO AGUA LIMPIA TINTORERIA (m3)]]/Tabla1[[#This Row],[TOTAL CONSUMO AGUA PRODUCCIÓN (m3)]]</f>
        <v>0.40643863179074446</v>
      </c>
      <c r="AC373" s="111">
        <f>Tabla1[[#This Row],[TOTAL CONSUMO AGUA LIMPIA PRODUCCIÓN (m3)]]-Tabla1[[#This Row],[VOLUMEN CONSUMO AGUA LIMPIA LAVANDERIA (m3)]]</f>
        <v>202</v>
      </c>
      <c r="AD373" s="111">
        <v>0</v>
      </c>
      <c r="AE373" s="115"/>
      <c r="AF373" s="115">
        <v>65</v>
      </c>
      <c r="AG373" s="115">
        <v>45</v>
      </c>
      <c r="AH373" s="115">
        <f>Tabla1[[#This Row],[VOLUMEN CONSUMO AGUA LIMPIA LAVANDERIA (m3)]]</f>
        <v>295</v>
      </c>
      <c r="AI373" s="104">
        <f>Tabla1[[#This Row],[VOLUMEN CONSUMO AGUA LIMPIA LAVANDERIA (m3)]]/Tabla1[[#This Row],[TOTAL CONSUMO AGUA PRODUCCIÓN (m3)]]</f>
        <v>0.59356136820925554</v>
      </c>
      <c r="AJ373" s="115">
        <f>'[1]Contadores Por Turno 2026'!D375-'[1]Contadores Por Turno 2026'!D374</f>
        <v>295</v>
      </c>
      <c r="AK373" s="115">
        <v>0</v>
      </c>
      <c r="AL373" s="115"/>
      <c r="AM373" s="115">
        <v>19</v>
      </c>
      <c r="AN373" s="115">
        <v>0</v>
      </c>
      <c r="AO373" s="220">
        <v>0</v>
      </c>
      <c r="AP373" s="114" t="s">
        <v>18</v>
      </c>
      <c r="AQ373" s="220"/>
      <c r="AR373" s="220">
        <v>8</v>
      </c>
      <c r="AS373" s="115">
        <f>'[1]Contadores Por Turno 2026'!L375-'[1]Contadores Por Turno 2026'!L374</f>
        <v>27</v>
      </c>
      <c r="AT373" s="220"/>
      <c r="AU373" s="112">
        <f>'[1]Contadores Por Turno 2026'!U375-'[1]Contadores Por Turno 2026'!U374</f>
        <v>521</v>
      </c>
      <c r="AV373" s="112">
        <f>'[1]Contadores Por Turno 2026'!V375-'[1]Contadores Por Turno 2026'!V374</f>
        <v>136</v>
      </c>
      <c r="AW373" s="112">
        <f>'[1]Contadores Por Turno 2026'!W375-'[1]Contadores Por Turno 2026'!W374</f>
        <v>94</v>
      </c>
      <c r="AX373" s="112"/>
      <c r="AY373" s="112">
        <f>('[1]Contadores Por Turno 2026'!AD375-'[1]Contadores Por Turno 2026'!AD374)</f>
        <v>343</v>
      </c>
      <c r="AZ373" s="112" t="e">
        <f>('[1]Contadores Por Turno 2026'!S375-'[1]Contadores Por Turno 2026'!S374)/1000</f>
        <v>#VALUE!</v>
      </c>
      <c r="BA373" s="225"/>
      <c r="BB373" s="4"/>
    </row>
    <row r="374" spans="1:54" ht="15.75" thickBot="1" x14ac:dyDescent="0.3">
      <c r="A374" s="25">
        <f>+A373+1</f>
        <v>46147</v>
      </c>
      <c r="B374" s="26">
        <v>1</v>
      </c>
      <c r="C374" s="26">
        <v>19</v>
      </c>
      <c r="D374" s="26">
        <v>5</v>
      </c>
      <c r="E374" s="26">
        <f>'[1]Contadores Por Turno 2026'!X376-'[1]Contadores Por Turno 2026'!X375</f>
        <v>58</v>
      </c>
      <c r="F374" s="26">
        <f>+Tabla1[[#This Row],[VOLUMEN  INGRESO PTAP (m3)]]*0.75</f>
        <v>43.5</v>
      </c>
      <c r="G374" s="26"/>
      <c r="H3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186</v>
      </c>
      <c r="I374" s="26">
        <f>('[1]Contadores Por Turno 2026'!C376-'[1]Contadores Por Turno 2026'!C375)*10</f>
        <v>280</v>
      </c>
      <c r="J374" s="57">
        <f>Tabla1[[#This Row],[ENTRADA RO 1 (m3)]]</f>
        <v>220.869</v>
      </c>
      <c r="K374" s="57">
        <f>Tabla1[[#This Row],[RECHAZO ETAPA 1 (m3)]]</f>
        <v>45.869</v>
      </c>
      <c r="L374" s="57">
        <f>Tabla1[[#This Row],[PERMEADO ETAPA 1  (m3)]]</f>
        <v>175</v>
      </c>
      <c r="M374" s="56">
        <f>1-(Tabla1[[#This Row],[VOLUMEN ENVIADO A RO (m3)]]-Tabla1[[#This Row],[VOLUMEN ENVIADO PERMEADO RO (m3)]])/Tabla1[[#This Row],[VOLUMEN ENVIADO A RO (m3)]]</f>
        <v>0.79232486224866328</v>
      </c>
      <c r="N374" s="57">
        <f>('[1]Contadores Por Turno 2026'!N376-'[1]Contadores Por Turno 2026'!N375)/1000</f>
        <v>220.869</v>
      </c>
      <c r="O374" s="57">
        <f>('[1]Contadores Por Turno 2026'!O376-'[1]Contadores Por Turno 2026'!O375)</f>
        <v>175</v>
      </c>
      <c r="P374" s="57">
        <f>+Tabla1[[#This Row],[ENTRADA RO 1 (m3)]]-Tabla1[[#This Row],[PERMEADO ETAPA 1  (m3)]]</f>
        <v>45.869</v>
      </c>
      <c r="Q374" s="56">
        <f>1-(Tabla1[[#This Row],[VOLUMEN ENVIADO A RO (m3)]]-Tabla1[[#This Row],[VOLUMEN ENVIADO PERMEADO RO (m3)]])/Tabla1[[#This Row],[VOLUMEN ENVIADO A RO (m3)]]</f>
        <v>0.79232486224866328</v>
      </c>
      <c r="R374" s="57">
        <v>0</v>
      </c>
      <c r="S374" s="57">
        <v>0</v>
      </c>
      <c r="T374" s="57">
        <v>0</v>
      </c>
      <c r="U374" s="56" t="s">
        <v>18</v>
      </c>
      <c r="V374" s="57">
        <f>Tabla1[[#This Row],[VOLUMEN ENVIADO PERMEADO RO (m3)]]</f>
        <v>175</v>
      </c>
      <c r="W374" s="101">
        <f>Tabla1[[#This Row],[TOTAL CONSUMO AGUA LIMPIA PRODUCCIÓN (m3)]]+Tabla1[[#This Row],[TOTAL CONSUMO AGUA RECHAZO PRODUCCIÓN (m3)]]</f>
        <v>404.5</v>
      </c>
      <c r="X374" s="101">
        <f>+Tabla1[[#This Row],[PERMEADO ETAPA 1  (m3)]]+Tabla1[[#This Row],[VOLUMEN  PTAP POTABLE (m3)2]]+Tabla1[[#This Row],[VOLUMEN CONSUMO ACUEDUCTO (m3)]]+Tabla1[[#This Row],[VOLUMEN CONSUMO CARROTANQUES (m3)]]</f>
        <v>404.5</v>
      </c>
      <c r="Y374" s="101">
        <v>0</v>
      </c>
      <c r="Z374" s="101">
        <v>640</v>
      </c>
      <c r="AA374" s="101">
        <f>+Tabla1[[#This Row],[VOLUMEN CONSUMO AGUA LIMPIA TINTORERIA (m3)]]</f>
        <v>187.5</v>
      </c>
      <c r="AB374" s="104">
        <f>Tabla1[[#This Row],[VOLUMEN CONSUMO AGUA LIMPIA TINTORERIA (m3)]]/Tabla1[[#This Row],[TOTAL CONSUMO AGUA PRODUCCIÓN (m3)]]</f>
        <v>0.46353522867737951</v>
      </c>
      <c r="AC374" s="101">
        <f>Tabla1[[#This Row],[TOTAL CONSUMO AGUA LIMPIA PRODUCCIÓN (m3)]]-Tabla1[[#This Row],[VOLUMEN CONSUMO AGUA LIMPIA LAVANDERIA (m3)]]</f>
        <v>187.5</v>
      </c>
      <c r="AD374" s="101">
        <v>0</v>
      </c>
      <c r="AE374" s="105"/>
      <c r="AF374" s="105">
        <v>65</v>
      </c>
      <c r="AG374" s="105">
        <v>45</v>
      </c>
      <c r="AH374" s="105">
        <f>Tabla1[[#This Row],[VOLUMEN CONSUMO AGUA LIMPIA LAVANDERIA (m3)]]</f>
        <v>217</v>
      </c>
      <c r="AI374" s="104">
        <f>Tabla1[[#This Row],[VOLUMEN CONSUMO AGUA LIMPIA LAVANDERIA (m3)]]/Tabla1[[#This Row],[TOTAL CONSUMO AGUA PRODUCCIÓN (m3)]]</f>
        <v>0.53646477132262049</v>
      </c>
      <c r="AJ374" s="105">
        <f>'[1]Contadores Por Turno 2026'!D376-'[1]Contadores Por Turno 2026'!D375</f>
        <v>217</v>
      </c>
      <c r="AK374" s="105">
        <v>0</v>
      </c>
      <c r="AL374" s="105"/>
      <c r="AM374" s="105">
        <v>19</v>
      </c>
      <c r="AN374" s="105">
        <v>0</v>
      </c>
      <c r="AO374" s="218">
        <f>'[1]Contadores Por Turno 2026'!R376-'[1]Contadores Por Turno 2026'!R375</f>
        <v>21</v>
      </c>
      <c r="AP374" s="104">
        <v>3.9219437535871426E-2</v>
      </c>
      <c r="AQ374" s="218"/>
      <c r="AR374" s="218">
        <v>8</v>
      </c>
      <c r="AS374" s="105">
        <f>'[1]Contadores Por Turno 2026'!L376-'[1]Contadores Por Turno 2026'!L375</f>
        <v>24</v>
      </c>
      <c r="AT374" s="218"/>
      <c r="AU374" s="102">
        <f>'[1]Contadores Por Turno 2026'!U376-'[1]Contadores Por Turno 2026'!U375</f>
        <v>419</v>
      </c>
      <c r="AV374" s="102">
        <f>'[1]Contadores Por Turno 2026'!V376-'[1]Contadores Por Turno 2026'!V375</f>
        <v>149</v>
      </c>
      <c r="AW374" s="102">
        <f>'[1]Contadores Por Turno 2026'!W376-'[1]Contadores Por Turno 2026'!W375</f>
        <v>110</v>
      </c>
      <c r="AX374" s="102"/>
      <c r="AY374" s="345">
        <f>('[1]Contadores Por Turno 2026'!AD376-'[1]Contadores Por Turno 2026'!AD375)</f>
        <v>-343</v>
      </c>
      <c r="AZ374" s="345" t="e">
        <f>('[1]Contadores Por Turno 2026'!S376-'[1]Contadores Por Turno 2026'!S375)/1000</f>
        <v>#VALUE!</v>
      </c>
      <c r="BA374" s="225"/>
      <c r="BB374" s="4"/>
    </row>
    <row r="375" spans="1:54" ht="15.75" thickBot="1" x14ac:dyDescent="0.3">
      <c r="A375" s="23">
        <f>+A374</f>
        <v>46147</v>
      </c>
      <c r="B375" s="17">
        <v>2</v>
      </c>
      <c r="C375" s="17">
        <v>19</v>
      </c>
      <c r="D375" s="17">
        <v>5</v>
      </c>
      <c r="E375" s="17">
        <f>'[1]Contadores Por Turno 2026'!X377-'[1]Contadores Por Turno 2026'!X376</f>
        <v>61</v>
      </c>
      <c r="F375" s="17">
        <f>+Tabla1[[#This Row],[VOLUMEN  INGRESO PTAP (m3)]]*0.75</f>
        <v>45.75</v>
      </c>
      <c r="H37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360</v>
      </c>
      <c r="I375" s="17">
        <f>('[1]Contadores Por Turno 2026'!C377-'[1]Contadores Por Turno 2026'!C376)*10</f>
        <v>370</v>
      </c>
      <c r="J375" s="59">
        <f>Tabla1[[#This Row],[ENTRADA RO 1 (m3)]]</f>
        <v>257.96800000000002</v>
      </c>
      <c r="K375" s="59">
        <f>Tabla1[[#This Row],[RECHAZO ETAPA 1 (m3)]]</f>
        <v>59.968000000000018</v>
      </c>
      <c r="L375" s="59">
        <f>Tabla1[[#This Row],[PERMEADO ETAPA 1  (m3)]]</f>
        <v>198</v>
      </c>
      <c r="M375" s="58">
        <f>1-(Tabla1[[#This Row],[VOLUMEN ENVIADO A RO (m3)]]-Tabla1[[#This Row],[VOLUMEN ENVIADO PERMEADO RO (m3)]])/Tabla1[[#This Row],[VOLUMEN ENVIADO A RO (m3)]]</f>
        <v>0.76753705886001355</v>
      </c>
      <c r="N375" s="59">
        <f>('[1]Contadores Por Turno 2026'!N377-'[1]Contadores Por Turno 2026'!N376)/1000</f>
        <v>257.96800000000002</v>
      </c>
      <c r="O375" s="59">
        <f>('[1]Contadores Por Turno 2026'!O377-'[1]Contadores Por Turno 2026'!O376)</f>
        <v>198</v>
      </c>
      <c r="P375" s="59">
        <f>+Tabla1[[#This Row],[ENTRADA RO 1 (m3)]]-Tabla1[[#This Row],[PERMEADO ETAPA 1  (m3)]]</f>
        <v>59.968000000000018</v>
      </c>
      <c r="Q375" s="58">
        <f>1-(Tabla1[[#This Row],[VOLUMEN ENVIADO A RO (m3)]]-Tabla1[[#This Row],[VOLUMEN ENVIADO PERMEADO RO (m3)]])/Tabla1[[#This Row],[VOLUMEN ENVIADO A RO (m3)]]</f>
        <v>0.76753705886001355</v>
      </c>
      <c r="R375" s="59">
        <v>0</v>
      </c>
      <c r="S375" s="59">
        <v>0</v>
      </c>
      <c r="T375" s="59">
        <v>0</v>
      </c>
      <c r="U375" s="58" t="s">
        <v>18</v>
      </c>
      <c r="V375" s="59">
        <f>Tabla1[[#This Row],[VOLUMEN ENVIADO PERMEADO RO (m3)]]</f>
        <v>198</v>
      </c>
      <c r="W375" s="106">
        <f>Tabla1[[#This Row],[TOTAL CONSUMO AGUA LIMPIA PRODUCCIÓN (m3)]]+Tabla1[[#This Row],[TOTAL CONSUMO AGUA RECHAZO PRODUCCIÓN (m3)]]</f>
        <v>603.75</v>
      </c>
      <c r="X375" s="106">
        <f>+Tabla1[[#This Row],[PERMEADO ETAPA 1  (m3)]]+Tabla1[[#This Row],[VOLUMEN  PTAP POTABLE (m3)2]]+Tabla1[[#This Row],[VOLUMEN CONSUMO ACUEDUCTO (m3)]]+Tabla1[[#This Row],[VOLUMEN CONSUMO CARROTANQUES (m3)]]</f>
        <v>603.75</v>
      </c>
      <c r="Y375" s="106">
        <v>0</v>
      </c>
      <c r="Z375" s="106">
        <v>560</v>
      </c>
      <c r="AA375" s="106">
        <f>+Tabla1[[#This Row],[VOLUMEN CONSUMO AGUA LIMPIA TINTORERIA (m3)]]</f>
        <v>267.75</v>
      </c>
      <c r="AB375" s="104">
        <f>Tabla1[[#This Row],[VOLUMEN CONSUMO AGUA LIMPIA TINTORERIA (m3)]]/Tabla1[[#This Row],[TOTAL CONSUMO AGUA PRODUCCIÓN (m3)]]</f>
        <v>0.44347826086956521</v>
      </c>
      <c r="AC375" s="106">
        <f>Tabla1[[#This Row],[TOTAL CONSUMO AGUA LIMPIA PRODUCCIÓN (m3)]]-Tabla1[[#This Row],[VOLUMEN CONSUMO AGUA LIMPIA LAVANDERIA (m3)]]</f>
        <v>267.75</v>
      </c>
      <c r="AD375" s="106">
        <v>0</v>
      </c>
      <c r="AE375" s="110">
        <v>11014</v>
      </c>
      <c r="AF375" s="110">
        <v>65</v>
      </c>
      <c r="AG375" s="110">
        <v>45</v>
      </c>
      <c r="AH375" s="110">
        <f>Tabla1[[#This Row],[VOLUMEN CONSUMO AGUA LIMPIA LAVANDERIA (m3)]]</f>
        <v>336</v>
      </c>
      <c r="AI375" s="104">
        <f>Tabla1[[#This Row],[VOLUMEN CONSUMO AGUA LIMPIA LAVANDERIA (m3)]]/Tabla1[[#This Row],[TOTAL CONSUMO AGUA PRODUCCIÓN (m3)]]</f>
        <v>0.55652173913043479</v>
      </c>
      <c r="AJ375" s="110">
        <f>'[1]Contadores Por Turno 2026'!D377-'[1]Contadores Por Turno 2026'!D376</f>
        <v>336</v>
      </c>
      <c r="AK375" s="110">
        <v>0</v>
      </c>
      <c r="AL375" s="110">
        <v>20699</v>
      </c>
      <c r="AM375" s="110">
        <v>19</v>
      </c>
      <c r="AN375" s="110">
        <v>0</v>
      </c>
      <c r="AO375" s="219">
        <f>'[1]Contadores Por Turno 2026'!R377-'[1]Contadores Por Turno 2026'!R376</f>
        <v>45</v>
      </c>
      <c r="AP375" s="109">
        <v>0.20270270270270274</v>
      </c>
      <c r="AQ375" s="219">
        <v>2245</v>
      </c>
      <c r="AR375" s="219">
        <v>8</v>
      </c>
      <c r="AS375" s="110">
        <f>'[1]Contadores Por Turno 2026'!L377-'[1]Contadores Por Turno 2026'!L376</f>
        <v>25</v>
      </c>
      <c r="AT375" s="219"/>
      <c r="AU375" s="107">
        <f>'[1]Contadores Por Turno 2026'!U377-'[1]Contadores Por Turno 2026'!U376</f>
        <v>619</v>
      </c>
      <c r="AV375" s="107">
        <f>'[1]Contadores Por Turno 2026'!V377-'[1]Contadores Por Turno 2026'!V376</f>
        <v>157</v>
      </c>
      <c r="AW375" s="107">
        <f>'[1]Contadores Por Turno 2026'!W377-'[1]Contadores Por Turno 2026'!W376</f>
        <v>137</v>
      </c>
      <c r="AX375" s="107"/>
      <c r="AY375" s="346">
        <f>('[1]Contadores Por Turno 2026'!AD377-'[1]Contadores Por Turno 2026'!AD376)</f>
        <v>344</v>
      </c>
      <c r="AZ375" s="346" t="e">
        <f>('[1]Contadores Por Turno 2026'!S377-'[1]Contadores Por Turno 2026'!S376)/1000</f>
        <v>#VALUE!</v>
      </c>
      <c r="BA375" s="225"/>
      <c r="BB375" s="4"/>
    </row>
    <row r="376" spans="1:54" ht="15.75" thickBot="1" x14ac:dyDescent="0.3">
      <c r="A376" s="27">
        <f>+A375</f>
        <v>46147</v>
      </c>
      <c r="B376" s="28">
        <v>3</v>
      </c>
      <c r="C376" s="28">
        <v>19</v>
      </c>
      <c r="D376" s="28">
        <v>5</v>
      </c>
      <c r="E376" s="28">
        <f>'[1]Contadores Por Turno 2026'!X378-'[1]Contadores Por Turno 2026'!X377</f>
        <v>42</v>
      </c>
      <c r="F376" s="28">
        <f>+Tabla1[[#This Row],[VOLUMEN  INGRESO PTAP (m3)]]*0.75</f>
        <v>31.5</v>
      </c>
      <c r="G376" s="28"/>
      <c r="H37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376" s="28">
        <f>('[1]Contadores Por Turno 2026'!C378-'[1]Contadores Por Turno 2026'!C377)*10</f>
        <v>310</v>
      </c>
      <c r="J376" s="61">
        <f>Tabla1[[#This Row],[ENTRADA RO 1 (m3)]]</f>
        <v>256.69400000000002</v>
      </c>
      <c r="K376" s="61">
        <f>Tabla1[[#This Row],[RECHAZO ETAPA 1 (m3)]]</f>
        <v>56.694000000000017</v>
      </c>
      <c r="L376" s="61">
        <f>Tabla1[[#This Row],[PERMEADO ETAPA 1  (m3)]]</f>
        <v>200</v>
      </c>
      <c r="M376" s="60">
        <f>1-(Tabla1[[#This Row],[VOLUMEN ENVIADO A RO (m3)]]-Tabla1[[#This Row],[VOLUMEN ENVIADO PERMEADO RO (m3)]])/Tabla1[[#This Row],[VOLUMEN ENVIADO A RO (m3)]]</f>
        <v>0.77913780610376548</v>
      </c>
      <c r="N376" s="61">
        <f>('[1]Contadores Por Turno 2026'!N378-'[1]Contadores Por Turno 2026'!N377)/1000</f>
        <v>256.69400000000002</v>
      </c>
      <c r="O376" s="61">
        <f>('[1]Contadores Por Turno 2026'!O378-'[1]Contadores Por Turno 2026'!O377)</f>
        <v>200</v>
      </c>
      <c r="P376" s="61">
        <f>+Tabla1[[#This Row],[ENTRADA RO 1 (m3)]]-Tabla1[[#This Row],[PERMEADO ETAPA 1  (m3)]]</f>
        <v>56.694000000000017</v>
      </c>
      <c r="Q376" s="60">
        <f>1-(Tabla1[[#This Row],[VOLUMEN ENVIADO A RO (m3)]]-Tabla1[[#This Row],[VOLUMEN ENVIADO PERMEADO RO (m3)]])/Tabla1[[#This Row],[VOLUMEN ENVIADO A RO (m3)]]</f>
        <v>0.77913780610376548</v>
      </c>
      <c r="R376" s="61">
        <v>0</v>
      </c>
      <c r="S376" s="61">
        <v>0</v>
      </c>
      <c r="T376" s="61">
        <v>0</v>
      </c>
      <c r="U376" s="60" t="s">
        <v>18</v>
      </c>
      <c r="V376" s="61">
        <f>Tabla1[[#This Row],[VOLUMEN ENVIADO PERMEADO RO (m3)]]</f>
        <v>200</v>
      </c>
      <c r="W376" s="111">
        <f>Tabla1[[#This Row],[TOTAL CONSUMO AGUA LIMPIA PRODUCCIÓN (m3)]]+Tabla1[[#This Row],[TOTAL CONSUMO AGUA RECHAZO PRODUCCIÓN (m3)]]</f>
        <v>480.5</v>
      </c>
      <c r="X376" s="111">
        <f>+Tabla1[[#This Row],[PERMEADO ETAPA 1  (m3)]]+Tabla1[[#This Row],[VOLUMEN  PTAP POTABLE (m3)2]]+Tabla1[[#This Row],[VOLUMEN CONSUMO ACUEDUCTO (m3)]]+Tabla1[[#This Row],[VOLUMEN CONSUMO CARROTANQUES (m3)]]</f>
        <v>480.5</v>
      </c>
      <c r="Y376" s="111">
        <v>0</v>
      </c>
      <c r="Z376" s="111">
        <v>560</v>
      </c>
      <c r="AA376" s="111">
        <f>+Tabla1[[#This Row],[VOLUMEN CONSUMO AGUA LIMPIA TINTORERIA (m3)]]</f>
        <v>221.5</v>
      </c>
      <c r="AB376" s="104">
        <f>Tabla1[[#This Row],[VOLUMEN CONSUMO AGUA LIMPIA TINTORERIA (m3)]]/Tabla1[[#This Row],[TOTAL CONSUMO AGUA PRODUCCIÓN (m3)]]</f>
        <v>0.46097814776274715</v>
      </c>
      <c r="AC376" s="111">
        <f>Tabla1[[#This Row],[TOTAL CONSUMO AGUA LIMPIA PRODUCCIÓN (m3)]]-Tabla1[[#This Row],[VOLUMEN CONSUMO AGUA LIMPIA LAVANDERIA (m3)]]</f>
        <v>221.5</v>
      </c>
      <c r="AD376" s="111">
        <v>0</v>
      </c>
      <c r="AE376" s="115"/>
      <c r="AF376" s="115">
        <v>65</v>
      </c>
      <c r="AG376" s="115">
        <v>45</v>
      </c>
      <c r="AH376" s="115">
        <f>Tabla1[[#This Row],[VOLUMEN CONSUMO AGUA LIMPIA LAVANDERIA (m3)]]</f>
        <v>259</v>
      </c>
      <c r="AI376" s="104">
        <f>Tabla1[[#This Row],[VOLUMEN CONSUMO AGUA LIMPIA LAVANDERIA (m3)]]/Tabla1[[#This Row],[TOTAL CONSUMO AGUA PRODUCCIÓN (m3)]]</f>
        <v>0.53902185223725285</v>
      </c>
      <c r="AJ376" s="115">
        <f>'[1]Contadores Por Turno 2026'!D378-'[1]Contadores Por Turno 2026'!D377</f>
        <v>259</v>
      </c>
      <c r="AK376" s="115">
        <v>0</v>
      </c>
      <c r="AL376" s="115"/>
      <c r="AM376" s="115">
        <v>19</v>
      </c>
      <c r="AN376" s="115">
        <v>0</v>
      </c>
      <c r="AO376" s="220">
        <f>'[1]Contadores Por Turno 2026'!R378-'[1]Contadores Por Turno 2026'!R377</f>
        <v>22</v>
      </c>
      <c r="AP376" s="114">
        <v>3.3243043585323817E-2</v>
      </c>
      <c r="AQ376" s="220"/>
      <c r="AR376" s="220">
        <v>8</v>
      </c>
      <c r="AS376" s="115">
        <f>'[1]Contadores Por Turno 2026'!L378-'[1]Contadores Por Turno 2026'!L377</f>
        <v>23</v>
      </c>
      <c r="AT376" s="220"/>
      <c r="AU376" s="112">
        <f>'[1]Contadores Por Turno 2026'!U378-'[1]Contadores Por Turno 2026'!U377</f>
        <v>491</v>
      </c>
      <c r="AV376" s="112">
        <f>'[1]Contadores Por Turno 2026'!V378-'[1]Contadores Por Turno 2026'!V377</f>
        <v>157</v>
      </c>
      <c r="AW376" s="112">
        <f>'[1]Contadores Por Turno 2026'!W378-'[1]Contadores Por Turno 2026'!W377</f>
        <v>130</v>
      </c>
      <c r="AX376" s="112"/>
      <c r="AY376" s="112">
        <f>('[1]Contadores Por Turno 2026'!AD378-'[1]Contadores Por Turno 2026'!AD377)</f>
        <v>21</v>
      </c>
      <c r="AZ376" s="112" t="e">
        <f>('[1]Contadores Por Turno 2026'!S378-'[1]Contadores Por Turno 2026'!S377)/1000</f>
        <v>#VALUE!</v>
      </c>
      <c r="BA376" s="225"/>
      <c r="BB376" s="4"/>
    </row>
    <row r="377" spans="1:54" ht="15.75" thickBot="1" x14ac:dyDescent="0.3">
      <c r="A377" s="25">
        <f>+A376+1</f>
        <v>46148</v>
      </c>
      <c r="B377" s="26">
        <v>1</v>
      </c>
      <c r="C377" s="26">
        <v>19</v>
      </c>
      <c r="D377" s="26">
        <v>6</v>
      </c>
      <c r="E377" s="26">
        <f>'[1]Contadores Por Turno 2026'!X379-'[1]Contadores Por Turno 2026'!X378</f>
        <v>54</v>
      </c>
      <c r="F377" s="26">
        <f>+Tabla1[[#This Row],[VOLUMEN  INGRESO PTAP (m3)]]*0.75</f>
        <v>40.5</v>
      </c>
      <c r="G377" s="26"/>
      <c r="H3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377" s="26">
        <f>('[1]Contadores Por Turno 2026'!C379-'[1]Contadores Por Turno 2026'!C378)*10</f>
        <v>320</v>
      </c>
      <c r="J377" s="57">
        <f>Tabla1[[#This Row],[ENTRADA RO 1 (m3)]]</f>
        <v>301.947</v>
      </c>
      <c r="K377" s="57">
        <f>Tabla1[[#This Row],[RECHAZO ETAPA 1 (m3)]]</f>
        <v>66.947000000000003</v>
      </c>
      <c r="L377" s="57">
        <f>Tabla1[[#This Row],[PERMEADO ETAPA 1  (m3)]]</f>
        <v>235</v>
      </c>
      <c r="M377" s="56">
        <f>1-(Tabla1[[#This Row],[VOLUMEN ENVIADO A RO (m3)]]-Tabla1[[#This Row],[VOLUMEN ENVIADO PERMEADO RO (m3)]])/Tabla1[[#This Row],[VOLUMEN ENVIADO A RO (m3)]]</f>
        <v>0.77828228132751776</v>
      </c>
      <c r="N377" s="57">
        <f>('[1]Contadores Por Turno 2026'!N379-'[1]Contadores Por Turno 2026'!N378)/1000</f>
        <v>301.947</v>
      </c>
      <c r="O377" s="57">
        <f>('[1]Contadores Por Turno 2026'!O379-'[1]Contadores Por Turno 2026'!O378)</f>
        <v>235</v>
      </c>
      <c r="P377" s="57">
        <f>+Tabla1[[#This Row],[ENTRADA RO 1 (m3)]]-Tabla1[[#This Row],[PERMEADO ETAPA 1  (m3)]]</f>
        <v>66.947000000000003</v>
      </c>
      <c r="Q377" s="56">
        <f>1-(Tabla1[[#This Row],[VOLUMEN ENVIADO A RO (m3)]]-Tabla1[[#This Row],[VOLUMEN ENVIADO PERMEADO RO (m3)]])/Tabla1[[#This Row],[VOLUMEN ENVIADO A RO (m3)]]</f>
        <v>0.77828228132751776</v>
      </c>
      <c r="R377" s="57">
        <v>0</v>
      </c>
      <c r="S377" s="57">
        <v>0</v>
      </c>
      <c r="T377" s="57">
        <v>0</v>
      </c>
      <c r="U377" s="56" t="s">
        <v>18</v>
      </c>
      <c r="V377" s="57">
        <f>Tabla1[[#This Row],[VOLUMEN ENVIADO PERMEADO RO (m3)]]</f>
        <v>235</v>
      </c>
      <c r="W377" s="101">
        <f>Tabla1[[#This Row],[TOTAL CONSUMO AGUA LIMPIA PRODUCCIÓN (m3)]]+Tabla1[[#This Row],[TOTAL CONSUMO AGUA RECHAZO PRODUCCIÓN (m3)]]</f>
        <v>492.5</v>
      </c>
      <c r="X377" s="101">
        <f>+Tabla1[[#This Row],[PERMEADO ETAPA 1  (m3)]]+Tabla1[[#This Row],[VOLUMEN  PTAP POTABLE (m3)2]]+Tabla1[[#This Row],[VOLUMEN CONSUMO ACUEDUCTO (m3)]]+Tabla1[[#This Row],[VOLUMEN CONSUMO CARROTANQUES (m3)]]</f>
        <v>492.5</v>
      </c>
      <c r="Y377" s="101">
        <v>0</v>
      </c>
      <c r="Z377" s="101">
        <v>640</v>
      </c>
      <c r="AA377" s="101">
        <f>+Tabla1[[#This Row],[VOLUMEN CONSUMO AGUA LIMPIA TINTORERIA (m3)]]</f>
        <v>223.5</v>
      </c>
      <c r="AB377" s="104">
        <f>Tabla1[[#This Row],[VOLUMEN CONSUMO AGUA LIMPIA TINTORERIA (m3)]]/Tabla1[[#This Row],[TOTAL CONSUMO AGUA PRODUCCIÓN (m3)]]</f>
        <v>0.45380710659898477</v>
      </c>
      <c r="AC377" s="101">
        <f>Tabla1[[#This Row],[TOTAL CONSUMO AGUA LIMPIA PRODUCCIÓN (m3)]]-Tabla1[[#This Row],[VOLUMEN CONSUMO AGUA LIMPIA LAVANDERIA (m3)]]</f>
        <v>223.5</v>
      </c>
      <c r="AD377" s="101">
        <v>0</v>
      </c>
      <c r="AE377" s="105"/>
      <c r="AF377" s="105">
        <v>65</v>
      </c>
      <c r="AG377" s="105">
        <v>45</v>
      </c>
      <c r="AH377" s="105">
        <f>Tabla1[[#This Row],[VOLUMEN CONSUMO AGUA LIMPIA LAVANDERIA (m3)]]</f>
        <v>269</v>
      </c>
      <c r="AI377" s="104">
        <f>Tabla1[[#This Row],[VOLUMEN CONSUMO AGUA LIMPIA LAVANDERIA (m3)]]/Tabla1[[#This Row],[TOTAL CONSUMO AGUA PRODUCCIÓN (m3)]]</f>
        <v>0.54619289340101518</v>
      </c>
      <c r="AJ377" s="105">
        <f>'[1]Contadores Por Turno 2026'!D379-'[1]Contadores Por Turno 2026'!D378</f>
        <v>269</v>
      </c>
      <c r="AK377" s="105">
        <v>0</v>
      </c>
      <c r="AL377" s="105"/>
      <c r="AM377" s="105">
        <v>19</v>
      </c>
      <c r="AN377" s="105">
        <v>0</v>
      </c>
      <c r="AO377" s="218">
        <f>'[1]Contadores Por Turno 2026'!R379-'[1]Contadores Por Turno 2026'!R378</f>
        <v>23</v>
      </c>
      <c r="AP377" s="104">
        <v>1.3606323700920075E-2</v>
      </c>
      <c r="AQ377" s="218"/>
      <c r="AR377" s="218">
        <v>8</v>
      </c>
      <c r="AS377" s="105">
        <f>'[1]Contadores Por Turno 2026'!L379-'[1]Contadores Por Turno 2026'!L378</f>
        <v>24</v>
      </c>
      <c r="AT377" s="218"/>
      <c r="AU377" s="102">
        <f>'[1]Contadores Por Turno 2026'!U379-'[1]Contadores Por Turno 2026'!U378</f>
        <v>506</v>
      </c>
      <c r="AV377" s="102">
        <f>'[1]Contadores Por Turno 2026'!V379-'[1]Contadores Por Turno 2026'!V378</f>
        <v>163</v>
      </c>
      <c r="AW377" s="102">
        <f>'[1]Contadores Por Turno 2026'!W379-'[1]Contadores Por Turno 2026'!W378</f>
        <v>155</v>
      </c>
      <c r="AX377" s="102"/>
      <c r="AY377" s="345">
        <f>('[1]Contadores Por Turno 2026'!AD379-'[1]Contadores Por Turno 2026'!AD378)</f>
        <v>13</v>
      </c>
      <c r="AZ377" s="345" t="e">
        <f>('[1]Contadores Por Turno 2026'!S379-'[1]Contadores Por Turno 2026'!S378)/1000</f>
        <v>#VALUE!</v>
      </c>
      <c r="BA377" s="225"/>
      <c r="BB377" s="4"/>
    </row>
    <row r="378" spans="1:54" ht="15.75" thickBot="1" x14ac:dyDescent="0.3">
      <c r="A378" s="23">
        <f>+A377</f>
        <v>46148</v>
      </c>
      <c r="B378" s="17">
        <v>2</v>
      </c>
      <c r="C378" s="17">
        <v>19</v>
      </c>
      <c r="D378" s="17">
        <v>6</v>
      </c>
      <c r="E378" s="17">
        <f>'[1]Contadores Por Turno 2026'!X380-'[1]Contadores Por Turno 2026'!X379</f>
        <v>45</v>
      </c>
      <c r="F378" s="17">
        <f>+Tabla1[[#This Row],[VOLUMEN  INGRESO PTAP (m3)]]*0.75</f>
        <v>33.75</v>
      </c>
      <c r="H37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307</v>
      </c>
      <c r="I378" s="17">
        <f>('[1]Contadores Por Turno 2026'!C380-'[1]Contadores Por Turno 2026'!C379)*10</f>
        <v>310</v>
      </c>
      <c r="J378" s="59">
        <f>Tabla1[[#This Row],[ENTRADA RO 1 (m3)]]</f>
        <v>229.47300000000001</v>
      </c>
      <c r="K378" s="59">
        <f>Tabla1[[#This Row],[RECHAZO ETAPA 1 (m3)]]</f>
        <v>68.473000000000013</v>
      </c>
      <c r="L378" s="59">
        <f>Tabla1[[#This Row],[PERMEADO ETAPA 1  (m3)]]</f>
        <v>161</v>
      </c>
      <c r="M378" s="58">
        <f>1-(Tabla1[[#This Row],[VOLUMEN ENVIADO A RO (m3)]]-Tabla1[[#This Row],[VOLUMEN ENVIADO PERMEADO RO (m3)]])/Tabla1[[#This Row],[VOLUMEN ENVIADO A RO (m3)]]</f>
        <v>0.70160759653641169</v>
      </c>
      <c r="N378" s="59">
        <f>('[1]Contadores Por Turno 2026'!N380-'[1]Contadores Por Turno 2026'!N379)/1000</f>
        <v>229.47300000000001</v>
      </c>
      <c r="O378" s="59">
        <f>('[1]Contadores Por Turno 2026'!O380-'[1]Contadores Por Turno 2026'!O379)</f>
        <v>161</v>
      </c>
      <c r="P378" s="59">
        <f>+Tabla1[[#This Row],[ENTRADA RO 1 (m3)]]-Tabla1[[#This Row],[PERMEADO ETAPA 1  (m3)]]</f>
        <v>68.473000000000013</v>
      </c>
      <c r="Q378" s="58">
        <f>1-(Tabla1[[#This Row],[VOLUMEN ENVIADO A RO (m3)]]-Tabla1[[#This Row],[VOLUMEN ENVIADO PERMEADO RO (m3)]])/Tabla1[[#This Row],[VOLUMEN ENVIADO A RO (m3)]]</f>
        <v>0.70160759653641169</v>
      </c>
      <c r="R378" s="59">
        <v>0</v>
      </c>
      <c r="S378" s="59">
        <v>0</v>
      </c>
      <c r="T378" s="59">
        <v>0</v>
      </c>
      <c r="U378" s="58" t="s">
        <v>18</v>
      </c>
      <c r="V378" s="59">
        <f>Tabla1[[#This Row],[VOLUMEN ENVIADO PERMEADO RO (m3)]]</f>
        <v>161</v>
      </c>
      <c r="W378" s="106">
        <f>Tabla1[[#This Row],[TOTAL CONSUMO AGUA LIMPIA PRODUCCIÓN (m3)]]+Tabla1[[#This Row],[TOTAL CONSUMO AGUA RECHAZO PRODUCCIÓN (m3)]]</f>
        <v>501.75</v>
      </c>
      <c r="X378" s="106">
        <f>+Tabla1[[#This Row],[PERMEADO ETAPA 1  (m3)]]+Tabla1[[#This Row],[VOLUMEN  PTAP POTABLE (m3)2]]+Tabla1[[#This Row],[VOLUMEN CONSUMO ACUEDUCTO (m3)]]+Tabla1[[#This Row],[VOLUMEN CONSUMO CARROTANQUES (m3)]]</f>
        <v>501.75</v>
      </c>
      <c r="Y378" s="106">
        <v>0</v>
      </c>
      <c r="Z378" s="106">
        <v>320</v>
      </c>
      <c r="AA378" s="106">
        <f>+Tabla1[[#This Row],[VOLUMEN CONSUMO AGUA LIMPIA TINTORERIA (m3)]]</f>
        <v>162.75</v>
      </c>
      <c r="AB378" s="104">
        <f>Tabla1[[#This Row],[VOLUMEN CONSUMO AGUA LIMPIA TINTORERIA (m3)]]/Tabla1[[#This Row],[TOTAL CONSUMO AGUA PRODUCCIÓN (m3)]]</f>
        <v>0.32436472346786249</v>
      </c>
      <c r="AC378" s="106">
        <f>Tabla1[[#This Row],[TOTAL CONSUMO AGUA LIMPIA PRODUCCIÓN (m3)]]-Tabla1[[#This Row],[VOLUMEN CONSUMO AGUA LIMPIA LAVANDERIA (m3)]]</f>
        <v>162.75</v>
      </c>
      <c r="AD378" s="106">
        <v>0</v>
      </c>
      <c r="AE378" s="110">
        <v>10289</v>
      </c>
      <c r="AF378" s="110">
        <v>65</v>
      </c>
      <c r="AG378" s="110">
        <v>45</v>
      </c>
      <c r="AH378" s="110">
        <f>Tabla1[[#This Row],[VOLUMEN CONSUMO AGUA LIMPIA LAVANDERIA (m3)]]</f>
        <v>339</v>
      </c>
      <c r="AI378" s="104">
        <f>Tabla1[[#This Row],[VOLUMEN CONSUMO AGUA LIMPIA LAVANDERIA (m3)]]/Tabla1[[#This Row],[TOTAL CONSUMO AGUA PRODUCCIÓN (m3)]]</f>
        <v>0.67563527653213751</v>
      </c>
      <c r="AJ378" s="110">
        <f>'[1]Contadores Por Turno 2026'!D380-'[1]Contadores Por Turno 2026'!D379</f>
        <v>339</v>
      </c>
      <c r="AK378" s="110">
        <v>2</v>
      </c>
      <c r="AL378" s="110">
        <v>18237</v>
      </c>
      <c r="AM378" s="110">
        <v>19</v>
      </c>
      <c r="AN378" s="110">
        <v>0</v>
      </c>
      <c r="AO378" s="219">
        <f>'[1]Contadores Por Turno 2026'!R380-'[1]Contadores Por Turno 2026'!R379</f>
        <v>40</v>
      </c>
      <c r="AP378" s="109">
        <v>0.10630220197418372</v>
      </c>
      <c r="AQ378" s="219">
        <v>780</v>
      </c>
      <c r="AR378" s="219">
        <v>8</v>
      </c>
      <c r="AS378" s="110">
        <f>'[1]Contadores Por Turno 2026'!L380-'[1]Contadores Por Turno 2026'!L379</f>
        <v>27</v>
      </c>
      <c r="AT378" s="219"/>
      <c r="AU378" s="107">
        <f>'[1]Contadores Por Turno 2026'!U380-'[1]Contadores Por Turno 2026'!U379</f>
        <v>513</v>
      </c>
      <c r="AV378" s="107">
        <f>'[1]Contadores Por Turno 2026'!V380-'[1]Contadores Por Turno 2026'!V379</f>
        <v>148</v>
      </c>
      <c r="AW378" s="107">
        <f>'[1]Contadores Por Turno 2026'!W380-'[1]Contadores Por Turno 2026'!W379</f>
        <v>117</v>
      </c>
      <c r="AX378" s="107"/>
      <c r="AY378" s="346">
        <f>('[1]Contadores Por Turno 2026'!AD380-'[1]Contadores Por Turno 2026'!AD379)</f>
        <v>19</v>
      </c>
      <c r="AZ378" s="346" t="e">
        <f>('[1]Contadores Por Turno 2026'!S380-'[1]Contadores Por Turno 2026'!S379)/1000</f>
        <v>#VALUE!</v>
      </c>
      <c r="BA378" s="225"/>
      <c r="BB378" s="4"/>
    </row>
    <row r="379" spans="1:54" ht="15.75" thickBot="1" x14ac:dyDescent="0.3">
      <c r="A379" s="27">
        <f>+A378</f>
        <v>46148</v>
      </c>
      <c r="B379" s="28">
        <v>3</v>
      </c>
      <c r="C379" s="28">
        <v>19</v>
      </c>
      <c r="D379" s="28">
        <v>6</v>
      </c>
      <c r="E379" s="28">
        <f>'[1]Contadores Por Turno 2026'!X381-'[1]Contadores Por Turno 2026'!X380</f>
        <v>39</v>
      </c>
      <c r="F379" s="28">
        <f>+Tabla1[[#This Row],[VOLUMEN  INGRESO PTAP (m3)]]*0.75</f>
        <v>29.25</v>
      </c>
      <c r="G379" s="28"/>
      <c r="H37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379" s="28">
        <f>('[1]Contadores Por Turno 2026'!C381-'[1]Contadores Por Turno 2026'!C380)*10</f>
        <v>260</v>
      </c>
      <c r="J379" s="61">
        <f>Tabla1[[#This Row],[ENTRADA RO 1 (m3)]]</f>
        <v>254.77799999999999</v>
      </c>
      <c r="K379" s="61">
        <f>Tabla1[[#This Row],[RECHAZO ETAPA 1 (m3)]]</f>
        <v>64.777999999999992</v>
      </c>
      <c r="L379" s="61">
        <f>Tabla1[[#This Row],[PERMEADO ETAPA 1  (m3)]]</f>
        <v>190</v>
      </c>
      <c r="M379" s="60">
        <f>1-(Tabla1[[#This Row],[VOLUMEN ENVIADO A RO (m3)]]-Tabla1[[#This Row],[VOLUMEN ENVIADO PERMEADO RO (m3)]])/Tabla1[[#This Row],[VOLUMEN ENVIADO A RO (m3)]]</f>
        <v>0.74574727802243523</v>
      </c>
      <c r="N379" s="61">
        <f>('[1]Contadores Por Turno 2026'!N381-'[1]Contadores Por Turno 2026'!N380)/1000</f>
        <v>254.77799999999999</v>
      </c>
      <c r="O379" s="61">
        <f>('[1]Contadores Por Turno 2026'!O381-'[1]Contadores Por Turno 2026'!O380)</f>
        <v>190</v>
      </c>
      <c r="P379" s="61">
        <f>+Tabla1[[#This Row],[ENTRADA RO 1 (m3)]]-Tabla1[[#This Row],[PERMEADO ETAPA 1  (m3)]]</f>
        <v>64.777999999999992</v>
      </c>
      <c r="Q379" s="60">
        <f>1-(Tabla1[[#This Row],[VOLUMEN ENVIADO A RO (m3)]]-Tabla1[[#This Row],[VOLUMEN ENVIADO PERMEADO RO (m3)]])/Tabla1[[#This Row],[VOLUMEN ENVIADO A RO (m3)]]</f>
        <v>0.74574727802243523</v>
      </c>
      <c r="R379" s="61">
        <v>0</v>
      </c>
      <c r="S379" s="61">
        <v>0</v>
      </c>
      <c r="T379" s="61">
        <v>0</v>
      </c>
      <c r="U379" s="60" t="s">
        <v>18</v>
      </c>
      <c r="V379" s="61">
        <f>Tabla1[[#This Row],[VOLUMEN ENVIADO PERMEADO RO (m3)]]</f>
        <v>190</v>
      </c>
      <c r="W379" s="111">
        <f>Tabla1[[#This Row],[TOTAL CONSUMO AGUA LIMPIA PRODUCCIÓN (m3)]]+Tabla1[[#This Row],[TOTAL CONSUMO AGUA RECHAZO PRODUCCIÓN (m3)]]</f>
        <v>429.25</v>
      </c>
      <c r="X379" s="111">
        <f>+Tabla1[[#This Row],[PERMEADO ETAPA 1  (m3)]]+Tabla1[[#This Row],[VOLUMEN  PTAP POTABLE (m3)2]]+Tabla1[[#This Row],[VOLUMEN CONSUMO ACUEDUCTO (m3)]]+Tabla1[[#This Row],[VOLUMEN CONSUMO CARROTANQUES (m3)]]</f>
        <v>429.25</v>
      </c>
      <c r="Y379" s="111">
        <v>0</v>
      </c>
      <c r="Z379" s="111">
        <v>560</v>
      </c>
      <c r="AA379" s="111">
        <f>+Tabla1[[#This Row],[VOLUMEN CONSUMO AGUA LIMPIA TINTORERIA (m3)]]</f>
        <v>192.25</v>
      </c>
      <c r="AB379" s="104">
        <f>Tabla1[[#This Row],[VOLUMEN CONSUMO AGUA LIMPIA TINTORERIA (m3)]]/Tabla1[[#This Row],[TOTAL CONSUMO AGUA PRODUCCIÓN (m3)]]</f>
        <v>0.44787419918462434</v>
      </c>
      <c r="AC379" s="111">
        <f>Tabla1[[#This Row],[TOTAL CONSUMO AGUA LIMPIA PRODUCCIÓN (m3)]]-Tabla1[[#This Row],[VOLUMEN CONSUMO AGUA LIMPIA LAVANDERIA (m3)]]</f>
        <v>192.25</v>
      </c>
      <c r="AD379" s="111">
        <v>0</v>
      </c>
      <c r="AE379" s="115"/>
      <c r="AF379" s="115">
        <v>65</v>
      </c>
      <c r="AG379" s="115">
        <v>45</v>
      </c>
      <c r="AH379" s="115">
        <f>Tabla1[[#This Row],[VOLUMEN CONSUMO AGUA LIMPIA LAVANDERIA (m3)]]</f>
        <v>237</v>
      </c>
      <c r="AI379" s="104">
        <f>Tabla1[[#This Row],[VOLUMEN CONSUMO AGUA LIMPIA LAVANDERIA (m3)]]/Tabla1[[#This Row],[TOTAL CONSUMO AGUA PRODUCCIÓN (m3)]]</f>
        <v>0.55212580081537566</v>
      </c>
      <c r="AJ379" s="115">
        <f>'[1]Contadores Por Turno 2026'!D381-'[1]Contadores Por Turno 2026'!D380</f>
        <v>237</v>
      </c>
      <c r="AK379" s="115">
        <v>1</v>
      </c>
      <c r="AL379" s="115"/>
      <c r="AM379" s="115">
        <v>19</v>
      </c>
      <c r="AN379" s="115">
        <v>0</v>
      </c>
      <c r="AO379" s="220">
        <f>'[1]Contadores Por Turno 2026'!R381-'[1]Contadores Por Turno 2026'!R380</f>
        <v>20</v>
      </c>
      <c r="AP379" s="114">
        <v>9.9169455807611717E-3</v>
      </c>
      <c r="AQ379" s="220"/>
      <c r="AR379" s="220">
        <v>8</v>
      </c>
      <c r="AS379" s="115">
        <f>'[1]Contadores Por Turno 2026'!L381-'[1]Contadores Por Turno 2026'!L380</f>
        <v>21</v>
      </c>
      <c r="AT379" s="220"/>
      <c r="AU379" s="112">
        <f>'[1]Contadores Por Turno 2026'!U381-'[1]Contadores Por Turno 2026'!U380</f>
        <v>439</v>
      </c>
      <c r="AV379" s="112">
        <f>'[1]Contadores Por Turno 2026'!V381-'[1]Contadores Por Turno 2026'!V380</f>
        <v>126</v>
      </c>
      <c r="AW379" s="112">
        <f>'[1]Contadores Por Turno 2026'!W381-'[1]Contadores Por Turno 2026'!W380</f>
        <v>101</v>
      </c>
      <c r="AX379" s="112"/>
      <c r="AY379" s="112">
        <f>('[1]Contadores Por Turno 2026'!AD381-'[1]Contadores Por Turno 2026'!AD380)</f>
        <v>21</v>
      </c>
      <c r="AZ379" s="112" t="e">
        <f>('[1]Contadores Por Turno 2026'!S381-'[1]Contadores Por Turno 2026'!S380)/1000</f>
        <v>#VALUE!</v>
      </c>
      <c r="BA379" s="225"/>
      <c r="BB379" s="4"/>
    </row>
    <row r="380" spans="1:54" ht="15.75" thickBot="1" x14ac:dyDescent="0.3">
      <c r="A380" s="25">
        <f>+A379+1</f>
        <v>46149</v>
      </c>
      <c r="B380" s="26">
        <v>1</v>
      </c>
      <c r="C380" s="26">
        <v>19</v>
      </c>
      <c r="D380" s="26">
        <v>7</v>
      </c>
      <c r="E380" s="26">
        <f>'[1]Contadores Por Turno 2026'!X382-'[1]Contadores Por Turno 2026'!X381</f>
        <v>49</v>
      </c>
      <c r="F380" s="26">
        <f>+Tabla1[[#This Row],[VOLUMEN  INGRESO PTAP (m3)]]*0.75</f>
        <v>36.75</v>
      </c>
      <c r="G380" s="26"/>
      <c r="H3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277</v>
      </c>
      <c r="I380" s="26">
        <f>('[1]Contadores Por Turno 2026'!C382-'[1]Contadores Por Turno 2026'!C381)*10</f>
        <v>300</v>
      </c>
      <c r="J380" s="57">
        <f>Tabla1[[#This Row],[ENTRADA RO 1 (m3)]]</f>
        <v>266.95800000000003</v>
      </c>
      <c r="K380" s="57">
        <f>Tabla1[[#This Row],[RECHAZO ETAPA 1 (m3)]]</f>
        <v>59.958000000000027</v>
      </c>
      <c r="L380" s="57">
        <f>Tabla1[[#This Row],[PERMEADO ETAPA 1  (m3)]]</f>
        <v>207</v>
      </c>
      <c r="M380" s="56">
        <f>1-(Tabla1[[#This Row],[VOLUMEN ENVIADO A RO (m3)]]-Tabla1[[#This Row],[VOLUMEN ENVIADO PERMEADO RO (m3)]])/Tabla1[[#This Row],[VOLUMEN ENVIADO A RO (m3)]]</f>
        <v>0.7754028723619445</v>
      </c>
      <c r="N380" s="57">
        <f>('[1]Contadores Por Turno 2026'!N382-'[1]Contadores Por Turno 2026'!N381)/1000</f>
        <v>266.95800000000003</v>
      </c>
      <c r="O380" s="57">
        <f>('[1]Contadores Por Turno 2026'!O382-'[1]Contadores Por Turno 2026'!O381)</f>
        <v>207</v>
      </c>
      <c r="P380" s="57">
        <f>+Tabla1[[#This Row],[ENTRADA RO 1 (m3)]]-Tabla1[[#This Row],[PERMEADO ETAPA 1  (m3)]]</f>
        <v>59.958000000000027</v>
      </c>
      <c r="Q380" s="56">
        <f>1-(Tabla1[[#This Row],[VOLUMEN ENVIADO A RO (m3)]]-Tabla1[[#This Row],[VOLUMEN ENVIADO PERMEADO RO (m3)]])/Tabla1[[#This Row],[VOLUMEN ENVIADO A RO (m3)]]</f>
        <v>0.7754028723619445</v>
      </c>
      <c r="R380" s="57">
        <v>0</v>
      </c>
      <c r="S380" s="57">
        <v>0</v>
      </c>
      <c r="T380" s="57">
        <v>0</v>
      </c>
      <c r="U380" s="56" t="s">
        <v>18</v>
      </c>
      <c r="V380" s="57">
        <f>Tabla1[[#This Row],[VOLUMEN ENVIADO PERMEADO RO (m3)]]</f>
        <v>207</v>
      </c>
      <c r="W380" s="101">
        <f>Tabla1[[#This Row],[TOTAL CONSUMO AGUA LIMPIA PRODUCCIÓN (m3)]]+Tabla1[[#This Row],[TOTAL CONSUMO AGUA RECHAZO PRODUCCIÓN (m3)]]</f>
        <v>520.75</v>
      </c>
      <c r="X380" s="101">
        <f>+Tabla1[[#This Row],[PERMEADO ETAPA 1  (m3)]]+Tabla1[[#This Row],[VOLUMEN  PTAP POTABLE (m3)2]]+Tabla1[[#This Row],[VOLUMEN CONSUMO ACUEDUCTO (m3)]]+Tabla1[[#This Row],[VOLUMEN CONSUMO CARROTANQUES (m3)]]</f>
        <v>520.75</v>
      </c>
      <c r="Y380" s="101">
        <v>0</v>
      </c>
      <c r="Z380" s="101">
        <v>581</v>
      </c>
      <c r="AA380" s="101">
        <f>+Tabla1[[#This Row],[VOLUMEN CONSUMO AGUA LIMPIA TINTORERIA (m3)]]</f>
        <v>241.75</v>
      </c>
      <c r="AB380" s="104">
        <f>Tabla1[[#This Row],[VOLUMEN CONSUMO AGUA LIMPIA TINTORERIA (m3)]]/Tabla1[[#This Row],[TOTAL CONSUMO AGUA PRODUCCIÓN (m3)]]</f>
        <v>0.4642342774843975</v>
      </c>
      <c r="AC380" s="101">
        <f>Tabla1[[#This Row],[TOTAL CONSUMO AGUA LIMPIA PRODUCCIÓN (m3)]]-Tabla1[[#This Row],[VOLUMEN CONSUMO AGUA LIMPIA LAVANDERIA (m3)]]</f>
        <v>241.75</v>
      </c>
      <c r="AD380" s="101">
        <v>0</v>
      </c>
      <c r="AE380" s="105"/>
      <c r="AF380" s="105">
        <v>65</v>
      </c>
      <c r="AG380" s="105">
        <v>45</v>
      </c>
      <c r="AH380" s="105">
        <f>Tabla1[[#This Row],[VOLUMEN CONSUMO AGUA LIMPIA LAVANDERIA (m3)]]</f>
        <v>279</v>
      </c>
      <c r="AI380" s="104">
        <f>Tabla1[[#This Row],[VOLUMEN CONSUMO AGUA LIMPIA LAVANDERIA (m3)]]/Tabla1[[#This Row],[TOTAL CONSUMO AGUA PRODUCCIÓN (m3)]]</f>
        <v>0.5357657225156025</v>
      </c>
      <c r="AJ380" s="105">
        <f>'[1]Contadores Por Turno 2026'!D382-'[1]Contadores Por Turno 2026'!D381</f>
        <v>279</v>
      </c>
      <c r="AK380" s="105">
        <v>1</v>
      </c>
      <c r="AL380" s="105"/>
      <c r="AM380" s="105">
        <v>19</v>
      </c>
      <c r="AN380" s="105">
        <v>0</v>
      </c>
      <c r="AO380" s="218">
        <f>'[1]Contadores Por Turno 2026'!R382-'[1]Contadores Por Turno 2026'!R381</f>
        <v>17</v>
      </c>
      <c r="AP380" s="104">
        <v>1.650943396226412E-2</v>
      </c>
      <c r="AQ380" s="218"/>
      <c r="AR380" s="218">
        <v>8</v>
      </c>
      <c r="AS380" s="105">
        <f>'[1]Contadores Por Turno 2026'!L382-'[1]Contadores Por Turno 2026'!L381</f>
        <v>24</v>
      </c>
      <c r="AT380" s="218"/>
      <c r="AU380" s="102">
        <f>'[1]Contadores Por Turno 2026'!U382-'[1]Contadores Por Turno 2026'!U381</f>
        <v>533</v>
      </c>
      <c r="AV380" s="102">
        <f>'[1]Contadores Por Turno 2026'!V382-'[1]Contadores Por Turno 2026'!V381</f>
        <v>185</v>
      </c>
      <c r="AW380" s="102">
        <f>'[1]Contadores Por Turno 2026'!W382-'[1]Contadores Por Turno 2026'!W381</f>
        <v>138</v>
      </c>
      <c r="AX380" s="102"/>
      <c r="AY380" s="345">
        <f>('[1]Contadores Por Turno 2026'!AD382-'[1]Contadores Por Turno 2026'!AD381)</f>
        <v>36</v>
      </c>
      <c r="AZ380" s="345" t="e">
        <f>('[1]Contadores Por Turno 2026'!S382-'[1]Contadores Por Turno 2026'!S381)/1000</f>
        <v>#VALUE!</v>
      </c>
      <c r="BA380" s="225"/>
      <c r="BB380" s="4"/>
    </row>
    <row r="381" spans="1:54" ht="15.75" thickBot="1" x14ac:dyDescent="0.3">
      <c r="A381" s="23">
        <f>+A380</f>
        <v>46149</v>
      </c>
      <c r="B381" s="17">
        <v>2</v>
      </c>
      <c r="C381" s="17">
        <v>19</v>
      </c>
      <c r="D381" s="17">
        <v>7</v>
      </c>
      <c r="E381" s="17">
        <f>'[1]Contadores Por Turno 2026'!X383-'[1]Contadores Por Turno 2026'!X382</f>
        <v>18</v>
      </c>
      <c r="F381" s="17">
        <f>+Tabla1[[#This Row],[VOLUMEN  INGRESO PTAP (m3)]]*0.75</f>
        <v>13.5</v>
      </c>
      <c r="H38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419</v>
      </c>
      <c r="I381" s="17">
        <f>('[1]Contadores Por Turno 2026'!C383-'[1]Contadores Por Turno 2026'!C382)*10</f>
        <v>300</v>
      </c>
      <c r="J381" s="59">
        <f>Tabla1[[#This Row],[ENTRADA RO 1 (m3)]]</f>
        <v>269.524</v>
      </c>
      <c r="K381" s="59">
        <f>Tabla1[[#This Row],[RECHAZO ETAPA 1 (m3)]]</f>
        <v>69.524000000000001</v>
      </c>
      <c r="L381" s="59">
        <f>Tabla1[[#This Row],[PERMEADO ETAPA 1  (m3)]]</f>
        <v>200</v>
      </c>
      <c r="M381" s="58">
        <f>1-(Tabla1[[#This Row],[VOLUMEN ENVIADO A RO (m3)]]-Tabla1[[#This Row],[VOLUMEN ENVIADO PERMEADO RO (m3)]])/Tabla1[[#This Row],[VOLUMEN ENVIADO A RO (m3)]]</f>
        <v>0.74204894554844836</v>
      </c>
      <c r="N381" s="59">
        <f>('[1]Contadores Por Turno 2026'!N383-'[1]Contadores Por Turno 2026'!N382)/1000</f>
        <v>269.524</v>
      </c>
      <c r="O381" s="59">
        <f>('[1]Contadores Por Turno 2026'!O383-'[1]Contadores Por Turno 2026'!O382)</f>
        <v>200</v>
      </c>
      <c r="P381" s="59">
        <f>+Tabla1[[#This Row],[ENTRADA RO 1 (m3)]]-Tabla1[[#This Row],[PERMEADO ETAPA 1  (m3)]]</f>
        <v>69.524000000000001</v>
      </c>
      <c r="Q381" s="58">
        <f>1-(Tabla1[[#This Row],[VOLUMEN ENVIADO A RO (m3)]]-Tabla1[[#This Row],[VOLUMEN ENVIADO PERMEADO RO (m3)]])/Tabla1[[#This Row],[VOLUMEN ENVIADO A RO (m3)]]</f>
        <v>0.74204894554844836</v>
      </c>
      <c r="R381" s="59">
        <v>0</v>
      </c>
      <c r="S381" s="59">
        <v>0</v>
      </c>
      <c r="T381" s="59">
        <v>0</v>
      </c>
      <c r="U381" s="58" t="s">
        <v>18</v>
      </c>
      <c r="V381" s="59">
        <f>Tabla1[[#This Row],[VOLUMEN ENVIADO PERMEADO RO (m3)]]</f>
        <v>200</v>
      </c>
      <c r="W381" s="106">
        <f>Tabla1[[#This Row],[TOTAL CONSUMO AGUA LIMPIA PRODUCCIÓN (m3)]]+Tabla1[[#This Row],[TOTAL CONSUMO AGUA RECHAZO PRODUCCIÓN (m3)]]</f>
        <v>632.5</v>
      </c>
      <c r="X381" s="106">
        <f>+Tabla1[[#This Row],[PERMEADO ETAPA 1  (m3)]]+Tabla1[[#This Row],[VOLUMEN  PTAP POTABLE (m3)2]]+Tabla1[[#This Row],[VOLUMEN CONSUMO ACUEDUCTO (m3)]]+Tabla1[[#This Row],[VOLUMEN CONSUMO CARROTANQUES (m3)]]</f>
        <v>632.5</v>
      </c>
      <c r="Y381" s="106">
        <v>0</v>
      </c>
      <c r="Z381" s="106">
        <v>498</v>
      </c>
      <c r="AA381" s="106">
        <f>+Tabla1[[#This Row],[VOLUMEN CONSUMO AGUA LIMPIA TINTORERIA (m3)]]</f>
        <v>361.5</v>
      </c>
      <c r="AB381" s="104">
        <f>Tabla1[[#This Row],[VOLUMEN CONSUMO AGUA LIMPIA TINTORERIA (m3)]]/Tabla1[[#This Row],[TOTAL CONSUMO AGUA PRODUCCIÓN (m3)]]</f>
        <v>0.57154150197628462</v>
      </c>
      <c r="AC381" s="106">
        <f>Tabla1[[#This Row],[TOTAL CONSUMO AGUA LIMPIA PRODUCCIÓN (m3)]]-Tabla1[[#This Row],[VOLUMEN CONSUMO AGUA LIMPIA LAVANDERIA (m3)]]</f>
        <v>361.5</v>
      </c>
      <c r="AD381" s="106">
        <v>0</v>
      </c>
      <c r="AE381" s="110">
        <v>16358</v>
      </c>
      <c r="AF381" s="110">
        <v>65</v>
      </c>
      <c r="AG381" s="110">
        <v>45</v>
      </c>
      <c r="AH381" s="110">
        <f>Tabla1[[#This Row],[VOLUMEN CONSUMO AGUA LIMPIA LAVANDERIA (m3)]]</f>
        <v>271</v>
      </c>
      <c r="AI381" s="104">
        <f>Tabla1[[#This Row],[VOLUMEN CONSUMO AGUA LIMPIA LAVANDERIA (m3)]]/Tabla1[[#This Row],[TOTAL CONSUMO AGUA PRODUCCIÓN (m3)]]</f>
        <v>0.42845849802371544</v>
      </c>
      <c r="AJ381" s="110">
        <f>'[1]Contadores Por Turno 2026'!D383-'[1]Contadores Por Turno 2026'!D382</f>
        <v>271</v>
      </c>
      <c r="AK381" s="110">
        <v>1</v>
      </c>
      <c r="AL381" s="110">
        <v>21204</v>
      </c>
      <c r="AM381" s="110">
        <v>19</v>
      </c>
      <c r="AN381" s="110">
        <v>0</v>
      </c>
      <c r="AO381" s="219">
        <f>'[1]Contadores Por Turno 2026'!R383-'[1]Contadores Por Turno 2026'!R382</f>
        <v>34</v>
      </c>
      <c r="AP381" s="109">
        <v>0.12931034482758619</v>
      </c>
      <c r="AQ381" s="219">
        <v>1038</v>
      </c>
      <c r="AR381" s="219">
        <v>8</v>
      </c>
      <c r="AS381" s="110">
        <f>'[1]Contadores Por Turno 2026'!L383-'[1]Contadores Por Turno 2026'!L382</f>
        <v>22</v>
      </c>
      <c r="AT381" s="219"/>
      <c r="AU381" s="107">
        <f>'[1]Contadores Por Turno 2026'!U383-'[1]Contadores Por Turno 2026'!U382</f>
        <v>637</v>
      </c>
      <c r="AV381" s="107">
        <f>'[1]Contadores Por Turno 2026'!V383-'[1]Contadores Por Turno 2026'!V382</f>
        <v>165</v>
      </c>
      <c r="AW381" s="107">
        <f>'[1]Contadores Por Turno 2026'!W383-'[1]Contadores Por Turno 2026'!W382</f>
        <v>116</v>
      </c>
      <c r="AX381" s="107"/>
      <c r="AY381" s="346">
        <f>('[1]Contadores Por Turno 2026'!AD383-'[1]Contadores Por Turno 2026'!AD382)</f>
        <v>1</v>
      </c>
      <c r="AZ381" s="346" t="e">
        <f>('[1]Contadores Por Turno 2026'!S383-'[1]Contadores Por Turno 2026'!S382)/1000</f>
        <v>#VALUE!</v>
      </c>
      <c r="BA381" s="225"/>
      <c r="BB381" s="4"/>
    </row>
    <row r="382" spans="1:54" ht="15.75" thickBot="1" x14ac:dyDescent="0.3">
      <c r="A382" s="27">
        <f>+A381</f>
        <v>46149</v>
      </c>
      <c r="B382" s="28">
        <v>3</v>
      </c>
      <c r="C382" s="28">
        <v>19</v>
      </c>
      <c r="D382" s="28">
        <v>7</v>
      </c>
      <c r="E382" s="28">
        <f>'[1]Contadores Por Turno 2026'!X384-'[1]Contadores Por Turno 2026'!X383</f>
        <v>56.5</v>
      </c>
      <c r="F382" s="28">
        <f>+Tabla1[[#This Row],[VOLUMEN  INGRESO PTAP (m3)]]*0.75</f>
        <v>42.375</v>
      </c>
      <c r="G382" s="28"/>
      <c r="H38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382" s="28">
        <f>('[1]Contadores Por Turno 2026'!C384-'[1]Contadores Por Turno 2026'!C383)*10</f>
        <v>340</v>
      </c>
      <c r="J382" s="61">
        <f>Tabla1[[#This Row],[ENTRADA RO 1 (m3)]]</f>
        <v>243.934</v>
      </c>
      <c r="K382" s="61">
        <f>Tabla1[[#This Row],[RECHAZO ETAPA 1 (m3)]]</f>
        <v>74.933999999999997</v>
      </c>
      <c r="L382" s="61">
        <f>Tabla1[[#This Row],[PERMEADO ETAPA 1  (m3)]]</f>
        <v>169</v>
      </c>
      <c r="M382" s="60">
        <f>1-(Tabla1[[#This Row],[VOLUMEN ENVIADO A RO (m3)]]-Tabla1[[#This Row],[VOLUMEN ENVIADO PERMEADO RO (m3)]])/Tabla1[[#This Row],[VOLUMEN ENVIADO A RO (m3)]]</f>
        <v>0.69281035034066596</v>
      </c>
      <c r="N382" s="61">
        <f>('[1]Contadores Por Turno 2026'!N384-'[1]Contadores Por Turno 2026'!N383)/1000</f>
        <v>243.934</v>
      </c>
      <c r="O382" s="61">
        <f>('[1]Contadores Por Turno 2026'!O384-'[1]Contadores Por Turno 2026'!O383)</f>
        <v>169</v>
      </c>
      <c r="P382" s="61">
        <f>+Tabla1[[#This Row],[ENTRADA RO 1 (m3)]]-Tabla1[[#This Row],[PERMEADO ETAPA 1  (m3)]]</f>
        <v>74.933999999999997</v>
      </c>
      <c r="Q382" s="60">
        <f>1-(Tabla1[[#This Row],[VOLUMEN ENVIADO A RO (m3)]]-Tabla1[[#This Row],[VOLUMEN ENVIADO PERMEADO RO (m3)]])/Tabla1[[#This Row],[VOLUMEN ENVIADO A RO (m3)]]</f>
        <v>0.69281035034066596</v>
      </c>
      <c r="R382" s="61">
        <v>0</v>
      </c>
      <c r="S382" s="61">
        <v>0</v>
      </c>
      <c r="T382" s="61">
        <v>0</v>
      </c>
      <c r="U382" s="60" t="s">
        <v>18</v>
      </c>
      <c r="V382" s="61">
        <f>Tabla1[[#This Row],[VOLUMEN ENVIADO PERMEADO RO (m3)]]</f>
        <v>169</v>
      </c>
      <c r="W382" s="111">
        <f>Tabla1[[#This Row],[TOTAL CONSUMO AGUA LIMPIA PRODUCCIÓN (m3)]]+Tabla1[[#This Row],[TOTAL CONSUMO AGUA RECHAZO PRODUCCIÓN (m3)]]</f>
        <v>369.875</v>
      </c>
      <c r="X382" s="111">
        <f>+Tabla1[[#This Row],[PERMEADO ETAPA 1  (m3)]]+Tabla1[[#This Row],[VOLUMEN  PTAP POTABLE (m3)2]]+Tabla1[[#This Row],[VOLUMEN CONSUMO ACUEDUCTO (m3)]]+Tabla1[[#This Row],[VOLUMEN CONSUMO CARROTANQUES (m3)]]</f>
        <v>369.875</v>
      </c>
      <c r="Y382" s="111">
        <v>0</v>
      </c>
      <c r="Z382" s="111">
        <v>332</v>
      </c>
      <c r="AA382" s="111">
        <f>+Tabla1[[#This Row],[VOLUMEN CONSUMO AGUA LIMPIA TINTORERIA (m3)]]</f>
        <v>103.875</v>
      </c>
      <c r="AB382" s="104">
        <f>Tabla1[[#This Row],[VOLUMEN CONSUMO AGUA LIMPIA TINTORERIA (m3)]]/Tabla1[[#This Row],[TOTAL CONSUMO AGUA PRODUCCIÓN (m3)]]</f>
        <v>0.28083812098681987</v>
      </c>
      <c r="AC382" s="111">
        <f>Tabla1[[#This Row],[TOTAL CONSUMO AGUA LIMPIA PRODUCCIÓN (m3)]]-Tabla1[[#This Row],[VOLUMEN CONSUMO AGUA LIMPIA LAVANDERIA (m3)]]</f>
        <v>103.875</v>
      </c>
      <c r="AD382" s="111">
        <v>0</v>
      </c>
      <c r="AE382" s="115"/>
      <c r="AF382" s="115">
        <v>65</v>
      </c>
      <c r="AG382" s="115">
        <v>45</v>
      </c>
      <c r="AH382" s="115">
        <f>Tabla1[[#This Row],[VOLUMEN CONSUMO AGUA LIMPIA LAVANDERIA (m3)]]</f>
        <v>266</v>
      </c>
      <c r="AI382" s="104">
        <f>Tabla1[[#This Row],[VOLUMEN CONSUMO AGUA LIMPIA LAVANDERIA (m3)]]/Tabla1[[#This Row],[TOTAL CONSUMO AGUA PRODUCCIÓN (m3)]]</f>
        <v>0.71916187901318018</v>
      </c>
      <c r="AJ382" s="115">
        <f>'[1]Contadores Por Turno 2026'!D384-'[1]Contadores Por Turno 2026'!D383</f>
        <v>266</v>
      </c>
      <c r="AK382" s="115">
        <v>0</v>
      </c>
      <c r="AL382" s="115"/>
      <c r="AM382" s="115">
        <v>19</v>
      </c>
      <c r="AN382" s="115">
        <v>0</v>
      </c>
      <c r="AO382" s="220">
        <f>'[1]Contadores Por Turno 2026'!R384-'[1]Contadores Por Turno 2026'!R383</f>
        <v>22</v>
      </c>
      <c r="AP382" s="114">
        <v>1.2056800928820222E-2</v>
      </c>
      <c r="AQ382" s="220"/>
      <c r="AR382" s="220">
        <v>8</v>
      </c>
      <c r="AS382" s="115">
        <f>'[1]Contadores Por Turno 2026'!L384-'[1]Contadores Por Turno 2026'!L383</f>
        <v>25</v>
      </c>
      <c r="AT382" s="220"/>
      <c r="AU382" s="112">
        <f>'[1]Contadores Por Turno 2026'!U384-'[1]Contadores Por Turno 2026'!U383</f>
        <v>384</v>
      </c>
      <c r="AV382" s="112">
        <f>'[1]Contadores Por Turno 2026'!V384-'[1]Contadores Por Turno 2026'!V383</f>
        <v>200</v>
      </c>
      <c r="AW382" s="112">
        <f>'[1]Contadores Por Turno 2026'!W384-'[1]Contadores Por Turno 2026'!W383</f>
        <v>111</v>
      </c>
      <c r="AX382" s="112"/>
      <c r="AY382" s="112">
        <f>('[1]Contadores Por Turno 2026'!AD384-'[1]Contadores Por Turno 2026'!AD383)</f>
        <v>20</v>
      </c>
      <c r="AZ382" s="112" t="e">
        <f>('[1]Contadores Por Turno 2026'!S384-'[1]Contadores Por Turno 2026'!S383)/1000</f>
        <v>#VALUE!</v>
      </c>
      <c r="BA382" s="225"/>
      <c r="BB382" s="4"/>
    </row>
    <row r="383" spans="1:54" ht="15.75" thickBot="1" x14ac:dyDescent="0.3">
      <c r="A383" s="25">
        <f>+A382+1</f>
        <v>46150</v>
      </c>
      <c r="B383" s="26">
        <v>1</v>
      </c>
      <c r="C383" s="26">
        <v>19</v>
      </c>
      <c r="D383" s="26">
        <v>8</v>
      </c>
      <c r="E383" s="26">
        <f>'[1]Contadores Por Turno 2026'!X385-'[1]Contadores Por Turno 2026'!X384</f>
        <v>56.5</v>
      </c>
      <c r="F383" s="26">
        <f>+Tabla1[[#This Row],[VOLUMEN  INGRESO PTAP (m3)]]*0.75</f>
        <v>42.375</v>
      </c>
      <c r="G383" s="26"/>
      <c r="H3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188.5</v>
      </c>
      <c r="I383" s="26">
        <f>('[1]Contadores Por Turno 2026'!C385-'[1]Contadores Por Turno 2026'!C384)*10</f>
        <v>340</v>
      </c>
      <c r="J383" s="57">
        <f>Tabla1[[#This Row],[ENTRADA RO 1 (m3)]]</f>
        <v>304.94200000000001</v>
      </c>
      <c r="K383" s="57">
        <f>Tabla1[[#This Row],[RECHAZO ETAPA 1 (m3)]]</f>
        <v>79.942000000000007</v>
      </c>
      <c r="L383" s="57">
        <f>Tabla1[[#This Row],[PERMEADO ETAPA 1  (m3)]]</f>
        <v>225</v>
      </c>
      <c r="M383" s="56">
        <f>1-(Tabla1[[#This Row],[VOLUMEN ENVIADO A RO (m3)]]-Tabla1[[#This Row],[VOLUMEN ENVIADO PERMEADO RO (m3)]])/Tabla1[[#This Row],[VOLUMEN ENVIADO A RO (m3)]]</f>
        <v>0.73784522958464227</v>
      </c>
      <c r="N383" s="57">
        <f>('[1]Contadores Por Turno 2026'!N385-'[1]Contadores Por Turno 2026'!N384)/1000</f>
        <v>304.94200000000001</v>
      </c>
      <c r="O383" s="57">
        <f>('[1]Contadores Por Turno 2026'!O385-'[1]Contadores Por Turno 2026'!O384)</f>
        <v>225</v>
      </c>
      <c r="P383" s="57">
        <f>+Tabla1[[#This Row],[ENTRADA RO 1 (m3)]]-Tabla1[[#This Row],[PERMEADO ETAPA 1  (m3)]]</f>
        <v>79.942000000000007</v>
      </c>
      <c r="Q383" s="56">
        <f>1-(Tabla1[[#This Row],[VOLUMEN ENVIADO A RO (m3)]]-Tabla1[[#This Row],[VOLUMEN ENVIADO PERMEADO RO (m3)]])/Tabla1[[#This Row],[VOLUMEN ENVIADO A RO (m3)]]</f>
        <v>0.73784522958464227</v>
      </c>
      <c r="R383" s="57">
        <v>0</v>
      </c>
      <c r="S383" s="57">
        <v>0</v>
      </c>
      <c r="T383" s="57">
        <v>0</v>
      </c>
      <c r="U383" s="56" t="s">
        <v>18</v>
      </c>
      <c r="V383" s="57">
        <f>Tabla1[[#This Row],[VOLUMEN ENVIADO PERMEADO RO (m3)]]</f>
        <v>225</v>
      </c>
      <c r="W383" s="101">
        <f>Tabla1[[#This Row],[TOTAL CONSUMO AGUA LIMPIA PRODUCCIÓN (m3)]]+Tabla1[[#This Row],[TOTAL CONSUMO AGUA RECHAZO PRODUCCIÓN (m3)]]</f>
        <v>455.875</v>
      </c>
      <c r="X383" s="101">
        <f>+Tabla1[[#This Row],[PERMEADO ETAPA 1  (m3)]]+Tabla1[[#This Row],[VOLUMEN  PTAP POTABLE (m3)2]]+Tabla1[[#This Row],[VOLUMEN CONSUMO ACUEDUCTO (m3)]]+Tabla1[[#This Row],[VOLUMEN CONSUMO CARROTANQUES (m3)]]</f>
        <v>455.875</v>
      </c>
      <c r="Y383" s="101">
        <v>0</v>
      </c>
      <c r="Z383" s="101">
        <v>640</v>
      </c>
      <c r="AA383" s="101">
        <f>+Tabla1[[#This Row],[VOLUMEN CONSUMO AGUA LIMPIA TINTORERIA (m3)]]</f>
        <v>244.875</v>
      </c>
      <c r="AB383" s="104">
        <f>Tabla1[[#This Row],[VOLUMEN CONSUMO AGUA LIMPIA TINTORERIA (m3)]]/Tabla1[[#This Row],[TOTAL CONSUMO AGUA PRODUCCIÓN (m3)]]</f>
        <v>0.53715382506169451</v>
      </c>
      <c r="AC383" s="101">
        <f>Tabla1[[#This Row],[TOTAL CONSUMO AGUA LIMPIA PRODUCCIÓN (m3)]]-Tabla1[[#This Row],[VOLUMEN CONSUMO AGUA LIMPIA LAVANDERIA (m3)]]</f>
        <v>244.875</v>
      </c>
      <c r="AD383" s="101">
        <v>0</v>
      </c>
      <c r="AE383" s="105"/>
      <c r="AF383" s="105">
        <v>65</v>
      </c>
      <c r="AG383" s="105">
        <v>45</v>
      </c>
      <c r="AH383" s="105">
        <f>Tabla1[[#This Row],[VOLUMEN CONSUMO AGUA LIMPIA LAVANDERIA (m3)]]</f>
        <v>211</v>
      </c>
      <c r="AI383" s="104">
        <f>Tabla1[[#This Row],[VOLUMEN CONSUMO AGUA LIMPIA LAVANDERIA (m3)]]/Tabla1[[#This Row],[TOTAL CONSUMO AGUA PRODUCCIÓN (m3)]]</f>
        <v>0.46284617493830543</v>
      </c>
      <c r="AJ383" s="105">
        <f>'[1]Contadores Por Turno 2026'!D385-'[1]Contadores Por Turno 2026'!D384</f>
        <v>211</v>
      </c>
      <c r="AK383" s="105">
        <v>0</v>
      </c>
      <c r="AL383" s="105"/>
      <c r="AM383" s="105">
        <v>19</v>
      </c>
      <c r="AN383" s="105">
        <v>0</v>
      </c>
      <c r="AO383" s="218">
        <f>'[1]Contadores Por Turno 2026'!R385-'[1]Contadores Por Turno 2026'!R384</f>
        <v>33</v>
      </c>
      <c r="AP383" s="104">
        <v>2.397362900809108E-2</v>
      </c>
      <c r="AQ383" s="218"/>
      <c r="AR383" s="218">
        <v>8</v>
      </c>
      <c r="AS383" s="105">
        <f>'[1]Contadores Por Turno 2026'!L385-'[1]Contadores Por Turno 2026'!L384</f>
        <v>25</v>
      </c>
      <c r="AT383" s="218"/>
      <c r="AU383" s="102">
        <f>'[1]Contadores Por Turno 2026'!U385-'[1]Contadores Por Turno 2026'!U384</f>
        <v>470</v>
      </c>
      <c r="AV383" s="102">
        <f>'[1]Contadores Por Turno 2026'!V385-'[1]Contadores Por Turno 2026'!V384</f>
        <v>178</v>
      </c>
      <c r="AW383" s="102">
        <f>'[1]Contadores Por Turno 2026'!W385-'[1]Contadores Por Turno 2026'!W384</f>
        <v>98</v>
      </c>
      <c r="AX383" s="102"/>
      <c r="AY383" s="345">
        <f>('[1]Contadores Por Turno 2026'!AD385-'[1]Contadores Por Turno 2026'!AD384)</f>
        <v>73</v>
      </c>
      <c r="AZ383" s="345" t="e">
        <f>('[1]Contadores Por Turno 2026'!S385-'[1]Contadores Por Turno 2026'!S384)/1000</f>
        <v>#VALUE!</v>
      </c>
      <c r="BA383" s="225"/>
      <c r="BB383" s="4"/>
    </row>
    <row r="384" spans="1:54" ht="15.75" thickBot="1" x14ac:dyDescent="0.3">
      <c r="A384" s="23">
        <f>+A383</f>
        <v>46150</v>
      </c>
      <c r="B384" s="17">
        <v>2</v>
      </c>
      <c r="C384" s="17">
        <v>19</v>
      </c>
      <c r="D384" s="17">
        <v>8</v>
      </c>
      <c r="E384" s="17">
        <f>'[1]Contadores Por Turno 2026'!X386-'[1]Contadores Por Turno 2026'!X385</f>
        <v>51</v>
      </c>
      <c r="F384" s="17">
        <f>+Tabla1[[#This Row],[VOLUMEN  INGRESO PTAP (m3)]]*0.75</f>
        <v>38.25</v>
      </c>
      <c r="H38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384" s="17">
        <f>('[1]Contadores Por Turno 2026'!C386-'[1]Contadores Por Turno 2026'!C385)*10</f>
        <v>-290</v>
      </c>
      <c r="J384" s="59">
        <f>Tabla1[[#This Row],[ENTRADA RO 1 (m3)]]</f>
        <v>214.00399999999999</v>
      </c>
      <c r="K384" s="59">
        <f>Tabla1[[#This Row],[RECHAZO ETAPA 1 (m3)]]</f>
        <v>53.003999999999991</v>
      </c>
      <c r="L384" s="59">
        <f>Tabla1[[#This Row],[PERMEADO ETAPA 1  (m3)]]</f>
        <v>161</v>
      </c>
      <c r="M384" s="58">
        <f>1-(Tabla1[[#This Row],[VOLUMEN ENVIADO A RO (m3)]]-Tabla1[[#This Row],[VOLUMEN ENVIADO PERMEADO RO (m3)]])/Tabla1[[#This Row],[VOLUMEN ENVIADO A RO (m3)]]</f>
        <v>0.75232238649744865</v>
      </c>
      <c r="N384" s="59">
        <f>('[1]Contadores Por Turno 2026'!N386-'[1]Contadores Por Turno 2026'!N385)/1000</f>
        <v>214.00399999999999</v>
      </c>
      <c r="O384" s="59">
        <f>('[1]Contadores Por Turno 2026'!O386-'[1]Contadores Por Turno 2026'!O385)</f>
        <v>161</v>
      </c>
      <c r="P384" s="59">
        <f>+Tabla1[[#This Row],[ENTRADA RO 1 (m3)]]-Tabla1[[#This Row],[PERMEADO ETAPA 1  (m3)]]</f>
        <v>53.003999999999991</v>
      </c>
      <c r="Q384" s="58">
        <f>1-(Tabla1[[#This Row],[VOLUMEN ENVIADO A RO (m3)]]-Tabla1[[#This Row],[VOLUMEN ENVIADO PERMEADO RO (m3)]])/Tabla1[[#This Row],[VOLUMEN ENVIADO A RO (m3)]]</f>
        <v>0.75232238649744865</v>
      </c>
      <c r="R384" s="59">
        <v>0</v>
      </c>
      <c r="S384" s="59">
        <v>0</v>
      </c>
      <c r="T384" s="59">
        <v>0</v>
      </c>
      <c r="U384" s="58" t="s">
        <v>18</v>
      </c>
      <c r="V384" s="59">
        <f>Tabla1[[#This Row],[VOLUMEN ENVIADO PERMEADO RO (m3)]]</f>
        <v>161</v>
      </c>
      <c r="W384" s="106">
        <f>Tabla1[[#This Row],[TOTAL CONSUMO AGUA LIMPIA PRODUCCIÓN (m3)]]+Tabla1[[#This Row],[TOTAL CONSUMO AGUA RECHAZO PRODUCCIÓN (m3)]]</f>
        <v>550.25</v>
      </c>
      <c r="X384" s="106">
        <f>+Tabla1[[#This Row],[PERMEADO ETAPA 1  (m3)]]+Tabla1[[#This Row],[VOLUMEN  PTAP POTABLE (m3)2]]+Tabla1[[#This Row],[VOLUMEN CONSUMO ACUEDUCTO (m3)]]+Tabla1[[#This Row],[VOLUMEN CONSUMO CARROTANQUES (m3)]]</f>
        <v>550.25</v>
      </c>
      <c r="Y384" s="106">
        <v>0</v>
      </c>
      <c r="Z384" s="106">
        <v>480</v>
      </c>
      <c r="AA384" s="106">
        <f>+Tabla1[[#This Row],[VOLUMEN CONSUMO AGUA LIMPIA TINTORERIA (m3)]]</f>
        <v>234.25</v>
      </c>
      <c r="AB384" s="104">
        <f>Tabla1[[#This Row],[VOLUMEN CONSUMO AGUA LIMPIA TINTORERIA (m3)]]/Tabla1[[#This Row],[TOTAL CONSUMO AGUA PRODUCCIÓN (m3)]]</f>
        <v>0.42571558382553387</v>
      </c>
      <c r="AC384" s="106">
        <f>Tabla1[[#This Row],[TOTAL CONSUMO AGUA LIMPIA PRODUCCIÓN (m3)]]-Tabla1[[#This Row],[VOLUMEN CONSUMO AGUA LIMPIA LAVANDERIA (m3)]]</f>
        <v>234.25</v>
      </c>
      <c r="AD384" s="106">
        <v>0</v>
      </c>
      <c r="AE384" s="110">
        <v>14589</v>
      </c>
      <c r="AF384" s="110">
        <v>65</v>
      </c>
      <c r="AG384" s="110">
        <v>45</v>
      </c>
      <c r="AH384" s="110">
        <f>Tabla1[[#This Row],[VOLUMEN CONSUMO AGUA LIMPIA LAVANDERIA (m3)]]</f>
        <v>316</v>
      </c>
      <c r="AI384" s="104">
        <f>Tabla1[[#This Row],[VOLUMEN CONSUMO AGUA LIMPIA LAVANDERIA (m3)]]/Tabla1[[#This Row],[TOTAL CONSUMO AGUA PRODUCCIÓN (m3)]]</f>
        <v>0.57428441617446613</v>
      </c>
      <c r="AJ384" s="110">
        <f>'[1]Contadores Por Turno 2026'!D386-'[1]Contadores Por Turno 2026'!D385</f>
        <v>316</v>
      </c>
      <c r="AK384" s="110">
        <v>0</v>
      </c>
      <c r="AL384" s="110">
        <v>19779</v>
      </c>
      <c r="AM384" s="110">
        <v>19</v>
      </c>
      <c r="AN384" s="110">
        <v>0</v>
      </c>
      <c r="AO384" s="219">
        <f>'[1]Contadores Por Turno 2026'!R386-'[1]Contadores Por Turno 2026'!R385</f>
        <v>35</v>
      </c>
      <c r="AP384" s="109">
        <v>3.5141973573235896E-2</v>
      </c>
      <c r="AQ384" s="219">
        <v>2081</v>
      </c>
      <c r="AR384" s="219">
        <v>8</v>
      </c>
      <c r="AS384" s="110">
        <f>'[1]Contadores Por Turno 2026'!L386-'[1]Contadores Por Turno 2026'!L385</f>
        <v>23</v>
      </c>
      <c r="AT384" s="219"/>
      <c r="AU384" s="107">
        <f>'[1]Contadores Por Turno 2026'!U386-'[1]Contadores Por Turno 2026'!U385</f>
        <v>563</v>
      </c>
      <c r="AV384" s="107">
        <f>'[1]Contadores Por Turno 2026'!V386-'[1]Contadores Por Turno 2026'!V385</f>
        <v>169</v>
      </c>
      <c r="AW384" s="107">
        <f>'[1]Contadores Por Turno 2026'!W386-'[1]Contadores Por Turno 2026'!W385</f>
        <v>109</v>
      </c>
      <c r="AX384" s="107"/>
      <c r="AY384" s="346">
        <f>('[1]Contadores Por Turno 2026'!AD386-'[1]Contadores Por Turno 2026'!AD385)</f>
        <v>2</v>
      </c>
      <c r="AZ384" s="346" t="e">
        <f>('[1]Contadores Por Turno 2026'!S386-'[1]Contadores Por Turno 2026'!S385)/1000</f>
        <v>#VALUE!</v>
      </c>
      <c r="BA384" s="225"/>
      <c r="BB384" s="4"/>
    </row>
    <row r="385" spans="1:54" ht="15.75" thickBot="1" x14ac:dyDescent="0.3">
      <c r="A385" s="27">
        <f>+A384</f>
        <v>46150</v>
      </c>
      <c r="B385" s="28">
        <v>3</v>
      </c>
      <c r="C385" s="28">
        <v>19</v>
      </c>
      <c r="D385" s="28">
        <v>8</v>
      </c>
      <c r="E385" s="28">
        <f>'[1]Contadores Por Turno 2026'!X387-'[1]Contadores Por Turno 2026'!X386</f>
        <v>55</v>
      </c>
      <c r="F385" s="28">
        <f>+Tabla1[[#This Row],[VOLUMEN  INGRESO PTAP (m3)]]*0.75</f>
        <v>41.25</v>
      </c>
      <c r="G385" s="28"/>
      <c r="H38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156</v>
      </c>
      <c r="I385" s="28">
        <f>('[1]Contadores Por Turno 2026'!C387-'[1]Contadores Por Turno 2026'!C386)*10</f>
        <v>20</v>
      </c>
      <c r="J385" s="61">
        <f>Tabla1[[#This Row],[ENTRADA RO 1 (m3)]]</f>
        <v>271.24299999999999</v>
      </c>
      <c r="K385" s="61">
        <f>Tabla1[[#This Row],[RECHAZO ETAPA 1 (m3)]]</f>
        <v>54.242999999999995</v>
      </c>
      <c r="L385" s="61">
        <f>Tabla1[[#This Row],[PERMEADO ETAPA 1  (m3)]]</f>
        <v>217</v>
      </c>
      <c r="M385" s="60">
        <f>1-(Tabla1[[#This Row],[VOLUMEN ENVIADO A RO (m3)]]-Tabla1[[#This Row],[VOLUMEN ENVIADO PERMEADO RO (m3)]])/Tabla1[[#This Row],[VOLUMEN ENVIADO A RO (m3)]]</f>
        <v>0.80002064569408238</v>
      </c>
      <c r="N385" s="61">
        <f>('[1]Contadores Por Turno 2026'!N387-'[1]Contadores Por Turno 2026'!N386)/1000</f>
        <v>271.24299999999999</v>
      </c>
      <c r="O385" s="61">
        <f>('[1]Contadores Por Turno 2026'!O387-'[1]Contadores Por Turno 2026'!O386)</f>
        <v>217</v>
      </c>
      <c r="P385" s="61">
        <f>+Tabla1[[#This Row],[ENTRADA RO 1 (m3)]]-Tabla1[[#This Row],[PERMEADO ETAPA 1  (m3)]]</f>
        <v>54.242999999999995</v>
      </c>
      <c r="Q385" s="60">
        <f>1-(Tabla1[[#This Row],[VOLUMEN ENVIADO A RO (m3)]]-Tabla1[[#This Row],[VOLUMEN ENVIADO PERMEADO RO (m3)]])/Tabla1[[#This Row],[VOLUMEN ENVIADO A RO (m3)]]</f>
        <v>0.80002064569408238</v>
      </c>
      <c r="R385" s="61">
        <v>0</v>
      </c>
      <c r="S385" s="61">
        <v>0</v>
      </c>
      <c r="T385" s="61">
        <v>0</v>
      </c>
      <c r="U385" s="60" t="s">
        <v>18</v>
      </c>
      <c r="V385" s="61">
        <f>Tabla1[[#This Row],[VOLUMEN ENVIADO PERMEADO RO (m3)]]</f>
        <v>217</v>
      </c>
      <c r="W385" s="111">
        <f>Tabla1[[#This Row],[TOTAL CONSUMO AGUA LIMPIA PRODUCCIÓN (m3)]]+Tabla1[[#This Row],[TOTAL CONSUMO AGUA RECHAZO PRODUCCIÓN (m3)]]</f>
        <v>414.25</v>
      </c>
      <c r="X385" s="111">
        <f>+Tabla1[[#This Row],[PERMEADO ETAPA 1  (m3)]]+Tabla1[[#This Row],[VOLUMEN  PTAP POTABLE (m3)2]]+Tabla1[[#This Row],[VOLUMEN CONSUMO ACUEDUCTO (m3)]]+Tabla1[[#This Row],[VOLUMEN CONSUMO CARROTANQUES (m3)]]</f>
        <v>414.25</v>
      </c>
      <c r="Y385" s="111">
        <v>0</v>
      </c>
      <c r="Z385" s="111">
        <v>640</v>
      </c>
      <c r="AA385" s="111">
        <f>+Tabla1[[#This Row],[VOLUMEN CONSUMO AGUA LIMPIA TINTORERIA (m3)]]</f>
        <v>187.25</v>
      </c>
      <c r="AB385" s="104">
        <f>Tabla1[[#This Row],[VOLUMEN CONSUMO AGUA LIMPIA TINTORERIA (m3)]]/Tabla1[[#This Row],[TOTAL CONSUMO AGUA PRODUCCIÓN (m3)]]</f>
        <v>0.45202172601086299</v>
      </c>
      <c r="AC385" s="111">
        <f>Tabla1[[#This Row],[TOTAL CONSUMO AGUA LIMPIA PRODUCCIÓN (m3)]]-Tabla1[[#This Row],[VOLUMEN CONSUMO AGUA LIMPIA LAVANDERIA (m3)]]</f>
        <v>187.25</v>
      </c>
      <c r="AD385" s="111">
        <v>0</v>
      </c>
      <c r="AE385" s="115"/>
      <c r="AF385" s="115">
        <v>65</v>
      </c>
      <c r="AG385" s="115">
        <v>45</v>
      </c>
      <c r="AH385" s="115">
        <f>Tabla1[[#This Row],[VOLUMEN CONSUMO AGUA LIMPIA LAVANDERIA (m3)]]</f>
        <v>227</v>
      </c>
      <c r="AI385" s="104">
        <f>Tabla1[[#This Row],[VOLUMEN CONSUMO AGUA LIMPIA LAVANDERIA (m3)]]/Tabla1[[#This Row],[TOTAL CONSUMO AGUA PRODUCCIÓN (m3)]]</f>
        <v>0.54797827398913701</v>
      </c>
      <c r="AJ385" s="115">
        <f>'[1]Contadores Por Turno 2026'!D387-'[1]Contadores Por Turno 2026'!D386</f>
        <v>227</v>
      </c>
      <c r="AK385" s="115">
        <v>0</v>
      </c>
      <c r="AL385" s="115"/>
      <c r="AM385" s="115">
        <v>19</v>
      </c>
      <c r="AN385" s="115">
        <v>0</v>
      </c>
      <c r="AO385" s="220">
        <f>'[1]Contadores Por Turno 2026'!R387-'[1]Contadores Por Turno 2026'!R386</f>
        <v>20</v>
      </c>
      <c r="AP385" s="114">
        <v>7.4591442327253121E-3</v>
      </c>
      <c r="AQ385" s="220"/>
      <c r="AR385" s="220">
        <v>8</v>
      </c>
      <c r="AS385" s="115">
        <f>'[1]Contadores Por Turno 2026'!L387-'[1]Contadores Por Turno 2026'!L386</f>
        <v>23</v>
      </c>
      <c r="AT385" s="220"/>
      <c r="AU385" s="112">
        <f>'[1]Contadores Por Turno 2026'!U387-'[1]Contadores Por Turno 2026'!U386</f>
        <v>428</v>
      </c>
      <c r="AV385" s="112">
        <f>'[1]Contadores Por Turno 2026'!V387-'[1]Contadores Por Turno 2026'!V386</f>
        <v>188</v>
      </c>
      <c r="AW385" s="112">
        <f>'[1]Contadores Por Turno 2026'!W387-'[1]Contadores Por Turno 2026'!W386</f>
        <v>106</v>
      </c>
      <c r="AX385" s="112"/>
      <c r="AY385" s="112">
        <f>('[1]Contadores Por Turno 2026'!AD387-'[1]Contadores Por Turno 2026'!AD386)</f>
        <v>3</v>
      </c>
      <c r="AZ385" s="112" t="e">
        <f>('[1]Contadores Por Turno 2026'!S387-'[1]Contadores Por Turno 2026'!S386)/1000</f>
        <v>#VALUE!</v>
      </c>
      <c r="BA385" s="225"/>
      <c r="BB385" s="4"/>
    </row>
    <row r="386" spans="1:54" ht="15.75" thickBot="1" x14ac:dyDescent="0.3">
      <c r="A386" s="25">
        <f>+A385+1</f>
        <v>46151</v>
      </c>
      <c r="B386" s="26">
        <v>1</v>
      </c>
      <c r="C386" s="26">
        <v>19</v>
      </c>
      <c r="D386" s="26">
        <v>9</v>
      </c>
      <c r="E386" s="26">
        <f>'[1]Contadores Por Turno 2026'!X388-'[1]Contadores Por Turno 2026'!X387</f>
        <v>91</v>
      </c>
      <c r="F386" s="26">
        <f>+Tabla1[[#This Row],[VOLUMEN  INGRESO PTAP (m3)]]*0.75</f>
        <v>68.25</v>
      </c>
      <c r="G386" s="26"/>
      <c r="H3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386" s="26">
        <f>('[1]Contadores Por Turno 2026'!C388-'[1]Contadores Por Turno 2026'!C387)*10</f>
        <v>20</v>
      </c>
      <c r="J386" s="57">
        <f>Tabla1[[#This Row],[ENTRADA RO 1 (m3)]]</f>
        <v>289.56</v>
      </c>
      <c r="K386" s="57">
        <f>Tabla1[[#This Row],[RECHAZO ETAPA 1 (m3)]]</f>
        <v>70.56</v>
      </c>
      <c r="L386" s="57">
        <f>Tabla1[[#This Row],[PERMEADO ETAPA 1  (m3)]]</f>
        <v>219</v>
      </c>
      <c r="M386" s="56">
        <f>1-(Tabla1[[#This Row],[VOLUMEN ENVIADO A RO (m3)]]-Tabla1[[#This Row],[VOLUMEN ENVIADO PERMEADO RO (m3)]])/Tabla1[[#This Row],[VOLUMEN ENVIADO A RO (m3)]]</f>
        <v>0.75631993369249895</v>
      </c>
      <c r="N386" s="57">
        <f>('[1]Contadores Por Turno 2026'!N388-'[1]Contadores Por Turno 2026'!N387)/1000</f>
        <v>289.56</v>
      </c>
      <c r="O386" s="57">
        <f>('[1]Contadores Por Turno 2026'!O388-'[1]Contadores Por Turno 2026'!O387)</f>
        <v>219</v>
      </c>
      <c r="P386" s="57">
        <f>+Tabla1[[#This Row],[ENTRADA RO 1 (m3)]]-Tabla1[[#This Row],[PERMEADO ETAPA 1  (m3)]]</f>
        <v>70.56</v>
      </c>
      <c r="Q386" s="56">
        <f>1-(Tabla1[[#This Row],[VOLUMEN ENVIADO A RO (m3)]]-Tabla1[[#This Row],[VOLUMEN ENVIADO PERMEADO RO (m3)]])/Tabla1[[#This Row],[VOLUMEN ENVIADO A RO (m3)]]</f>
        <v>0.75631993369249895</v>
      </c>
      <c r="R386" s="57">
        <v>0</v>
      </c>
      <c r="S386" s="57">
        <v>0</v>
      </c>
      <c r="T386" s="57">
        <v>0</v>
      </c>
      <c r="U386" s="56" t="s">
        <v>18</v>
      </c>
      <c r="V386" s="57">
        <f>Tabla1[[#This Row],[VOLUMEN ENVIADO PERMEADO RO (m3)]]</f>
        <v>219</v>
      </c>
      <c r="W386" s="101">
        <f>Tabla1[[#This Row],[TOTAL CONSUMO AGUA LIMPIA PRODUCCIÓN (m3)]]+Tabla1[[#This Row],[TOTAL CONSUMO AGUA RECHAZO PRODUCCIÓN (m3)]]</f>
        <v>355.25</v>
      </c>
      <c r="X386" s="101">
        <f>+Tabla1[[#This Row],[PERMEADO ETAPA 1  (m3)]]+Tabla1[[#This Row],[VOLUMEN  PTAP POTABLE (m3)2]]+Tabla1[[#This Row],[VOLUMEN CONSUMO ACUEDUCTO (m3)]]+Tabla1[[#This Row],[VOLUMEN CONSUMO CARROTANQUES (m3)]]</f>
        <v>355.25</v>
      </c>
      <c r="Y386" s="101">
        <v>0</v>
      </c>
      <c r="Z386" s="101">
        <v>560</v>
      </c>
      <c r="AA386" s="101">
        <f>+Tabla1[[#This Row],[VOLUMEN CONSUMO AGUA LIMPIA TINTORERIA (m3)]]</f>
        <v>194.25</v>
      </c>
      <c r="AB386" s="104">
        <f>Tabla1[[#This Row],[VOLUMEN CONSUMO AGUA LIMPIA TINTORERIA (m3)]]/Tabla1[[#This Row],[TOTAL CONSUMO AGUA PRODUCCIÓN (m3)]]</f>
        <v>0.54679802955665024</v>
      </c>
      <c r="AC386" s="101">
        <f>Tabla1[[#This Row],[TOTAL CONSUMO AGUA LIMPIA PRODUCCIÓN (m3)]]-Tabla1[[#This Row],[VOLUMEN CONSUMO AGUA LIMPIA LAVANDERIA (m3)]]</f>
        <v>194.25</v>
      </c>
      <c r="AD386" s="101">
        <v>0</v>
      </c>
      <c r="AE386" s="105"/>
      <c r="AF386" s="105">
        <v>65</v>
      </c>
      <c r="AG386" s="105">
        <v>45</v>
      </c>
      <c r="AH386" s="105">
        <f>Tabla1[[#This Row],[VOLUMEN CONSUMO AGUA LIMPIA LAVANDERIA (m3)]]</f>
        <v>161</v>
      </c>
      <c r="AI386" s="104">
        <f>Tabla1[[#This Row],[VOLUMEN CONSUMO AGUA LIMPIA LAVANDERIA (m3)]]/Tabla1[[#This Row],[TOTAL CONSUMO AGUA PRODUCCIÓN (m3)]]</f>
        <v>0.45320197044334976</v>
      </c>
      <c r="AJ386" s="105">
        <f>'[1]Contadores Por Turno 2026'!D388-'[1]Contadores Por Turno 2026'!D387</f>
        <v>161</v>
      </c>
      <c r="AK386" s="105">
        <v>0</v>
      </c>
      <c r="AL386" s="105"/>
      <c r="AM386" s="105">
        <v>19</v>
      </c>
      <c r="AN386" s="105">
        <v>0</v>
      </c>
      <c r="AO386" s="218">
        <v>0</v>
      </c>
      <c r="AP386" s="104">
        <v>1.9078368065747031E-2</v>
      </c>
      <c r="AQ386" s="218"/>
      <c r="AR386" s="218">
        <v>8</v>
      </c>
      <c r="AS386" s="105">
        <f>'[1]Contadores Por Turno 2026'!L388-'[1]Contadores Por Turno 2026'!L387</f>
        <v>25</v>
      </c>
      <c r="AT386" s="218"/>
      <c r="AU386" s="102">
        <f>'[1]Contadores Por Turno 2026'!U388-'[1]Contadores Por Turno 2026'!U387</f>
        <v>378</v>
      </c>
      <c r="AV386" s="102">
        <f>'[1]Contadores Por Turno 2026'!V388-'[1]Contadores Por Turno 2026'!V387</f>
        <v>162</v>
      </c>
      <c r="AW386" s="102">
        <f>'[1]Contadores Por Turno 2026'!W388-'[1]Contadores Por Turno 2026'!W387</f>
        <v>93</v>
      </c>
      <c r="AX386" s="102"/>
      <c r="AY386" s="345">
        <v>0</v>
      </c>
      <c r="AZ386" s="345" t="e">
        <f>('[1]Contadores Por Turno 2026'!S388-'[1]Contadores Por Turno 2026'!S387)/1000</f>
        <v>#VALUE!</v>
      </c>
      <c r="BA386" s="225"/>
      <c r="BB386" s="4"/>
    </row>
    <row r="387" spans="1:54" ht="15.75" thickBot="1" x14ac:dyDescent="0.3">
      <c r="A387" s="23">
        <f>+A386</f>
        <v>46151</v>
      </c>
      <c r="B387" s="17">
        <v>2</v>
      </c>
      <c r="C387" s="17">
        <v>19</v>
      </c>
      <c r="D387" s="17">
        <v>9</v>
      </c>
      <c r="E387" s="17">
        <f>'[1]Contadores Por Turno 2026'!X389-'[1]Contadores Por Turno 2026'!X388</f>
        <v>86</v>
      </c>
      <c r="F387" s="17">
        <f>+Tabla1[[#This Row],[VOLUMEN  INGRESO PTAP (m3)]]*0.75</f>
        <v>64.5</v>
      </c>
      <c r="H38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387" s="17">
        <f>('[1]Contadores Por Turno 2026'!C389-'[1]Contadores Por Turno 2026'!C388)*10</f>
        <v>10</v>
      </c>
      <c r="J387" s="59">
        <f>Tabla1[[#This Row],[ENTRADA RO 1 (m3)]]</f>
        <v>156.27799999999999</v>
      </c>
      <c r="K387" s="59">
        <f>Tabla1[[#This Row],[RECHAZO ETAPA 1 (m3)]]</f>
        <v>47.277999999999992</v>
      </c>
      <c r="L387" s="59">
        <f>Tabla1[[#This Row],[PERMEADO ETAPA 1  (m3)]]</f>
        <v>109</v>
      </c>
      <c r="M387" s="58">
        <f>1-(Tabla1[[#This Row],[VOLUMEN ENVIADO A RO (m3)]]-Tabla1[[#This Row],[VOLUMEN ENVIADO PERMEADO RO (m3)]])/Tabla1[[#This Row],[VOLUMEN ENVIADO A RO (m3)]]</f>
        <v>0.697475012477764</v>
      </c>
      <c r="N387" s="59">
        <f>('[1]Contadores Por Turno 2026'!N389-'[1]Contadores Por Turno 2026'!N388)/1000</f>
        <v>156.27799999999999</v>
      </c>
      <c r="O387" s="59">
        <f>('[1]Contadores Por Turno 2026'!O389-'[1]Contadores Por Turno 2026'!O388)</f>
        <v>109</v>
      </c>
      <c r="P387" s="59">
        <f>+Tabla1[[#This Row],[ENTRADA RO 1 (m3)]]-Tabla1[[#This Row],[PERMEADO ETAPA 1  (m3)]]</f>
        <v>47.277999999999992</v>
      </c>
      <c r="Q387" s="58">
        <f>1-(Tabla1[[#This Row],[VOLUMEN ENVIADO A RO (m3)]]-Tabla1[[#This Row],[VOLUMEN ENVIADO PERMEADO RO (m3)]])/Tabla1[[#This Row],[VOLUMEN ENVIADO A RO (m3)]]</f>
        <v>0.697475012477764</v>
      </c>
      <c r="R387" s="59">
        <v>0</v>
      </c>
      <c r="S387" s="59">
        <v>0</v>
      </c>
      <c r="T387" s="59">
        <v>0</v>
      </c>
      <c r="U387" s="58" t="s">
        <v>18</v>
      </c>
      <c r="V387" s="59">
        <f>Tabla1[[#This Row],[VOLUMEN ENVIADO PERMEADO RO (m3)]]</f>
        <v>109</v>
      </c>
      <c r="W387" s="106">
        <f>Tabla1[[#This Row],[TOTAL CONSUMO AGUA LIMPIA PRODUCCIÓN (m3)]]+Tabla1[[#This Row],[TOTAL CONSUMO AGUA RECHAZO PRODUCCIÓN (m3)]]</f>
        <v>334.5</v>
      </c>
      <c r="X387" s="106">
        <f>+Tabla1[[#This Row],[PERMEADO ETAPA 1  (m3)]]+Tabla1[[#This Row],[VOLUMEN  PTAP POTABLE (m3)2]]+Tabla1[[#This Row],[VOLUMEN CONSUMO ACUEDUCTO (m3)]]+Tabla1[[#This Row],[VOLUMEN CONSUMO CARROTANQUES (m3)]]</f>
        <v>334.5</v>
      </c>
      <c r="Y387" s="106">
        <v>0</v>
      </c>
      <c r="Z387" s="106">
        <v>480</v>
      </c>
      <c r="AA387" s="106">
        <f>+Tabla1[[#This Row],[VOLUMEN CONSUMO AGUA LIMPIA TINTORERIA (m3)]]</f>
        <v>106</v>
      </c>
      <c r="AB387" s="104">
        <f>Tabla1[[#This Row],[VOLUMEN CONSUMO AGUA LIMPIA TINTORERIA (m3)]]/Tabla1[[#This Row],[TOTAL CONSUMO AGUA PRODUCCIÓN (m3)]]</f>
        <v>0.31689088191330345</v>
      </c>
      <c r="AC387" s="106">
        <f>Tabla1[[#This Row],[TOTAL CONSUMO AGUA LIMPIA PRODUCCIÓN (m3)]]-Tabla1[[#This Row],[VOLUMEN CONSUMO AGUA LIMPIA LAVANDERIA (m3)]]</f>
        <v>106</v>
      </c>
      <c r="AD387" s="106">
        <v>0</v>
      </c>
      <c r="AE387" s="110">
        <v>8271</v>
      </c>
      <c r="AF387" s="110">
        <v>65</v>
      </c>
      <c r="AG387" s="110">
        <v>45</v>
      </c>
      <c r="AH387" s="110">
        <f>Tabla1[[#This Row],[VOLUMEN CONSUMO AGUA LIMPIA LAVANDERIA (m3)]]</f>
        <v>228.5</v>
      </c>
      <c r="AI387" s="104">
        <f>Tabla1[[#This Row],[VOLUMEN CONSUMO AGUA LIMPIA LAVANDERIA (m3)]]/Tabla1[[#This Row],[TOTAL CONSUMO AGUA PRODUCCIÓN (m3)]]</f>
        <v>0.68310911808669661</v>
      </c>
      <c r="AJ387" s="110">
        <f>'[1]Contadores Por Turno 2026'!D389-'[1]Contadores Por Turno 2026'!D388</f>
        <v>228.5</v>
      </c>
      <c r="AK387" s="110">
        <v>1</v>
      </c>
      <c r="AL387" s="110">
        <v>17119</v>
      </c>
      <c r="AM387" s="110">
        <v>19</v>
      </c>
      <c r="AN387" s="110">
        <v>0</v>
      </c>
      <c r="AO387" s="219">
        <v>0</v>
      </c>
      <c r="AP387" s="109">
        <v>5.8544303797468333E-2</v>
      </c>
      <c r="AQ387" s="219"/>
      <c r="AR387" s="219">
        <v>8</v>
      </c>
      <c r="AS387" s="110">
        <f>'[1]Contadores Por Turno 2026'!L389-'[1]Contadores Por Turno 2026'!L388</f>
        <v>24</v>
      </c>
      <c r="AT387" s="219"/>
      <c r="AU387" s="107">
        <f>'[1]Contadores Por Turno 2026'!U389-'[1]Contadores Por Turno 2026'!U388</f>
        <v>356</v>
      </c>
      <c r="AV387" s="107">
        <f>'[1]Contadores Por Turno 2026'!V389-'[1]Contadores Por Turno 2026'!V388</f>
        <v>131</v>
      </c>
      <c r="AW387" s="107">
        <f>'[1]Contadores Por Turno 2026'!W389-'[1]Contadores Por Turno 2026'!W388</f>
        <v>84</v>
      </c>
      <c r="AX387" s="107"/>
      <c r="AY387" s="346">
        <f>('[1]Contadores Por Turno 2026'!AD389-'[1]Contadores Por Turno 2026'!AD388)</f>
        <v>0</v>
      </c>
      <c r="AZ387" s="346" t="e">
        <f>('[1]Contadores Por Turno 2026'!S389-'[1]Contadores Por Turno 2026'!S388)/1000</f>
        <v>#VALUE!</v>
      </c>
      <c r="BA387" s="225"/>
      <c r="BB387" s="4"/>
    </row>
    <row r="388" spans="1:54" ht="15.75" thickBot="1" x14ac:dyDescent="0.3">
      <c r="A388" s="27">
        <f>+A387</f>
        <v>46151</v>
      </c>
      <c r="B388" s="28">
        <v>3</v>
      </c>
      <c r="C388" s="28">
        <v>19</v>
      </c>
      <c r="D388" s="28">
        <v>9</v>
      </c>
      <c r="E388" s="28">
        <f>'[1]Contadores Por Turno 2026'!X390-'[1]Contadores Por Turno 2026'!X389</f>
        <v>30</v>
      </c>
      <c r="F388" s="28">
        <f>+Tabla1[[#This Row],[VOLUMEN  INGRESO PTAP (m3)]]*0.75</f>
        <v>22.5</v>
      </c>
      <c r="G388" s="28"/>
      <c r="H38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388" s="28">
        <f>('[1]Contadores Por Turno 2026'!C390-'[1]Contadores Por Turno 2026'!C389)*10</f>
        <v>10</v>
      </c>
      <c r="J388" s="61">
        <f>Tabla1[[#This Row],[ENTRADA RO 1 (m3)]]</f>
        <v>156.27799999999999</v>
      </c>
      <c r="K388" s="61">
        <f>Tabla1[[#This Row],[RECHAZO ETAPA 1 (m3)]]</f>
        <v>47.277999999999992</v>
      </c>
      <c r="L388" s="61">
        <f>Tabla1[[#This Row],[PERMEADO ETAPA 1  (m3)]]</f>
        <v>109</v>
      </c>
      <c r="M388" s="60">
        <f>1-(Tabla1[[#This Row],[VOLUMEN ENVIADO A RO (m3)]]-Tabla1[[#This Row],[VOLUMEN ENVIADO PERMEADO RO (m3)]])/Tabla1[[#This Row],[VOLUMEN ENVIADO A RO (m3)]]</f>
        <v>0.697475012477764</v>
      </c>
      <c r="N388" s="61">
        <f>('[1]Contadores Por Turno 2026'!N390-'[1]Contadores Por Turno 2026'!N389)/1000</f>
        <v>156.27799999999999</v>
      </c>
      <c r="O388" s="61">
        <f>('[1]Contadores Por Turno 2026'!O390-'[1]Contadores Por Turno 2026'!O389)</f>
        <v>109</v>
      </c>
      <c r="P388" s="61">
        <f>+Tabla1[[#This Row],[ENTRADA RO 1 (m3)]]-Tabla1[[#This Row],[PERMEADO ETAPA 1  (m3)]]</f>
        <v>47.277999999999992</v>
      </c>
      <c r="Q388" s="60">
        <f>1-(Tabla1[[#This Row],[VOLUMEN ENVIADO A RO (m3)]]-Tabla1[[#This Row],[VOLUMEN ENVIADO PERMEADO RO (m3)]])/Tabla1[[#This Row],[VOLUMEN ENVIADO A RO (m3)]]</f>
        <v>0.697475012477764</v>
      </c>
      <c r="R388" s="61">
        <v>0</v>
      </c>
      <c r="S388" s="61">
        <v>0</v>
      </c>
      <c r="T388" s="61">
        <v>0</v>
      </c>
      <c r="U388" s="60" t="s">
        <v>18</v>
      </c>
      <c r="V388" s="61">
        <f>Tabla1[[#This Row],[VOLUMEN ENVIADO PERMEADO RO (m3)]]</f>
        <v>109</v>
      </c>
      <c r="W388" s="111">
        <f>Tabla1[[#This Row],[TOTAL CONSUMO AGUA LIMPIA PRODUCCIÓN (m3)]]+Tabla1[[#This Row],[TOTAL CONSUMO AGUA RECHAZO PRODUCCIÓN (m3)]]</f>
        <v>348.5</v>
      </c>
      <c r="X388" s="111">
        <f>+Tabla1[[#This Row],[PERMEADO ETAPA 1  (m3)]]+Tabla1[[#This Row],[VOLUMEN  PTAP POTABLE (m3)2]]+Tabla1[[#This Row],[VOLUMEN CONSUMO ACUEDUCTO (m3)]]+Tabla1[[#This Row],[VOLUMEN CONSUMO CARROTANQUES (m3)]]</f>
        <v>348.5</v>
      </c>
      <c r="Y388" s="111">
        <v>0</v>
      </c>
      <c r="Z388" s="111">
        <v>400</v>
      </c>
      <c r="AA388" s="111">
        <f>+Tabla1[[#This Row],[VOLUMEN CONSUMO AGUA LIMPIA TINTORERIA (m3)]]</f>
        <v>120</v>
      </c>
      <c r="AB388" s="104">
        <f>Tabla1[[#This Row],[VOLUMEN CONSUMO AGUA LIMPIA TINTORERIA (m3)]]/Tabla1[[#This Row],[TOTAL CONSUMO AGUA PRODUCCIÓN (m3)]]</f>
        <v>0.34433285509325684</v>
      </c>
      <c r="AC388" s="111">
        <f>Tabla1[[#This Row],[TOTAL CONSUMO AGUA LIMPIA PRODUCCIÓN (m3)]]-Tabla1[[#This Row],[VOLUMEN CONSUMO AGUA LIMPIA LAVANDERIA (m3)]]</f>
        <v>120</v>
      </c>
      <c r="AD388" s="111">
        <v>0</v>
      </c>
      <c r="AE388" s="115"/>
      <c r="AF388" s="115">
        <v>65</v>
      </c>
      <c r="AG388" s="115">
        <v>45</v>
      </c>
      <c r="AH388" s="115">
        <f>Tabla1[[#This Row],[VOLUMEN CONSUMO AGUA LIMPIA LAVANDERIA (m3)]]</f>
        <v>228.5</v>
      </c>
      <c r="AI388" s="104">
        <f>Tabla1[[#This Row],[VOLUMEN CONSUMO AGUA LIMPIA LAVANDERIA (m3)]]/Tabla1[[#This Row],[TOTAL CONSUMO AGUA PRODUCCIÓN (m3)]]</f>
        <v>0.65566714490674316</v>
      </c>
      <c r="AJ388" s="115">
        <f>'[1]Contadores Por Turno 2026'!D390-'[1]Contadores Por Turno 2026'!D389</f>
        <v>228.5</v>
      </c>
      <c r="AK388" s="115">
        <v>0</v>
      </c>
      <c r="AL388" s="115"/>
      <c r="AM388" s="115">
        <v>19</v>
      </c>
      <c r="AN388" s="115">
        <v>0</v>
      </c>
      <c r="AO388" s="220">
        <v>0</v>
      </c>
      <c r="AP388" s="114">
        <v>1.9205142274829501E-2</v>
      </c>
      <c r="AQ388" s="220"/>
      <c r="AR388" s="220">
        <v>8</v>
      </c>
      <c r="AS388" s="115">
        <f>'[1]Contadores Por Turno 2026'!L390-'[1]Contadores Por Turno 2026'!L389</f>
        <v>24</v>
      </c>
      <c r="AT388" s="220"/>
      <c r="AU388" s="112">
        <f>'[1]Contadores Por Turno 2026'!U390-'[1]Contadores Por Turno 2026'!U389</f>
        <v>356</v>
      </c>
      <c r="AV388" s="112">
        <f>'[1]Contadores Por Turno 2026'!V390-'[1]Contadores Por Turno 2026'!V389</f>
        <v>131</v>
      </c>
      <c r="AW388" s="112">
        <f>'[1]Contadores Por Turno 2026'!W390-'[1]Contadores Por Turno 2026'!W389</f>
        <v>84</v>
      </c>
      <c r="AX388" s="112"/>
      <c r="AY388" s="112">
        <f>('[1]Contadores Por Turno 2026'!AD390-'[1]Contadores Por Turno 2026'!AD389)</f>
        <v>0</v>
      </c>
      <c r="AZ388" s="112" t="e">
        <f>('[1]Contadores Por Turno 2026'!S390-'[1]Contadores Por Turno 2026'!S389)/1000</f>
        <v>#VALUE!</v>
      </c>
      <c r="BA388" s="225"/>
      <c r="BB388" s="4"/>
    </row>
    <row r="389" spans="1:54" ht="15.75" thickBot="1" x14ac:dyDescent="0.3">
      <c r="A389" s="25">
        <f>+A388+1</f>
        <v>46152</v>
      </c>
      <c r="B389" s="26">
        <v>1</v>
      </c>
      <c r="C389" s="26">
        <v>19</v>
      </c>
      <c r="D389" s="26">
        <v>10</v>
      </c>
      <c r="E389" s="26">
        <f>'[1]Contadores Por Turno 2026'!X391-'[1]Contadores Por Turno 2026'!X390</f>
        <v>0</v>
      </c>
      <c r="F389" s="26">
        <f>+Tabla1[[#This Row],[VOLUMEN  INGRESO PTAP (m3)]]*0.75</f>
        <v>0</v>
      </c>
      <c r="G389" s="26"/>
      <c r="H3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89" s="26">
        <f>('[1]Contadores Por Turno 2026'!C391-'[1]Contadores Por Turno 2026'!C390)*10</f>
        <v>0</v>
      </c>
      <c r="J389" s="57">
        <f>Tabla1[[#This Row],[ENTRADA RO 1 (m3)]]</f>
        <v>0</v>
      </c>
      <c r="K389" s="57">
        <f>Tabla1[[#This Row],[RECHAZO ETAPA 1 (m3)]]</f>
        <v>0</v>
      </c>
      <c r="L389" s="57">
        <f>Tabla1[[#This Row],[PERMEADO ETAPA 1  (m3)]]</f>
        <v>0</v>
      </c>
      <c r="M389" s="56" t="e">
        <f>1-(Tabla1[[#This Row],[VOLUMEN ENVIADO A RO (m3)]]-Tabla1[[#This Row],[VOLUMEN ENVIADO PERMEADO RO (m3)]])/Tabla1[[#This Row],[VOLUMEN ENVIADO A RO (m3)]]</f>
        <v>#DIV/0!</v>
      </c>
      <c r="N389" s="57">
        <f>('[1]Contadores Por Turno 2026'!N391-'[1]Contadores Por Turno 2026'!N390)/1000</f>
        <v>0</v>
      </c>
      <c r="O389" s="57">
        <f>('[1]Contadores Por Turno 2026'!O391-'[1]Contadores Por Turno 2026'!O390)</f>
        <v>0</v>
      </c>
      <c r="P389" s="57">
        <f>+Tabla1[[#This Row],[ENTRADA RO 1 (m3)]]-Tabla1[[#This Row],[PERMEADO ETAPA 1  (m3)]]</f>
        <v>0</v>
      </c>
      <c r="Q389" s="56" t="e">
        <f>1-(Tabla1[[#This Row],[VOLUMEN ENVIADO A RO (m3)]]-Tabla1[[#This Row],[VOLUMEN ENVIADO PERMEADO RO (m3)]])/Tabla1[[#This Row],[VOLUMEN ENVIADO A RO (m3)]]</f>
        <v>#DIV/0!</v>
      </c>
      <c r="R389" s="57">
        <v>0</v>
      </c>
      <c r="S389" s="57">
        <v>0</v>
      </c>
      <c r="T389" s="57">
        <v>0</v>
      </c>
      <c r="U389" s="56" t="s">
        <v>18</v>
      </c>
      <c r="V389" s="57">
        <f>Tabla1[[#This Row],[VOLUMEN ENVIADO PERMEADO RO (m3)]]</f>
        <v>0</v>
      </c>
      <c r="W389" s="101">
        <f>Tabla1[[#This Row],[TOTAL CONSUMO AGUA LIMPIA PRODUCCIÓN (m3)]]+Tabla1[[#This Row],[TOTAL CONSUMO AGUA RECHAZO PRODUCCIÓN (m3)]]</f>
        <v>0</v>
      </c>
      <c r="X389" s="101">
        <f>+Tabla1[[#This Row],[PERMEADO ETAPA 1  (m3)]]+Tabla1[[#This Row],[VOLUMEN  PTAP POTABLE (m3)2]]+Tabla1[[#This Row],[VOLUMEN CONSUMO ACUEDUCTO (m3)]]+Tabla1[[#This Row],[VOLUMEN CONSUMO CARROTANQUES (m3)]]</f>
        <v>0</v>
      </c>
      <c r="Y389" s="101">
        <v>0</v>
      </c>
      <c r="Z389" s="101">
        <v>0</v>
      </c>
      <c r="AA389" s="101">
        <f>+Tabla1[[#This Row],[VOLUMEN CONSUMO AGUA LIMPIA TINTORERIA (m3)]]</f>
        <v>0</v>
      </c>
      <c r="AB389" s="104" t="e">
        <f>Tabla1[[#This Row],[VOLUMEN CONSUMO AGUA LIMPIA TINTORERIA (m3)]]/Tabla1[[#This Row],[TOTAL CONSUMO AGUA PRODUCCIÓN (m3)]]</f>
        <v>#DIV/0!</v>
      </c>
      <c r="AC389" s="101">
        <f>Tabla1[[#This Row],[TOTAL CONSUMO AGUA LIMPIA PRODUCCIÓN (m3)]]-Tabla1[[#This Row],[VOLUMEN CONSUMO AGUA LIMPIA LAVANDERIA (m3)]]</f>
        <v>0</v>
      </c>
      <c r="AD389" s="101">
        <v>0</v>
      </c>
      <c r="AE389" s="105"/>
      <c r="AF389" s="105">
        <v>65</v>
      </c>
      <c r="AG389" s="105">
        <v>45</v>
      </c>
      <c r="AH389" s="105">
        <f>Tabla1[[#This Row],[VOLUMEN CONSUMO AGUA LIMPIA LAVANDERIA (m3)]]</f>
        <v>0</v>
      </c>
      <c r="AI389" s="104" t="e">
        <f>Tabla1[[#This Row],[VOLUMEN CONSUMO AGUA LIMPIA LAVANDERIA (m3)]]/Tabla1[[#This Row],[TOTAL CONSUMO AGUA PRODUCCIÓN (m3)]]</f>
        <v>#DIV/0!</v>
      </c>
      <c r="AJ389" s="105">
        <f>'[1]Contadores Por Turno 2026'!D391-'[1]Contadores Por Turno 2026'!D390</f>
        <v>0</v>
      </c>
      <c r="AK389" s="105">
        <v>1</v>
      </c>
      <c r="AL389" s="105"/>
      <c r="AM389" s="105">
        <v>19</v>
      </c>
      <c r="AN389" s="105">
        <v>0</v>
      </c>
      <c r="AO389" s="218">
        <v>0</v>
      </c>
      <c r="AP389" s="104">
        <v>2.557806425209741E-2</v>
      </c>
      <c r="AQ389" s="218"/>
      <c r="AR389" s="218">
        <v>8</v>
      </c>
      <c r="AS389" s="105">
        <f>'[1]Contadores Por Turno 2026'!L391-'[1]Contadores Por Turno 2026'!L390</f>
        <v>0</v>
      </c>
      <c r="AT389" s="218"/>
      <c r="AU389" s="102">
        <f>'[1]Contadores Por Turno 2026'!U391-'[1]Contadores Por Turno 2026'!U390</f>
        <v>0</v>
      </c>
      <c r="AV389" s="102">
        <f>'[1]Contadores Por Turno 2026'!V391-'[1]Contadores Por Turno 2026'!V390</f>
        <v>0</v>
      </c>
      <c r="AW389" s="102">
        <f>'[1]Contadores Por Turno 2026'!W391-'[1]Contadores Por Turno 2026'!W390</f>
        <v>0</v>
      </c>
      <c r="AX389" s="102"/>
      <c r="AY389" s="345">
        <f>('[1]Contadores Por Turno 2026'!AD391-'[1]Contadores Por Turno 2026'!AD390)</f>
        <v>0</v>
      </c>
      <c r="AZ389" s="345" t="e">
        <f>('[1]Contadores Por Turno 2026'!S391-'[1]Contadores Por Turno 2026'!S390)/1000</f>
        <v>#VALUE!</v>
      </c>
      <c r="BA389" s="225"/>
      <c r="BB389" s="4"/>
    </row>
    <row r="390" spans="1:54" ht="15.75" thickBot="1" x14ac:dyDescent="0.3">
      <c r="A390" s="23">
        <f>+A389</f>
        <v>46152</v>
      </c>
      <c r="B390" s="17">
        <v>2</v>
      </c>
      <c r="C390" s="17">
        <v>19</v>
      </c>
      <c r="D390" s="17">
        <v>10</v>
      </c>
      <c r="E390" s="17">
        <f>'[1]Contadores Por Turno 2026'!X392-'[1]Contadores Por Turno 2026'!X391</f>
        <v>0</v>
      </c>
      <c r="F390" s="17">
        <f>+Tabla1[[#This Row],[VOLUMEN  INGRESO PTAP (m3)]]*0.75</f>
        <v>0</v>
      </c>
      <c r="H39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0" s="17">
        <f>('[1]Contadores Por Turno 2026'!C392-'[1]Contadores Por Turno 2026'!C391)*10</f>
        <v>0</v>
      </c>
      <c r="J390" s="59">
        <f>Tabla1[[#This Row],[ENTRADA RO 1 (m3)]]</f>
        <v>0</v>
      </c>
      <c r="K390" s="59">
        <f>Tabla1[[#This Row],[RECHAZO ETAPA 1 (m3)]]</f>
        <v>0</v>
      </c>
      <c r="L390" s="59">
        <f>Tabla1[[#This Row],[PERMEADO ETAPA 1  (m3)]]</f>
        <v>0</v>
      </c>
      <c r="M390" s="58" t="e">
        <f>1-(Tabla1[[#This Row],[VOLUMEN ENVIADO A RO (m3)]]-Tabla1[[#This Row],[VOLUMEN ENVIADO PERMEADO RO (m3)]])/Tabla1[[#This Row],[VOLUMEN ENVIADO A RO (m3)]]</f>
        <v>#DIV/0!</v>
      </c>
      <c r="N390" s="59">
        <f>('[1]Contadores Por Turno 2026'!N392-'[1]Contadores Por Turno 2026'!N391)/1000</f>
        <v>0</v>
      </c>
      <c r="O390" s="59">
        <f>('[1]Contadores Por Turno 2026'!O392-'[1]Contadores Por Turno 2026'!O391)</f>
        <v>0</v>
      </c>
      <c r="P390" s="59">
        <f>+Tabla1[[#This Row],[ENTRADA RO 1 (m3)]]-Tabla1[[#This Row],[PERMEADO ETAPA 1  (m3)]]</f>
        <v>0</v>
      </c>
      <c r="Q390" s="58" t="e">
        <f>1-(Tabla1[[#This Row],[VOLUMEN ENVIADO A RO (m3)]]-Tabla1[[#This Row],[VOLUMEN ENVIADO PERMEADO RO (m3)]])/Tabla1[[#This Row],[VOLUMEN ENVIADO A RO (m3)]]</f>
        <v>#DIV/0!</v>
      </c>
      <c r="R390" s="59">
        <v>0</v>
      </c>
      <c r="S390" s="59">
        <v>0</v>
      </c>
      <c r="T390" s="59">
        <v>0</v>
      </c>
      <c r="U390" s="58" t="s">
        <v>18</v>
      </c>
      <c r="V390" s="59">
        <f>Tabla1[[#This Row],[VOLUMEN ENVIADO PERMEADO RO (m3)]]</f>
        <v>0</v>
      </c>
      <c r="W390" s="106">
        <f>Tabla1[[#This Row],[TOTAL CONSUMO AGUA LIMPIA PRODUCCIÓN (m3)]]+Tabla1[[#This Row],[TOTAL CONSUMO AGUA RECHAZO PRODUCCIÓN (m3)]]</f>
        <v>0</v>
      </c>
      <c r="X390" s="106">
        <f>+Tabla1[[#This Row],[PERMEADO ETAPA 1  (m3)]]+Tabla1[[#This Row],[VOLUMEN  PTAP POTABLE (m3)2]]+Tabla1[[#This Row],[VOLUMEN CONSUMO ACUEDUCTO (m3)]]+Tabla1[[#This Row],[VOLUMEN CONSUMO CARROTANQUES (m3)]]</f>
        <v>0</v>
      </c>
      <c r="Y390" s="106">
        <v>0</v>
      </c>
      <c r="Z390" s="106">
        <v>0</v>
      </c>
      <c r="AA390" s="106">
        <f>+Tabla1[[#This Row],[VOLUMEN CONSUMO AGUA LIMPIA TINTORERIA (m3)]]</f>
        <v>0</v>
      </c>
      <c r="AB390" s="104" t="e">
        <f>Tabla1[[#This Row],[VOLUMEN CONSUMO AGUA LIMPIA TINTORERIA (m3)]]/Tabla1[[#This Row],[TOTAL CONSUMO AGUA PRODUCCIÓN (m3)]]</f>
        <v>#DIV/0!</v>
      </c>
      <c r="AC390" s="106">
        <f>Tabla1[[#This Row],[TOTAL CONSUMO AGUA LIMPIA PRODUCCIÓN (m3)]]-Tabla1[[#This Row],[VOLUMEN CONSUMO AGUA LIMPIA LAVANDERIA (m3)]]</f>
        <v>0</v>
      </c>
      <c r="AD390" s="106">
        <v>0</v>
      </c>
      <c r="AE390" s="110"/>
      <c r="AF390" s="110">
        <v>65</v>
      </c>
      <c r="AG390" s="110">
        <v>45</v>
      </c>
      <c r="AH390" s="110">
        <f>Tabla1[[#This Row],[VOLUMEN CONSUMO AGUA LIMPIA LAVANDERIA (m3)]]</f>
        <v>0</v>
      </c>
      <c r="AI390" s="104" t="e">
        <f>Tabla1[[#This Row],[VOLUMEN CONSUMO AGUA LIMPIA LAVANDERIA (m3)]]/Tabla1[[#This Row],[TOTAL CONSUMO AGUA PRODUCCIÓN (m3)]]</f>
        <v>#DIV/0!</v>
      </c>
      <c r="AJ390" s="110">
        <f>'[1]Contadores Por Turno 2026'!D392-'[1]Contadores Por Turno 2026'!D391</f>
        <v>0</v>
      </c>
      <c r="AK390" s="110">
        <v>0</v>
      </c>
      <c r="AL390" s="110">
        <v>0</v>
      </c>
      <c r="AM390" s="110">
        <v>19</v>
      </c>
      <c r="AN390" s="110">
        <v>0</v>
      </c>
      <c r="AO390" s="219">
        <f>'[1]Contadores Por Turno 2026'!R392-'[1]Contadores Por Turno 2026'!R391</f>
        <v>0</v>
      </c>
      <c r="AP390" s="109">
        <v>4.4995263656457229E-2</v>
      </c>
      <c r="AQ390" s="219"/>
      <c r="AR390" s="219">
        <v>8</v>
      </c>
      <c r="AS390" s="110">
        <f>'[1]Contadores Por Turno 2026'!L392-'[1]Contadores Por Turno 2026'!L391</f>
        <v>0</v>
      </c>
      <c r="AT390" s="219"/>
      <c r="AU390" s="107">
        <f>'[1]Contadores Por Turno 2026'!U392-'[1]Contadores Por Turno 2026'!U391</f>
        <v>0</v>
      </c>
      <c r="AV390" s="107">
        <f>'[1]Contadores Por Turno 2026'!V392-'[1]Contadores Por Turno 2026'!V391</f>
        <v>0</v>
      </c>
      <c r="AW390" s="107">
        <f>'[1]Contadores Por Turno 2026'!W392-'[1]Contadores Por Turno 2026'!W391</f>
        <v>0</v>
      </c>
      <c r="AX390" s="107"/>
      <c r="AY390" s="346">
        <f>('[1]Contadores Por Turno 2026'!AD392-'[1]Contadores Por Turno 2026'!AD391)</f>
        <v>0</v>
      </c>
      <c r="AZ390" s="346" t="e">
        <f>('[1]Contadores Por Turno 2026'!S392-'[1]Contadores Por Turno 2026'!S391)/1000</f>
        <v>#VALUE!</v>
      </c>
      <c r="BA390" s="225"/>
      <c r="BB390" s="4"/>
    </row>
    <row r="391" spans="1:54" ht="15.75" thickBot="1" x14ac:dyDescent="0.3">
      <c r="A391" s="27">
        <f>+A390</f>
        <v>46152</v>
      </c>
      <c r="B391" s="28">
        <v>3</v>
      </c>
      <c r="C391" s="28">
        <v>19</v>
      </c>
      <c r="D391" s="28">
        <v>10</v>
      </c>
      <c r="E391" s="28">
        <f>'[1]Contadores Por Turno 2026'!X393-'[1]Contadores Por Turno 2026'!X392</f>
        <v>0</v>
      </c>
      <c r="F391" s="28">
        <f>+Tabla1[[#This Row],[VOLUMEN  INGRESO PTAP (m3)]]*0.75</f>
        <v>0</v>
      </c>
      <c r="G391" s="28"/>
      <c r="H39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1" s="28">
        <f>('[1]Contadores Por Turno 2026'!C393-'[1]Contadores Por Turno 2026'!C392)*10</f>
        <v>0</v>
      </c>
      <c r="J391" s="61">
        <f>Tabla1[[#This Row],[ENTRADA RO 1 (m3)]]</f>
        <v>0</v>
      </c>
      <c r="K391" s="61">
        <f>Tabla1[[#This Row],[RECHAZO ETAPA 1 (m3)]]</f>
        <v>0</v>
      </c>
      <c r="L391" s="61">
        <f>Tabla1[[#This Row],[PERMEADO ETAPA 1  (m3)]]</f>
        <v>0</v>
      </c>
      <c r="M391" s="60" t="e">
        <f>1-(Tabla1[[#This Row],[VOLUMEN ENVIADO A RO (m3)]]-Tabla1[[#This Row],[VOLUMEN ENVIADO PERMEADO RO (m3)]])/Tabla1[[#This Row],[VOLUMEN ENVIADO A RO (m3)]]</f>
        <v>#DIV/0!</v>
      </c>
      <c r="N391" s="61">
        <f>('[1]Contadores Por Turno 2026'!N393-'[1]Contadores Por Turno 2026'!N392)/1000</f>
        <v>0</v>
      </c>
      <c r="O391" s="61">
        <f>('[1]Contadores Por Turno 2026'!O393-'[1]Contadores Por Turno 2026'!O392)</f>
        <v>0</v>
      </c>
      <c r="P391" s="61">
        <f>+Tabla1[[#This Row],[ENTRADA RO 1 (m3)]]-Tabla1[[#This Row],[PERMEADO ETAPA 1  (m3)]]</f>
        <v>0</v>
      </c>
      <c r="Q391" s="60" t="e">
        <f>1-(Tabla1[[#This Row],[VOLUMEN ENVIADO A RO (m3)]]-Tabla1[[#This Row],[VOLUMEN ENVIADO PERMEADO RO (m3)]])/Tabla1[[#This Row],[VOLUMEN ENVIADO A RO (m3)]]</f>
        <v>#DIV/0!</v>
      </c>
      <c r="R391" s="61">
        <v>0</v>
      </c>
      <c r="S391" s="61">
        <v>0</v>
      </c>
      <c r="T391" s="61">
        <v>0</v>
      </c>
      <c r="U391" s="60" t="s">
        <v>18</v>
      </c>
      <c r="V391" s="61">
        <f>Tabla1[[#This Row],[VOLUMEN ENVIADO PERMEADO RO (m3)]]</f>
        <v>0</v>
      </c>
      <c r="W391" s="111">
        <f>Tabla1[[#This Row],[TOTAL CONSUMO AGUA LIMPIA PRODUCCIÓN (m3)]]+Tabla1[[#This Row],[TOTAL CONSUMO AGUA RECHAZO PRODUCCIÓN (m3)]]</f>
        <v>0</v>
      </c>
      <c r="X391" s="111">
        <f>+Tabla1[[#This Row],[PERMEADO ETAPA 1  (m3)]]+Tabla1[[#This Row],[VOLUMEN  PTAP POTABLE (m3)2]]+Tabla1[[#This Row],[VOLUMEN CONSUMO ACUEDUCTO (m3)]]+Tabla1[[#This Row],[VOLUMEN CONSUMO CARROTANQUES (m3)]]</f>
        <v>0</v>
      </c>
      <c r="Y391" s="111">
        <v>0</v>
      </c>
      <c r="Z391" s="111">
        <v>0</v>
      </c>
      <c r="AA391" s="111">
        <f>+Tabla1[[#This Row],[VOLUMEN CONSUMO AGUA LIMPIA TINTORERIA (m3)]]</f>
        <v>0</v>
      </c>
      <c r="AB391" s="104" t="e">
        <f>Tabla1[[#This Row],[VOLUMEN CONSUMO AGUA LIMPIA TINTORERIA (m3)]]/Tabla1[[#This Row],[TOTAL CONSUMO AGUA PRODUCCIÓN (m3)]]</f>
        <v>#DIV/0!</v>
      </c>
      <c r="AC391" s="111">
        <f>Tabla1[[#This Row],[TOTAL CONSUMO AGUA LIMPIA PRODUCCIÓN (m3)]]-Tabla1[[#This Row],[VOLUMEN CONSUMO AGUA LIMPIA LAVANDERIA (m3)]]</f>
        <v>0</v>
      </c>
      <c r="AD391" s="111">
        <v>0</v>
      </c>
      <c r="AE391" s="115"/>
      <c r="AF391" s="115">
        <v>65</v>
      </c>
      <c r="AG391" s="115">
        <v>45</v>
      </c>
      <c r="AH391" s="115">
        <f>Tabla1[[#This Row],[VOLUMEN CONSUMO AGUA LIMPIA LAVANDERIA (m3)]]</f>
        <v>0</v>
      </c>
      <c r="AI391" s="104" t="e">
        <f>Tabla1[[#This Row],[VOLUMEN CONSUMO AGUA LIMPIA LAVANDERIA (m3)]]/Tabla1[[#This Row],[TOTAL CONSUMO AGUA PRODUCCIÓN (m3)]]</f>
        <v>#DIV/0!</v>
      </c>
      <c r="AJ391" s="115">
        <f>'[1]Contadores Por Turno 2026'!D393-'[1]Contadores Por Turno 2026'!D392</f>
        <v>0</v>
      </c>
      <c r="AK391" s="115">
        <v>0</v>
      </c>
      <c r="AL391" s="115"/>
      <c r="AM391" s="115">
        <v>19</v>
      </c>
      <c r="AN391" s="115">
        <v>0</v>
      </c>
      <c r="AO391" s="220">
        <v>0</v>
      </c>
      <c r="AP391" s="114">
        <v>1.0369669625964195E-2</v>
      </c>
      <c r="AQ391" s="220"/>
      <c r="AR391" s="220">
        <v>8</v>
      </c>
      <c r="AS391" s="115">
        <f>'[1]Contadores Por Turno 2026'!L393-'[1]Contadores Por Turno 2026'!L392</f>
        <v>0</v>
      </c>
      <c r="AT391" s="220"/>
      <c r="AU391" s="112">
        <f>'[1]Contadores Por Turno 2026'!U393-'[1]Contadores Por Turno 2026'!U392</f>
        <v>0</v>
      </c>
      <c r="AV391" s="112">
        <f>'[1]Contadores Por Turno 2026'!V393-'[1]Contadores Por Turno 2026'!V392</f>
        <v>0</v>
      </c>
      <c r="AW391" s="112">
        <f>'[1]Contadores Por Turno 2026'!W393-'[1]Contadores Por Turno 2026'!W392</f>
        <v>0</v>
      </c>
      <c r="AX391" s="112"/>
      <c r="AY391" s="112">
        <f>('[1]Contadores Por Turno 2026'!AD393-'[1]Contadores Por Turno 2026'!AD392)</f>
        <v>0</v>
      </c>
      <c r="AZ391" s="112" t="e">
        <f>('[1]Contadores Por Turno 2026'!S393-'[1]Contadores Por Turno 2026'!S392)/1000</f>
        <v>#VALUE!</v>
      </c>
      <c r="BA391" s="225"/>
      <c r="BB391" s="4"/>
    </row>
    <row r="392" spans="1:54" ht="15.75" thickBot="1" x14ac:dyDescent="0.3">
      <c r="A392" s="25">
        <f>+A391+1</f>
        <v>46153</v>
      </c>
      <c r="B392" s="26">
        <v>1</v>
      </c>
      <c r="C392" s="26">
        <v>19</v>
      </c>
      <c r="D392" s="26">
        <v>11</v>
      </c>
      <c r="E392" s="26">
        <f>'[1]Contadores Por Turno 2026'!X394-'[1]Contadores Por Turno 2026'!X393</f>
        <v>46</v>
      </c>
      <c r="F392" s="26">
        <f>+Tabla1[[#This Row],[VOLUMEN  INGRESO PTAP (m3)]]*0.75</f>
        <v>34.5</v>
      </c>
      <c r="G392" s="26"/>
      <c r="H3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396</v>
      </c>
      <c r="I392" s="26">
        <f>('[1]Contadores Por Turno 2026'!C394-'[1]Contadores Por Turno 2026'!C393)*10</f>
        <v>1980</v>
      </c>
      <c r="J392" s="57">
        <f>Tabla1[[#This Row],[ENTRADA RO 1 (m3)]]</f>
        <v>0</v>
      </c>
      <c r="K392" s="57">
        <f>Tabla1[[#This Row],[RECHAZO ETAPA 1 (m3)]]</f>
        <v>0</v>
      </c>
      <c r="L392" s="57">
        <f>Tabla1[[#This Row],[PERMEADO ETAPA 1  (m3)]]</f>
        <v>0</v>
      </c>
      <c r="M392" s="56" t="e">
        <f>1-(Tabla1[[#This Row],[VOLUMEN ENVIADO A RO (m3)]]-Tabla1[[#This Row],[VOLUMEN ENVIADO PERMEADO RO (m3)]])/Tabla1[[#This Row],[VOLUMEN ENVIADO A RO (m3)]]</f>
        <v>#DIV/0!</v>
      </c>
      <c r="N392" s="57">
        <f>('[1]Contadores Por Turno 2026'!N394-'[1]Contadores Por Turno 2026'!N393)/1000</f>
        <v>0</v>
      </c>
      <c r="O392" s="57">
        <f>('[1]Contadores Por Turno 2026'!O394-'[1]Contadores Por Turno 2026'!O393)</f>
        <v>0</v>
      </c>
      <c r="P392" s="57">
        <f>+Tabla1[[#This Row],[ENTRADA RO 1 (m3)]]-Tabla1[[#This Row],[PERMEADO ETAPA 1  (m3)]]</f>
        <v>0</v>
      </c>
      <c r="Q392" s="56" t="e">
        <f>1-(Tabla1[[#This Row],[VOLUMEN ENVIADO A RO (m3)]]-Tabla1[[#This Row],[VOLUMEN ENVIADO PERMEADO RO (m3)]])/Tabla1[[#This Row],[VOLUMEN ENVIADO A RO (m3)]]</f>
        <v>#DIV/0!</v>
      </c>
      <c r="R392" s="57">
        <v>0</v>
      </c>
      <c r="S392" s="57">
        <v>0</v>
      </c>
      <c r="T392" s="57">
        <v>0</v>
      </c>
      <c r="U392" s="56" t="s">
        <v>18</v>
      </c>
      <c r="V392" s="57">
        <f>Tabla1[[#This Row],[VOLUMEN ENVIADO PERMEADO RO (m3)]]</f>
        <v>0</v>
      </c>
      <c r="W392" s="101">
        <f>Tabla1[[#This Row],[TOTAL CONSUMO AGUA LIMPIA PRODUCCIÓN (m3)]]+Tabla1[[#This Row],[TOTAL CONSUMO AGUA RECHAZO PRODUCCIÓN (m3)]]</f>
        <v>430.5</v>
      </c>
      <c r="X392" s="101">
        <f>+Tabla1[[#This Row],[PERMEADO ETAPA 1  (m3)]]+Tabla1[[#This Row],[VOLUMEN  PTAP POTABLE (m3)2]]+Tabla1[[#This Row],[VOLUMEN CONSUMO ACUEDUCTO (m3)]]+Tabla1[[#This Row],[VOLUMEN CONSUMO CARROTANQUES (m3)]]</f>
        <v>430.5</v>
      </c>
      <c r="Y392" s="101">
        <v>0</v>
      </c>
      <c r="Z392" s="101">
        <v>560</v>
      </c>
      <c r="AA392" s="101">
        <f>+Tabla1[[#This Row],[VOLUMEN CONSUMO AGUA LIMPIA TINTORERIA (m3)]]</f>
        <v>151.5</v>
      </c>
      <c r="AB392" s="104">
        <f>Tabla1[[#This Row],[VOLUMEN CONSUMO AGUA LIMPIA TINTORERIA (m3)]]/Tabla1[[#This Row],[TOTAL CONSUMO AGUA PRODUCCIÓN (m3)]]</f>
        <v>0.3519163763066202</v>
      </c>
      <c r="AC392" s="101">
        <f>Tabla1[[#This Row],[TOTAL CONSUMO AGUA LIMPIA PRODUCCIÓN (m3)]]-Tabla1[[#This Row],[VOLUMEN CONSUMO AGUA LIMPIA LAVANDERIA (m3)]]</f>
        <v>151.5</v>
      </c>
      <c r="AD392" s="101">
        <v>0</v>
      </c>
      <c r="AE392" s="105"/>
      <c r="AF392" s="105">
        <v>65</v>
      </c>
      <c r="AG392" s="105">
        <v>45</v>
      </c>
      <c r="AH392" s="105">
        <f>Tabla1[[#This Row],[VOLUMEN CONSUMO AGUA LIMPIA LAVANDERIA (m3)]]</f>
        <v>279</v>
      </c>
      <c r="AI392" s="104">
        <f>Tabla1[[#This Row],[VOLUMEN CONSUMO AGUA LIMPIA LAVANDERIA (m3)]]/Tabla1[[#This Row],[TOTAL CONSUMO AGUA PRODUCCIÓN (m3)]]</f>
        <v>0.6480836236933798</v>
      </c>
      <c r="AJ392" s="105">
        <f>'[1]Contadores Por Turno 2026'!D394-'[1]Contadores Por Turno 2026'!D393</f>
        <v>279</v>
      </c>
      <c r="AK392" s="105">
        <v>0</v>
      </c>
      <c r="AL392" s="105"/>
      <c r="AM392" s="105">
        <v>19</v>
      </c>
      <c r="AN392" s="105">
        <v>0</v>
      </c>
      <c r="AO392" s="218">
        <v>0</v>
      </c>
      <c r="AP392" s="104">
        <v>4.6471600688468118E-2</v>
      </c>
      <c r="AQ392" s="218"/>
      <c r="AR392" s="218">
        <v>8</v>
      </c>
      <c r="AS392" s="105">
        <f>'[1]Contadores Por Turno 2026'!L394-'[1]Contadores Por Turno 2026'!L393</f>
        <v>25</v>
      </c>
      <c r="AT392" s="218"/>
      <c r="AU392" s="102">
        <f>'[1]Contadores Por Turno 2026'!U394-'[1]Contadores Por Turno 2026'!U393</f>
        <v>442</v>
      </c>
      <c r="AV392" s="102">
        <f>'[1]Contadores Por Turno 2026'!V394-'[1]Contadores Por Turno 2026'!V393</f>
        <v>0</v>
      </c>
      <c r="AW392" s="102">
        <f>'[1]Contadores Por Turno 2026'!W394-'[1]Contadores Por Turno 2026'!W393</f>
        <v>0</v>
      </c>
      <c r="AX392" s="102"/>
      <c r="AY392" s="345">
        <v>0</v>
      </c>
      <c r="AZ392" s="345" t="e">
        <f>('[1]Contadores Por Turno 2026'!S394-'[1]Contadores Por Turno 2026'!S393)/1000</f>
        <v>#VALUE!</v>
      </c>
      <c r="BA392" s="225"/>
      <c r="BB392" s="4"/>
    </row>
    <row r="393" spans="1:54" ht="15.75" thickBot="1" x14ac:dyDescent="0.3">
      <c r="A393" s="23">
        <f>+A392</f>
        <v>46153</v>
      </c>
      <c r="B393" s="17">
        <v>2</v>
      </c>
      <c r="C393" s="17">
        <v>19</v>
      </c>
      <c r="D393" s="17">
        <v>11</v>
      </c>
      <c r="E393" s="17">
        <f>'[1]Contadores Por Turno 2026'!X395-'[1]Contadores Por Turno 2026'!X394</f>
        <v>78</v>
      </c>
      <c r="F393" s="17">
        <f>+Tabla1[[#This Row],[VOLUMEN  INGRESO PTAP (m3)]]*0.75</f>
        <v>58.5</v>
      </c>
      <c r="H39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112</v>
      </c>
      <c r="I393" s="17">
        <f>('[1]Contadores Por Turno 2026'!C395-'[1]Contadores Por Turno 2026'!C394)*10</f>
        <v>310</v>
      </c>
      <c r="J393" s="59">
        <f>Tabla1[[#This Row],[ENTRADA RO 1 (m3)]]</f>
        <v>312.79899999999998</v>
      </c>
      <c r="K393" s="59">
        <f>Tabla1[[#This Row],[RECHAZO ETAPA 1 (m3)]]</f>
        <v>86.798999999999978</v>
      </c>
      <c r="L393" s="59">
        <f>Tabla1[[#This Row],[PERMEADO ETAPA 1  (m3)]]</f>
        <v>226</v>
      </c>
      <c r="M393" s="58">
        <f>1-(Tabla1[[#This Row],[VOLUMEN ENVIADO A RO (m3)]]-Tabla1[[#This Row],[VOLUMEN ENVIADO PERMEADO RO (m3)]])/Tabla1[[#This Row],[VOLUMEN ENVIADO A RO (m3)]]</f>
        <v>0.72250870367232634</v>
      </c>
      <c r="N393" s="59">
        <f>('[1]Contadores Por Turno 2026'!N395-'[1]Contadores Por Turno 2026'!N394)/1000</f>
        <v>312.79899999999998</v>
      </c>
      <c r="O393" s="59">
        <f>('[1]Contadores Por Turno 2026'!O395-'[1]Contadores Por Turno 2026'!O394)</f>
        <v>226</v>
      </c>
      <c r="P393" s="59">
        <f>+Tabla1[[#This Row],[ENTRADA RO 1 (m3)]]-Tabla1[[#This Row],[PERMEADO ETAPA 1  (m3)]]</f>
        <v>86.798999999999978</v>
      </c>
      <c r="Q393" s="58">
        <f>1-(Tabla1[[#This Row],[VOLUMEN ENVIADO A RO (m3)]]-Tabla1[[#This Row],[VOLUMEN ENVIADO PERMEADO RO (m3)]])/Tabla1[[#This Row],[VOLUMEN ENVIADO A RO (m3)]]</f>
        <v>0.72250870367232634</v>
      </c>
      <c r="R393" s="59">
        <v>0</v>
      </c>
      <c r="S393" s="59">
        <v>0</v>
      </c>
      <c r="T393" s="59">
        <v>0</v>
      </c>
      <c r="U393" s="58" t="s">
        <v>18</v>
      </c>
      <c r="V393" s="59">
        <f>Tabla1[[#This Row],[VOLUMEN ENVIADO PERMEADO RO (m3)]]</f>
        <v>226</v>
      </c>
      <c r="W393" s="106">
        <f>Tabla1[[#This Row],[TOTAL CONSUMO AGUA LIMPIA PRODUCCIÓN (m3)]]+Tabla1[[#This Row],[TOTAL CONSUMO AGUA RECHAZO PRODUCCIÓN (m3)]]</f>
        <v>396.5</v>
      </c>
      <c r="X393" s="106">
        <f>+Tabla1[[#This Row],[PERMEADO ETAPA 1  (m3)]]+Tabla1[[#This Row],[VOLUMEN  PTAP POTABLE (m3)2]]+Tabla1[[#This Row],[VOLUMEN CONSUMO ACUEDUCTO (m3)]]+Tabla1[[#This Row],[VOLUMEN CONSUMO CARROTANQUES (m3)]]</f>
        <v>396.5</v>
      </c>
      <c r="Y393" s="106">
        <v>0</v>
      </c>
      <c r="Z393" s="106">
        <v>480</v>
      </c>
      <c r="AA393" s="106">
        <f>+Tabla1[[#This Row],[VOLUMEN CONSUMO AGUA LIMPIA TINTORERIA (m3)]]</f>
        <v>152.5</v>
      </c>
      <c r="AB393" s="104">
        <f>Tabla1[[#This Row],[VOLUMEN CONSUMO AGUA LIMPIA TINTORERIA (m3)]]/Tabla1[[#This Row],[TOTAL CONSUMO AGUA PRODUCCIÓN (m3)]]</f>
        <v>0.38461538461538464</v>
      </c>
      <c r="AC393" s="106">
        <f>Tabla1[[#This Row],[TOTAL CONSUMO AGUA LIMPIA PRODUCCIÓN (m3)]]-Tabla1[[#This Row],[VOLUMEN CONSUMO AGUA LIMPIA LAVANDERIA (m3)]]</f>
        <v>152.5</v>
      </c>
      <c r="AD393" s="106">
        <v>0</v>
      </c>
      <c r="AE393" s="110">
        <v>8086</v>
      </c>
      <c r="AF393" s="110">
        <v>65</v>
      </c>
      <c r="AG393" s="110">
        <v>45</v>
      </c>
      <c r="AH393" s="110">
        <f>Tabla1[[#This Row],[VOLUMEN CONSUMO AGUA LIMPIA LAVANDERIA (m3)]]</f>
        <v>244</v>
      </c>
      <c r="AI393" s="104">
        <f>Tabla1[[#This Row],[VOLUMEN CONSUMO AGUA LIMPIA LAVANDERIA (m3)]]/Tabla1[[#This Row],[TOTAL CONSUMO AGUA PRODUCCIÓN (m3)]]</f>
        <v>0.61538461538461542</v>
      </c>
      <c r="AJ393" s="110">
        <f>'[1]Contadores Por Turno 2026'!D395-'[1]Contadores Por Turno 2026'!D394</f>
        <v>244</v>
      </c>
      <c r="AK393" s="110">
        <v>0</v>
      </c>
      <c r="AL393" s="110">
        <v>16406</v>
      </c>
      <c r="AM393" s="110">
        <v>19</v>
      </c>
      <c r="AN393" s="110">
        <v>0</v>
      </c>
      <c r="AO393" s="219">
        <v>0</v>
      </c>
      <c r="AP393" s="109" t="s">
        <v>18</v>
      </c>
      <c r="AQ393" s="219"/>
      <c r="AR393" s="219">
        <v>8</v>
      </c>
      <c r="AS393" s="110">
        <f>'[1]Contadores Por Turno 2026'!L395-'[1]Contadores Por Turno 2026'!L394</f>
        <v>23</v>
      </c>
      <c r="AT393" s="219"/>
      <c r="AU393" s="107">
        <f>'[1]Contadores Por Turno 2026'!U395-'[1]Contadores Por Turno 2026'!U394</f>
        <v>416</v>
      </c>
      <c r="AV393" s="107">
        <f>'[1]Contadores Por Turno 2026'!V395-'[1]Contadores Por Turno 2026'!V394</f>
        <v>160</v>
      </c>
      <c r="AW393" s="107">
        <f>'[1]Contadores Por Turno 2026'!W395-'[1]Contadores Por Turno 2026'!W394</f>
        <v>127</v>
      </c>
      <c r="AX393" s="107"/>
      <c r="AY393" s="346">
        <v>0</v>
      </c>
      <c r="AZ393" s="346" t="e">
        <f>('[1]Contadores Por Turno 2026'!S395-'[1]Contadores Por Turno 2026'!S394)/1000</f>
        <v>#VALUE!</v>
      </c>
      <c r="BA393" s="225"/>
      <c r="BB393" s="4"/>
    </row>
    <row r="394" spans="1:54" ht="15.75" thickBot="1" x14ac:dyDescent="0.3">
      <c r="A394" s="27">
        <f>+A393</f>
        <v>46153</v>
      </c>
      <c r="B394" s="28">
        <v>3</v>
      </c>
      <c r="C394" s="28">
        <v>19</v>
      </c>
      <c r="D394" s="28">
        <v>11</v>
      </c>
      <c r="E394" s="28">
        <f>'[1]Contadores Por Turno 2026'!X396-'[1]Contadores Por Turno 2026'!X395</f>
        <v>57</v>
      </c>
      <c r="F394" s="28">
        <f>+Tabla1[[#This Row],[VOLUMEN  INGRESO PTAP (m3)]]*0.75</f>
        <v>42.75</v>
      </c>
      <c r="G394" s="28"/>
      <c r="H39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253</v>
      </c>
      <c r="I394" s="28">
        <f>('[1]Contadores Por Turno 2026'!C396-'[1]Contadores Por Turno 2026'!C395)*10</f>
        <v>240</v>
      </c>
      <c r="J394" s="61">
        <f>Tabla1[[#This Row],[ENTRADA RO 1 (m3)]]</f>
        <v>292.35300000000001</v>
      </c>
      <c r="K394" s="61">
        <f>Tabla1[[#This Row],[RECHAZO ETAPA 1 (m3)]]</f>
        <v>82.353000000000009</v>
      </c>
      <c r="L394" s="61">
        <f>Tabla1[[#This Row],[PERMEADO ETAPA 1  (m3)]]</f>
        <v>210</v>
      </c>
      <c r="M394" s="60">
        <f>1-(Tabla1[[#This Row],[VOLUMEN ENVIADO A RO (m3)]]-Tabla1[[#This Row],[VOLUMEN ENVIADO PERMEADO RO (m3)]])/Tabla1[[#This Row],[VOLUMEN ENVIADO A RO (m3)]]</f>
        <v>0.71830971462581195</v>
      </c>
      <c r="N394" s="61">
        <f>('[1]Contadores Por Turno 2026'!N396-'[1]Contadores Por Turno 2026'!N395)/1000</f>
        <v>292.35300000000001</v>
      </c>
      <c r="O394" s="61">
        <f>('[1]Contadores Por Turno 2026'!O396-'[1]Contadores Por Turno 2026'!O395)</f>
        <v>210</v>
      </c>
      <c r="P394" s="61">
        <f>+Tabla1[[#This Row],[ENTRADA RO 1 (m3)]]-Tabla1[[#This Row],[PERMEADO ETAPA 1  (m3)]]</f>
        <v>82.353000000000009</v>
      </c>
      <c r="Q394" s="60">
        <f>1-(Tabla1[[#This Row],[VOLUMEN ENVIADO A RO (m3)]]-Tabla1[[#This Row],[VOLUMEN ENVIADO PERMEADO RO (m3)]])/Tabla1[[#This Row],[VOLUMEN ENVIADO A RO (m3)]]</f>
        <v>0.71830971462581195</v>
      </c>
      <c r="R394" s="61">
        <v>0</v>
      </c>
      <c r="S394" s="61">
        <v>0</v>
      </c>
      <c r="T394" s="61">
        <v>0</v>
      </c>
      <c r="U394" s="60" t="s">
        <v>18</v>
      </c>
      <c r="V394" s="61">
        <f>Tabla1[[#This Row],[VOLUMEN ENVIADO PERMEADO RO (m3)]]</f>
        <v>210</v>
      </c>
      <c r="W394" s="111">
        <f>Tabla1[[#This Row],[TOTAL CONSUMO AGUA LIMPIA PRODUCCIÓN (m3)]]+Tabla1[[#This Row],[TOTAL CONSUMO AGUA RECHAZO PRODUCCIÓN (m3)]]</f>
        <v>505.75</v>
      </c>
      <c r="X394" s="111">
        <f>+Tabla1[[#This Row],[PERMEADO ETAPA 1  (m3)]]+Tabla1[[#This Row],[VOLUMEN  PTAP POTABLE (m3)2]]+Tabla1[[#This Row],[VOLUMEN CONSUMO ACUEDUCTO (m3)]]+Tabla1[[#This Row],[VOLUMEN CONSUMO CARROTANQUES (m3)]]</f>
        <v>505.75</v>
      </c>
      <c r="Y394" s="111">
        <v>0</v>
      </c>
      <c r="Z394" s="111">
        <v>494</v>
      </c>
      <c r="AA394" s="111">
        <f>+Tabla1[[#This Row],[VOLUMEN CONSUMO AGUA LIMPIA TINTORERIA (m3)]]</f>
        <v>231.75</v>
      </c>
      <c r="AB394" s="104">
        <f>Tabla1[[#This Row],[VOLUMEN CONSUMO AGUA LIMPIA TINTORERIA (m3)]]/Tabla1[[#This Row],[TOTAL CONSUMO AGUA PRODUCCIÓN (m3)]]</f>
        <v>0.45823035096391496</v>
      </c>
      <c r="AC394" s="111">
        <f>Tabla1[[#This Row],[TOTAL CONSUMO AGUA LIMPIA PRODUCCIÓN (m3)]]-Tabla1[[#This Row],[VOLUMEN CONSUMO AGUA LIMPIA LAVANDERIA (m3)]]</f>
        <v>231.75</v>
      </c>
      <c r="AD394" s="111">
        <v>0</v>
      </c>
      <c r="AE394" s="115"/>
      <c r="AF394" s="115">
        <v>65</v>
      </c>
      <c r="AG394" s="115">
        <v>45</v>
      </c>
      <c r="AH394" s="115">
        <f>Tabla1[[#This Row],[VOLUMEN CONSUMO AGUA LIMPIA LAVANDERIA (m3)]]</f>
        <v>274</v>
      </c>
      <c r="AI394" s="104">
        <f>Tabla1[[#This Row],[VOLUMEN CONSUMO AGUA LIMPIA LAVANDERIA (m3)]]/Tabla1[[#This Row],[TOTAL CONSUMO AGUA PRODUCCIÓN (m3)]]</f>
        <v>0.54176964903608504</v>
      </c>
      <c r="AJ394" s="115">
        <f>'[1]Contadores Por Turno 2026'!D396-'[1]Contadores Por Turno 2026'!D395</f>
        <v>274</v>
      </c>
      <c r="AK394" s="115">
        <v>0</v>
      </c>
      <c r="AL394" s="115"/>
      <c r="AM394" s="115">
        <v>19</v>
      </c>
      <c r="AN394" s="115">
        <v>0</v>
      </c>
      <c r="AO394" s="220">
        <v>0</v>
      </c>
      <c r="AP394" s="114">
        <v>0</v>
      </c>
      <c r="AQ394" s="220"/>
      <c r="AR394" s="220">
        <v>8</v>
      </c>
      <c r="AS394" s="115">
        <f>'[1]Contadores Por Turno 2026'!L396-'[1]Contadores Por Turno 2026'!L395</f>
        <v>29</v>
      </c>
      <c r="AT394" s="220"/>
      <c r="AU394" s="112">
        <f>'[1]Contadores Por Turno 2026'!U396-'[1]Contadores Por Turno 2026'!U395</f>
        <v>520</v>
      </c>
      <c r="AV394" s="112">
        <f>'[1]Contadores Por Turno 2026'!V396-'[1]Contadores Por Turno 2026'!V395</f>
        <v>207</v>
      </c>
      <c r="AW394" s="112">
        <f>'[1]Contadores Por Turno 2026'!W396-'[1]Contadores Por Turno 2026'!W395</f>
        <v>157</v>
      </c>
      <c r="AX394" s="112"/>
      <c r="AY394" s="112">
        <v>0</v>
      </c>
      <c r="AZ394" s="112" t="e">
        <f>('[1]Contadores Por Turno 2026'!S396-'[1]Contadores Por Turno 2026'!S395)/1000</f>
        <v>#VALUE!</v>
      </c>
      <c r="BA394" s="225"/>
      <c r="BB394" s="4"/>
    </row>
    <row r="395" spans="1:54" ht="15.75" thickBot="1" x14ac:dyDescent="0.3">
      <c r="A395" s="25">
        <f>+A394+1</f>
        <v>46154</v>
      </c>
      <c r="B395" s="26">
        <v>1</v>
      </c>
      <c r="C395" s="26">
        <v>20</v>
      </c>
      <c r="D395" s="26">
        <v>12</v>
      </c>
      <c r="E395" s="26">
        <f>'[1]Contadores Por Turno 2026'!X397-'[1]Contadores Por Turno 2026'!X396</f>
        <v>54</v>
      </c>
      <c r="F395" s="26">
        <f>+Tabla1[[#This Row],[VOLUMEN  INGRESO PTAP (m3)]]*0.75</f>
        <v>40.5</v>
      </c>
      <c r="G395" s="26"/>
      <c r="H3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272</v>
      </c>
      <c r="I395" s="26">
        <f>('[1]Contadores Por Turno 2026'!C397-'[1]Contadores Por Turno 2026'!C396)*10</f>
        <v>200</v>
      </c>
      <c r="J395" s="57">
        <f>Tabla1[[#This Row],[ENTRADA RO 1 (m3)]]</f>
        <v>259.17599999999999</v>
      </c>
      <c r="K395" s="57">
        <f>Tabla1[[#This Row],[RECHAZO ETAPA 1 (m3)]]</f>
        <v>74.175999999999988</v>
      </c>
      <c r="L395" s="57">
        <f>Tabla1[[#This Row],[PERMEADO ETAPA 1  (m3)]]</f>
        <v>185</v>
      </c>
      <c r="M395" s="56">
        <f>1-(Tabla1[[#This Row],[VOLUMEN ENVIADO A RO (m3)]]-Tabla1[[#This Row],[VOLUMEN ENVIADO PERMEADO RO (m3)]])/Tabla1[[#This Row],[VOLUMEN ENVIADO A RO (m3)]]</f>
        <v>0.7138006605549897</v>
      </c>
      <c r="N395" s="57">
        <f>('[1]Contadores Por Turno 2026'!N397-'[1]Contadores Por Turno 2026'!N396)/1000</f>
        <v>259.17599999999999</v>
      </c>
      <c r="O395" s="57">
        <f>('[1]Contadores Por Turno 2026'!O397-'[1]Contadores Por Turno 2026'!O396)</f>
        <v>185</v>
      </c>
      <c r="P395" s="57">
        <f>+Tabla1[[#This Row],[ENTRADA RO 1 (m3)]]-Tabla1[[#This Row],[PERMEADO ETAPA 1  (m3)]]</f>
        <v>74.175999999999988</v>
      </c>
      <c r="Q395" s="56">
        <f>1-(Tabla1[[#This Row],[VOLUMEN ENVIADO A RO (m3)]]-Tabla1[[#This Row],[VOLUMEN ENVIADO PERMEADO RO (m3)]])/Tabla1[[#This Row],[VOLUMEN ENVIADO A RO (m3)]]</f>
        <v>0.7138006605549897</v>
      </c>
      <c r="R395" s="57">
        <v>0</v>
      </c>
      <c r="S395" s="57">
        <v>0</v>
      </c>
      <c r="T395" s="57">
        <v>0</v>
      </c>
      <c r="U395" s="56" t="s">
        <v>18</v>
      </c>
      <c r="V395" s="57">
        <f>Tabla1[[#This Row],[VOLUMEN ENVIADO PERMEADO RO (m3)]]</f>
        <v>185</v>
      </c>
      <c r="W395" s="101">
        <f>Tabla1[[#This Row],[TOTAL CONSUMO AGUA LIMPIA PRODUCCIÓN (m3)]]+Tabla1[[#This Row],[TOTAL CONSUMO AGUA RECHAZO PRODUCCIÓN (m3)]]</f>
        <v>497.5</v>
      </c>
      <c r="X395" s="101">
        <f>+Tabla1[[#This Row],[PERMEADO ETAPA 1  (m3)]]+Tabla1[[#This Row],[VOLUMEN  PTAP POTABLE (m3)2]]+Tabla1[[#This Row],[VOLUMEN CONSUMO ACUEDUCTO (m3)]]+Tabla1[[#This Row],[VOLUMEN CONSUMO CARROTANQUES (m3)]]</f>
        <v>497.5</v>
      </c>
      <c r="Y395" s="101">
        <v>0</v>
      </c>
      <c r="Z395" s="101">
        <v>318</v>
      </c>
      <c r="AA395" s="101">
        <f>+Tabla1[[#This Row],[VOLUMEN CONSUMO AGUA LIMPIA TINTORERIA (m3)]]</f>
        <v>256.5</v>
      </c>
      <c r="AB395" s="104">
        <f>Tabla1[[#This Row],[VOLUMEN CONSUMO AGUA LIMPIA TINTORERIA (m3)]]/Tabla1[[#This Row],[TOTAL CONSUMO AGUA PRODUCCIÓN (m3)]]</f>
        <v>0.51557788944723615</v>
      </c>
      <c r="AC395" s="101">
        <f>Tabla1[[#This Row],[TOTAL CONSUMO AGUA LIMPIA PRODUCCIÓN (m3)]]-Tabla1[[#This Row],[VOLUMEN CONSUMO AGUA LIMPIA LAVANDERIA (m3)]]</f>
        <v>256.5</v>
      </c>
      <c r="AD395" s="101">
        <v>0</v>
      </c>
      <c r="AE395" s="105"/>
      <c r="AF395" s="105">
        <v>65</v>
      </c>
      <c r="AG395" s="105">
        <v>45</v>
      </c>
      <c r="AH395" s="105">
        <f>Tabla1[[#This Row],[VOLUMEN CONSUMO AGUA LIMPIA LAVANDERIA (m3)]]</f>
        <v>241</v>
      </c>
      <c r="AI395" s="104">
        <f>Tabla1[[#This Row],[VOLUMEN CONSUMO AGUA LIMPIA LAVANDERIA (m3)]]/Tabla1[[#This Row],[TOTAL CONSUMO AGUA PRODUCCIÓN (m3)]]</f>
        <v>0.4844221105527638</v>
      </c>
      <c r="AJ395" s="105">
        <f>'[1]Contadores Por Turno 2026'!D397-'[1]Contadores Por Turno 2026'!D396</f>
        <v>241</v>
      </c>
      <c r="AK395" s="105">
        <v>1</v>
      </c>
      <c r="AL395" s="105"/>
      <c r="AM395" s="105">
        <v>19</v>
      </c>
      <c r="AN395" s="105">
        <v>0</v>
      </c>
      <c r="AO395" s="218">
        <v>0</v>
      </c>
      <c r="AP395" s="104">
        <v>1.980198019801982E-2</v>
      </c>
      <c r="AQ395" s="218"/>
      <c r="AR395" s="218">
        <v>8</v>
      </c>
      <c r="AS395" s="105">
        <f>'[1]Contadores Por Turno 2026'!L397-'[1]Contadores Por Turno 2026'!L396</f>
        <v>27</v>
      </c>
      <c r="AT395" s="218"/>
      <c r="AU395" s="102">
        <f>'[1]Contadores Por Turno 2026'!U397-'[1]Contadores Por Turno 2026'!U396</f>
        <v>511</v>
      </c>
      <c r="AV395" s="102">
        <f>'[1]Contadores Por Turno 2026'!V397-'[1]Contadores Por Turno 2026'!V396</f>
        <v>190</v>
      </c>
      <c r="AW395" s="102">
        <f>'[1]Contadores Por Turno 2026'!W397-'[1]Contadores Por Turno 2026'!W396</f>
        <v>143</v>
      </c>
      <c r="AX395" s="102"/>
      <c r="AY395" s="345">
        <f>('[1]Contadores Por Turno 2026'!AD397-'[1]Contadores Por Turno 2026'!AD396)</f>
        <v>0</v>
      </c>
      <c r="AZ395" s="345" t="e">
        <f>('[1]Contadores Por Turno 2026'!S397-'[1]Contadores Por Turno 2026'!S396)/1000</f>
        <v>#VALUE!</v>
      </c>
      <c r="BA395" s="225"/>
      <c r="BB395" s="4"/>
    </row>
    <row r="396" spans="1:54" ht="15.75" thickBot="1" x14ac:dyDescent="0.3">
      <c r="A396" s="23">
        <f>+A395</f>
        <v>46154</v>
      </c>
      <c r="B396" s="17">
        <v>2</v>
      </c>
      <c r="C396" s="17">
        <v>20</v>
      </c>
      <c r="D396" s="17">
        <v>12</v>
      </c>
      <c r="E396" s="17">
        <f>'[1]Contadores Por Turno 2026'!X398-'[1]Contadores Por Turno 2026'!X397</f>
        <v>47</v>
      </c>
      <c r="F396" s="17">
        <f>+Tabla1[[#This Row],[VOLUMEN  INGRESO PTAP (m3)]]*0.75</f>
        <v>35.25</v>
      </c>
      <c r="H39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</v>
      </c>
      <c r="I396" s="17">
        <f>('[1]Contadores Por Turno 2026'!C398-'[1]Contadores Por Turno 2026'!C397)*10</f>
        <v>170</v>
      </c>
      <c r="J396" s="59">
        <f>Tabla1[[#This Row],[ENTRADA RO 1 (m3)]]</f>
        <v>294.10399999999998</v>
      </c>
      <c r="K396" s="59">
        <f>Tabla1[[#This Row],[RECHAZO ETAPA 1 (m3)]]</f>
        <v>86.103999999999985</v>
      </c>
      <c r="L396" s="59">
        <f>Tabla1[[#This Row],[PERMEADO ETAPA 1  (m3)]]</f>
        <v>208</v>
      </c>
      <c r="M396" s="58">
        <f>1-(Tabla1[[#This Row],[VOLUMEN ENVIADO A RO (m3)]]-Tabla1[[#This Row],[VOLUMEN ENVIADO PERMEADO RO (m3)]])/Tabla1[[#This Row],[VOLUMEN ENVIADO A RO (m3)]]</f>
        <v>0.70723281560264395</v>
      </c>
      <c r="N396" s="59">
        <f>('[1]Contadores Por Turno 2026'!N398-'[1]Contadores Por Turno 2026'!N397)/1000</f>
        <v>294.10399999999998</v>
      </c>
      <c r="O396" s="59">
        <f>('[1]Contadores Por Turno 2026'!O398-'[1]Contadores Por Turno 2026'!O397)</f>
        <v>208</v>
      </c>
      <c r="P396" s="59">
        <f>+Tabla1[[#This Row],[ENTRADA RO 1 (m3)]]-Tabla1[[#This Row],[PERMEADO ETAPA 1  (m3)]]</f>
        <v>86.103999999999985</v>
      </c>
      <c r="Q396" s="58">
        <f>1-(Tabla1[[#This Row],[VOLUMEN ENVIADO A RO (m3)]]-Tabla1[[#This Row],[VOLUMEN ENVIADO PERMEADO RO (m3)]])/Tabla1[[#This Row],[VOLUMEN ENVIADO A RO (m3)]]</f>
        <v>0.70723281560264395</v>
      </c>
      <c r="R396" s="59">
        <v>0</v>
      </c>
      <c r="S396" s="59">
        <v>0</v>
      </c>
      <c r="T396" s="59">
        <v>0</v>
      </c>
      <c r="U396" s="58" t="s">
        <v>18</v>
      </c>
      <c r="V396" s="59">
        <f>Tabla1[[#This Row],[VOLUMEN ENVIADO PERMEADO RO (m3)]]</f>
        <v>208</v>
      </c>
      <c r="W396" s="106">
        <f>Tabla1[[#This Row],[TOTAL CONSUMO AGUA LIMPIA PRODUCCIÓN (m3)]]+Tabla1[[#This Row],[TOTAL CONSUMO AGUA RECHAZO PRODUCCIÓN (m3)]]</f>
        <v>286.25</v>
      </c>
      <c r="X396" s="106">
        <f>+Tabla1[[#This Row],[PERMEADO ETAPA 1  (m3)]]+Tabla1[[#This Row],[VOLUMEN  PTAP POTABLE (m3)2]]+Tabla1[[#This Row],[VOLUMEN CONSUMO ACUEDUCTO (m3)]]+Tabla1[[#This Row],[VOLUMEN CONSUMO CARROTANQUES (m3)]]</f>
        <v>286.25</v>
      </c>
      <c r="Y396" s="106">
        <v>0</v>
      </c>
      <c r="Z396" s="106">
        <v>586</v>
      </c>
      <c r="AA396" s="106">
        <f>+Tabla1[[#This Row],[VOLUMEN CONSUMO AGUA LIMPIA TINTORERIA (m3)]]</f>
        <v>343105.25</v>
      </c>
      <c r="AB396" s="104">
        <f>Tabla1[[#This Row],[VOLUMEN CONSUMO AGUA LIMPIA TINTORERIA (m3)]]/Tabla1[[#This Row],[TOTAL CONSUMO AGUA PRODUCCIÓN (m3)]]</f>
        <v>1198.6209606986899</v>
      </c>
      <c r="AC396" s="106">
        <f>Tabla1[[#This Row],[TOTAL CONSUMO AGUA LIMPIA PRODUCCIÓN (m3)]]-Tabla1[[#This Row],[VOLUMEN CONSUMO AGUA LIMPIA LAVANDERIA (m3)]]</f>
        <v>343105.25</v>
      </c>
      <c r="AD396" s="106">
        <v>0</v>
      </c>
      <c r="AE396" s="110">
        <v>10991</v>
      </c>
      <c r="AF396" s="110">
        <v>65</v>
      </c>
      <c r="AG396" s="110">
        <v>45</v>
      </c>
      <c r="AH396" s="110">
        <f>Tabla1[[#This Row],[VOLUMEN CONSUMO AGUA LIMPIA LAVANDERIA (m3)]]</f>
        <v>-342819</v>
      </c>
      <c r="AI396" s="104">
        <f>Tabla1[[#This Row],[VOLUMEN CONSUMO AGUA LIMPIA LAVANDERIA (m3)]]/Tabla1[[#This Row],[TOTAL CONSUMO AGUA PRODUCCIÓN (m3)]]</f>
        <v>-1197.6209606986899</v>
      </c>
      <c r="AJ396" s="110">
        <f>'[1]Contadores Por Turno 2026'!D398-'[1]Contadores Por Turno 2026'!D397</f>
        <v>-342819</v>
      </c>
      <c r="AK396" s="110">
        <v>0</v>
      </c>
      <c r="AL396" s="110">
        <v>15351</v>
      </c>
      <c r="AM396" s="110">
        <v>19</v>
      </c>
      <c r="AN396" s="110">
        <v>0</v>
      </c>
      <c r="AO396" s="219">
        <v>0</v>
      </c>
      <c r="AP396" s="109">
        <v>6.1903077467279854E-2</v>
      </c>
      <c r="AQ396" s="219"/>
      <c r="AR396" s="219">
        <v>8</v>
      </c>
      <c r="AS396" s="110">
        <f>'[1]Contadores Por Turno 2026'!L398-'[1]Contadores Por Turno 2026'!L397</f>
        <v>27</v>
      </c>
      <c r="AT396" s="219"/>
      <c r="AU396" s="107">
        <f>'[1]Contadores Por Turno 2026'!U398-'[1]Contadores Por Turno 2026'!U397</f>
        <v>298</v>
      </c>
      <c r="AV396" s="107">
        <f>'[1]Contadores Por Turno 2026'!V398-'[1]Contadores Por Turno 2026'!V397</f>
        <v>184</v>
      </c>
      <c r="AW396" s="107">
        <f>'[1]Contadores Por Turno 2026'!W398-'[1]Contadores Por Turno 2026'!W397</f>
        <v>110</v>
      </c>
      <c r="AX396" s="107"/>
      <c r="AY396" s="346">
        <f>('[1]Contadores Por Turno 2026'!AD398-'[1]Contadores Por Turno 2026'!AD397)</f>
        <v>0</v>
      </c>
      <c r="AZ396" s="346" t="e">
        <f>('[1]Contadores Por Turno 2026'!S398-'[1]Contadores Por Turno 2026'!S397)/1000</f>
        <v>#VALUE!</v>
      </c>
      <c r="BA396" s="225"/>
      <c r="BB396" s="4"/>
    </row>
    <row r="397" spans="1:54" ht="15.75" thickBot="1" x14ac:dyDescent="0.3">
      <c r="A397" s="27">
        <f>+A396</f>
        <v>46154</v>
      </c>
      <c r="B397" s="28">
        <v>3</v>
      </c>
      <c r="C397" s="28">
        <v>20</v>
      </c>
      <c r="D397" s="28">
        <v>12</v>
      </c>
      <c r="E397" s="28">
        <f>'[1]Contadores Por Turno 2026'!X399-'[1]Contadores Por Turno 2026'!X398</f>
        <v>36</v>
      </c>
      <c r="F397" s="28">
        <f>+Tabla1[[#This Row],[VOLUMEN  INGRESO PTAP (m3)]]*0.75</f>
        <v>27</v>
      </c>
      <c r="G397" s="28"/>
      <c r="H39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385</v>
      </c>
      <c r="I397" s="28">
        <f>('[1]Contadores Por Turno 2026'!C399-'[1]Contadores Por Turno 2026'!C398)*10</f>
        <v>300</v>
      </c>
      <c r="J397" s="61">
        <f>Tabla1[[#This Row],[ENTRADA RO 1 (m3)]]</f>
        <v>254.387</v>
      </c>
      <c r="K397" s="61">
        <f>Tabla1[[#This Row],[RECHAZO ETAPA 1 (m3)]]</f>
        <v>71.387</v>
      </c>
      <c r="L397" s="61">
        <f>Tabla1[[#This Row],[PERMEADO ETAPA 1  (m3)]]</f>
        <v>183</v>
      </c>
      <c r="M397" s="60">
        <f>1-(Tabla1[[#This Row],[VOLUMEN ENVIADO A RO (m3)]]-Tabla1[[#This Row],[VOLUMEN ENVIADO PERMEADO RO (m3)]])/Tabla1[[#This Row],[VOLUMEN ENVIADO A RO (m3)]]</f>
        <v>0.71937638322713027</v>
      </c>
      <c r="N397" s="61">
        <f>('[1]Contadores Por Turno 2026'!N399-'[1]Contadores Por Turno 2026'!N398)/1000</f>
        <v>254.387</v>
      </c>
      <c r="O397" s="61">
        <f>('[1]Contadores Por Turno 2026'!O399-'[1]Contadores Por Turno 2026'!O398)</f>
        <v>183</v>
      </c>
      <c r="P397" s="61">
        <f>+Tabla1[[#This Row],[ENTRADA RO 1 (m3)]]-Tabla1[[#This Row],[PERMEADO ETAPA 1  (m3)]]</f>
        <v>71.387</v>
      </c>
      <c r="Q397" s="60">
        <f>1-(Tabla1[[#This Row],[VOLUMEN ENVIADO A RO (m3)]]-Tabla1[[#This Row],[VOLUMEN ENVIADO PERMEADO RO (m3)]])/Tabla1[[#This Row],[VOLUMEN ENVIADO A RO (m3)]]</f>
        <v>0.71937638322713027</v>
      </c>
      <c r="R397" s="61">
        <v>0</v>
      </c>
      <c r="S397" s="61">
        <v>0</v>
      </c>
      <c r="T397" s="61">
        <v>0</v>
      </c>
      <c r="U397" s="60" t="s">
        <v>18</v>
      </c>
      <c r="V397" s="61">
        <f>Tabla1[[#This Row],[VOLUMEN ENVIADO PERMEADO RO (m3)]]</f>
        <v>183</v>
      </c>
      <c r="W397" s="111">
        <f>Tabla1[[#This Row],[TOTAL CONSUMO AGUA LIMPIA PRODUCCIÓN (m3)]]+Tabla1[[#This Row],[TOTAL CONSUMO AGUA RECHAZO PRODUCCIÓN (m3)]]</f>
        <v>595</v>
      </c>
      <c r="X397" s="111">
        <f>+Tabla1[[#This Row],[PERMEADO ETAPA 1  (m3)]]+Tabla1[[#This Row],[VOLUMEN  PTAP POTABLE (m3)2]]+Tabla1[[#This Row],[VOLUMEN CONSUMO ACUEDUCTO (m3)]]+Tabla1[[#This Row],[VOLUMEN CONSUMO CARROTANQUES (m3)]]</f>
        <v>595</v>
      </c>
      <c r="Y397" s="111">
        <v>0</v>
      </c>
      <c r="Z397" s="111">
        <v>353</v>
      </c>
      <c r="AA397" s="111">
        <f>+Tabla1[[#This Row],[VOLUMEN CONSUMO AGUA LIMPIA TINTORERIA (m3)]]</f>
        <v>-342696</v>
      </c>
      <c r="AB397" s="104">
        <f>Tabla1[[#This Row],[VOLUMEN CONSUMO AGUA LIMPIA TINTORERIA (m3)]]/Tabla1[[#This Row],[TOTAL CONSUMO AGUA PRODUCCIÓN (m3)]]</f>
        <v>-575.95966386554619</v>
      </c>
      <c r="AC397" s="111">
        <f>Tabla1[[#This Row],[TOTAL CONSUMO AGUA LIMPIA PRODUCCIÓN (m3)]]-Tabla1[[#This Row],[VOLUMEN CONSUMO AGUA LIMPIA LAVANDERIA (m3)]]</f>
        <v>-342696</v>
      </c>
      <c r="AD397" s="111">
        <v>0</v>
      </c>
      <c r="AE397" s="115"/>
      <c r="AF397" s="115">
        <v>65</v>
      </c>
      <c r="AG397" s="115">
        <v>45</v>
      </c>
      <c r="AH397" s="115">
        <f>Tabla1[[#This Row],[VOLUMEN CONSUMO AGUA LIMPIA LAVANDERIA (m3)]]</f>
        <v>343291</v>
      </c>
      <c r="AI397" s="104">
        <f>Tabla1[[#This Row],[VOLUMEN CONSUMO AGUA LIMPIA LAVANDERIA (m3)]]/Tabla1[[#This Row],[TOTAL CONSUMO AGUA PRODUCCIÓN (m3)]]</f>
        <v>576.95966386554619</v>
      </c>
      <c r="AJ397" s="115">
        <f>'[1]Contadores Por Turno 2026'!D399-'[1]Contadores Por Turno 2026'!D398</f>
        <v>343291</v>
      </c>
      <c r="AK397" s="115">
        <v>1</v>
      </c>
      <c r="AL397" s="115"/>
      <c r="AM397" s="115">
        <v>19</v>
      </c>
      <c r="AN397" s="115">
        <v>0</v>
      </c>
      <c r="AO397" s="220">
        <v>0</v>
      </c>
      <c r="AP397" s="114">
        <v>7.4421373818560621E-3</v>
      </c>
      <c r="AQ397" s="220"/>
      <c r="AR397" s="220">
        <v>8</v>
      </c>
      <c r="AS397" s="115">
        <f>'[1]Contadores Por Turno 2026'!L399-'[1]Contadores Por Turno 2026'!L398</f>
        <v>27</v>
      </c>
      <c r="AT397" s="220"/>
      <c r="AU397" s="112">
        <f>'[1]Contadores Por Turno 2026'!U399-'[1]Contadores Por Turno 2026'!U398</f>
        <v>604</v>
      </c>
      <c r="AV397" s="112">
        <f>'[1]Contadores Por Turno 2026'!V399-'[1]Contadores Por Turno 2026'!V398</f>
        <v>165</v>
      </c>
      <c r="AW397" s="112">
        <f>'[1]Contadores Por Turno 2026'!W399-'[1]Contadores Por Turno 2026'!W398</f>
        <v>86</v>
      </c>
      <c r="AX397" s="112"/>
      <c r="AY397" s="112">
        <f>('[1]Contadores Por Turno 2026'!AD399-'[1]Contadores Por Turno 2026'!AD398)</f>
        <v>0</v>
      </c>
      <c r="AZ397" s="112" t="e">
        <f>('[1]Contadores Por Turno 2026'!S399-'[1]Contadores Por Turno 2026'!S398)/1000</f>
        <v>#VALUE!</v>
      </c>
      <c r="BA397" s="225"/>
      <c r="BB397" s="4"/>
    </row>
    <row r="398" spans="1:54" ht="15.75" thickBot="1" x14ac:dyDescent="0.3">
      <c r="A398" s="25">
        <f>+A397+1</f>
        <v>46155</v>
      </c>
      <c r="B398" s="26">
        <v>1</v>
      </c>
      <c r="C398" s="26">
        <v>20</v>
      </c>
      <c r="D398" s="26">
        <v>13</v>
      </c>
      <c r="E398" s="26">
        <f>'[1]Contadores Por Turno 2026'!X400-'[1]Contadores Por Turno 2026'!X399</f>
        <v>0</v>
      </c>
      <c r="F398" s="26">
        <f>+Tabla1[[#This Row],[VOLUMEN  INGRESO PTAP (m3)]]*0.75</f>
        <v>0</v>
      </c>
      <c r="G398" s="26"/>
      <c r="H3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407</v>
      </c>
      <c r="I398" s="26">
        <f>('[1]Contadores Por Turno 2026'!C400-'[1]Contadores Por Turno 2026'!C399)*10</f>
        <v>340</v>
      </c>
      <c r="J398" s="57">
        <f>Tabla1[[#This Row],[ENTRADA RO 1 (m3)]]</f>
        <v>270.76799999999997</v>
      </c>
      <c r="K398" s="57">
        <f>Tabla1[[#This Row],[RECHAZO ETAPA 1 (m3)]]</f>
        <v>71.767999999999972</v>
      </c>
      <c r="L398" s="57">
        <f>Tabla1[[#This Row],[PERMEADO ETAPA 1  (m3)]]</f>
        <v>199</v>
      </c>
      <c r="M398" s="56">
        <f>1-(Tabla1[[#This Row],[VOLUMEN ENVIADO A RO (m3)]]-Tabla1[[#This Row],[VOLUMEN ENVIADO PERMEADO RO (m3)]])/Tabla1[[#This Row],[VOLUMEN ENVIADO A RO (m3)]]</f>
        <v>0.73494652248419312</v>
      </c>
      <c r="N398" s="57">
        <f>('[1]Contadores Por Turno 2026'!N400-'[1]Contadores Por Turno 2026'!N399)/1000</f>
        <v>270.76799999999997</v>
      </c>
      <c r="O398" s="57">
        <f>('[1]Contadores Por Turno 2026'!O400-'[1]Contadores Por Turno 2026'!O399)</f>
        <v>199</v>
      </c>
      <c r="P398" s="57">
        <f>+Tabla1[[#This Row],[ENTRADA RO 1 (m3)]]-Tabla1[[#This Row],[PERMEADO ETAPA 1  (m3)]]</f>
        <v>71.767999999999972</v>
      </c>
      <c r="Q398" s="56">
        <f>1-(Tabla1[[#This Row],[VOLUMEN ENVIADO A RO (m3)]]-Tabla1[[#This Row],[VOLUMEN ENVIADO PERMEADO RO (m3)]])/Tabla1[[#This Row],[VOLUMEN ENVIADO A RO (m3)]]</f>
        <v>0.73494652248419312</v>
      </c>
      <c r="R398" s="57">
        <v>0</v>
      </c>
      <c r="S398" s="57">
        <v>0</v>
      </c>
      <c r="T398" s="57">
        <v>0</v>
      </c>
      <c r="U398" s="56" t="s">
        <v>18</v>
      </c>
      <c r="V398" s="57">
        <f>Tabla1[[#This Row],[VOLUMEN ENVIADO PERMEADO RO (m3)]]</f>
        <v>199</v>
      </c>
      <c r="W398" s="101">
        <f>Tabla1[[#This Row],[TOTAL CONSUMO AGUA LIMPIA PRODUCCIÓN (m3)]]+Tabla1[[#This Row],[TOTAL CONSUMO AGUA RECHAZO PRODUCCIÓN (m3)]]</f>
        <v>606</v>
      </c>
      <c r="X398" s="101">
        <f>+Tabla1[[#This Row],[PERMEADO ETAPA 1  (m3)]]+Tabla1[[#This Row],[VOLUMEN  PTAP POTABLE (m3)2]]+Tabla1[[#This Row],[VOLUMEN CONSUMO ACUEDUCTO (m3)]]+Tabla1[[#This Row],[VOLUMEN CONSUMO CARROTANQUES (m3)]]</f>
        <v>606</v>
      </c>
      <c r="Y398" s="101">
        <v>0</v>
      </c>
      <c r="Z398" s="101">
        <v>327</v>
      </c>
      <c r="AA398" s="101">
        <f>+Tabla1[[#This Row],[VOLUMEN CONSUMO AGUA LIMPIA TINTORERIA (m3)]]</f>
        <v>295</v>
      </c>
      <c r="AB398" s="104">
        <f>Tabla1[[#This Row],[VOLUMEN CONSUMO AGUA LIMPIA TINTORERIA (m3)]]/Tabla1[[#This Row],[TOTAL CONSUMO AGUA PRODUCCIÓN (m3)]]</f>
        <v>0.48679867986798681</v>
      </c>
      <c r="AC398" s="101">
        <f>Tabla1[[#This Row],[TOTAL CONSUMO AGUA LIMPIA PRODUCCIÓN (m3)]]-Tabla1[[#This Row],[VOLUMEN CONSUMO AGUA LIMPIA LAVANDERIA (m3)]]</f>
        <v>295</v>
      </c>
      <c r="AD398" s="101">
        <v>0</v>
      </c>
      <c r="AE398" s="105"/>
      <c r="AF398" s="105">
        <v>65</v>
      </c>
      <c r="AG398" s="105">
        <v>45</v>
      </c>
      <c r="AH398" s="105">
        <f>Tabla1[[#This Row],[VOLUMEN CONSUMO AGUA LIMPIA LAVANDERIA (m3)]]</f>
        <v>311</v>
      </c>
      <c r="AI398" s="104">
        <f>Tabla1[[#This Row],[VOLUMEN CONSUMO AGUA LIMPIA LAVANDERIA (m3)]]/Tabla1[[#This Row],[TOTAL CONSUMO AGUA PRODUCCIÓN (m3)]]</f>
        <v>0.51320132013201325</v>
      </c>
      <c r="AJ398" s="105">
        <f>'[1]Contadores Por Turno 2026'!D400-'[1]Contadores Por Turno 2026'!D399</f>
        <v>311</v>
      </c>
      <c r="AK398" s="105">
        <v>0</v>
      </c>
      <c r="AL398" s="105"/>
      <c r="AM398" s="105">
        <v>19</v>
      </c>
      <c r="AN398" s="105">
        <v>0</v>
      </c>
      <c r="AO398" s="218">
        <v>0</v>
      </c>
      <c r="AP398" s="104">
        <v>1.0875475802066381E-2</v>
      </c>
      <c r="AQ398" s="218"/>
      <c r="AR398" s="218">
        <v>8</v>
      </c>
      <c r="AS398" s="105">
        <f>'[1]Contadores Por Turno 2026'!L400-'[1]Contadores Por Turno 2026'!L399</f>
        <v>29</v>
      </c>
      <c r="AT398" s="218"/>
      <c r="AU398" s="102">
        <f>'[1]Contadores Por Turno 2026'!U400-'[1]Contadores Por Turno 2026'!U399</f>
        <v>606</v>
      </c>
      <c r="AV398" s="102">
        <f>'[1]Contadores Por Turno 2026'!V400-'[1]Contadores Por Turno 2026'!V399</f>
        <v>191</v>
      </c>
      <c r="AW398" s="102">
        <f>'[1]Contadores Por Turno 2026'!W400-'[1]Contadores Por Turno 2026'!W399</f>
        <v>126</v>
      </c>
      <c r="AX398" s="102"/>
      <c r="AY398" s="345">
        <f>('[1]Contadores Por Turno 2026'!AD400-'[1]Contadores Por Turno 2026'!AD399)</f>
        <v>0</v>
      </c>
      <c r="AZ398" s="345" t="e">
        <f>('[1]Contadores Por Turno 2026'!S400-'[1]Contadores Por Turno 2026'!S399)/1000</f>
        <v>#VALUE!</v>
      </c>
      <c r="BA398" s="225"/>
      <c r="BB398" s="4"/>
    </row>
    <row r="399" spans="1:54" ht="15.75" thickBot="1" x14ac:dyDescent="0.3">
      <c r="A399" s="23">
        <f>+A398</f>
        <v>46155</v>
      </c>
      <c r="B399" s="17">
        <v>2</v>
      </c>
      <c r="C399" s="17">
        <v>20</v>
      </c>
      <c r="D399" s="17">
        <v>13</v>
      </c>
      <c r="E399" s="17">
        <f>'[1]Contadores Por Turno 2026'!X401-'[1]Contadores Por Turno 2026'!X400</f>
        <v>108</v>
      </c>
      <c r="F399" s="17">
        <f>+Tabla1[[#This Row],[VOLUMEN  INGRESO PTAP (m3)]]*0.75</f>
        <v>81</v>
      </c>
      <c r="H3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89</v>
      </c>
      <c r="I399" s="17">
        <f>('[1]Contadores Por Turno 2026'!C401-'[1]Contadores Por Turno 2026'!C400)*10</f>
        <v>230</v>
      </c>
      <c r="J399" s="59">
        <f>Tabla1[[#This Row],[ENTRADA RO 1 (m3)]]</f>
        <v>247.255</v>
      </c>
      <c r="K399" s="59">
        <f>Tabla1[[#This Row],[RECHAZO ETAPA 1 (m3)]]</f>
        <v>66.254999999999995</v>
      </c>
      <c r="L399" s="59">
        <f>Tabla1[[#This Row],[PERMEADO ETAPA 1  (m3)]]</f>
        <v>181</v>
      </c>
      <c r="M399" s="58">
        <f>1-(Tabla1[[#This Row],[VOLUMEN ENVIADO A RO (m3)]]-Tabla1[[#This Row],[VOLUMEN ENVIADO PERMEADO RO (m3)]])/Tabla1[[#This Row],[VOLUMEN ENVIADO A RO (m3)]]</f>
        <v>0.7320377747669411</v>
      </c>
      <c r="N399" s="59">
        <f>('[1]Contadores Por Turno 2026'!N401-'[1]Contadores Por Turno 2026'!N400)/1000</f>
        <v>247.255</v>
      </c>
      <c r="O399" s="59">
        <f>('[1]Contadores Por Turno 2026'!O401-'[1]Contadores Por Turno 2026'!O400)</f>
        <v>181</v>
      </c>
      <c r="P399" s="59">
        <f>+Tabla1[[#This Row],[ENTRADA RO 1 (m3)]]-Tabla1[[#This Row],[PERMEADO ETAPA 1  (m3)]]</f>
        <v>66.254999999999995</v>
      </c>
      <c r="Q399" s="58">
        <f>1-(Tabla1[[#This Row],[VOLUMEN ENVIADO A RO (m3)]]-Tabla1[[#This Row],[VOLUMEN ENVIADO PERMEADO RO (m3)]])/Tabla1[[#This Row],[VOLUMEN ENVIADO A RO (m3)]]</f>
        <v>0.7320377747669411</v>
      </c>
      <c r="R399" s="59">
        <v>0</v>
      </c>
      <c r="S399" s="59">
        <v>0</v>
      </c>
      <c r="T399" s="59">
        <v>0</v>
      </c>
      <c r="U399" s="58" t="s">
        <v>18</v>
      </c>
      <c r="V399" s="59">
        <f>Tabla1[[#This Row],[VOLUMEN ENVIADO PERMEADO RO (m3)]]</f>
        <v>181</v>
      </c>
      <c r="W399" s="106">
        <f>Tabla1[[#This Row],[TOTAL CONSUMO AGUA LIMPIA PRODUCCIÓN (m3)]]+Tabla1[[#This Row],[TOTAL CONSUMO AGUA RECHAZO PRODUCCIÓN (m3)]]</f>
        <v>351</v>
      </c>
      <c r="X399" s="106">
        <f>+Tabla1[[#This Row],[PERMEADO ETAPA 1  (m3)]]+Tabla1[[#This Row],[VOLUMEN  PTAP POTABLE (m3)2]]+Tabla1[[#This Row],[VOLUMEN CONSUMO ACUEDUCTO (m3)]]+Tabla1[[#This Row],[VOLUMEN CONSUMO CARROTANQUES (m3)]]</f>
        <v>351</v>
      </c>
      <c r="Y399" s="106">
        <v>0</v>
      </c>
      <c r="Z399" s="106">
        <v>740</v>
      </c>
      <c r="AA399" s="106">
        <f>+Tabla1[[#This Row],[VOLUMEN CONSUMO AGUA LIMPIA TINTORERIA (m3)]]</f>
        <v>139</v>
      </c>
      <c r="AB399" s="104">
        <f>Tabla1[[#This Row],[VOLUMEN CONSUMO AGUA LIMPIA TINTORERIA (m3)]]/Tabla1[[#This Row],[TOTAL CONSUMO AGUA PRODUCCIÓN (m3)]]</f>
        <v>0.39601139601139601</v>
      </c>
      <c r="AC399" s="106">
        <f>Tabla1[[#This Row],[TOTAL CONSUMO AGUA LIMPIA PRODUCCIÓN (m3)]]-Tabla1[[#This Row],[VOLUMEN CONSUMO AGUA LIMPIA LAVANDERIA (m3)]]</f>
        <v>139</v>
      </c>
      <c r="AD399" s="106">
        <v>0</v>
      </c>
      <c r="AE399" s="110">
        <v>13448</v>
      </c>
      <c r="AF399" s="110">
        <v>65</v>
      </c>
      <c r="AG399" s="110">
        <v>45</v>
      </c>
      <c r="AH399" s="110">
        <f>Tabla1[[#This Row],[VOLUMEN CONSUMO AGUA LIMPIA LAVANDERIA (m3)]]</f>
        <v>212</v>
      </c>
      <c r="AI399" s="104">
        <f>Tabla1[[#This Row],[VOLUMEN CONSUMO AGUA LIMPIA LAVANDERIA (m3)]]/Tabla1[[#This Row],[TOTAL CONSUMO AGUA PRODUCCIÓN (m3)]]</f>
        <v>0.60398860398860399</v>
      </c>
      <c r="AJ399" s="110">
        <f>'[1]Contadores Por Turno 2026'!D401-'[1]Contadores Por Turno 2026'!D400</f>
        <v>212</v>
      </c>
      <c r="AK399" s="110">
        <v>0</v>
      </c>
      <c r="AL399" s="110">
        <v>19530</v>
      </c>
      <c r="AM399" s="110">
        <v>19</v>
      </c>
      <c r="AN399" s="110">
        <v>0</v>
      </c>
      <c r="AO399" s="219">
        <f>'[1]Contadores Por Turno 2026'!R401-'[1]Contadores Por Turno 2026'!R400</f>
        <v>18</v>
      </c>
      <c r="AP399" s="109">
        <v>4.8522276135862352E-2</v>
      </c>
      <c r="AQ399" s="219"/>
      <c r="AR399" s="219">
        <v>8</v>
      </c>
      <c r="AS399" s="110">
        <f>'[1]Contadores Por Turno 2026'!L401-'[1]Contadores Por Turno 2026'!L400</f>
        <v>20</v>
      </c>
      <c r="AT399" s="219"/>
      <c r="AU399" s="107">
        <f>'[1]Contadores Por Turno 2026'!U401-'[1]Contadores Por Turno 2026'!U400</f>
        <v>378</v>
      </c>
      <c r="AV399" s="107">
        <f>'[1]Contadores Por Turno 2026'!V401-'[1]Contadores Por Turno 2026'!V400</f>
        <v>144</v>
      </c>
      <c r="AW399" s="107">
        <f>'[1]Contadores Por Turno 2026'!W401-'[1]Contadores Por Turno 2026'!W400</f>
        <v>81</v>
      </c>
      <c r="AX399" s="107"/>
      <c r="AY399" s="346">
        <f>('[1]Contadores Por Turno 2026'!AD401-'[1]Contadores Por Turno 2026'!AD400)</f>
        <v>0</v>
      </c>
      <c r="AZ399" s="346" t="e">
        <f>('[1]Contadores Por Turno 2026'!S401-'[1]Contadores Por Turno 2026'!S400)/1000</f>
        <v>#VALUE!</v>
      </c>
      <c r="BA399" s="225"/>
      <c r="BB399" s="4"/>
    </row>
    <row r="400" spans="1:54" ht="15.75" thickBot="1" x14ac:dyDescent="0.3">
      <c r="A400" s="27">
        <f>+A399</f>
        <v>46155</v>
      </c>
      <c r="B400" s="28">
        <v>3</v>
      </c>
      <c r="C400" s="28">
        <v>20</v>
      </c>
      <c r="D400" s="28">
        <v>13</v>
      </c>
      <c r="E400" s="28">
        <f>'[1]Contadores Por Turno 2026'!X402-'[1]Contadores Por Turno 2026'!X401</f>
        <v>80</v>
      </c>
      <c r="F400" s="28">
        <f>+Tabla1[[#This Row],[VOLUMEN  INGRESO PTAP (m3)]]*0.75</f>
        <v>60</v>
      </c>
      <c r="G400" s="28"/>
      <c r="H40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</v>
      </c>
      <c r="I400" s="28">
        <f>('[1]Contadores Por Turno 2026'!C402-'[1]Contadores Por Turno 2026'!C401)*10</f>
        <v>360</v>
      </c>
      <c r="J400" s="61">
        <f>Tabla1[[#This Row],[ENTRADA RO 1 (m3)]]</f>
        <v>240.029</v>
      </c>
      <c r="K400" s="61">
        <f>Tabla1[[#This Row],[RECHAZO ETAPA 1 (m3)]]</f>
        <v>64.028999999999996</v>
      </c>
      <c r="L400" s="61">
        <f>Tabla1[[#This Row],[PERMEADO ETAPA 1  (m3)]]</f>
        <v>176</v>
      </c>
      <c r="M400" s="60">
        <f>1-(Tabla1[[#This Row],[VOLUMEN ENVIADO A RO (m3)]]-Tabla1[[#This Row],[VOLUMEN ENVIADO PERMEADO RO (m3)]])/Tabla1[[#This Row],[VOLUMEN ENVIADO A RO (m3)]]</f>
        <v>0.73324473292810455</v>
      </c>
      <c r="N400" s="61">
        <f>('[1]Contadores Por Turno 2026'!N402-'[1]Contadores Por Turno 2026'!N401)/1000</f>
        <v>240.029</v>
      </c>
      <c r="O400" s="61">
        <f>('[1]Contadores Por Turno 2026'!O402-'[1]Contadores Por Turno 2026'!O401)</f>
        <v>176</v>
      </c>
      <c r="P400" s="61">
        <f>+Tabla1[[#This Row],[ENTRADA RO 1 (m3)]]-Tabla1[[#This Row],[PERMEADO ETAPA 1  (m3)]]</f>
        <v>64.028999999999996</v>
      </c>
      <c r="Q400" s="60">
        <f>1-(Tabla1[[#This Row],[VOLUMEN ENVIADO A RO (m3)]]-Tabla1[[#This Row],[VOLUMEN ENVIADO PERMEADO RO (m3)]])/Tabla1[[#This Row],[VOLUMEN ENVIADO A RO (m3)]]</f>
        <v>0.73324473292810455</v>
      </c>
      <c r="R400" s="61">
        <v>0</v>
      </c>
      <c r="S400" s="61">
        <v>0</v>
      </c>
      <c r="T400" s="61">
        <v>0</v>
      </c>
      <c r="U400" s="60" t="s">
        <v>18</v>
      </c>
      <c r="V400" s="61">
        <f>Tabla1[[#This Row],[VOLUMEN ENVIADO PERMEADO RO (m3)]]</f>
        <v>176</v>
      </c>
      <c r="W400" s="111">
        <f>Tabla1[[#This Row],[TOTAL CONSUMO AGUA LIMPIA PRODUCCIÓN (m3)]]+Tabla1[[#This Row],[TOTAL CONSUMO AGUA RECHAZO PRODUCCIÓN (m3)]]</f>
        <v>491</v>
      </c>
      <c r="X400" s="111">
        <f>+Tabla1[[#This Row],[PERMEADO ETAPA 1  (m3)]]+Tabla1[[#This Row],[VOLUMEN  PTAP POTABLE (m3)2]]+Tabla1[[#This Row],[VOLUMEN CONSUMO ACUEDUCTO (m3)]]+Tabla1[[#This Row],[VOLUMEN CONSUMO CARROTANQUES (m3)]]</f>
        <v>491</v>
      </c>
      <c r="Y400" s="111">
        <v>0</v>
      </c>
      <c r="Z400" s="111">
        <v>448</v>
      </c>
      <c r="AA400" s="111">
        <f>+Tabla1[[#This Row],[VOLUMEN CONSUMO AGUA LIMPIA TINTORERIA (m3)]]</f>
        <v>213</v>
      </c>
      <c r="AB400" s="104">
        <f>Tabla1[[#This Row],[VOLUMEN CONSUMO AGUA LIMPIA TINTORERIA (m3)]]/Tabla1[[#This Row],[TOTAL CONSUMO AGUA PRODUCCIÓN (m3)]]</f>
        <v>0.43380855397148677</v>
      </c>
      <c r="AC400" s="111">
        <f>Tabla1[[#This Row],[TOTAL CONSUMO AGUA LIMPIA PRODUCCIÓN (m3)]]-Tabla1[[#This Row],[VOLUMEN CONSUMO AGUA LIMPIA LAVANDERIA (m3)]]</f>
        <v>213</v>
      </c>
      <c r="AD400" s="111">
        <v>0</v>
      </c>
      <c r="AE400" s="115"/>
      <c r="AF400" s="115">
        <v>65</v>
      </c>
      <c r="AG400" s="115">
        <v>45</v>
      </c>
      <c r="AH400" s="115">
        <f>Tabla1[[#This Row],[VOLUMEN CONSUMO AGUA LIMPIA LAVANDERIA (m3)]]</f>
        <v>278</v>
      </c>
      <c r="AI400" s="104">
        <f>Tabla1[[#This Row],[VOLUMEN CONSUMO AGUA LIMPIA LAVANDERIA (m3)]]/Tabla1[[#This Row],[TOTAL CONSUMO AGUA PRODUCCIÓN (m3)]]</f>
        <v>0.56619144602851323</v>
      </c>
      <c r="AJ400" s="115">
        <f>'[1]Contadores Por Turno 2026'!D402-'[1]Contadores Por Turno 2026'!D401</f>
        <v>278</v>
      </c>
      <c r="AK400" s="115">
        <v>0</v>
      </c>
      <c r="AL400" s="115"/>
      <c r="AM400" s="115">
        <v>19</v>
      </c>
      <c r="AN400" s="115">
        <v>0</v>
      </c>
      <c r="AO400" s="220">
        <f>'[1]Contadores Por Turno 2026'!R402-'[1]Contadores Por Turno 2026'!R401</f>
        <v>22</v>
      </c>
      <c r="AP400" s="114">
        <v>3.4818941504177747E-3</v>
      </c>
      <c r="AQ400" s="220"/>
      <c r="AR400" s="220">
        <v>8</v>
      </c>
      <c r="AS400" s="115">
        <f>'[1]Contadores Por Turno 2026'!L402-'[1]Contadores Por Turno 2026'!L401</f>
        <v>28</v>
      </c>
      <c r="AT400" s="220"/>
      <c r="AU400" s="112">
        <f>'[1]Contadores Por Turno 2026'!U402-'[1]Contadores Por Turno 2026'!U401</f>
        <v>511</v>
      </c>
      <c r="AV400" s="112">
        <f>'[1]Contadores Por Turno 2026'!V402-'[1]Contadores Por Turno 2026'!V401</f>
        <v>160</v>
      </c>
      <c r="AW400" s="112">
        <f>'[1]Contadores Por Turno 2026'!W402-'[1]Contadores Por Turno 2026'!W401</f>
        <v>91</v>
      </c>
      <c r="AX400" s="112"/>
      <c r="AY400" s="112">
        <f>('[1]Contadores Por Turno 2026'!AD402-'[1]Contadores Por Turno 2026'!AD401)</f>
        <v>0</v>
      </c>
      <c r="AZ400" s="112" t="e">
        <f>('[1]Contadores Por Turno 2026'!S402-'[1]Contadores Por Turno 2026'!S401)/1000</f>
        <v>#VALUE!</v>
      </c>
      <c r="BA400" s="225"/>
      <c r="BB400" s="4"/>
    </row>
    <row r="401" spans="1:54" ht="15.75" thickBot="1" x14ac:dyDescent="0.3">
      <c r="A401" s="25">
        <f>+A400+1</f>
        <v>46156</v>
      </c>
      <c r="B401" s="26">
        <v>1</v>
      </c>
      <c r="C401" s="26">
        <v>20</v>
      </c>
      <c r="D401" s="26">
        <v>14</v>
      </c>
      <c r="E401" s="26">
        <f>'[1]Contadores Por Turno 2026'!X403-'[1]Contadores Por Turno 2026'!X402</f>
        <v>78</v>
      </c>
      <c r="F401" s="26">
        <f>+Tabla1[[#This Row],[VOLUMEN  INGRESO PTAP (m3)]]*0.75</f>
        <v>58.5</v>
      </c>
      <c r="G401" s="26"/>
      <c r="H4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401" s="26">
        <f>('[1]Contadores Por Turno 2026'!C403-'[1]Contadores Por Turno 2026'!C402)*10</f>
        <v>330</v>
      </c>
      <c r="J401" s="57">
        <f>Tabla1[[#This Row],[ENTRADA RO 1 (m3)]]</f>
        <v>234.762</v>
      </c>
      <c r="K401" s="57">
        <f>Tabla1[[#This Row],[RECHAZO ETAPA 1 (m3)]]</f>
        <v>61.762</v>
      </c>
      <c r="L401" s="57">
        <f>Tabla1[[#This Row],[PERMEADO ETAPA 1  (m3)]]</f>
        <v>173</v>
      </c>
      <c r="M401" s="56">
        <f>1-(Tabla1[[#This Row],[VOLUMEN ENVIADO A RO (m3)]]-Tabla1[[#This Row],[VOLUMEN ENVIADO PERMEADO RO (m3)]])/Tabla1[[#This Row],[VOLUMEN ENVIADO A RO (m3)]]</f>
        <v>0.73691653674785529</v>
      </c>
      <c r="N401" s="57">
        <f>('[1]Contadores Por Turno 2026'!N403-'[1]Contadores Por Turno 2026'!N402)/1000</f>
        <v>234.762</v>
      </c>
      <c r="O401" s="57">
        <f>('[1]Contadores Por Turno 2026'!O403-'[1]Contadores Por Turno 2026'!O402)</f>
        <v>173</v>
      </c>
      <c r="P401" s="57">
        <f>+Tabla1[[#This Row],[ENTRADA RO 1 (m3)]]-Tabla1[[#This Row],[PERMEADO ETAPA 1  (m3)]]</f>
        <v>61.762</v>
      </c>
      <c r="Q401" s="56">
        <f>1-(Tabla1[[#This Row],[VOLUMEN ENVIADO A RO (m3)]]-Tabla1[[#This Row],[VOLUMEN ENVIADO PERMEADO RO (m3)]])/Tabla1[[#This Row],[VOLUMEN ENVIADO A RO (m3)]]</f>
        <v>0.73691653674785529</v>
      </c>
      <c r="R401" s="57">
        <v>0</v>
      </c>
      <c r="S401" s="57">
        <v>0</v>
      </c>
      <c r="T401" s="57">
        <v>0</v>
      </c>
      <c r="U401" s="56" t="s">
        <v>18</v>
      </c>
      <c r="V401" s="57">
        <f>Tabla1[[#This Row],[VOLUMEN ENVIADO PERMEADO RO (m3)]]</f>
        <v>173</v>
      </c>
      <c r="W401" s="101">
        <f>Tabla1[[#This Row],[TOTAL CONSUMO AGUA LIMPIA PRODUCCIÓN (m3)]]+Tabla1[[#This Row],[TOTAL CONSUMO AGUA RECHAZO PRODUCCIÓN (m3)]]</f>
        <v>461.5</v>
      </c>
      <c r="X401" s="101">
        <f>+Tabla1[[#This Row],[PERMEADO ETAPA 1  (m3)]]+Tabla1[[#This Row],[VOLUMEN  PTAP POTABLE (m3)2]]+Tabla1[[#This Row],[VOLUMEN CONSUMO ACUEDUCTO (m3)]]+Tabla1[[#This Row],[VOLUMEN CONSUMO CARROTANQUES (m3)]]</f>
        <v>461.5</v>
      </c>
      <c r="Y401" s="101">
        <v>0</v>
      </c>
      <c r="Z401" s="101">
        <v>402</v>
      </c>
      <c r="AA401" s="101">
        <f>+Tabla1[[#This Row],[VOLUMEN CONSUMO AGUA LIMPIA TINTORERIA (m3)]]</f>
        <v>189.5</v>
      </c>
      <c r="AB401" s="104">
        <f>Tabla1[[#This Row],[VOLUMEN CONSUMO AGUA LIMPIA TINTORERIA (m3)]]/Tabla1[[#This Row],[TOTAL CONSUMO AGUA PRODUCCIÓN (m3)]]</f>
        <v>0.41061755146262191</v>
      </c>
      <c r="AC401" s="101">
        <f>Tabla1[[#This Row],[TOTAL CONSUMO AGUA LIMPIA PRODUCCIÓN (m3)]]-Tabla1[[#This Row],[VOLUMEN CONSUMO AGUA LIMPIA LAVANDERIA (m3)]]</f>
        <v>189.5</v>
      </c>
      <c r="AD401" s="101">
        <v>0</v>
      </c>
      <c r="AE401" s="105"/>
      <c r="AF401" s="105">
        <v>65</v>
      </c>
      <c r="AG401" s="105">
        <v>45</v>
      </c>
      <c r="AH401" s="105">
        <f>Tabla1[[#This Row],[VOLUMEN CONSUMO AGUA LIMPIA LAVANDERIA (m3)]]</f>
        <v>272</v>
      </c>
      <c r="AI401" s="104">
        <f>Tabla1[[#This Row],[VOLUMEN CONSUMO AGUA LIMPIA LAVANDERIA (m3)]]/Tabla1[[#This Row],[TOTAL CONSUMO AGUA PRODUCCIÓN (m3)]]</f>
        <v>0.58938244853737809</v>
      </c>
      <c r="AJ401" s="105">
        <f>'[1]Contadores Por Turno 2026'!D403-'[1]Contadores Por Turno 2026'!D402</f>
        <v>272</v>
      </c>
      <c r="AK401" s="105">
        <v>1</v>
      </c>
      <c r="AL401" s="105"/>
      <c r="AM401" s="105">
        <v>19</v>
      </c>
      <c r="AN401" s="105">
        <v>0</v>
      </c>
      <c r="AO401" s="218">
        <f>'[1]Contadores Por Turno 2026'!R403-'[1]Contadores Por Turno 2026'!R402</f>
        <v>32</v>
      </c>
      <c r="AP401" s="104">
        <v>2.0195743358707441E-2</v>
      </c>
      <c r="AQ401" s="218"/>
      <c r="AR401" s="218">
        <v>8</v>
      </c>
      <c r="AS401" s="105">
        <f>'[1]Contadores Por Turno 2026'!L403-'[1]Contadores Por Turno 2026'!L402</f>
        <v>25</v>
      </c>
      <c r="AT401" s="218"/>
      <c r="AU401" s="102">
        <f>'[1]Contadores Por Turno 2026'!U403-'[1]Contadores Por Turno 2026'!U402</f>
        <v>481</v>
      </c>
      <c r="AV401" s="102">
        <f>'[1]Contadores Por Turno 2026'!V403-'[1]Contadores Por Turno 2026'!V402</f>
        <v>174</v>
      </c>
      <c r="AW401" s="102">
        <f>'[1]Contadores Por Turno 2026'!W403-'[1]Contadores Por Turno 2026'!W402</f>
        <v>101</v>
      </c>
      <c r="AX401" s="102"/>
      <c r="AY401" s="345">
        <f>('[1]Contadores Por Turno 2026'!AD403-'[1]Contadores Por Turno 2026'!AD402)</f>
        <v>0</v>
      </c>
      <c r="AZ401" s="345" t="e">
        <f>('[1]Contadores Por Turno 2026'!S403-'[1]Contadores Por Turno 2026'!S402)/1000</f>
        <v>#VALUE!</v>
      </c>
      <c r="BA401" s="225"/>
      <c r="BB401" s="4"/>
    </row>
    <row r="402" spans="1:54" ht="15.75" thickBot="1" x14ac:dyDescent="0.3">
      <c r="A402" s="23">
        <f>+A401</f>
        <v>46156</v>
      </c>
      <c r="B402" s="17">
        <v>2</v>
      </c>
      <c r="C402" s="17">
        <v>20</v>
      </c>
      <c r="D402" s="17">
        <v>14</v>
      </c>
      <c r="E402" s="17">
        <f>'[1]Contadores Por Turno 2026'!X404-'[1]Contadores Por Turno 2026'!X403</f>
        <v>62</v>
      </c>
      <c r="F402" s="17">
        <f>+Tabla1[[#This Row],[VOLUMEN  INGRESO PTAP (m3)]]*0.75</f>
        <v>46.5</v>
      </c>
      <c r="H40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109</v>
      </c>
      <c r="I402" s="17">
        <f>('[1]Contadores Por Turno 2026'!C404-'[1]Contadores Por Turno 2026'!C403)*10</f>
        <v>230</v>
      </c>
      <c r="J402" s="59">
        <f>Tabla1[[#This Row],[ENTRADA RO 1 (m3)]]</f>
        <v>305.435</v>
      </c>
      <c r="K402" s="59">
        <f>Tabla1[[#This Row],[RECHAZO ETAPA 1 (m3)]]</f>
        <v>81.435000000000002</v>
      </c>
      <c r="L402" s="59">
        <f>Tabla1[[#This Row],[PERMEADO ETAPA 1  (m3)]]</f>
        <v>224</v>
      </c>
      <c r="M402" s="58">
        <f>1-(Tabla1[[#This Row],[VOLUMEN ENVIADO A RO (m3)]]-Tabla1[[#This Row],[VOLUMEN ENVIADO PERMEADO RO (m3)]])/Tabla1[[#This Row],[VOLUMEN ENVIADO A RO (m3)]]</f>
        <v>0.73338026093931608</v>
      </c>
      <c r="N402" s="59">
        <f>('[1]Contadores Por Turno 2026'!N404-'[1]Contadores Por Turno 2026'!N403)/1000</f>
        <v>305.435</v>
      </c>
      <c r="O402" s="59">
        <f>('[1]Contadores Por Turno 2026'!O404-'[1]Contadores Por Turno 2026'!O403)</f>
        <v>224</v>
      </c>
      <c r="P402" s="59">
        <f>+Tabla1[[#This Row],[ENTRADA RO 1 (m3)]]-Tabla1[[#This Row],[PERMEADO ETAPA 1  (m3)]]</f>
        <v>81.435000000000002</v>
      </c>
      <c r="Q402" s="58">
        <f>1-(Tabla1[[#This Row],[VOLUMEN ENVIADO A RO (m3)]]-Tabla1[[#This Row],[VOLUMEN ENVIADO PERMEADO RO (m3)]])/Tabla1[[#This Row],[VOLUMEN ENVIADO A RO (m3)]]</f>
        <v>0.73338026093931608</v>
      </c>
      <c r="R402" s="59">
        <v>0</v>
      </c>
      <c r="S402" s="59">
        <v>0</v>
      </c>
      <c r="T402" s="59">
        <v>0</v>
      </c>
      <c r="U402" s="58" t="s">
        <v>18</v>
      </c>
      <c r="V402" s="59">
        <f>Tabla1[[#This Row],[VOLUMEN ENVIADO PERMEADO RO (m3)]]</f>
        <v>224</v>
      </c>
      <c r="W402" s="106">
        <f>Tabla1[[#This Row],[TOTAL CONSUMO AGUA LIMPIA PRODUCCIÓN (m3)]]+Tabla1[[#This Row],[TOTAL CONSUMO AGUA RECHAZO PRODUCCIÓN (m3)]]</f>
        <v>379.5</v>
      </c>
      <c r="X402" s="106">
        <f>+Tabla1[[#This Row],[PERMEADO ETAPA 1  (m3)]]+Tabla1[[#This Row],[VOLUMEN  PTAP POTABLE (m3)2]]+Tabla1[[#This Row],[VOLUMEN CONSUMO ACUEDUCTO (m3)]]+Tabla1[[#This Row],[VOLUMEN CONSUMO CARROTANQUES (m3)]]</f>
        <v>379.5</v>
      </c>
      <c r="Y402" s="106">
        <v>0</v>
      </c>
      <c r="Z402" s="106">
        <v>358</v>
      </c>
      <c r="AA402" s="106">
        <f>+Tabla1[[#This Row],[VOLUMEN CONSUMO AGUA LIMPIA TINTORERIA (m3)]]</f>
        <v>126.5</v>
      </c>
      <c r="AB402" s="104">
        <f>Tabla1[[#This Row],[VOLUMEN CONSUMO AGUA LIMPIA TINTORERIA (m3)]]/Tabla1[[#This Row],[TOTAL CONSUMO AGUA PRODUCCIÓN (m3)]]</f>
        <v>0.33333333333333331</v>
      </c>
      <c r="AC402" s="106">
        <f>Tabla1[[#This Row],[TOTAL CONSUMO AGUA LIMPIA PRODUCCIÓN (m3)]]-Tabla1[[#This Row],[VOLUMEN CONSUMO AGUA LIMPIA LAVANDERIA (m3)]]</f>
        <v>126.5</v>
      </c>
      <c r="AD402" s="106">
        <v>0</v>
      </c>
      <c r="AE402" s="110">
        <v>10269</v>
      </c>
      <c r="AF402" s="110">
        <v>65</v>
      </c>
      <c r="AG402" s="110">
        <v>45</v>
      </c>
      <c r="AH402" s="110">
        <f>Tabla1[[#This Row],[VOLUMEN CONSUMO AGUA LIMPIA LAVANDERIA (m3)]]</f>
        <v>253</v>
      </c>
      <c r="AI402" s="104">
        <f>Tabla1[[#This Row],[VOLUMEN CONSUMO AGUA LIMPIA LAVANDERIA (m3)]]/Tabla1[[#This Row],[TOTAL CONSUMO AGUA PRODUCCIÓN (m3)]]</f>
        <v>0.66666666666666663</v>
      </c>
      <c r="AJ402" s="110">
        <f>'[1]Contadores Por Turno 2026'!D404-'[1]Contadores Por Turno 2026'!D403</f>
        <v>253</v>
      </c>
      <c r="AK402" s="110">
        <v>0</v>
      </c>
      <c r="AL402" s="110">
        <v>603</v>
      </c>
      <c r="AM402" s="110">
        <v>19</v>
      </c>
      <c r="AN402" s="110">
        <v>0</v>
      </c>
      <c r="AO402" s="219">
        <f>'[1]Contadores Por Turno 2026'!R404-'[1]Contadores Por Turno 2026'!R403</f>
        <v>23</v>
      </c>
      <c r="AP402" s="109">
        <v>5.2994170641229466E-2</v>
      </c>
      <c r="AQ402" s="219"/>
      <c r="AR402" s="219">
        <v>8</v>
      </c>
      <c r="AS402" s="110">
        <f>'[1]Contadores Por Turno 2026'!L404-'[1]Contadores Por Turno 2026'!L403</f>
        <v>125</v>
      </c>
      <c r="AT402" s="219"/>
      <c r="AU402" s="107">
        <f>'[1]Contadores Por Turno 2026'!U404-'[1]Contadores Por Turno 2026'!U403</f>
        <v>395</v>
      </c>
      <c r="AV402" s="107">
        <f>'[1]Contadores Por Turno 2026'!V404-'[1]Contadores Por Turno 2026'!V403</f>
        <v>214</v>
      </c>
      <c r="AW402" s="107">
        <f>'[1]Contadores Por Turno 2026'!W404-'[1]Contadores Por Turno 2026'!W403</f>
        <v>119</v>
      </c>
      <c r="AX402" s="107"/>
      <c r="AY402" s="346">
        <f>('[1]Contadores Por Turno 2026'!AD404-'[1]Contadores Por Turno 2026'!AD403)</f>
        <v>0</v>
      </c>
      <c r="AZ402" s="346" t="e">
        <f>('[1]Contadores Por Turno 2026'!S404-'[1]Contadores Por Turno 2026'!S403)/1000</f>
        <v>#VALUE!</v>
      </c>
      <c r="BA402" s="225"/>
      <c r="BB402" s="4"/>
    </row>
    <row r="403" spans="1:54" ht="15.75" thickBot="1" x14ac:dyDescent="0.3">
      <c r="A403" s="27">
        <f>+A402</f>
        <v>46156</v>
      </c>
      <c r="B403" s="28">
        <v>3</v>
      </c>
      <c r="C403" s="28">
        <v>20</v>
      </c>
      <c r="D403" s="28">
        <v>14</v>
      </c>
      <c r="E403" s="28">
        <f>'[1]Contadores Por Turno 2026'!X405-'[1]Contadores Por Turno 2026'!X404</f>
        <v>35</v>
      </c>
      <c r="F403" s="28">
        <f>+Tabla1[[#This Row],[VOLUMEN  INGRESO PTAP (m3)]]*0.75</f>
        <v>26.25</v>
      </c>
      <c r="G403" s="28"/>
      <c r="H40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244</v>
      </c>
      <c r="I403" s="28">
        <f>('[1]Contadores Por Turno 2026'!C405-'[1]Contadores Por Turno 2026'!C404)*10</f>
        <v>300</v>
      </c>
      <c r="J403" s="61">
        <f>Tabla1[[#This Row],[ENTRADA RO 1 (m3)]]</f>
        <v>300.22399999999999</v>
      </c>
      <c r="K403" s="61">
        <f>Tabla1[[#This Row],[RECHAZO ETAPA 1 (m3)]]</f>
        <v>80.22399999999999</v>
      </c>
      <c r="L403" s="61">
        <f>Tabla1[[#This Row],[PERMEADO ETAPA 1  (m3)]]</f>
        <v>220</v>
      </c>
      <c r="M403" s="60">
        <f>1-(Tabla1[[#This Row],[VOLUMEN ENVIADO A RO (m3)]]-Tabla1[[#This Row],[VOLUMEN ENVIADO PERMEADO RO (m3)]])/Tabla1[[#This Row],[VOLUMEN ENVIADO A RO (m3)]]</f>
        <v>0.73278618631421877</v>
      </c>
      <c r="N403" s="61">
        <f>('[1]Contadores Por Turno 2026'!N405-'[1]Contadores Por Turno 2026'!N404)/1000</f>
        <v>300.22399999999999</v>
      </c>
      <c r="O403" s="61">
        <f>('[1]Contadores Por Turno 2026'!O405-'[1]Contadores Por Turno 2026'!O404)</f>
        <v>220</v>
      </c>
      <c r="P403" s="61">
        <f>+Tabla1[[#This Row],[ENTRADA RO 1 (m3)]]-Tabla1[[#This Row],[PERMEADO ETAPA 1  (m3)]]</f>
        <v>80.22399999999999</v>
      </c>
      <c r="Q403" s="60">
        <f>1-(Tabla1[[#This Row],[VOLUMEN ENVIADO A RO (m3)]]-Tabla1[[#This Row],[VOLUMEN ENVIADO PERMEADO RO (m3)]])/Tabla1[[#This Row],[VOLUMEN ENVIADO A RO (m3)]]</f>
        <v>0.73278618631421877</v>
      </c>
      <c r="R403" s="61">
        <v>0</v>
      </c>
      <c r="S403" s="61">
        <v>0</v>
      </c>
      <c r="T403" s="61">
        <v>0</v>
      </c>
      <c r="U403" s="60" t="s">
        <v>18</v>
      </c>
      <c r="V403" s="61">
        <f>Tabla1[[#This Row],[VOLUMEN ENVIADO PERMEADO RO (m3)]]</f>
        <v>220</v>
      </c>
      <c r="W403" s="111">
        <f>Tabla1[[#This Row],[TOTAL CONSUMO AGUA LIMPIA PRODUCCIÓN (m3)]]+Tabla1[[#This Row],[TOTAL CONSUMO AGUA RECHAZO PRODUCCIÓN (m3)]]</f>
        <v>490.25</v>
      </c>
      <c r="X403" s="111">
        <f>+Tabla1[[#This Row],[PERMEADO ETAPA 1  (m3)]]+Tabla1[[#This Row],[VOLUMEN  PTAP POTABLE (m3)2]]+Tabla1[[#This Row],[VOLUMEN CONSUMO ACUEDUCTO (m3)]]+Tabla1[[#This Row],[VOLUMEN CONSUMO CARROTANQUES (m3)]]</f>
        <v>490.25</v>
      </c>
      <c r="Y403" s="111">
        <v>0</v>
      </c>
      <c r="Z403" s="111">
        <v>646</v>
      </c>
      <c r="AA403" s="111">
        <f>+Tabla1[[#This Row],[VOLUMEN CONSUMO AGUA LIMPIA TINTORERIA (m3)]]</f>
        <v>213.25</v>
      </c>
      <c r="AB403" s="104">
        <f>Tabla1[[#This Row],[VOLUMEN CONSUMO AGUA LIMPIA TINTORERIA (m3)]]/Tabla1[[#This Row],[TOTAL CONSUMO AGUA PRODUCCIÓN (m3)]]</f>
        <v>0.43498215196328405</v>
      </c>
      <c r="AC403" s="111">
        <f>Tabla1[[#This Row],[TOTAL CONSUMO AGUA LIMPIA PRODUCCIÓN (m3)]]-Tabla1[[#This Row],[VOLUMEN CONSUMO AGUA LIMPIA LAVANDERIA (m3)]]</f>
        <v>213.25</v>
      </c>
      <c r="AD403" s="111">
        <v>0</v>
      </c>
      <c r="AE403" s="115"/>
      <c r="AF403" s="115">
        <v>65</v>
      </c>
      <c r="AG403" s="115">
        <v>45</v>
      </c>
      <c r="AH403" s="115">
        <f>Tabla1[[#This Row],[VOLUMEN CONSUMO AGUA LIMPIA LAVANDERIA (m3)]]</f>
        <v>277</v>
      </c>
      <c r="AI403" s="104">
        <f>Tabla1[[#This Row],[VOLUMEN CONSUMO AGUA LIMPIA LAVANDERIA (m3)]]/Tabla1[[#This Row],[TOTAL CONSUMO AGUA PRODUCCIÓN (m3)]]</f>
        <v>0.56501784803671595</v>
      </c>
      <c r="AJ403" s="115">
        <f>'[1]Contadores Por Turno 2026'!D405-'[1]Contadores Por Turno 2026'!D404</f>
        <v>277</v>
      </c>
      <c r="AK403" s="115">
        <v>0</v>
      </c>
      <c r="AL403" s="115"/>
      <c r="AM403" s="115">
        <v>19</v>
      </c>
      <c r="AN403" s="115">
        <v>0</v>
      </c>
      <c r="AO403" s="220">
        <f>'[1]Contadores Por Turno 2026'!R405-'[1]Contadores Por Turno 2026'!R404</f>
        <v>22</v>
      </c>
      <c r="AP403" s="114">
        <v>-2.7325650469288254E-2</v>
      </c>
      <c r="AQ403" s="220"/>
      <c r="AR403" s="220">
        <v>8</v>
      </c>
      <c r="AS403" s="115">
        <f>'[1]Contadores Por Turno 2026'!L405-'[1]Contadores Por Turno 2026'!L404</f>
        <v>-77</v>
      </c>
      <c r="AT403" s="220"/>
      <c r="AU403" s="112">
        <f>'[1]Contadores Por Turno 2026'!U405-'[1]Contadores Por Turno 2026'!U404</f>
        <v>499</v>
      </c>
      <c r="AV403" s="112">
        <f>'[1]Contadores Por Turno 2026'!V405-'[1]Contadores Por Turno 2026'!V404</f>
        <v>195</v>
      </c>
      <c r="AW403" s="112">
        <f>'[1]Contadores Por Turno 2026'!W405-'[1]Contadores Por Turno 2026'!W404</f>
        <v>111</v>
      </c>
      <c r="AX403" s="112"/>
      <c r="AY403" s="112">
        <f>('[1]Contadores Por Turno 2026'!AD405-'[1]Contadores Por Turno 2026'!AD404)</f>
        <v>0</v>
      </c>
      <c r="AZ403" s="112" t="e">
        <f>('[1]Contadores Por Turno 2026'!S405-'[1]Contadores Por Turno 2026'!S404)/1000</f>
        <v>#VALUE!</v>
      </c>
      <c r="BA403" s="225"/>
      <c r="BB403" s="4"/>
    </row>
    <row r="404" spans="1:54" ht="15.75" thickBot="1" x14ac:dyDescent="0.3">
      <c r="A404" s="25">
        <f>+A403+1</f>
        <v>46157</v>
      </c>
      <c r="B404" s="26">
        <v>1</v>
      </c>
      <c r="C404" s="26">
        <v>20</v>
      </c>
      <c r="D404" s="26">
        <v>15</v>
      </c>
      <c r="E404" s="26">
        <f>'[1]Contadores Por Turno 2026'!X406-'[1]Contadores Por Turno 2026'!X405</f>
        <v>43</v>
      </c>
      <c r="F404" s="26">
        <f>+Tabla1[[#This Row],[VOLUMEN  INGRESO PTAP (m3)]]*0.75</f>
        <v>32.25</v>
      </c>
      <c r="G404" s="26"/>
      <c r="H4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04" s="26">
        <f>('[1]Contadores Por Turno 2026'!C406-'[1]Contadores Por Turno 2026'!C405)*10</f>
        <v>210</v>
      </c>
      <c r="J404" s="57">
        <f>Tabla1[[#This Row],[ENTRADA RO 1 (m3)]]</f>
        <v>198.364</v>
      </c>
      <c r="K404" s="57">
        <f>Tabla1[[#This Row],[RECHAZO ETAPA 1 (m3)]]</f>
        <v>56.364000000000004</v>
      </c>
      <c r="L404" s="57">
        <f>Tabla1[[#This Row],[PERMEADO ETAPA 1  (m3)]]</f>
        <v>142</v>
      </c>
      <c r="M404" s="56">
        <f>1-(Tabla1[[#This Row],[VOLUMEN ENVIADO A RO (m3)]]-Tabla1[[#This Row],[VOLUMEN ENVIADO PERMEADO RO (m3)]])/Tabla1[[#This Row],[VOLUMEN ENVIADO A RO (m3)]]</f>
        <v>0.71585569962291551</v>
      </c>
      <c r="N404" s="57">
        <f>('[1]Contadores Por Turno 2026'!N406-'[1]Contadores Por Turno 2026'!N405)/1000</f>
        <v>198.364</v>
      </c>
      <c r="O404" s="57">
        <f>('[1]Contadores Por Turno 2026'!O406-'[1]Contadores Por Turno 2026'!O405)</f>
        <v>142</v>
      </c>
      <c r="P404" s="57">
        <f>+Tabla1[[#This Row],[ENTRADA RO 1 (m3)]]-Tabla1[[#This Row],[PERMEADO ETAPA 1  (m3)]]</f>
        <v>56.364000000000004</v>
      </c>
      <c r="Q404" s="56">
        <f>1-(Tabla1[[#This Row],[VOLUMEN ENVIADO A RO (m3)]]-Tabla1[[#This Row],[VOLUMEN ENVIADO PERMEADO RO (m3)]])/Tabla1[[#This Row],[VOLUMEN ENVIADO A RO (m3)]]</f>
        <v>0.71585569962291551</v>
      </c>
      <c r="R404" s="57">
        <v>0</v>
      </c>
      <c r="S404" s="57">
        <v>0</v>
      </c>
      <c r="T404" s="57">
        <v>0</v>
      </c>
      <c r="U404" s="56" t="s">
        <v>18</v>
      </c>
      <c r="V404" s="57">
        <f>Tabla1[[#This Row],[VOLUMEN ENVIADO PERMEADO RO (m3)]]</f>
        <v>142</v>
      </c>
      <c r="W404" s="101">
        <f>Tabla1[[#This Row],[TOTAL CONSUMO AGUA LIMPIA PRODUCCIÓN (m3)]]+Tabla1[[#This Row],[TOTAL CONSUMO AGUA RECHAZO PRODUCCIÓN (m3)]]</f>
        <v>412.25</v>
      </c>
      <c r="X404" s="101">
        <f>+Tabla1[[#This Row],[PERMEADO ETAPA 1  (m3)]]+Tabla1[[#This Row],[VOLUMEN  PTAP POTABLE (m3)2]]+Tabla1[[#This Row],[VOLUMEN CONSUMO ACUEDUCTO (m3)]]+Tabla1[[#This Row],[VOLUMEN CONSUMO CARROTANQUES (m3)]]</f>
        <v>412.25</v>
      </c>
      <c r="Y404" s="101">
        <v>0</v>
      </c>
      <c r="Z404" s="101">
        <v>351</v>
      </c>
      <c r="AA404" s="101">
        <f>+Tabla1[[#This Row],[VOLUMEN CONSUMO AGUA LIMPIA TINTORERIA (m3)]]</f>
        <v>218.25</v>
      </c>
      <c r="AB404" s="104">
        <f>Tabla1[[#This Row],[VOLUMEN CONSUMO AGUA LIMPIA TINTORERIA (m3)]]/Tabla1[[#This Row],[TOTAL CONSUMO AGUA PRODUCCIÓN (m3)]]</f>
        <v>0.52941176470588236</v>
      </c>
      <c r="AC404" s="101">
        <f>Tabla1[[#This Row],[TOTAL CONSUMO AGUA LIMPIA PRODUCCIÓN (m3)]]-Tabla1[[#This Row],[VOLUMEN CONSUMO AGUA LIMPIA LAVANDERIA (m3)]]</f>
        <v>218.25</v>
      </c>
      <c r="AD404" s="101">
        <v>0</v>
      </c>
      <c r="AE404" s="105"/>
      <c r="AF404" s="105">
        <v>65</v>
      </c>
      <c r="AG404" s="105">
        <v>45</v>
      </c>
      <c r="AH404" s="105">
        <f>Tabla1[[#This Row],[VOLUMEN CONSUMO AGUA LIMPIA LAVANDERIA (m3)]]</f>
        <v>194</v>
      </c>
      <c r="AI404" s="104">
        <f>Tabla1[[#This Row],[VOLUMEN CONSUMO AGUA LIMPIA LAVANDERIA (m3)]]/Tabla1[[#This Row],[TOTAL CONSUMO AGUA PRODUCCIÓN (m3)]]</f>
        <v>0.47058823529411764</v>
      </c>
      <c r="AJ404" s="105">
        <f>'[1]Contadores Por Turno 2026'!D406-'[1]Contadores Por Turno 2026'!D405</f>
        <v>194</v>
      </c>
      <c r="AK404" s="105">
        <v>0</v>
      </c>
      <c r="AL404" s="105"/>
      <c r="AM404" s="105">
        <v>19</v>
      </c>
      <c r="AN404" s="105">
        <v>0</v>
      </c>
      <c r="AO404" s="218">
        <f>'[1]Contadores Por Turno 2026'!R406-'[1]Contadores Por Turno 2026'!R405</f>
        <v>30</v>
      </c>
      <c r="AP404" s="104">
        <v>3.3261802575107247E-2</v>
      </c>
      <c r="AQ404" s="218"/>
      <c r="AR404" s="218">
        <v>8</v>
      </c>
      <c r="AS404" s="105">
        <f>'[1]Contadores Por Turno 2026'!L406-'[1]Contadores Por Turno 2026'!L405</f>
        <v>25</v>
      </c>
      <c r="AT404" s="218"/>
      <c r="AU404" s="102">
        <f>'[1]Contadores Por Turno 2026'!U406-'[1]Contadores Por Turno 2026'!U405</f>
        <v>423</v>
      </c>
      <c r="AV404" s="102">
        <f>'[1]Contadores Por Turno 2026'!V406-'[1]Contadores Por Turno 2026'!V405</f>
        <v>160</v>
      </c>
      <c r="AW404" s="102">
        <f>'[1]Contadores Por Turno 2026'!W406-'[1]Contadores Por Turno 2026'!W405</f>
        <v>87</v>
      </c>
      <c r="AX404" s="102"/>
      <c r="AY404" s="345">
        <f>('[1]Contadores Por Turno 2026'!AD406-'[1]Contadores Por Turno 2026'!AD405)</f>
        <v>0</v>
      </c>
      <c r="AZ404" s="345" t="e">
        <f>('[1]Contadores Por Turno 2026'!S406-'[1]Contadores Por Turno 2026'!S405)/1000</f>
        <v>#VALUE!</v>
      </c>
      <c r="BA404" s="225"/>
      <c r="BB404" s="4"/>
    </row>
    <row r="405" spans="1:54" ht="15.75" thickBot="1" x14ac:dyDescent="0.3">
      <c r="A405" s="23">
        <f>+A404</f>
        <v>46157</v>
      </c>
      <c r="B405" s="17">
        <v>2</v>
      </c>
      <c r="C405" s="17">
        <v>20</v>
      </c>
      <c r="D405" s="17">
        <v>15</v>
      </c>
      <c r="E405" s="17">
        <f>'[1]Contadores Por Turno 2026'!X407-'[1]Contadores Por Turno 2026'!X406</f>
        <v>40</v>
      </c>
      <c r="F405" s="17">
        <f>+Tabla1[[#This Row],[VOLUMEN  INGRESO PTAP (m3)]]*0.75</f>
        <v>30</v>
      </c>
      <c r="H4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168</v>
      </c>
      <c r="I405" s="17">
        <f>('[1]Contadores Por Turno 2026'!C407-'[1]Contadores Por Turno 2026'!C406)*10</f>
        <v>200</v>
      </c>
      <c r="J405" s="59">
        <f>Tabla1[[#This Row],[ENTRADA RO 1 (m3)]]</f>
        <v>284.13299999999998</v>
      </c>
      <c r="K405" s="59">
        <f>Tabla1[[#This Row],[RECHAZO ETAPA 1 (m3)]]</f>
        <v>77.132999999999981</v>
      </c>
      <c r="L405" s="59">
        <f>Tabla1[[#This Row],[PERMEADO ETAPA 1  (m3)]]</f>
        <v>207</v>
      </c>
      <c r="M405" s="58">
        <f>1-(Tabla1[[#This Row],[VOLUMEN ENVIADO A RO (m3)]]-Tabla1[[#This Row],[VOLUMEN ENVIADO PERMEADO RO (m3)]])/Tabla1[[#This Row],[VOLUMEN ENVIADO A RO (m3)]]</f>
        <v>0.72853206068988818</v>
      </c>
      <c r="N405" s="59">
        <f>('[1]Contadores Por Turno 2026'!N407-'[1]Contadores Por Turno 2026'!N406)/1000</f>
        <v>284.13299999999998</v>
      </c>
      <c r="O405" s="59">
        <f>('[1]Contadores Por Turno 2026'!O407-'[1]Contadores Por Turno 2026'!O406)</f>
        <v>207</v>
      </c>
      <c r="P405" s="59">
        <f>+Tabla1[[#This Row],[ENTRADA RO 1 (m3)]]-Tabla1[[#This Row],[PERMEADO ETAPA 1  (m3)]]</f>
        <v>77.132999999999981</v>
      </c>
      <c r="Q405" s="58">
        <f>1-(Tabla1[[#This Row],[VOLUMEN ENVIADO A RO (m3)]]-Tabla1[[#This Row],[VOLUMEN ENVIADO PERMEADO RO (m3)]])/Tabla1[[#This Row],[VOLUMEN ENVIADO A RO (m3)]]</f>
        <v>0.72853206068988818</v>
      </c>
      <c r="R405" s="59">
        <v>0</v>
      </c>
      <c r="S405" s="59">
        <v>0</v>
      </c>
      <c r="T405" s="59">
        <v>0</v>
      </c>
      <c r="U405" s="58" t="s">
        <v>18</v>
      </c>
      <c r="V405" s="59">
        <f>Tabla1[[#This Row],[VOLUMEN ENVIADO PERMEADO RO (m3)]]</f>
        <v>207</v>
      </c>
      <c r="W405" s="106">
        <f>Tabla1[[#This Row],[TOTAL CONSUMO AGUA LIMPIA PRODUCCIÓN (m3)]]+Tabla1[[#This Row],[TOTAL CONSUMO AGUA RECHAZO PRODUCCIÓN (m3)]]</f>
        <v>405</v>
      </c>
      <c r="X405" s="106">
        <f>+Tabla1[[#This Row],[PERMEADO ETAPA 1  (m3)]]+Tabla1[[#This Row],[VOLUMEN  PTAP POTABLE (m3)2]]+Tabla1[[#This Row],[VOLUMEN CONSUMO ACUEDUCTO (m3)]]+Tabla1[[#This Row],[VOLUMEN CONSUMO CARROTANQUES (m3)]]</f>
        <v>405</v>
      </c>
      <c r="Y405" s="106">
        <v>0</v>
      </c>
      <c r="Z405" s="106">
        <v>452</v>
      </c>
      <c r="AA405" s="106">
        <f>+Tabla1[[#This Row],[VOLUMEN CONSUMO AGUA LIMPIA TINTORERIA (m3)]]</f>
        <v>158</v>
      </c>
      <c r="AB405" s="104">
        <f>Tabla1[[#This Row],[VOLUMEN CONSUMO AGUA LIMPIA TINTORERIA (m3)]]/Tabla1[[#This Row],[TOTAL CONSUMO AGUA PRODUCCIÓN (m3)]]</f>
        <v>0.39012345679012345</v>
      </c>
      <c r="AC405" s="106">
        <f>Tabla1[[#This Row],[TOTAL CONSUMO AGUA LIMPIA PRODUCCIÓN (m3)]]-Tabla1[[#This Row],[VOLUMEN CONSUMO AGUA LIMPIA LAVANDERIA (m3)]]</f>
        <v>158</v>
      </c>
      <c r="AD405" s="106">
        <v>0</v>
      </c>
      <c r="AE405" s="110">
        <v>10647</v>
      </c>
      <c r="AF405" s="110">
        <v>65</v>
      </c>
      <c r="AG405" s="110">
        <v>45</v>
      </c>
      <c r="AH405" s="110">
        <f>Tabla1[[#This Row],[VOLUMEN CONSUMO AGUA LIMPIA LAVANDERIA (m3)]]</f>
        <v>247</v>
      </c>
      <c r="AI405" s="104">
        <f>Tabla1[[#This Row],[VOLUMEN CONSUMO AGUA LIMPIA LAVANDERIA (m3)]]/Tabla1[[#This Row],[TOTAL CONSUMO AGUA PRODUCCIÓN (m3)]]</f>
        <v>0.6098765432098765</v>
      </c>
      <c r="AJ405" s="110">
        <f>'[1]Contadores Por Turno 2026'!D407-'[1]Contadores Por Turno 2026'!D406</f>
        <v>247</v>
      </c>
      <c r="AK405" s="110">
        <v>0</v>
      </c>
      <c r="AL405" s="110"/>
      <c r="AM405" s="110">
        <v>19</v>
      </c>
      <c r="AN405" s="110">
        <v>0</v>
      </c>
      <c r="AO405" s="219">
        <f>'[1]Contadores Por Turno 2026'!R407-'[1]Contadores Por Turno 2026'!R406</f>
        <v>18</v>
      </c>
      <c r="AP405" s="109">
        <v>9.4594594594594628E-2</v>
      </c>
      <c r="AQ405" s="219"/>
      <c r="AR405" s="219">
        <v>8</v>
      </c>
      <c r="AS405" s="110">
        <f>'[1]Contadores Por Turno 2026'!L407-'[1]Contadores Por Turno 2026'!L406</f>
        <v>24</v>
      </c>
      <c r="AT405" s="219"/>
      <c r="AU405" s="107">
        <f>'[1]Contadores Por Turno 2026'!U407-'[1]Contadores Por Turno 2026'!U406</f>
        <v>415</v>
      </c>
      <c r="AV405" s="107">
        <f>'[1]Contadores Por Turno 2026'!V407-'[1]Contadores Por Turno 2026'!V406</f>
        <v>197</v>
      </c>
      <c r="AW405" s="107">
        <f>'[1]Contadores Por Turno 2026'!W407-'[1]Contadores Por Turno 2026'!W406</f>
        <v>106</v>
      </c>
      <c r="AX405" s="107"/>
      <c r="AY405" s="346">
        <f>('[1]Contadores Por Turno 2026'!AD407-'[1]Contadores Por Turno 2026'!AD406)</f>
        <v>0</v>
      </c>
      <c r="AZ405" s="346" t="e">
        <f>('[1]Contadores Por Turno 2026'!S407-'[1]Contadores Por Turno 2026'!S406)/1000</f>
        <v>#VALUE!</v>
      </c>
      <c r="BA405" s="225"/>
      <c r="BB405" s="4"/>
    </row>
    <row r="406" spans="1:54" ht="15.75" thickBot="1" x14ac:dyDescent="0.3">
      <c r="A406" s="27">
        <f>+A405</f>
        <v>46157</v>
      </c>
      <c r="B406" s="28">
        <v>3</v>
      </c>
      <c r="C406" s="28">
        <v>20</v>
      </c>
      <c r="D406" s="28">
        <v>15</v>
      </c>
      <c r="E406" s="28">
        <f>'[1]Contadores Por Turno 2026'!X408-'[1]Contadores Por Turno 2026'!X407</f>
        <v>8</v>
      </c>
      <c r="F406" s="28">
        <f>+Tabla1[[#This Row],[VOLUMEN  INGRESO PTAP (m3)]]*0.75</f>
        <v>6</v>
      </c>
      <c r="G406" s="28"/>
      <c r="H4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248</v>
      </c>
      <c r="I406" s="28">
        <f>('[1]Contadores Por Turno 2026'!C408-'[1]Contadores Por Turno 2026'!C407)*10</f>
        <v>280</v>
      </c>
      <c r="J406" s="61">
        <f>Tabla1[[#This Row],[ENTRADA RO 1 (m3)]]</f>
        <v>254.13900000000001</v>
      </c>
      <c r="K406" s="61">
        <f>Tabla1[[#This Row],[RECHAZO ETAPA 1 (m3)]]</f>
        <v>73.13900000000001</v>
      </c>
      <c r="L406" s="61">
        <f>Tabla1[[#This Row],[PERMEADO ETAPA 1  (m3)]]</f>
        <v>181</v>
      </c>
      <c r="M406" s="60">
        <f>1-(Tabla1[[#This Row],[VOLUMEN ENVIADO A RO (m3)]]-Tabla1[[#This Row],[VOLUMEN ENVIADO PERMEADO RO (m3)]])/Tabla1[[#This Row],[VOLUMEN ENVIADO A RO (m3)]]</f>
        <v>0.71220867320639492</v>
      </c>
      <c r="N406" s="61">
        <f>('[1]Contadores Por Turno 2026'!N408-'[1]Contadores Por Turno 2026'!N407)/1000</f>
        <v>254.13900000000001</v>
      </c>
      <c r="O406" s="61">
        <f>('[1]Contadores Por Turno 2026'!O408-'[1]Contadores Por Turno 2026'!O407)</f>
        <v>181</v>
      </c>
      <c r="P406" s="61">
        <f>+Tabla1[[#This Row],[ENTRADA RO 1 (m3)]]-Tabla1[[#This Row],[PERMEADO ETAPA 1  (m3)]]</f>
        <v>73.13900000000001</v>
      </c>
      <c r="Q406" s="60">
        <f>1-(Tabla1[[#This Row],[VOLUMEN ENVIADO A RO (m3)]]-Tabla1[[#This Row],[VOLUMEN ENVIADO PERMEADO RO (m3)]])/Tabla1[[#This Row],[VOLUMEN ENVIADO A RO (m3)]]</f>
        <v>0.71220867320639492</v>
      </c>
      <c r="R406" s="61">
        <v>0</v>
      </c>
      <c r="S406" s="61">
        <v>0</v>
      </c>
      <c r="T406" s="61">
        <v>0</v>
      </c>
      <c r="U406" s="60" t="s">
        <v>18</v>
      </c>
      <c r="V406" s="61">
        <f>Tabla1[[#This Row],[VOLUMEN ENVIADO PERMEADO RO (m3)]]</f>
        <v>181</v>
      </c>
      <c r="W406" s="111">
        <f>Tabla1[[#This Row],[TOTAL CONSUMO AGUA LIMPIA PRODUCCIÓN (m3)]]+Tabla1[[#This Row],[TOTAL CONSUMO AGUA RECHAZO PRODUCCIÓN (m3)]]</f>
        <v>435</v>
      </c>
      <c r="X406" s="111">
        <f>+Tabla1[[#This Row],[PERMEADO ETAPA 1  (m3)]]+Tabla1[[#This Row],[VOLUMEN  PTAP POTABLE (m3)2]]+Tabla1[[#This Row],[VOLUMEN CONSUMO ACUEDUCTO (m3)]]+Tabla1[[#This Row],[VOLUMEN CONSUMO CARROTANQUES (m3)]]</f>
        <v>435</v>
      </c>
      <c r="Y406" s="111">
        <v>0</v>
      </c>
      <c r="Z406" s="111">
        <v>400</v>
      </c>
      <c r="AA406" s="111">
        <f>+Tabla1[[#This Row],[VOLUMEN CONSUMO AGUA LIMPIA TINTORERIA (m3)]]</f>
        <v>227</v>
      </c>
      <c r="AB406" s="104">
        <f>Tabla1[[#This Row],[VOLUMEN CONSUMO AGUA LIMPIA TINTORERIA (m3)]]/Tabla1[[#This Row],[TOTAL CONSUMO AGUA PRODUCCIÓN (m3)]]</f>
        <v>0.52183908045977012</v>
      </c>
      <c r="AC406" s="111">
        <f>Tabla1[[#This Row],[TOTAL CONSUMO AGUA LIMPIA PRODUCCIÓN (m3)]]-Tabla1[[#This Row],[VOLUMEN CONSUMO AGUA LIMPIA LAVANDERIA (m3)]]</f>
        <v>227</v>
      </c>
      <c r="AD406" s="111">
        <v>0</v>
      </c>
      <c r="AE406" s="115"/>
      <c r="AF406" s="115">
        <v>65</v>
      </c>
      <c r="AG406" s="115">
        <v>45</v>
      </c>
      <c r="AH406" s="115">
        <f>Tabla1[[#This Row],[VOLUMEN CONSUMO AGUA LIMPIA LAVANDERIA (m3)]]</f>
        <v>208</v>
      </c>
      <c r="AI406" s="104">
        <f>Tabla1[[#This Row],[VOLUMEN CONSUMO AGUA LIMPIA LAVANDERIA (m3)]]/Tabla1[[#This Row],[TOTAL CONSUMO AGUA PRODUCCIÓN (m3)]]</f>
        <v>0.47816091954022988</v>
      </c>
      <c r="AJ406" s="115">
        <f>'[1]Contadores Por Turno 2026'!D408-'[1]Contadores Por Turno 2026'!D407</f>
        <v>208</v>
      </c>
      <c r="AK406" s="115">
        <v>0</v>
      </c>
      <c r="AL406" s="115"/>
      <c r="AM406" s="115">
        <v>19</v>
      </c>
      <c r="AN406" s="115">
        <v>0</v>
      </c>
      <c r="AO406" s="220">
        <f>'[1]Contadores Por Turno 2026'!R408-'[1]Contadores Por Turno 2026'!R407</f>
        <v>17</v>
      </c>
      <c r="AP406" s="114">
        <v>2.1653543307086576E-2</v>
      </c>
      <c r="AQ406" s="220"/>
      <c r="AR406" s="220">
        <v>8</v>
      </c>
      <c r="AS406" s="115">
        <f>'[1]Contadores Por Turno 2026'!L408-'[1]Contadores Por Turno 2026'!L407</f>
        <v>23</v>
      </c>
      <c r="AT406" s="220"/>
      <c r="AU406" s="112">
        <f>'[1]Contadores Por Turno 2026'!U408-'[1]Contadores Por Turno 2026'!U407</f>
        <v>437</v>
      </c>
      <c r="AV406" s="112">
        <f>'[1]Contadores Por Turno 2026'!V408-'[1]Contadores Por Turno 2026'!V407</f>
        <v>179</v>
      </c>
      <c r="AW406" s="112">
        <f>'[1]Contadores Por Turno 2026'!W408-'[1]Contadores Por Turno 2026'!W407</f>
        <v>102</v>
      </c>
      <c r="AX406" s="112"/>
      <c r="AY406" s="112">
        <f>('[1]Contadores Por Turno 2026'!AD408-'[1]Contadores Por Turno 2026'!AD407)</f>
        <v>0</v>
      </c>
      <c r="AZ406" s="112" t="e">
        <f>('[1]Contadores Por Turno 2026'!S408-'[1]Contadores Por Turno 2026'!S407)/1000</f>
        <v>#VALUE!</v>
      </c>
      <c r="BA406" s="225"/>
      <c r="BB406" s="4"/>
    </row>
    <row r="407" spans="1:54" ht="15.75" thickBot="1" x14ac:dyDescent="0.3">
      <c r="A407" s="25">
        <f>+A406+1</f>
        <v>46158</v>
      </c>
      <c r="B407" s="26">
        <v>1</v>
      </c>
      <c r="C407" s="26">
        <v>20</v>
      </c>
      <c r="D407" s="26">
        <v>16</v>
      </c>
      <c r="E407" s="26">
        <v>0</v>
      </c>
      <c r="F407" s="26">
        <f>+Tabla1[[#This Row],[VOLUMEN  INGRESO PTAP (m3)]]*0.75</f>
        <v>0</v>
      </c>
      <c r="G407" s="26"/>
      <c r="H4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387</v>
      </c>
      <c r="I407" s="26">
        <f>('[1]Contadores Por Turno 2026'!C409-'[1]Contadores Por Turno 2026'!C408)*10</f>
        <v>320</v>
      </c>
      <c r="J407" s="57">
        <f>Tabla1[[#This Row],[ENTRADA RO 1 (m3)]]</f>
        <v>283.56299999999999</v>
      </c>
      <c r="K407" s="57">
        <f>Tabla1[[#This Row],[RECHAZO ETAPA 1 (m3)]]</f>
        <v>130.56299999999999</v>
      </c>
      <c r="L407" s="57">
        <f>Tabla1[[#This Row],[PERMEADO ETAPA 1  (m3)]]</f>
        <v>153</v>
      </c>
      <c r="M407" s="56">
        <f>1-(Tabla1[[#This Row],[VOLUMEN ENVIADO A RO (m3)]]-Tabla1[[#This Row],[VOLUMEN ENVIADO PERMEADO RO (m3)]])/Tabla1[[#This Row],[VOLUMEN ENVIADO A RO (m3)]]</f>
        <v>0.53956263687434536</v>
      </c>
      <c r="N407" s="57">
        <f>('[1]Contadores Por Turno 2026'!N409-'[1]Contadores Por Turno 2026'!N408)/1000</f>
        <v>283.56299999999999</v>
      </c>
      <c r="O407" s="57">
        <f>('[1]Contadores Por Turno 2026'!O409-'[1]Contadores Por Turno 2026'!O408)</f>
        <v>153</v>
      </c>
      <c r="P407" s="57">
        <f>+Tabla1[[#This Row],[ENTRADA RO 1 (m3)]]-Tabla1[[#This Row],[PERMEADO ETAPA 1  (m3)]]</f>
        <v>130.56299999999999</v>
      </c>
      <c r="Q407" s="56">
        <f>1-(Tabla1[[#This Row],[VOLUMEN ENVIADO A RO (m3)]]-Tabla1[[#This Row],[VOLUMEN ENVIADO PERMEADO RO (m3)]])/Tabla1[[#This Row],[VOLUMEN ENVIADO A RO (m3)]]</f>
        <v>0.53956263687434536</v>
      </c>
      <c r="R407" s="57">
        <v>0</v>
      </c>
      <c r="S407" s="57">
        <v>0</v>
      </c>
      <c r="T407" s="57">
        <v>0</v>
      </c>
      <c r="U407" s="56" t="s">
        <v>18</v>
      </c>
      <c r="V407" s="57">
        <f>Tabla1[[#This Row],[VOLUMEN ENVIADO PERMEADO RO (m3)]]</f>
        <v>153</v>
      </c>
      <c r="W407" s="101">
        <f>Tabla1[[#This Row],[TOTAL CONSUMO AGUA LIMPIA PRODUCCIÓN (m3)]]+Tabla1[[#This Row],[TOTAL CONSUMO AGUA RECHAZO PRODUCCIÓN (m3)]]</f>
        <v>540</v>
      </c>
      <c r="X407" s="101">
        <f>+Tabla1[[#This Row],[PERMEADO ETAPA 1  (m3)]]+Tabla1[[#This Row],[VOLUMEN  PTAP POTABLE (m3)2]]+Tabla1[[#This Row],[VOLUMEN CONSUMO ACUEDUCTO (m3)]]+Tabla1[[#This Row],[VOLUMEN CONSUMO CARROTANQUES (m3)]]</f>
        <v>540</v>
      </c>
      <c r="Y407" s="101">
        <v>0</v>
      </c>
      <c r="Z407" s="101">
        <v>400</v>
      </c>
      <c r="AA407" s="101">
        <f>+Tabla1[[#This Row],[VOLUMEN CONSUMO AGUA LIMPIA TINTORERIA (m3)]]</f>
        <v>311</v>
      </c>
      <c r="AB407" s="104">
        <f>Tabla1[[#This Row],[VOLUMEN CONSUMO AGUA LIMPIA TINTORERIA (m3)]]/Tabla1[[#This Row],[TOTAL CONSUMO AGUA PRODUCCIÓN (m3)]]</f>
        <v>0.57592592592592595</v>
      </c>
      <c r="AC407" s="101">
        <f>Tabla1[[#This Row],[TOTAL CONSUMO AGUA LIMPIA PRODUCCIÓN (m3)]]-Tabla1[[#This Row],[VOLUMEN CONSUMO AGUA LIMPIA LAVANDERIA (m3)]]</f>
        <v>311</v>
      </c>
      <c r="AD407" s="101">
        <v>0</v>
      </c>
      <c r="AE407" s="105"/>
      <c r="AF407" s="105">
        <v>65</v>
      </c>
      <c r="AG407" s="105">
        <v>45</v>
      </c>
      <c r="AH407" s="105">
        <f>Tabla1[[#This Row],[VOLUMEN CONSUMO AGUA LIMPIA LAVANDERIA (m3)]]</f>
        <v>229</v>
      </c>
      <c r="AI407" s="104">
        <f>Tabla1[[#This Row],[VOLUMEN CONSUMO AGUA LIMPIA LAVANDERIA (m3)]]/Tabla1[[#This Row],[TOTAL CONSUMO AGUA PRODUCCIÓN (m3)]]</f>
        <v>0.42407407407407405</v>
      </c>
      <c r="AJ407" s="105">
        <f>'[1]Contadores Por Turno 2026'!D409-'[1]Contadores Por Turno 2026'!D408</f>
        <v>229</v>
      </c>
      <c r="AK407" s="105">
        <v>0</v>
      </c>
      <c r="AL407" s="105"/>
      <c r="AM407" s="105">
        <v>19</v>
      </c>
      <c r="AN407" s="105">
        <v>0</v>
      </c>
      <c r="AO407" s="218">
        <f>'[1]Contadores Por Turno 2026'!R409-'[1]Contadores Por Turno 2026'!R408</f>
        <v>38</v>
      </c>
      <c r="AP407" s="104">
        <v>-7.9741379310344751E-2</v>
      </c>
      <c r="AQ407" s="218"/>
      <c r="AR407" s="218">
        <v>8</v>
      </c>
      <c r="AS407" s="105">
        <f>'[1]Contadores Por Turno 2026'!L409-'[1]Contadores Por Turno 2026'!L408</f>
        <v>24</v>
      </c>
      <c r="AT407" s="218"/>
      <c r="AU407" s="102">
        <f>'[1]Contadores Por Turno 2026'!U409-'[1]Contadores Por Turno 2026'!U408</f>
        <v>540</v>
      </c>
      <c r="AV407" s="102">
        <f>'[1]Contadores Por Turno 2026'!V409-'[1]Contadores Por Turno 2026'!V408</f>
        <v>199</v>
      </c>
      <c r="AW407" s="102">
        <f>'[1]Contadores Por Turno 2026'!W409-'[1]Contadores Por Turno 2026'!W408</f>
        <v>99</v>
      </c>
      <c r="AX407" s="102"/>
      <c r="AY407" s="345">
        <f>('[1]Contadores Por Turno 2026'!AD409-'[1]Contadores Por Turno 2026'!AD408)</f>
        <v>0</v>
      </c>
      <c r="AZ407" s="345" t="e">
        <f>('[1]Contadores Por Turno 2026'!S409-'[1]Contadores Por Turno 2026'!S408)/1000</f>
        <v>#VALUE!</v>
      </c>
      <c r="BA407" s="225"/>
      <c r="BB407" s="4"/>
    </row>
    <row r="408" spans="1:54" ht="15.75" thickBot="1" x14ac:dyDescent="0.3">
      <c r="A408" s="23">
        <f>+A407</f>
        <v>46158</v>
      </c>
      <c r="B408" s="17">
        <v>2</v>
      </c>
      <c r="C408" s="17">
        <v>20</v>
      </c>
      <c r="D408" s="17">
        <v>16</v>
      </c>
      <c r="E408" s="17">
        <f>'[1]Contadores Por Turno 2026'!X410-'[1]Contadores Por Turno 2026'!X409</f>
        <v>0</v>
      </c>
      <c r="F408" s="17">
        <f>+Tabla1[[#This Row],[VOLUMEN  INGRESO PTAP (m3)]]*0.75</f>
        <v>0</v>
      </c>
      <c r="H4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308</v>
      </c>
      <c r="I408" s="17">
        <f>('[1]Contadores Por Turno 2026'!C410-'[1]Contadores Por Turno 2026'!C409)*10</f>
        <v>430</v>
      </c>
      <c r="J408" s="59">
        <f>Tabla1[[#This Row],[ENTRADA RO 1 (m3)]]</f>
        <v>270.54899999999998</v>
      </c>
      <c r="K408" s="59">
        <f>Tabla1[[#This Row],[RECHAZO ETAPA 1 (m3)]]</f>
        <v>72.548999999999978</v>
      </c>
      <c r="L408" s="59">
        <f>Tabla1[[#This Row],[PERMEADO ETAPA 1  (m3)]]</f>
        <v>198</v>
      </c>
      <c r="M408" s="58">
        <f>1-(Tabla1[[#This Row],[VOLUMEN ENVIADO A RO (m3)]]-Tabla1[[#This Row],[VOLUMEN ENVIADO PERMEADO RO (m3)]])/Tabla1[[#This Row],[VOLUMEN ENVIADO A RO (m3)]]</f>
        <v>0.73184524799574202</v>
      </c>
      <c r="N408" s="59">
        <f>('[1]Contadores Por Turno 2026'!N410-'[1]Contadores Por Turno 2026'!N409)/1000</f>
        <v>270.54899999999998</v>
      </c>
      <c r="O408" s="59">
        <f>('[1]Contadores Por Turno 2026'!O410-'[1]Contadores Por Turno 2026'!O409)</f>
        <v>198</v>
      </c>
      <c r="P408" s="59">
        <f>+Tabla1[[#This Row],[ENTRADA RO 1 (m3)]]-Tabla1[[#This Row],[PERMEADO ETAPA 1  (m3)]]</f>
        <v>72.548999999999978</v>
      </c>
      <c r="Q408" s="58">
        <f>1-(Tabla1[[#This Row],[VOLUMEN ENVIADO A RO (m3)]]-Tabla1[[#This Row],[VOLUMEN ENVIADO PERMEADO RO (m3)]])/Tabla1[[#This Row],[VOLUMEN ENVIADO A RO (m3)]]</f>
        <v>0.73184524799574202</v>
      </c>
      <c r="R408" s="59">
        <v>0</v>
      </c>
      <c r="S408" s="59">
        <v>0</v>
      </c>
      <c r="T408" s="59">
        <v>0</v>
      </c>
      <c r="U408" s="58" t="s">
        <v>18</v>
      </c>
      <c r="V408" s="59">
        <f>Tabla1[[#This Row],[VOLUMEN ENVIADO PERMEADO RO (m3)]]</f>
        <v>198</v>
      </c>
      <c r="W408" s="106">
        <f>Tabla1[[#This Row],[TOTAL CONSUMO AGUA LIMPIA PRODUCCIÓN (m3)]]+Tabla1[[#This Row],[TOTAL CONSUMO AGUA RECHAZO PRODUCCIÓN (m3)]]</f>
        <v>506</v>
      </c>
      <c r="X408" s="106">
        <f>+Tabla1[[#This Row],[PERMEADO ETAPA 1  (m3)]]+Tabla1[[#This Row],[VOLUMEN  PTAP POTABLE (m3)2]]+Tabla1[[#This Row],[VOLUMEN CONSUMO ACUEDUCTO (m3)]]+Tabla1[[#This Row],[VOLUMEN CONSUMO CARROTANQUES (m3)]]</f>
        <v>506</v>
      </c>
      <c r="Y408" s="106">
        <v>0</v>
      </c>
      <c r="Z408" s="106">
        <v>560</v>
      </c>
      <c r="AA408" s="106">
        <f>+Tabla1[[#This Row],[VOLUMEN CONSUMO AGUA LIMPIA TINTORERIA (m3)]]</f>
        <v>257</v>
      </c>
      <c r="AB408" s="104">
        <f>Tabla1[[#This Row],[VOLUMEN CONSUMO AGUA LIMPIA TINTORERIA (m3)]]/Tabla1[[#This Row],[TOTAL CONSUMO AGUA PRODUCCIÓN (m3)]]</f>
        <v>0.5079051383399209</v>
      </c>
      <c r="AC408" s="106">
        <f>Tabla1[[#This Row],[TOTAL CONSUMO AGUA LIMPIA PRODUCCIÓN (m3)]]-Tabla1[[#This Row],[VOLUMEN CONSUMO AGUA LIMPIA LAVANDERIA (m3)]]</f>
        <v>257</v>
      </c>
      <c r="AD408" s="106">
        <v>0</v>
      </c>
      <c r="AE408" s="110">
        <v>10471</v>
      </c>
      <c r="AF408" s="110">
        <v>65</v>
      </c>
      <c r="AG408" s="110">
        <v>45</v>
      </c>
      <c r="AH408" s="110">
        <f>Tabla1[[#This Row],[VOLUMEN CONSUMO AGUA LIMPIA LAVANDERIA (m3)]]</f>
        <v>249</v>
      </c>
      <c r="AI408" s="104">
        <f>Tabla1[[#This Row],[VOLUMEN CONSUMO AGUA LIMPIA LAVANDERIA (m3)]]/Tabla1[[#This Row],[TOTAL CONSUMO AGUA PRODUCCIÓN (m3)]]</f>
        <v>0.49209486166007904</v>
      </c>
      <c r="AJ408" s="110">
        <f>'[1]Contadores Por Turno 2026'!D410-'[1]Contadores Por Turno 2026'!D409</f>
        <v>249</v>
      </c>
      <c r="AK408" s="110">
        <v>1</v>
      </c>
      <c r="AL408" s="110"/>
      <c r="AM408" s="110">
        <v>19</v>
      </c>
      <c r="AN408" s="110">
        <v>0</v>
      </c>
      <c r="AO408" s="219">
        <f>'[1]Contadores Por Turno 2026'!R410-'[1]Contadores Por Turno 2026'!R409</f>
        <v>24</v>
      </c>
      <c r="AP408" s="109">
        <v>6.5433496917075673E-2</v>
      </c>
      <c r="AQ408" s="219"/>
      <c r="AR408" s="219">
        <v>8</v>
      </c>
      <c r="AS408" s="110">
        <f>'[1]Contadores Por Turno 2026'!L410-'[1]Contadores Por Turno 2026'!L409</f>
        <v>30</v>
      </c>
      <c r="AT408" s="219"/>
      <c r="AU408" s="107">
        <f>'[1]Contadores Por Turno 2026'!U410-'[1]Contadores Por Turno 2026'!U409</f>
        <v>506</v>
      </c>
      <c r="AV408" s="107">
        <f>'[1]Contadores Por Turno 2026'!V410-'[1]Contadores Por Turno 2026'!V409</f>
        <v>-672</v>
      </c>
      <c r="AW408" s="107">
        <f>'[1]Contadores Por Turno 2026'!W410-'[1]Contadores Por Turno 2026'!W409</f>
        <v>112</v>
      </c>
      <c r="AX408" s="107"/>
      <c r="AY408" s="346">
        <f>('[1]Contadores Por Turno 2026'!AD410-'[1]Contadores Por Turno 2026'!AD409)</f>
        <v>0</v>
      </c>
      <c r="AZ408" s="346" t="e">
        <f>('[1]Contadores Por Turno 2026'!S410-'[1]Contadores Por Turno 2026'!S409)/1000</f>
        <v>#VALUE!</v>
      </c>
      <c r="BA408" s="225"/>
      <c r="BB408" s="4"/>
    </row>
    <row r="409" spans="1:54" ht="15.75" thickBot="1" x14ac:dyDescent="0.3">
      <c r="A409" s="27">
        <f>+A408</f>
        <v>46158</v>
      </c>
      <c r="B409" s="28">
        <v>3</v>
      </c>
      <c r="C409" s="28">
        <v>20</v>
      </c>
      <c r="D409" s="28">
        <v>16</v>
      </c>
      <c r="E409" s="28">
        <f>'[1]Contadores Por Turno 2026'!X411-'[1]Contadores Por Turno 2026'!X410</f>
        <v>0</v>
      </c>
      <c r="F409" s="28">
        <f>+Tabla1[[#This Row],[VOLUMEN  INGRESO PTAP (m3)]]*0.75</f>
        <v>0</v>
      </c>
      <c r="G409" s="28"/>
      <c r="H4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-80</v>
      </c>
      <c r="I409" s="28">
        <f>('[1]Contadores Por Turno 2026'!C411-'[1]Contadores Por Turno 2026'!C410)*10</f>
        <v>20</v>
      </c>
      <c r="J409" s="61">
        <f>Tabla1[[#This Row],[ENTRADA RO 1 (m3)]]</f>
        <v>163.749</v>
      </c>
      <c r="K409" s="61">
        <f>Tabla1[[#This Row],[RECHAZO ETAPA 1 (m3)]]</f>
        <v>45.748999999999995</v>
      </c>
      <c r="L409" s="61">
        <f>Tabla1[[#This Row],[PERMEADO ETAPA 1  (m3)]]</f>
        <v>118</v>
      </c>
      <c r="M409" s="60">
        <f>1-(Tabla1[[#This Row],[VOLUMEN ENVIADO A RO (m3)]]-Tabla1[[#This Row],[VOLUMEN ENVIADO PERMEADO RO (m3)]])/Tabla1[[#This Row],[VOLUMEN ENVIADO A RO (m3)]]</f>
        <v>0.72061508772572658</v>
      </c>
      <c r="N409" s="61">
        <f>('[1]Contadores Por Turno 2026'!N411-'[1]Contadores Por Turno 2026'!N410)/1000</f>
        <v>163.749</v>
      </c>
      <c r="O409" s="61">
        <f>('[1]Contadores Por Turno 2026'!O411-'[1]Contadores Por Turno 2026'!O410)</f>
        <v>118</v>
      </c>
      <c r="P409" s="61">
        <f>+Tabla1[[#This Row],[ENTRADA RO 1 (m3)]]-Tabla1[[#This Row],[PERMEADO ETAPA 1  (m3)]]</f>
        <v>45.748999999999995</v>
      </c>
      <c r="Q409" s="60">
        <f>1-(Tabla1[[#This Row],[VOLUMEN ENVIADO A RO (m3)]]-Tabla1[[#This Row],[VOLUMEN ENVIADO PERMEADO RO (m3)]])/Tabla1[[#This Row],[VOLUMEN ENVIADO A RO (m3)]]</f>
        <v>0.72061508772572658</v>
      </c>
      <c r="R409" s="61">
        <v>0</v>
      </c>
      <c r="S409" s="61">
        <v>0</v>
      </c>
      <c r="T409" s="61">
        <v>0</v>
      </c>
      <c r="U409" s="60" t="s">
        <v>18</v>
      </c>
      <c r="V409" s="61">
        <f>Tabla1[[#This Row],[VOLUMEN ENVIADO PERMEADO RO (m3)]]</f>
        <v>118</v>
      </c>
      <c r="W409" s="111">
        <f>Tabla1[[#This Row],[TOTAL CONSUMO AGUA LIMPIA PRODUCCIÓN (m3)]]+Tabla1[[#This Row],[TOTAL CONSUMO AGUA RECHAZO PRODUCCIÓN (m3)]]</f>
        <v>38</v>
      </c>
      <c r="X409" s="111">
        <f>+Tabla1[[#This Row],[PERMEADO ETAPA 1  (m3)]]+Tabla1[[#This Row],[VOLUMEN  PTAP POTABLE (m3)2]]+Tabla1[[#This Row],[VOLUMEN CONSUMO ACUEDUCTO (m3)]]+Tabla1[[#This Row],[VOLUMEN CONSUMO CARROTANQUES (m3)]]</f>
        <v>38</v>
      </c>
      <c r="Y409" s="111">
        <v>0</v>
      </c>
      <c r="Z409" s="111">
        <v>160</v>
      </c>
      <c r="AA409" s="111">
        <f>+Tabla1[[#This Row],[VOLUMEN CONSUMO AGUA LIMPIA TINTORERIA (m3)]]</f>
        <v>31</v>
      </c>
      <c r="AB409" s="104">
        <f>Tabla1[[#This Row],[VOLUMEN CONSUMO AGUA LIMPIA TINTORERIA (m3)]]/Tabla1[[#This Row],[TOTAL CONSUMO AGUA PRODUCCIÓN (m3)]]</f>
        <v>0.81578947368421051</v>
      </c>
      <c r="AC409" s="111">
        <f>Tabla1[[#This Row],[TOTAL CONSUMO AGUA LIMPIA PRODUCCIÓN (m3)]]-Tabla1[[#This Row],[VOLUMEN CONSUMO AGUA LIMPIA LAVANDERIA (m3)]]</f>
        <v>31</v>
      </c>
      <c r="AD409" s="111">
        <v>0</v>
      </c>
      <c r="AE409" s="115"/>
      <c r="AF409" s="115">
        <v>65</v>
      </c>
      <c r="AG409" s="115">
        <v>45</v>
      </c>
      <c r="AH409" s="115">
        <f>Tabla1[[#This Row],[VOLUMEN CONSUMO AGUA LIMPIA LAVANDERIA (m3)]]</f>
        <v>7</v>
      </c>
      <c r="AI409" s="104">
        <f>Tabla1[[#This Row],[VOLUMEN CONSUMO AGUA LIMPIA LAVANDERIA (m3)]]/Tabla1[[#This Row],[TOTAL CONSUMO AGUA PRODUCCIÓN (m3)]]</f>
        <v>0.18421052631578946</v>
      </c>
      <c r="AJ409" s="115">
        <f>'[1]Contadores Por Turno 2026'!D411-'[1]Contadores Por Turno 2026'!D410</f>
        <v>7</v>
      </c>
      <c r="AK409" s="115">
        <v>0</v>
      </c>
      <c r="AL409" s="115"/>
      <c r="AM409" s="115">
        <v>19</v>
      </c>
      <c r="AN409" s="115">
        <v>0</v>
      </c>
      <c r="AO409" s="220">
        <f>'[1]Contadores Por Turno 2026'!R411-'[1]Contadores Por Turno 2026'!R410</f>
        <v>11</v>
      </c>
      <c r="AP409" s="114">
        <v>-0.11702529256323135</v>
      </c>
      <c r="AQ409" s="220"/>
      <c r="AR409" s="220">
        <v>8</v>
      </c>
      <c r="AS409" s="115">
        <f>'[1]Contadores Por Turno 2026'!L411-'[1]Contadores Por Turno 2026'!L410</f>
        <v>13</v>
      </c>
      <c r="AT409" s="220"/>
      <c r="AU409" s="112">
        <f>'[1]Contadores Por Turno 2026'!U411-'[1]Contadores Por Turno 2026'!U410</f>
        <v>38</v>
      </c>
      <c r="AV409" s="112">
        <f>'[1]Contadores Por Turno 2026'!V411-'[1]Contadores Por Turno 2026'!V410</f>
        <v>976</v>
      </c>
      <c r="AW409" s="112">
        <f>'[1]Contadores Por Turno 2026'!W411-'[1]Contadores Por Turno 2026'!W410</f>
        <v>45</v>
      </c>
      <c r="AX409" s="112"/>
      <c r="AY409" s="112">
        <f>('[1]Contadores Por Turno 2026'!AD411-'[1]Contadores Por Turno 2026'!AD410)</f>
        <v>0</v>
      </c>
      <c r="AZ409" s="112" t="e">
        <f>('[1]Contadores Por Turno 2026'!S411-'[1]Contadores Por Turno 2026'!S410)/1000</f>
        <v>#VALUE!</v>
      </c>
      <c r="BA409" s="225"/>
      <c r="BB409" s="4"/>
    </row>
    <row r="410" spans="1:54" ht="15.75" thickBot="1" x14ac:dyDescent="0.3">
      <c r="A410" s="25">
        <f>+A409+1</f>
        <v>46159</v>
      </c>
      <c r="B410" s="26">
        <v>1</v>
      </c>
      <c r="C410" s="26">
        <v>20</v>
      </c>
      <c r="D410" s="26">
        <v>17</v>
      </c>
      <c r="E410" s="26">
        <f>'[1]Contadores Por Turno 2026'!X412-'[1]Contadores Por Turno 2026'!X411</f>
        <v>0</v>
      </c>
      <c r="F410" s="26">
        <f>+Tabla1[[#This Row],[VOLUMEN  INGRESO PTAP (m3)]]*0.75</f>
        <v>0</v>
      </c>
      <c r="G410" s="26"/>
      <c r="H4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0" s="26">
        <f>('[1]Contadores Por Turno 2026'!C412-'[1]Contadores Por Turno 2026'!C411)*10</f>
        <v>0</v>
      </c>
      <c r="J410" s="57">
        <f>Tabla1[[#This Row],[ENTRADA RO 1 (m3)]]</f>
        <v>0</v>
      </c>
      <c r="K410" s="57">
        <f>Tabla1[[#This Row],[RECHAZO ETAPA 1 (m3)]]</f>
        <v>0</v>
      </c>
      <c r="L410" s="57">
        <f>Tabla1[[#This Row],[PERMEADO ETAPA 1  (m3)]]</f>
        <v>0</v>
      </c>
      <c r="M410" s="56" t="e">
        <f>1-(Tabla1[[#This Row],[VOLUMEN ENVIADO A RO (m3)]]-Tabla1[[#This Row],[VOLUMEN ENVIADO PERMEADO RO (m3)]])/Tabla1[[#This Row],[VOLUMEN ENVIADO A RO (m3)]]</f>
        <v>#DIV/0!</v>
      </c>
      <c r="N410" s="57">
        <f>('[1]Contadores Por Turno 2026'!N412-'[1]Contadores Por Turno 2026'!N411)/1000</f>
        <v>0</v>
      </c>
      <c r="O410" s="57">
        <f>('[1]Contadores Por Turno 2026'!O412-'[1]Contadores Por Turno 2026'!O411)</f>
        <v>0</v>
      </c>
      <c r="P410" s="57">
        <f>+Tabla1[[#This Row],[ENTRADA RO 1 (m3)]]-Tabla1[[#This Row],[PERMEADO ETAPA 1  (m3)]]</f>
        <v>0</v>
      </c>
      <c r="Q410" s="56" t="e">
        <f>1-(Tabla1[[#This Row],[VOLUMEN ENVIADO A RO (m3)]]-Tabla1[[#This Row],[VOLUMEN ENVIADO PERMEADO RO (m3)]])/Tabla1[[#This Row],[VOLUMEN ENVIADO A RO (m3)]]</f>
        <v>#DIV/0!</v>
      </c>
      <c r="R410" s="57">
        <v>0</v>
      </c>
      <c r="S410" s="57">
        <v>0</v>
      </c>
      <c r="T410" s="57">
        <v>0</v>
      </c>
      <c r="U410" s="56" t="s">
        <v>18</v>
      </c>
      <c r="V410" s="57">
        <f>Tabla1[[#This Row],[VOLUMEN ENVIADO PERMEADO RO (m3)]]</f>
        <v>0</v>
      </c>
      <c r="W410" s="101">
        <f>Tabla1[[#This Row],[TOTAL CONSUMO AGUA LIMPIA PRODUCCIÓN (m3)]]+Tabla1[[#This Row],[TOTAL CONSUMO AGUA RECHAZO PRODUCCIÓN (m3)]]</f>
        <v>0</v>
      </c>
      <c r="X410" s="101">
        <f>+Tabla1[[#This Row],[PERMEADO ETAPA 1  (m3)]]+Tabla1[[#This Row],[VOLUMEN  PTAP POTABLE (m3)2]]+Tabla1[[#This Row],[VOLUMEN CONSUMO ACUEDUCTO (m3)]]+Tabla1[[#This Row],[VOLUMEN CONSUMO CARROTANQUES (m3)]]</f>
        <v>0</v>
      </c>
      <c r="Y410" s="101">
        <v>0</v>
      </c>
      <c r="Z410" s="101">
        <v>0</v>
      </c>
      <c r="AA410" s="101">
        <f>+Tabla1[[#This Row],[VOLUMEN CONSUMO AGUA LIMPIA TINTORERIA (m3)]]</f>
        <v>0</v>
      </c>
      <c r="AB410" s="104" t="e">
        <f>Tabla1[[#This Row],[VOLUMEN CONSUMO AGUA LIMPIA TINTORERIA (m3)]]/Tabla1[[#This Row],[TOTAL CONSUMO AGUA PRODUCCIÓN (m3)]]</f>
        <v>#DIV/0!</v>
      </c>
      <c r="AC410" s="101">
        <f>Tabla1[[#This Row],[TOTAL CONSUMO AGUA LIMPIA PRODUCCIÓN (m3)]]-Tabla1[[#This Row],[VOLUMEN CONSUMO AGUA LIMPIA LAVANDERIA (m3)]]</f>
        <v>0</v>
      </c>
      <c r="AD410" s="101">
        <v>0</v>
      </c>
      <c r="AE410" s="105"/>
      <c r="AF410" s="105">
        <v>65</v>
      </c>
      <c r="AG410" s="105">
        <v>45</v>
      </c>
      <c r="AH410" s="105">
        <f>Tabla1[[#This Row],[VOLUMEN CONSUMO AGUA LIMPIA LAVANDERIA (m3)]]</f>
        <v>0</v>
      </c>
      <c r="AI410" s="104" t="e">
        <f>Tabla1[[#This Row],[VOLUMEN CONSUMO AGUA LIMPIA LAVANDERIA (m3)]]/Tabla1[[#This Row],[TOTAL CONSUMO AGUA PRODUCCIÓN (m3)]]</f>
        <v>#DIV/0!</v>
      </c>
      <c r="AJ410" s="105">
        <f>'[1]Contadores Por Turno 2026'!D412-'[1]Contadores Por Turno 2026'!D411</f>
        <v>0</v>
      </c>
      <c r="AK410" s="105">
        <v>0</v>
      </c>
      <c r="AL410" s="105"/>
      <c r="AM410" s="105">
        <v>19</v>
      </c>
      <c r="AN410" s="105">
        <v>0</v>
      </c>
      <c r="AO410" s="218">
        <f>'[1]Contadores Por Turno 2026'!R412-'[1]Contadores Por Turno 2026'!R411</f>
        <v>0</v>
      </c>
      <c r="AP410" s="104">
        <v>0.14515469537958292</v>
      </c>
      <c r="AQ410" s="218"/>
      <c r="AR410" s="218">
        <v>8</v>
      </c>
      <c r="AS410" s="105">
        <f>'[1]Contadores Por Turno 2026'!L412-'[1]Contadores Por Turno 2026'!L411</f>
        <v>0</v>
      </c>
      <c r="AT410" s="218"/>
      <c r="AU410" s="102">
        <f>'[1]Contadores Por Turno 2026'!U412-'[1]Contadores Por Turno 2026'!U411</f>
        <v>0</v>
      </c>
      <c r="AV410" s="102">
        <f>'[1]Contadores Por Turno 2026'!V412-'[1]Contadores Por Turno 2026'!V411</f>
        <v>0</v>
      </c>
      <c r="AW410" s="102">
        <f>'[1]Contadores Por Turno 2026'!W412-'[1]Contadores Por Turno 2026'!W411</f>
        <v>0</v>
      </c>
      <c r="AX410" s="102"/>
      <c r="AY410" s="345">
        <f>('[1]Contadores Por Turno 2026'!AD412-'[1]Contadores Por Turno 2026'!AD411)</f>
        <v>0</v>
      </c>
      <c r="AZ410" s="345" t="e">
        <f>('[1]Contadores Por Turno 2026'!S412-'[1]Contadores Por Turno 2026'!S411)/1000</f>
        <v>#VALUE!</v>
      </c>
      <c r="BA410" s="225"/>
      <c r="BB410" s="4"/>
    </row>
    <row r="411" spans="1:54" ht="15.75" thickBot="1" x14ac:dyDescent="0.3">
      <c r="A411" s="23">
        <f>+A410</f>
        <v>46159</v>
      </c>
      <c r="B411" s="17">
        <v>2</v>
      </c>
      <c r="C411" s="17">
        <v>20</v>
      </c>
      <c r="D411" s="17">
        <v>17</v>
      </c>
      <c r="E411" s="17">
        <f>'[1]Contadores Por Turno 2026'!X413-'[1]Contadores Por Turno 2026'!X412</f>
        <v>0</v>
      </c>
      <c r="F411" s="17">
        <f>+Tabla1[[#This Row],[VOLUMEN  INGRESO PTAP (m3)]]*0.75</f>
        <v>0</v>
      </c>
      <c r="H4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1" s="17">
        <f>('[1]Contadores Por Turno 2026'!C413-'[1]Contadores Por Turno 2026'!C412)*10</f>
        <v>0</v>
      </c>
      <c r="J411" s="59">
        <f>Tabla1[[#This Row],[ENTRADA RO 1 (m3)]]</f>
        <v>0</v>
      </c>
      <c r="K411" s="59">
        <f>Tabla1[[#This Row],[RECHAZO ETAPA 1 (m3)]]</f>
        <v>0</v>
      </c>
      <c r="L411" s="59">
        <f>Tabla1[[#This Row],[PERMEADO ETAPA 1  (m3)]]</f>
        <v>0</v>
      </c>
      <c r="M411" s="58" t="e">
        <f>1-(Tabla1[[#This Row],[VOLUMEN ENVIADO A RO (m3)]]-Tabla1[[#This Row],[VOLUMEN ENVIADO PERMEADO RO (m3)]])/Tabla1[[#This Row],[VOLUMEN ENVIADO A RO (m3)]]</f>
        <v>#DIV/0!</v>
      </c>
      <c r="N411" s="59">
        <f>('[1]Contadores Por Turno 2026'!N413-'[1]Contadores Por Turno 2026'!N412)/1000</f>
        <v>0</v>
      </c>
      <c r="O411" s="59">
        <f>('[1]Contadores Por Turno 2026'!O413-'[1]Contadores Por Turno 2026'!O412)</f>
        <v>0</v>
      </c>
      <c r="P411" s="59">
        <f>+Tabla1[[#This Row],[ENTRADA RO 1 (m3)]]-Tabla1[[#This Row],[PERMEADO ETAPA 1  (m3)]]</f>
        <v>0</v>
      </c>
      <c r="Q411" s="58" t="e">
        <f>1-(Tabla1[[#This Row],[VOLUMEN ENVIADO A RO (m3)]]-Tabla1[[#This Row],[VOLUMEN ENVIADO PERMEADO RO (m3)]])/Tabla1[[#This Row],[VOLUMEN ENVIADO A RO (m3)]]</f>
        <v>#DIV/0!</v>
      </c>
      <c r="R411" s="59">
        <v>0</v>
      </c>
      <c r="S411" s="59">
        <v>0</v>
      </c>
      <c r="T411" s="59">
        <v>0</v>
      </c>
      <c r="U411" s="58" t="s">
        <v>18</v>
      </c>
      <c r="V411" s="59">
        <f>Tabla1[[#This Row],[VOLUMEN ENVIADO PERMEADO RO (m3)]]</f>
        <v>0</v>
      </c>
      <c r="W411" s="106">
        <f>Tabla1[[#This Row],[TOTAL CONSUMO AGUA LIMPIA PRODUCCIÓN (m3)]]+Tabla1[[#This Row],[TOTAL CONSUMO AGUA RECHAZO PRODUCCIÓN (m3)]]</f>
        <v>0</v>
      </c>
      <c r="X411" s="106">
        <f>+Tabla1[[#This Row],[PERMEADO ETAPA 1  (m3)]]+Tabla1[[#This Row],[VOLUMEN  PTAP POTABLE (m3)2]]+Tabla1[[#This Row],[VOLUMEN CONSUMO ACUEDUCTO (m3)]]+Tabla1[[#This Row],[VOLUMEN CONSUMO CARROTANQUES (m3)]]</f>
        <v>0</v>
      </c>
      <c r="Y411" s="106">
        <v>0</v>
      </c>
      <c r="Z411" s="106">
        <v>0</v>
      </c>
      <c r="AA411" s="106">
        <f>+Tabla1[[#This Row],[VOLUMEN CONSUMO AGUA LIMPIA TINTORERIA (m3)]]</f>
        <v>0</v>
      </c>
      <c r="AB411" s="104" t="e">
        <f>Tabla1[[#This Row],[VOLUMEN CONSUMO AGUA LIMPIA TINTORERIA (m3)]]/Tabla1[[#This Row],[TOTAL CONSUMO AGUA PRODUCCIÓN (m3)]]</f>
        <v>#DIV/0!</v>
      </c>
      <c r="AC411" s="106">
        <f>Tabla1[[#This Row],[TOTAL CONSUMO AGUA LIMPIA PRODUCCIÓN (m3)]]-Tabla1[[#This Row],[VOLUMEN CONSUMO AGUA LIMPIA LAVANDERIA (m3)]]</f>
        <v>0</v>
      </c>
      <c r="AD411" s="106">
        <v>0</v>
      </c>
      <c r="AE411" s="110"/>
      <c r="AF411" s="110">
        <v>65</v>
      </c>
      <c r="AG411" s="110">
        <v>45</v>
      </c>
      <c r="AH411" s="110">
        <f>Tabla1[[#This Row],[VOLUMEN CONSUMO AGUA LIMPIA LAVANDERIA (m3)]]</f>
        <v>0</v>
      </c>
      <c r="AI411" s="104" t="e">
        <f>Tabla1[[#This Row],[VOLUMEN CONSUMO AGUA LIMPIA LAVANDERIA (m3)]]/Tabla1[[#This Row],[TOTAL CONSUMO AGUA PRODUCCIÓN (m3)]]</f>
        <v>#DIV/0!</v>
      </c>
      <c r="AJ411" s="110">
        <f>'[1]Contadores Por Turno 2026'!D413-'[1]Contadores Por Turno 2026'!D412</f>
        <v>0</v>
      </c>
      <c r="AK411" s="110">
        <v>0</v>
      </c>
      <c r="AL411" s="110"/>
      <c r="AM411" s="110">
        <v>19</v>
      </c>
      <c r="AN411" s="110">
        <v>0</v>
      </c>
      <c r="AO411" s="219">
        <f>'[1]Contadores Por Turno 2026'!R413-'[1]Contadores Por Turno 2026'!R412</f>
        <v>0</v>
      </c>
      <c r="AP411" s="109">
        <v>7.9125847776940428E-2</v>
      </c>
      <c r="AQ411" s="219"/>
      <c r="AR411" s="219">
        <v>8</v>
      </c>
      <c r="AS411" s="110">
        <f>'[1]Contadores Por Turno 2026'!L413-'[1]Contadores Por Turno 2026'!L412</f>
        <v>0</v>
      </c>
      <c r="AT411" s="219"/>
      <c r="AU411" s="107">
        <f>'[1]Contadores Por Turno 2026'!U413-'[1]Contadores Por Turno 2026'!U412</f>
        <v>0</v>
      </c>
      <c r="AV411" s="107">
        <f>'[1]Contadores Por Turno 2026'!V413-'[1]Contadores Por Turno 2026'!V412</f>
        <v>0</v>
      </c>
      <c r="AW411" s="107">
        <f>'[1]Contadores Por Turno 2026'!W413-'[1]Contadores Por Turno 2026'!W412</f>
        <v>0</v>
      </c>
      <c r="AX411" s="107"/>
      <c r="AY411" s="346">
        <f>('[1]Contadores Por Turno 2026'!AD413-'[1]Contadores Por Turno 2026'!AD412)</f>
        <v>0</v>
      </c>
      <c r="AZ411" s="346" t="e">
        <f>('[1]Contadores Por Turno 2026'!S413-'[1]Contadores Por Turno 2026'!S412)/1000</f>
        <v>#VALUE!</v>
      </c>
      <c r="BA411" s="225"/>
      <c r="BB411" s="4"/>
    </row>
    <row r="412" spans="1:54" ht="15.75" thickBot="1" x14ac:dyDescent="0.3">
      <c r="A412" s="27">
        <f>+A411</f>
        <v>46159</v>
      </c>
      <c r="B412" s="28">
        <v>3</v>
      </c>
      <c r="C412" s="28">
        <v>20</v>
      </c>
      <c r="D412" s="28">
        <v>17</v>
      </c>
      <c r="E412" s="28">
        <f>'[1]Contadores Por Turno 2026'!X414-'[1]Contadores Por Turno 2026'!X413</f>
        <v>0</v>
      </c>
      <c r="F412" s="28">
        <f>+Tabla1[[#This Row],[VOLUMEN  INGRESO PTAP (m3)]]*0.75</f>
        <v>0</v>
      </c>
      <c r="G412" s="28"/>
      <c r="H4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2" s="28">
        <f>('[1]Contadores Por Turno 2026'!C414-'[1]Contadores Por Turno 2026'!C413)*10</f>
        <v>0</v>
      </c>
      <c r="J412" s="61">
        <f>Tabla1[[#This Row],[ENTRADA RO 1 (m3)]]</f>
        <v>0</v>
      </c>
      <c r="K412" s="61">
        <f>Tabla1[[#This Row],[RECHAZO ETAPA 1 (m3)]]</f>
        <v>0</v>
      </c>
      <c r="L412" s="61">
        <f>Tabla1[[#This Row],[PERMEADO ETAPA 1  (m3)]]</f>
        <v>0</v>
      </c>
      <c r="M412" s="60" t="e">
        <f>1-(Tabla1[[#This Row],[VOLUMEN ENVIADO A RO (m3)]]-Tabla1[[#This Row],[VOLUMEN ENVIADO PERMEADO RO (m3)]])/Tabla1[[#This Row],[VOLUMEN ENVIADO A RO (m3)]]</f>
        <v>#DIV/0!</v>
      </c>
      <c r="N412" s="61">
        <f>('[1]Contadores Por Turno 2026'!N414-'[1]Contadores Por Turno 2026'!N413)/1000</f>
        <v>0</v>
      </c>
      <c r="O412" s="61">
        <f>('[1]Contadores Por Turno 2026'!O414-'[1]Contadores Por Turno 2026'!O413)</f>
        <v>0</v>
      </c>
      <c r="P412" s="61">
        <f>+Tabla1[[#This Row],[ENTRADA RO 1 (m3)]]-Tabla1[[#This Row],[PERMEADO ETAPA 1  (m3)]]</f>
        <v>0</v>
      </c>
      <c r="Q412" s="60" t="e">
        <f>1-(Tabla1[[#This Row],[VOLUMEN ENVIADO A RO (m3)]]-Tabla1[[#This Row],[VOLUMEN ENVIADO PERMEADO RO (m3)]])/Tabla1[[#This Row],[VOLUMEN ENVIADO A RO (m3)]]</f>
        <v>#DIV/0!</v>
      </c>
      <c r="R412" s="61">
        <v>0</v>
      </c>
      <c r="S412" s="61">
        <v>0</v>
      </c>
      <c r="T412" s="61">
        <v>0</v>
      </c>
      <c r="U412" s="60" t="s">
        <v>18</v>
      </c>
      <c r="V412" s="61">
        <f>Tabla1[[#This Row],[VOLUMEN ENVIADO PERMEADO RO (m3)]]</f>
        <v>0</v>
      </c>
      <c r="W412" s="111">
        <f>Tabla1[[#This Row],[TOTAL CONSUMO AGUA LIMPIA PRODUCCIÓN (m3)]]+Tabla1[[#This Row],[TOTAL CONSUMO AGUA RECHAZO PRODUCCIÓN (m3)]]</f>
        <v>0</v>
      </c>
      <c r="X412" s="111">
        <f>+Tabla1[[#This Row],[PERMEADO ETAPA 1  (m3)]]+Tabla1[[#This Row],[VOLUMEN  PTAP POTABLE (m3)2]]+Tabla1[[#This Row],[VOLUMEN CONSUMO ACUEDUCTO (m3)]]+Tabla1[[#This Row],[VOLUMEN CONSUMO CARROTANQUES (m3)]]</f>
        <v>0</v>
      </c>
      <c r="Y412" s="111">
        <v>0</v>
      </c>
      <c r="Z412" s="111">
        <v>0</v>
      </c>
      <c r="AA412" s="111">
        <f>+Tabla1[[#This Row],[VOLUMEN CONSUMO AGUA LIMPIA TINTORERIA (m3)]]</f>
        <v>0</v>
      </c>
      <c r="AB412" s="104" t="e">
        <f>Tabla1[[#This Row],[VOLUMEN CONSUMO AGUA LIMPIA TINTORERIA (m3)]]/Tabla1[[#This Row],[TOTAL CONSUMO AGUA PRODUCCIÓN (m3)]]</f>
        <v>#DIV/0!</v>
      </c>
      <c r="AC412" s="111">
        <f>Tabla1[[#This Row],[TOTAL CONSUMO AGUA LIMPIA PRODUCCIÓN (m3)]]-Tabla1[[#This Row],[VOLUMEN CONSUMO AGUA LIMPIA LAVANDERIA (m3)]]</f>
        <v>0</v>
      </c>
      <c r="AD412" s="111">
        <v>0</v>
      </c>
      <c r="AE412" s="115"/>
      <c r="AF412" s="115">
        <v>65</v>
      </c>
      <c r="AG412" s="115">
        <v>45</v>
      </c>
      <c r="AH412" s="115">
        <f>Tabla1[[#This Row],[VOLUMEN CONSUMO AGUA LIMPIA LAVANDERIA (m3)]]</f>
        <v>0</v>
      </c>
      <c r="AI412" s="104" t="e">
        <f>Tabla1[[#This Row],[VOLUMEN CONSUMO AGUA LIMPIA LAVANDERIA (m3)]]/Tabla1[[#This Row],[TOTAL CONSUMO AGUA PRODUCCIÓN (m3)]]</f>
        <v>#DIV/0!</v>
      </c>
      <c r="AJ412" s="115">
        <f>'[1]Contadores Por Turno 2026'!D414-'[1]Contadores Por Turno 2026'!D413</f>
        <v>0</v>
      </c>
      <c r="AK412" s="115">
        <v>0</v>
      </c>
      <c r="AL412" s="115"/>
      <c r="AM412" s="115">
        <v>19</v>
      </c>
      <c r="AN412" s="115">
        <v>0</v>
      </c>
      <c r="AO412" s="220">
        <f>'[1]Contadores Por Turno 2026'!R414-'[1]Contadores Por Turno 2026'!R413</f>
        <v>0</v>
      </c>
      <c r="AP412" s="114">
        <v>1.0229132569558153E-2</v>
      </c>
      <c r="AQ412" s="220"/>
      <c r="AR412" s="220">
        <v>8</v>
      </c>
      <c r="AS412" s="115">
        <f>'[1]Contadores Por Turno 2026'!L414-'[1]Contadores Por Turno 2026'!L413</f>
        <v>0</v>
      </c>
      <c r="AT412" s="220"/>
      <c r="AU412" s="112">
        <f>'[1]Contadores Por Turno 2026'!U414-'[1]Contadores Por Turno 2026'!U413</f>
        <v>0</v>
      </c>
      <c r="AV412" s="112">
        <f>'[1]Contadores Por Turno 2026'!V414-'[1]Contadores Por Turno 2026'!V413</f>
        <v>0</v>
      </c>
      <c r="AW412" s="112">
        <f>'[1]Contadores Por Turno 2026'!W414-'[1]Contadores Por Turno 2026'!W413</f>
        <v>0</v>
      </c>
      <c r="AX412" s="112"/>
      <c r="AY412" s="112">
        <f>('[1]Contadores Por Turno 2026'!AD414-'[1]Contadores Por Turno 2026'!AD413)</f>
        <v>0</v>
      </c>
      <c r="AZ412" s="112" t="e">
        <f>('[1]Contadores Por Turno 2026'!S414-'[1]Contadores Por Turno 2026'!S413)/1000</f>
        <v>#VALUE!</v>
      </c>
      <c r="BA412" s="225"/>
      <c r="BB412" s="4"/>
    </row>
    <row r="413" spans="1:54" ht="15.75" thickBot="1" x14ac:dyDescent="0.3">
      <c r="A413" s="25">
        <f>+A412+1</f>
        <v>46160</v>
      </c>
      <c r="B413" s="26">
        <v>1</v>
      </c>
      <c r="C413" s="26">
        <v>20</v>
      </c>
      <c r="D413" s="26">
        <v>18</v>
      </c>
      <c r="E413" s="26">
        <f>'[1]Contadores Por Turno 2026'!X415-'[1]Contadores Por Turno 2026'!X414</f>
        <v>0</v>
      </c>
      <c r="F413" s="26">
        <f>+Tabla1[[#This Row],[VOLUMEN  INGRESO PTAP (m3)]]*0.75</f>
        <v>0</v>
      </c>
      <c r="G413" s="26"/>
      <c r="H4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3" s="26">
        <f>('[1]Contadores Por Turno 2026'!C415-'[1]Contadores Por Turno 2026'!C414)*10</f>
        <v>0</v>
      </c>
      <c r="J413" s="57">
        <f>Tabla1[[#This Row],[ENTRADA RO 1 (m3)]]</f>
        <v>0</v>
      </c>
      <c r="K413" s="57">
        <f>Tabla1[[#This Row],[RECHAZO ETAPA 1 (m3)]]</f>
        <v>0</v>
      </c>
      <c r="L413" s="57">
        <f>Tabla1[[#This Row],[PERMEADO ETAPA 1  (m3)]]</f>
        <v>0</v>
      </c>
      <c r="M413" s="56" t="e">
        <f>1-(Tabla1[[#This Row],[VOLUMEN ENVIADO A RO (m3)]]-Tabla1[[#This Row],[VOLUMEN ENVIADO PERMEADO RO (m3)]])/Tabla1[[#This Row],[VOLUMEN ENVIADO A RO (m3)]]</f>
        <v>#DIV/0!</v>
      </c>
      <c r="N413" s="57">
        <f>('[1]Contadores Por Turno 2026'!N415-'[1]Contadores Por Turno 2026'!N414)/1000</f>
        <v>0</v>
      </c>
      <c r="O413" s="57">
        <f>('[1]Contadores Por Turno 2026'!O415-'[1]Contadores Por Turno 2026'!O414)</f>
        <v>0</v>
      </c>
      <c r="P413" s="57">
        <f>+Tabla1[[#This Row],[ENTRADA RO 1 (m3)]]-Tabla1[[#This Row],[PERMEADO ETAPA 1  (m3)]]</f>
        <v>0</v>
      </c>
      <c r="Q413" s="56" t="e">
        <f>1-(Tabla1[[#This Row],[VOLUMEN ENVIADO A RO (m3)]]-Tabla1[[#This Row],[VOLUMEN ENVIADO PERMEADO RO (m3)]])/Tabla1[[#This Row],[VOLUMEN ENVIADO A RO (m3)]]</f>
        <v>#DIV/0!</v>
      </c>
      <c r="R413" s="57">
        <v>0</v>
      </c>
      <c r="S413" s="57">
        <v>0</v>
      </c>
      <c r="T413" s="57">
        <v>0</v>
      </c>
      <c r="U413" s="56" t="s">
        <v>18</v>
      </c>
      <c r="V413" s="57">
        <f>Tabla1[[#This Row],[VOLUMEN ENVIADO PERMEADO RO (m3)]]</f>
        <v>0</v>
      </c>
      <c r="W413" s="101">
        <f>Tabla1[[#This Row],[TOTAL CONSUMO AGUA LIMPIA PRODUCCIÓN (m3)]]+Tabla1[[#This Row],[TOTAL CONSUMO AGUA RECHAZO PRODUCCIÓN (m3)]]</f>
        <v>0</v>
      </c>
      <c r="X413" s="101">
        <f>+Tabla1[[#This Row],[PERMEADO ETAPA 1  (m3)]]+Tabla1[[#This Row],[VOLUMEN  PTAP POTABLE (m3)2]]+Tabla1[[#This Row],[VOLUMEN CONSUMO ACUEDUCTO (m3)]]+Tabla1[[#This Row],[VOLUMEN CONSUMO CARROTANQUES (m3)]]</f>
        <v>0</v>
      </c>
      <c r="Y413" s="101">
        <v>0</v>
      </c>
      <c r="Z413" s="101">
        <v>0</v>
      </c>
      <c r="AA413" s="101">
        <f>+Tabla1[[#This Row],[VOLUMEN CONSUMO AGUA LIMPIA TINTORERIA (m3)]]</f>
        <v>0</v>
      </c>
      <c r="AB413" s="104" t="e">
        <f>Tabla1[[#This Row],[VOLUMEN CONSUMO AGUA LIMPIA TINTORERIA (m3)]]/Tabla1[[#This Row],[TOTAL CONSUMO AGUA PRODUCCIÓN (m3)]]</f>
        <v>#DIV/0!</v>
      </c>
      <c r="AC413" s="101">
        <f>Tabla1[[#This Row],[TOTAL CONSUMO AGUA LIMPIA PRODUCCIÓN (m3)]]-Tabla1[[#This Row],[VOLUMEN CONSUMO AGUA LIMPIA LAVANDERIA (m3)]]</f>
        <v>0</v>
      </c>
      <c r="AD413" s="101">
        <v>0</v>
      </c>
      <c r="AE413" s="105"/>
      <c r="AF413" s="105">
        <v>65</v>
      </c>
      <c r="AG413" s="105">
        <v>45</v>
      </c>
      <c r="AH413" s="105">
        <f>Tabla1[[#This Row],[VOLUMEN CONSUMO AGUA LIMPIA LAVANDERIA (m3)]]</f>
        <v>0</v>
      </c>
      <c r="AI413" s="104" t="e">
        <f>Tabla1[[#This Row],[VOLUMEN CONSUMO AGUA LIMPIA LAVANDERIA (m3)]]/Tabla1[[#This Row],[TOTAL CONSUMO AGUA PRODUCCIÓN (m3)]]</f>
        <v>#DIV/0!</v>
      </c>
      <c r="AJ413" s="105">
        <f>'[1]Contadores Por Turno 2026'!D415-'[1]Contadores Por Turno 2026'!D414</f>
        <v>0</v>
      </c>
      <c r="AK413" s="105">
        <v>0</v>
      </c>
      <c r="AL413" s="105"/>
      <c r="AM413" s="105">
        <v>19</v>
      </c>
      <c r="AN413" s="105">
        <v>0</v>
      </c>
      <c r="AO413" s="218">
        <f>'[1]Contadores Por Turno 2026'!R415-'[1]Contadores Por Turno 2026'!R414</f>
        <v>0</v>
      </c>
      <c r="AP413" s="104">
        <v>0</v>
      </c>
      <c r="AQ413" s="218"/>
      <c r="AR413" s="218">
        <v>8</v>
      </c>
      <c r="AS413" s="105">
        <f>'[1]Contadores Por Turno 2026'!L415-'[1]Contadores Por Turno 2026'!L414</f>
        <v>0</v>
      </c>
      <c r="AT413" s="218"/>
      <c r="AU413" s="102">
        <f>'[1]Contadores Por Turno 2026'!U415-'[1]Contadores Por Turno 2026'!U414</f>
        <v>0</v>
      </c>
      <c r="AV413" s="102">
        <f>'[1]Contadores Por Turno 2026'!V415-'[1]Contadores Por Turno 2026'!V414</f>
        <v>0</v>
      </c>
      <c r="AW413" s="102">
        <f>'[1]Contadores Por Turno 2026'!W415-'[1]Contadores Por Turno 2026'!W414</f>
        <v>0</v>
      </c>
      <c r="AX413" s="102"/>
      <c r="AY413" s="345">
        <f>('[1]Contadores Por Turno 2026'!AD415-'[1]Contadores Por Turno 2026'!AD414)</f>
        <v>0</v>
      </c>
      <c r="AZ413" s="345" t="e">
        <f>('[1]Contadores Por Turno 2026'!S415-'[1]Contadores Por Turno 2026'!S414)/1000</f>
        <v>#VALUE!</v>
      </c>
      <c r="BA413" s="225"/>
      <c r="BB413" s="4"/>
    </row>
    <row r="414" spans="1:54" ht="15.75" thickBot="1" x14ac:dyDescent="0.3">
      <c r="A414" s="23">
        <f>+A413</f>
        <v>46160</v>
      </c>
      <c r="B414" s="17">
        <v>2</v>
      </c>
      <c r="C414" s="17">
        <v>20</v>
      </c>
      <c r="D414" s="17">
        <v>18</v>
      </c>
      <c r="E414" s="17">
        <f>'[1]Contadores Por Turno 2026'!X416-'[1]Contadores Por Turno 2026'!X415</f>
        <v>0</v>
      </c>
      <c r="F414" s="17">
        <f>+Tabla1[[#This Row],[VOLUMEN  INGRESO PTAP (m3)]]*0.75</f>
        <v>0</v>
      </c>
      <c r="H4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113</v>
      </c>
      <c r="I414" s="17">
        <f>('[1]Contadores Por Turno 2026'!C416-'[1]Contadores Por Turno 2026'!C415)*10</f>
        <v>90</v>
      </c>
      <c r="J414" s="59">
        <f>Tabla1[[#This Row],[ENTRADA RO 1 (m3)]]</f>
        <v>124</v>
      </c>
      <c r="K414" s="59">
        <f>Tabla1[[#This Row],[RECHAZO ETAPA 1 (m3)]]</f>
        <v>31</v>
      </c>
      <c r="L414" s="59">
        <f>Tabla1[[#This Row],[PERMEADO ETAPA 1  (m3)]]</f>
        <v>93</v>
      </c>
      <c r="M414" s="58">
        <f>1-(Tabla1[[#This Row],[VOLUMEN ENVIADO A RO (m3)]]-Tabla1[[#This Row],[VOLUMEN ENVIADO PERMEADO RO (m3)]])/Tabla1[[#This Row],[VOLUMEN ENVIADO A RO (m3)]]</f>
        <v>0.75</v>
      </c>
      <c r="N414" s="59">
        <f>89+35</f>
        <v>124</v>
      </c>
      <c r="O414" s="59">
        <f>('[1]Contadores Por Turno 2026'!O416-'[1]Contadores Por Turno 2026'!O415)</f>
        <v>93</v>
      </c>
      <c r="P414" s="59">
        <f>+Tabla1[[#This Row],[ENTRADA RO 1 (m3)]]-Tabla1[[#This Row],[PERMEADO ETAPA 1  (m3)]]</f>
        <v>31</v>
      </c>
      <c r="Q414" s="58">
        <f>1-(Tabla1[[#This Row],[VOLUMEN ENVIADO A RO (m3)]]-Tabla1[[#This Row],[VOLUMEN ENVIADO PERMEADO RO (m3)]])/Tabla1[[#This Row],[VOLUMEN ENVIADO A RO (m3)]]</f>
        <v>0.75</v>
      </c>
      <c r="R414" s="59">
        <v>0</v>
      </c>
      <c r="S414" s="59">
        <v>0</v>
      </c>
      <c r="T414" s="59">
        <v>0</v>
      </c>
      <c r="U414" s="58" t="s">
        <v>18</v>
      </c>
      <c r="V414" s="59">
        <f>Tabla1[[#This Row],[VOLUMEN ENVIADO PERMEADO RO (m3)]]</f>
        <v>93</v>
      </c>
      <c r="W414" s="106">
        <f>Tabla1[[#This Row],[TOTAL CONSUMO AGUA LIMPIA PRODUCCIÓN (m3)]]+Tabla1[[#This Row],[TOTAL CONSUMO AGUA RECHAZO PRODUCCIÓN (m3)]]</f>
        <v>206</v>
      </c>
      <c r="X414" s="106">
        <f>+Tabla1[[#This Row],[PERMEADO ETAPA 1  (m3)]]+Tabla1[[#This Row],[VOLUMEN  PTAP POTABLE (m3)2]]+Tabla1[[#This Row],[VOLUMEN CONSUMO ACUEDUCTO (m3)]]+Tabla1[[#This Row],[VOLUMEN CONSUMO CARROTANQUES (m3)]]</f>
        <v>206</v>
      </c>
      <c r="Y414" s="106">
        <v>0</v>
      </c>
      <c r="Z414" s="106">
        <v>320</v>
      </c>
      <c r="AA414" s="106">
        <f>+Tabla1[[#This Row],[VOLUMEN CONSUMO AGUA LIMPIA TINTORERIA (m3)]]</f>
        <v>205</v>
      </c>
      <c r="AB414" s="104">
        <f>Tabla1[[#This Row],[VOLUMEN CONSUMO AGUA LIMPIA TINTORERIA (m3)]]/Tabla1[[#This Row],[TOTAL CONSUMO AGUA PRODUCCIÓN (m3)]]</f>
        <v>0.99514563106796117</v>
      </c>
      <c r="AC414" s="106">
        <f>Tabla1[[#This Row],[TOTAL CONSUMO AGUA LIMPIA PRODUCCIÓN (m3)]]-Tabla1[[#This Row],[VOLUMEN CONSUMO AGUA LIMPIA LAVANDERIA (m3)]]</f>
        <v>205</v>
      </c>
      <c r="AD414" s="106">
        <v>0</v>
      </c>
      <c r="AE414" s="110">
        <v>6994</v>
      </c>
      <c r="AF414" s="110">
        <v>65</v>
      </c>
      <c r="AG414" s="110">
        <v>45</v>
      </c>
      <c r="AH414" s="110">
        <f>Tabla1[[#This Row],[VOLUMEN CONSUMO AGUA LIMPIA LAVANDERIA (m3)]]</f>
        <v>1</v>
      </c>
      <c r="AI414" s="104">
        <f>Tabla1[[#This Row],[VOLUMEN CONSUMO AGUA LIMPIA LAVANDERIA (m3)]]/Tabla1[[#This Row],[TOTAL CONSUMO AGUA PRODUCCIÓN (m3)]]</f>
        <v>4.8543689320388345E-3</v>
      </c>
      <c r="AJ414" s="110">
        <f>'[1]Contadores Por Turno 2026'!D416-'[1]Contadores Por Turno 2026'!D415</f>
        <v>1</v>
      </c>
      <c r="AK414" s="110">
        <v>0</v>
      </c>
      <c r="AL414" s="110"/>
      <c r="AM414" s="110">
        <v>19</v>
      </c>
      <c r="AN414" s="110">
        <v>0</v>
      </c>
      <c r="AO414" s="219">
        <f>'[1]Contadores Por Turno 2026'!R416-'[1]Contadores Por Turno 2026'!R415</f>
        <v>14</v>
      </c>
      <c r="AP414" s="109" t="s">
        <v>18</v>
      </c>
      <c r="AQ414" s="219"/>
      <c r="AR414" s="219">
        <v>8</v>
      </c>
      <c r="AS414" s="110">
        <f>'[1]Contadores Por Turno 2026'!L416-'[1]Contadores Por Turno 2026'!L415</f>
        <v>24</v>
      </c>
      <c r="AT414" s="219"/>
      <c r="AU414" s="107">
        <f>'[1]Contadores Por Turno 2026'!U416-'[1]Contadores Por Turno 2026'!U415</f>
        <v>206</v>
      </c>
      <c r="AV414" s="107">
        <f>'[1]Contadores Por Turno 2026'!V416-'[1]Contadores Por Turno 2026'!V415</f>
        <v>109</v>
      </c>
      <c r="AW414" s="107">
        <f>'[1]Contadores Por Turno 2026'!W416-'[1]Contadores Por Turno 2026'!W415</f>
        <v>58</v>
      </c>
      <c r="AX414" s="107"/>
      <c r="AY414" s="346">
        <f>('[1]Contadores Por Turno 2026'!AD416-'[1]Contadores Por Turno 2026'!AD415)</f>
        <v>0</v>
      </c>
      <c r="AZ414" s="346" t="e">
        <f>('[1]Contadores Por Turno 2026'!S416-'[1]Contadores Por Turno 2026'!S415)/1000</f>
        <v>#VALUE!</v>
      </c>
      <c r="BA414" s="225"/>
      <c r="BB414" s="4"/>
    </row>
    <row r="415" spans="1:54" ht="15.75" thickBot="1" x14ac:dyDescent="0.3">
      <c r="A415" s="27">
        <f>+A414</f>
        <v>46160</v>
      </c>
      <c r="B415" s="28">
        <v>3</v>
      </c>
      <c r="C415" s="28">
        <v>20</v>
      </c>
      <c r="D415" s="28">
        <v>18</v>
      </c>
      <c r="E415" s="28">
        <f>'[1]Contadores Por Turno 2026'!X417-'[1]Contadores Por Turno 2026'!X416</f>
        <v>69</v>
      </c>
      <c r="F415" s="28">
        <f>+Tabla1[[#This Row],[VOLUMEN  INGRESO PTAP (m3)]]*0.75</f>
        <v>51.75</v>
      </c>
      <c r="G415" s="28"/>
      <c r="H4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415" s="28">
        <f>('[1]Contadores Por Turno 2026'!C417-'[1]Contadores Por Turno 2026'!C416)*10</f>
        <v>130</v>
      </c>
      <c r="J415" s="61">
        <f>Tabla1[[#This Row],[ENTRADA RO 1 (m3)]]</f>
        <v>143.85499999999999</v>
      </c>
      <c r="K415" s="61">
        <f>Tabla1[[#This Row],[RECHAZO ETAPA 1 (m3)]]</f>
        <v>34.85499999999999</v>
      </c>
      <c r="L415" s="61">
        <f>Tabla1[[#This Row],[PERMEADO ETAPA 1  (m3)]]</f>
        <v>109</v>
      </c>
      <c r="M415" s="60">
        <f>1-(Tabla1[[#This Row],[VOLUMEN ENVIADO A RO (m3)]]-Tabla1[[#This Row],[VOLUMEN ENVIADO PERMEADO RO (m3)]])/Tabla1[[#This Row],[VOLUMEN ENVIADO A RO (m3)]]</f>
        <v>0.75770741371519934</v>
      </c>
      <c r="N415" s="61">
        <f>('[1]Contadores Por Turno 2026'!N417-'[1]Contadores Por Turno 2026'!N416)/1000</f>
        <v>143.85499999999999</v>
      </c>
      <c r="O415" s="61">
        <f>('[1]Contadores Por Turno 2026'!O417-'[1]Contadores Por Turno 2026'!O416)</f>
        <v>109</v>
      </c>
      <c r="P415" s="61">
        <f>+Tabla1[[#This Row],[ENTRADA RO 1 (m3)]]-Tabla1[[#This Row],[PERMEADO ETAPA 1  (m3)]]</f>
        <v>34.85499999999999</v>
      </c>
      <c r="Q415" s="60">
        <f>1-(Tabla1[[#This Row],[VOLUMEN ENVIADO A RO (m3)]]-Tabla1[[#This Row],[VOLUMEN ENVIADO PERMEADO RO (m3)]])/Tabla1[[#This Row],[VOLUMEN ENVIADO A RO (m3)]]</f>
        <v>0.75770741371519934</v>
      </c>
      <c r="R415" s="61">
        <v>0</v>
      </c>
      <c r="S415" s="61">
        <v>0</v>
      </c>
      <c r="T415" s="61">
        <v>0</v>
      </c>
      <c r="U415" s="60" t="s">
        <v>18</v>
      </c>
      <c r="V415" s="61">
        <f>Tabla1[[#This Row],[VOLUMEN ENVIADO PERMEADO RO (m3)]]</f>
        <v>109</v>
      </c>
      <c r="W415" s="111">
        <f>Tabla1[[#This Row],[TOTAL CONSUMO AGUA LIMPIA PRODUCCIÓN (m3)]]+Tabla1[[#This Row],[TOTAL CONSUMO AGUA RECHAZO PRODUCCIÓN (m3)]]</f>
        <v>204.75</v>
      </c>
      <c r="X415" s="111">
        <f>+Tabla1[[#This Row],[PERMEADO ETAPA 1  (m3)]]+Tabla1[[#This Row],[VOLUMEN  PTAP POTABLE (m3)2]]+Tabla1[[#This Row],[VOLUMEN CONSUMO ACUEDUCTO (m3)]]+Tabla1[[#This Row],[VOLUMEN CONSUMO CARROTANQUES (m3)]]</f>
        <v>204.75</v>
      </c>
      <c r="Y415" s="111">
        <v>0</v>
      </c>
      <c r="Z415" s="111">
        <v>160</v>
      </c>
      <c r="AA415" s="111">
        <f>+Tabla1[[#This Row],[VOLUMEN CONSUMO AGUA LIMPIA TINTORERIA (m3)]]</f>
        <v>195.75</v>
      </c>
      <c r="AB415" s="104">
        <f>Tabla1[[#This Row],[VOLUMEN CONSUMO AGUA LIMPIA TINTORERIA (m3)]]/Tabla1[[#This Row],[TOTAL CONSUMO AGUA PRODUCCIÓN (m3)]]</f>
        <v>0.95604395604395609</v>
      </c>
      <c r="AC415" s="111">
        <f>Tabla1[[#This Row],[TOTAL CONSUMO AGUA LIMPIA PRODUCCIÓN (m3)]]-Tabla1[[#This Row],[VOLUMEN CONSUMO AGUA LIMPIA LAVANDERIA (m3)]]</f>
        <v>195.75</v>
      </c>
      <c r="AD415" s="111">
        <v>0</v>
      </c>
      <c r="AE415" s="115"/>
      <c r="AF415" s="115">
        <v>65</v>
      </c>
      <c r="AG415" s="115">
        <v>45</v>
      </c>
      <c r="AH415" s="115">
        <f>Tabla1[[#This Row],[VOLUMEN CONSUMO AGUA LIMPIA LAVANDERIA (m3)]]</f>
        <v>9</v>
      </c>
      <c r="AI415" s="104">
        <f>Tabla1[[#This Row],[VOLUMEN CONSUMO AGUA LIMPIA LAVANDERIA (m3)]]/Tabla1[[#This Row],[TOTAL CONSUMO AGUA PRODUCCIÓN (m3)]]</f>
        <v>4.3956043956043959E-2</v>
      </c>
      <c r="AJ415" s="115">
        <f>'[1]Contadores Por Turno 2026'!D417-'[1]Contadores Por Turno 2026'!D416</f>
        <v>9</v>
      </c>
      <c r="AK415" s="115">
        <v>0</v>
      </c>
      <c r="AL415" s="115"/>
      <c r="AM415" s="115">
        <v>19</v>
      </c>
      <c r="AN415" s="115">
        <v>0</v>
      </c>
      <c r="AO415" s="220">
        <f>'[1]Contadores Por Turno 2026'!R417-'[1]Contadores Por Turno 2026'!R416</f>
        <v>10</v>
      </c>
      <c r="AP415" s="114" t="s">
        <v>18</v>
      </c>
      <c r="AQ415" s="220"/>
      <c r="AR415" s="220">
        <v>8</v>
      </c>
      <c r="AS415" s="115">
        <f>'[1]Contadores Por Turno 2026'!L417-'[1]Contadores Por Turno 2026'!L416</f>
        <v>24</v>
      </c>
      <c r="AT415" s="220"/>
      <c r="AU415" s="112">
        <f>'[1]Contadores Por Turno 2026'!U417-'[1]Contadores Por Turno 2026'!U416</f>
        <v>222</v>
      </c>
      <c r="AV415" s="112">
        <f>'[1]Contadores Por Turno 2026'!V417-'[1]Contadores Por Turno 2026'!V416</f>
        <v>117</v>
      </c>
      <c r="AW415" s="112">
        <f>'[1]Contadores Por Turno 2026'!W417-'[1]Contadores Por Turno 2026'!W416</f>
        <v>57</v>
      </c>
      <c r="AX415" s="112"/>
      <c r="AY415" s="112">
        <f>('[1]Contadores Por Turno 2026'!AD417-'[1]Contadores Por Turno 2026'!AD416)</f>
        <v>0</v>
      </c>
      <c r="AZ415" s="112" t="e">
        <f>('[1]Contadores Por Turno 2026'!S417-'[1]Contadores Por Turno 2026'!S416)/1000</f>
        <v>#VALUE!</v>
      </c>
      <c r="BA415" s="225"/>
      <c r="BB415" s="4"/>
    </row>
    <row r="416" spans="1:54" ht="15.75" thickBot="1" x14ac:dyDescent="0.3">
      <c r="A416" s="25">
        <f>+A415+1</f>
        <v>46161</v>
      </c>
      <c r="B416" s="26">
        <v>3</v>
      </c>
      <c r="C416" s="26">
        <v>21</v>
      </c>
      <c r="D416" s="26">
        <v>19</v>
      </c>
      <c r="E416" s="26">
        <f>'[1]Contadores Por Turno 2026'!X418-'[1]Contadores Por Turno 2026'!X417</f>
        <v>22</v>
      </c>
      <c r="F416" s="26">
        <f>+Tabla1[[#This Row],[VOLUMEN  INGRESO PTAP (m3)]]*0.75</f>
        <v>16.5</v>
      </c>
      <c r="G416" s="26"/>
      <c r="H4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182</v>
      </c>
      <c r="I416" s="26">
        <f>('[1]Contadores Por Turno 2026'!C418-'[1]Contadores Por Turno 2026'!C417)*10</f>
        <v>170</v>
      </c>
      <c r="J416" s="57">
        <f>Tabla1[[#This Row],[ENTRADA RO 1 (m3)]]</f>
        <v>292.005</v>
      </c>
      <c r="K416" s="57">
        <f>Tabla1[[#This Row],[RECHAZO ETAPA 1 (m3)]]</f>
        <v>70.004999999999995</v>
      </c>
      <c r="L416" s="57">
        <f>Tabla1[[#This Row],[PERMEADO ETAPA 1  (m3)]]</f>
        <v>222</v>
      </c>
      <c r="M416" s="56">
        <f>1-(Tabla1[[#This Row],[VOLUMEN ENVIADO A RO (m3)]]-Tabla1[[#This Row],[VOLUMEN ENVIADO PERMEADO RO (m3)]])/Tabla1[[#This Row],[VOLUMEN ENVIADO A RO (m3)]]</f>
        <v>0.76026095443571173</v>
      </c>
      <c r="N416" s="57">
        <f>('[1]Contadores Por Turno 2026'!N418-'[1]Contadores Por Turno 2026'!N417)/1000</f>
        <v>292.005</v>
      </c>
      <c r="O416" s="57">
        <f>('[1]Contadores Por Turno 2026'!O418-'[1]Contadores Por Turno 2026'!O417)</f>
        <v>222</v>
      </c>
      <c r="P416" s="57">
        <f>+Tabla1[[#This Row],[ENTRADA RO 1 (m3)]]-Tabla1[[#This Row],[PERMEADO ETAPA 1  (m3)]]</f>
        <v>70.004999999999995</v>
      </c>
      <c r="Q416" s="56">
        <f>1-(Tabla1[[#This Row],[VOLUMEN ENVIADO A RO (m3)]]-Tabla1[[#This Row],[VOLUMEN ENVIADO PERMEADO RO (m3)]])/Tabla1[[#This Row],[VOLUMEN ENVIADO A RO (m3)]]</f>
        <v>0.76026095443571173</v>
      </c>
      <c r="R416" s="57">
        <v>0</v>
      </c>
      <c r="S416" s="57">
        <v>0</v>
      </c>
      <c r="T416" s="57">
        <v>0</v>
      </c>
      <c r="U416" s="56" t="s">
        <v>18</v>
      </c>
      <c r="V416" s="57">
        <f>Tabla1[[#This Row],[VOLUMEN ENVIADO PERMEADO RO (m3)]]</f>
        <v>222</v>
      </c>
      <c r="W416" s="101">
        <f>Tabla1[[#This Row],[TOTAL CONSUMO AGUA LIMPIA PRODUCCIÓN (m3)]]+Tabla1[[#This Row],[TOTAL CONSUMO AGUA RECHAZO PRODUCCIÓN (m3)]]</f>
        <v>420.5</v>
      </c>
      <c r="X416" s="101">
        <f>+Tabla1[[#This Row],[PERMEADO ETAPA 1  (m3)]]+Tabla1[[#This Row],[VOLUMEN  PTAP POTABLE (m3)2]]+Tabla1[[#This Row],[VOLUMEN CONSUMO ACUEDUCTO (m3)]]+Tabla1[[#This Row],[VOLUMEN CONSUMO CARROTANQUES (m3)]]</f>
        <v>420.5</v>
      </c>
      <c r="Y416" s="101">
        <v>0</v>
      </c>
      <c r="Z416" s="101">
        <v>480</v>
      </c>
      <c r="AA416" s="101">
        <f>+Tabla1[[#This Row],[VOLUMEN CONSUMO AGUA LIMPIA TINTORERIA (m3)]]</f>
        <v>183.5</v>
      </c>
      <c r="AB416" s="104">
        <f>Tabla1[[#This Row],[VOLUMEN CONSUMO AGUA LIMPIA TINTORERIA (m3)]]/Tabla1[[#This Row],[TOTAL CONSUMO AGUA PRODUCCIÓN (m3)]]</f>
        <v>0.43638525564803804</v>
      </c>
      <c r="AC416" s="101">
        <f>Tabla1[[#This Row],[TOTAL CONSUMO AGUA LIMPIA PRODUCCIÓN (m3)]]-Tabla1[[#This Row],[VOLUMEN CONSUMO AGUA LIMPIA LAVANDERIA (m3)]]</f>
        <v>183.5</v>
      </c>
      <c r="AD416" s="101">
        <v>0</v>
      </c>
      <c r="AE416" s="105"/>
      <c r="AF416" s="105">
        <v>65</v>
      </c>
      <c r="AG416" s="105">
        <v>45</v>
      </c>
      <c r="AH416" s="105">
        <f>Tabla1[[#This Row],[VOLUMEN CONSUMO AGUA LIMPIA LAVANDERIA (m3)]]</f>
        <v>237</v>
      </c>
      <c r="AI416" s="104">
        <f>Tabla1[[#This Row],[VOLUMEN CONSUMO AGUA LIMPIA LAVANDERIA (m3)]]/Tabla1[[#This Row],[TOTAL CONSUMO AGUA PRODUCCIÓN (m3)]]</f>
        <v>0.5636147443519619</v>
      </c>
      <c r="AJ416" s="105">
        <f>'[1]Contadores Por Turno 2026'!D418-'[1]Contadores Por Turno 2026'!D417</f>
        <v>237</v>
      </c>
      <c r="AK416" s="105">
        <v>0</v>
      </c>
      <c r="AL416" s="105"/>
      <c r="AM416" s="105">
        <v>19</v>
      </c>
      <c r="AN416" s="105">
        <v>0</v>
      </c>
      <c r="AO416" s="218">
        <f>'[1]Contadores Por Turno 2026'!R418-'[1]Contadores Por Turno 2026'!R417</f>
        <v>15</v>
      </c>
      <c r="AP416" s="104">
        <v>7.8947368421052877E-3</v>
      </c>
      <c r="AQ416" s="218"/>
      <c r="AR416" s="218">
        <v>8</v>
      </c>
      <c r="AS416" s="105">
        <f>'[1]Contadores Por Turno 2026'!L418-'[1]Contadores Por Turno 2026'!L417</f>
        <v>24</v>
      </c>
      <c r="AT416" s="218"/>
      <c r="AU416" s="102">
        <f>'[1]Contadores Por Turno 2026'!U418-'[1]Contadores Por Turno 2026'!U417</f>
        <v>426</v>
      </c>
      <c r="AV416" s="102">
        <f>'[1]Contadores Por Turno 2026'!V418-'[1]Contadores Por Turno 2026'!V417</f>
        <v>255</v>
      </c>
      <c r="AW416" s="102">
        <f>'[1]Contadores Por Turno 2026'!W418-'[1]Contadores Por Turno 2026'!W417</f>
        <v>124</v>
      </c>
      <c r="AX416" s="102"/>
      <c r="AY416" s="345">
        <f>('[1]Contadores Por Turno 2026'!AD418-'[1]Contadores Por Turno 2026'!AD417)</f>
        <v>0</v>
      </c>
      <c r="AZ416" s="345" t="e">
        <f>('[1]Contadores Por Turno 2026'!S418-'[1]Contadores Por Turno 2026'!S417)/1000</f>
        <v>#VALUE!</v>
      </c>
      <c r="BA416" s="225"/>
      <c r="BB416" s="4"/>
    </row>
    <row r="417" spans="1:54" ht="15.75" thickBot="1" x14ac:dyDescent="0.3">
      <c r="A417" s="23">
        <f>+A416</f>
        <v>46161</v>
      </c>
      <c r="B417" s="17">
        <v>3</v>
      </c>
      <c r="C417" s="17">
        <v>21</v>
      </c>
      <c r="D417" s="17">
        <v>19</v>
      </c>
      <c r="E417" s="17">
        <f>'[1]Contadores Por Turno 2026'!X419-'[1]Contadores Por Turno 2026'!X418</f>
        <v>65</v>
      </c>
      <c r="F417" s="17">
        <f>+Tabla1[[#This Row],[VOLUMEN  INGRESO PTAP (m3)]]*0.75</f>
        <v>48.75</v>
      </c>
      <c r="H4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417" s="17">
        <f>('[1]Contadores Por Turno 2026'!C419-'[1]Contadores Por Turno 2026'!C418)*10</f>
        <v>160</v>
      </c>
      <c r="J417" s="59">
        <f>Tabla1[[#This Row],[ENTRADA RO 1 (m3)]]</f>
        <v>306.35399999999998</v>
      </c>
      <c r="K417" s="59">
        <f>Tabla1[[#This Row],[RECHAZO ETAPA 1 (m3)]]</f>
        <v>71.353999999999985</v>
      </c>
      <c r="L417" s="59">
        <f>Tabla1[[#This Row],[PERMEADO ETAPA 1  (m3)]]</f>
        <v>235</v>
      </c>
      <c r="M417" s="58">
        <f>1-(Tabla1[[#This Row],[VOLUMEN ENVIADO A RO (m3)]]-Tabla1[[#This Row],[VOLUMEN ENVIADO PERMEADO RO (m3)]])/Tabla1[[#This Row],[VOLUMEN ENVIADO A RO (m3)]]</f>
        <v>0.76708644248157365</v>
      </c>
      <c r="N417" s="59">
        <f>('[1]Contadores Por Turno 2026'!N419-'[1]Contadores Por Turno 2026'!N418)/1000</f>
        <v>306.35399999999998</v>
      </c>
      <c r="O417" s="59">
        <f>('[1]Contadores Por Turno 2026'!O419-'[1]Contadores Por Turno 2026'!O418)</f>
        <v>235</v>
      </c>
      <c r="P417" s="59">
        <f>+Tabla1[[#This Row],[ENTRADA RO 1 (m3)]]-Tabla1[[#This Row],[PERMEADO ETAPA 1  (m3)]]</f>
        <v>71.353999999999985</v>
      </c>
      <c r="Q417" s="58">
        <f>1-(Tabla1[[#This Row],[VOLUMEN ENVIADO A RO (m3)]]-Tabla1[[#This Row],[VOLUMEN ENVIADO PERMEADO RO (m3)]])/Tabla1[[#This Row],[VOLUMEN ENVIADO A RO (m3)]]</f>
        <v>0.76708644248157365</v>
      </c>
      <c r="R417" s="59">
        <v>0</v>
      </c>
      <c r="S417" s="59">
        <v>0</v>
      </c>
      <c r="T417" s="59">
        <v>0</v>
      </c>
      <c r="U417" s="58" t="s">
        <v>18</v>
      </c>
      <c r="V417" s="59">
        <f>Tabla1[[#This Row],[VOLUMEN ENVIADO PERMEADO RO (m3)]]</f>
        <v>235</v>
      </c>
      <c r="W417" s="106">
        <f>Tabla1[[#This Row],[TOTAL CONSUMO AGUA LIMPIA PRODUCCIÓN (m3)]]+Tabla1[[#This Row],[TOTAL CONSUMO AGUA RECHAZO PRODUCCIÓN (m3)]]</f>
        <v>375.75</v>
      </c>
      <c r="X417" s="106">
        <f>+Tabla1[[#This Row],[PERMEADO ETAPA 1  (m3)]]+Tabla1[[#This Row],[VOLUMEN  PTAP POTABLE (m3)2]]+Tabla1[[#This Row],[VOLUMEN CONSUMO ACUEDUCTO (m3)]]+Tabla1[[#This Row],[VOLUMEN CONSUMO CARROTANQUES (m3)]]</f>
        <v>375.75</v>
      </c>
      <c r="Y417" s="106">
        <v>0</v>
      </c>
      <c r="Z417" s="106"/>
      <c r="AA417" s="106">
        <f>+Tabla1[[#This Row],[VOLUMEN CONSUMO AGUA LIMPIA TINTORERIA (m3)]]</f>
        <v>189.75</v>
      </c>
      <c r="AB417" s="104">
        <f>Tabla1[[#This Row],[VOLUMEN CONSUMO AGUA LIMPIA TINTORERIA (m3)]]/Tabla1[[#This Row],[TOTAL CONSUMO AGUA PRODUCCIÓN (m3)]]</f>
        <v>0.50499001996007986</v>
      </c>
      <c r="AC417" s="106">
        <f>Tabla1[[#This Row],[TOTAL CONSUMO AGUA LIMPIA PRODUCCIÓN (m3)]]-Tabla1[[#This Row],[VOLUMEN CONSUMO AGUA LIMPIA LAVANDERIA (m3)]]</f>
        <v>189.75</v>
      </c>
      <c r="AD417" s="106">
        <v>0</v>
      </c>
      <c r="AE417" s="110"/>
      <c r="AF417" s="110">
        <v>65</v>
      </c>
      <c r="AG417" s="110">
        <v>45</v>
      </c>
      <c r="AH417" s="110">
        <f>Tabla1[[#This Row],[VOLUMEN CONSUMO AGUA LIMPIA LAVANDERIA (m3)]]</f>
        <v>186</v>
      </c>
      <c r="AI417" s="104">
        <f>Tabla1[[#This Row],[VOLUMEN CONSUMO AGUA LIMPIA LAVANDERIA (m3)]]/Tabla1[[#This Row],[TOTAL CONSUMO AGUA PRODUCCIÓN (m3)]]</f>
        <v>0.49500998003992014</v>
      </c>
      <c r="AJ417" s="110">
        <f>'[1]Contadores Por Turno 2026'!D419-'[1]Contadores Por Turno 2026'!D418</f>
        <v>186</v>
      </c>
      <c r="AK417" s="110">
        <v>0</v>
      </c>
      <c r="AL417" s="110"/>
      <c r="AM417" s="110">
        <v>19</v>
      </c>
      <c r="AN417" s="110">
        <v>0</v>
      </c>
      <c r="AO417" s="219">
        <f>'[1]Contadores Por Turno 2026'!R419-'[1]Contadores Por Turno 2026'!R418</f>
        <v>27</v>
      </c>
      <c r="AP417" s="109">
        <v>7.9908675799086781E-2</v>
      </c>
      <c r="AQ417" s="219"/>
      <c r="AR417" s="219">
        <v>8</v>
      </c>
      <c r="AS417" s="110">
        <f>'[1]Contadores Por Turno 2026'!L419-'[1]Contadores Por Turno 2026'!L418</f>
        <v>22</v>
      </c>
      <c r="AT417" s="219"/>
      <c r="AU417" s="107">
        <f>'[1]Contadores Por Turno 2026'!U419-'[1]Contadores Por Turno 2026'!U418</f>
        <v>392</v>
      </c>
      <c r="AV417" s="107">
        <f>'[1]Contadores Por Turno 2026'!V419-'[1]Contadores Por Turno 2026'!V418</f>
        <v>211</v>
      </c>
      <c r="AW417" s="107">
        <f>'[1]Contadores Por Turno 2026'!W419-'[1]Contadores Por Turno 2026'!W418</f>
        <v>80</v>
      </c>
      <c r="AX417" s="107"/>
      <c r="AY417" s="346">
        <f>('[1]Contadores Por Turno 2026'!AD419-'[1]Contadores Por Turno 2026'!AD418)</f>
        <v>30</v>
      </c>
      <c r="AZ417" s="346" t="e">
        <f>('[1]Contadores Por Turno 2026'!S419-'[1]Contadores Por Turno 2026'!S418)/1000</f>
        <v>#VALUE!</v>
      </c>
      <c r="BA417" s="225"/>
      <c r="BB417" s="4"/>
    </row>
    <row r="418" spans="1:54" ht="15.75" thickBot="1" x14ac:dyDescent="0.3">
      <c r="A418" s="27">
        <f>+A417</f>
        <v>46161</v>
      </c>
      <c r="B418" s="28">
        <v>3</v>
      </c>
      <c r="C418" s="28">
        <v>21</v>
      </c>
      <c r="D418" s="28">
        <v>19</v>
      </c>
      <c r="E418" s="28">
        <f>'[1]Contadores Por Turno 2026'!X420-'[1]Contadores Por Turno 2026'!X419</f>
        <v>48</v>
      </c>
      <c r="F418" s="28">
        <f>+Tabla1[[#This Row],[VOLUMEN  INGRESO PTAP (m3)]]*0.75</f>
        <v>36</v>
      </c>
      <c r="G418" s="28"/>
      <c r="H4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293</v>
      </c>
      <c r="I418" s="28">
        <f>('[1]Contadores Por Turno 2026'!C420-'[1]Contadores Por Turno 2026'!C419)*10</f>
        <v>350</v>
      </c>
      <c r="J418" s="61">
        <f>Tabla1[[#This Row],[ENTRADA RO 1 (m3)]]</f>
        <v>291.08199999999999</v>
      </c>
      <c r="K418" s="61">
        <f>Tabla1[[#This Row],[RECHAZO ETAPA 1 (m3)]]</f>
        <v>69.081999999999994</v>
      </c>
      <c r="L418" s="61">
        <f>Tabla1[[#This Row],[PERMEADO ETAPA 1  (m3)]]</f>
        <v>222</v>
      </c>
      <c r="M418" s="60">
        <f>1-(Tabla1[[#This Row],[VOLUMEN ENVIADO A RO (m3)]]-Tabla1[[#This Row],[VOLUMEN ENVIADO PERMEADO RO (m3)]])/Tabla1[[#This Row],[VOLUMEN ENVIADO A RO (m3)]]</f>
        <v>0.76267168701602983</v>
      </c>
      <c r="N418" s="61">
        <f>('[1]Contadores Por Turno 2026'!N420-'[1]Contadores Por Turno 2026'!N419)/1000</f>
        <v>291.08199999999999</v>
      </c>
      <c r="O418" s="61">
        <f>('[1]Contadores Por Turno 2026'!O420-'[1]Contadores Por Turno 2026'!O419)</f>
        <v>222</v>
      </c>
      <c r="P418" s="61">
        <f>+Tabla1[[#This Row],[ENTRADA RO 1 (m3)]]-Tabla1[[#This Row],[PERMEADO ETAPA 1  (m3)]]</f>
        <v>69.081999999999994</v>
      </c>
      <c r="Q418" s="60">
        <f>1-(Tabla1[[#This Row],[VOLUMEN ENVIADO A RO (m3)]]-Tabla1[[#This Row],[VOLUMEN ENVIADO PERMEADO RO (m3)]])/Tabla1[[#This Row],[VOLUMEN ENVIADO A RO (m3)]]</f>
        <v>0.76267168701602983</v>
      </c>
      <c r="R418" s="61">
        <v>0</v>
      </c>
      <c r="S418" s="61">
        <v>0</v>
      </c>
      <c r="T418" s="61">
        <v>0</v>
      </c>
      <c r="U418" s="60" t="s">
        <v>18</v>
      </c>
      <c r="V418" s="61">
        <f>Tabla1[[#This Row],[VOLUMEN ENVIADO PERMEADO RO (m3)]]</f>
        <v>222</v>
      </c>
      <c r="W418" s="111">
        <f>Tabla1[[#This Row],[TOTAL CONSUMO AGUA LIMPIA PRODUCCIÓN (m3)]]+Tabla1[[#This Row],[TOTAL CONSUMO AGUA RECHAZO PRODUCCIÓN (m3)]]</f>
        <v>551</v>
      </c>
      <c r="X418" s="111">
        <f>+Tabla1[[#This Row],[PERMEADO ETAPA 1  (m3)]]+Tabla1[[#This Row],[VOLUMEN  PTAP POTABLE (m3)2]]+Tabla1[[#This Row],[VOLUMEN CONSUMO ACUEDUCTO (m3)]]+Tabla1[[#This Row],[VOLUMEN CONSUMO CARROTANQUES (m3)]]</f>
        <v>551</v>
      </c>
      <c r="Y418" s="111">
        <v>0</v>
      </c>
      <c r="Z418" s="111"/>
      <c r="AA418" s="111">
        <f>+Tabla1[[#This Row],[VOLUMEN CONSUMO AGUA LIMPIA TINTORERIA (m3)]]</f>
        <v>288</v>
      </c>
      <c r="AB418" s="104">
        <f>Tabla1[[#This Row],[VOLUMEN CONSUMO AGUA LIMPIA TINTORERIA (m3)]]/Tabla1[[#This Row],[TOTAL CONSUMO AGUA PRODUCCIÓN (m3)]]</f>
        <v>0.52268602540834841</v>
      </c>
      <c r="AC418" s="111">
        <f>Tabla1[[#This Row],[TOTAL CONSUMO AGUA LIMPIA PRODUCCIÓN (m3)]]-Tabla1[[#This Row],[VOLUMEN CONSUMO AGUA LIMPIA LAVANDERIA (m3)]]</f>
        <v>288</v>
      </c>
      <c r="AD418" s="111">
        <v>0</v>
      </c>
      <c r="AE418" s="115"/>
      <c r="AF418" s="115">
        <v>65</v>
      </c>
      <c r="AG418" s="115">
        <v>45</v>
      </c>
      <c r="AH418" s="115">
        <f>Tabla1[[#This Row],[VOLUMEN CONSUMO AGUA LIMPIA LAVANDERIA (m3)]]</f>
        <v>263</v>
      </c>
      <c r="AI418" s="104">
        <f>Tabla1[[#This Row],[VOLUMEN CONSUMO AGUA LIMPIA LAVANDERIA (m3)]]/Tabla1[[#This Row],[TOTAL CONSUMO AGUA PRODUCCIÓN (m3)]]</f>
        <v>0.47731397459165154</v>
      </c>
      <c r="AJ418" s="115">
        <f>'[1]Contadores Por Turno 2026'!D420-'[1]Contadores Por Turno 2026'!D419</f>
        <v>263</v>
      </c>
      <c r="AK418" s="115">
        <v>0</v>
      </c>
      <c r="AL418" s="115"/>
      <c r="AM418" s="115">
        <v>19</v>
      </c>
      <c r="AN418" s="115">
        <v>0</v>
      </c>
      <c r="AO418" s="220">
        <f>'[1]Contadores Por Turno 2026'!R420-'[1]Contadores Por Turno 2026'!R419</f>
        <v>10</v>
      </c>
      <c r="AP418" s="114">
        <v>3.7844036697247674E-2</v>
      </c>
      <c r="AQ418" s="220"/>
      <c r="AR418" s="220">
        <v>8</v>
      </c>
      <c r="AS418" s="115">
        <f>'[1]Contadores Por Turno 2026'!L420-'[1]Contadores Por Turno 2026'!L419</f>
        <v>25</v>
      </c>
      <c r="AT418" s="220"/>
      <c r="AU418" s="112">
        <f>'[1]Contadores Por Turno 2026'!U420-'[1]Contadores Por Turno 2026'!U419</f>
        <v>563</v>
      </c>
      <c r="AV418" s="112">
        <f>'[1]Contadores Por Turno 2026'!V420-'[1]Contadores Por Turno 2026'!V419</f>
        <v>236</v>
      </c>
      <c r="AW418" s="112">
        <f>'[1]Contadores Por Turno 2026'!W420-'[1]Contadores Por Turno 2026'!W419</f>
        <v>87</v>
      </c>
      <c r="AX418" s="112"/>
      <c r="AY418" s="112">
        <f>('[1]Contadores Por Turno 2026'!AD420-'[1]Contadores Por Turno 2026'!AD419)</f>
        <v>50</v>
      </c>
      <c r="AZ418" s="112" t="e">
        <f>('[1]Contadores Por Turno 2026'!S420-'[1]Contadores Por Turno 2026'!S419)/1000</f>
        <v>#VALUE!</v>
      </c>
      <c r="BA418" s="225"/>
      <c r="BB418" s="4"/>
    </row>
    <row r="419" spans="1:54" ht="15.75" thickBot="1" x14ac:dyDescent="0.3">
      <c r="A419" s="25">
        <f>+A418+1</f>
        <v>46162</v>
      </c>
      <c r="B419" s="26">
        <v>3</v>
      </c>
      <c r="C419" s="26">
        <v>21</v>
      </c>
      <c r="D419" s="26">
        <v>20</v>
      </c>
      <c r="E419" s="26">
        <f>'[1]Contadores Por Turno 2026'!X421-'[1]Contadores Por Turno 2026'!X420</f>
        <v>66</v>
      </c>
      <c r="F419" s="26">
        <f>+Tabla1[[#This Row],[VOLUMEN  INGRESO PTAP (m3)]]*0.75</f>
        <v>49.5</v>
      </c>
      <c r="G419" s="26"/>
      <c r="H4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19" s="26">
        <f>('[1]Contadores Por Turno 2026'!C421-'[1]Contadores Por Turno 2026'!C420)*10</f>
        <v>360</v>
      </c>
      <c r="J419" s="57">
        <f>Tabla1[[#This Row],[ENTRADA RO 1 (m3)]]</f>
        <v>293.03800000000001</v>
      </c>
      <c r="K419" s="57">
        <f>Tabla1[[#This Row],[RECHAZO ETAPA 1 (m3)]]</f>
        <v>70.038000000000011</v>
      </c>
      <c r="L419" s="57">
        <f>Tabla1[[#This Row],[PERMEADO ETAPA 1  (m3)]]</f>
        <v>223</v>
      </c>
      <c r="M419" s="56">
        <f>1-(Tabla1[[#This Row],[VOLUMEN ENVIADO A RO (m3)]]-Tabla1[[#This Row],[VOLUMEN ENVIADO PERMEADO RO (m3)]])/Tabla1[[#This Row],[VOLUMEN ENVIADO A RO (m3)]]</f>
        <v>0.76099345477378355</v>
      </c>
      <c r="N419" s="57">
        <f>('[1]Contadores Por Turno 2026'!N421-'[1]Contadores Por Turno 2026'!N420)/1000</f>
        <v>293.03800000000001</v>
      </c>
      <c r="O419" s="57">
        <f>('[1]Contadores Por Turno 2026'!O421-'[1]Contadores Por Turno 2026'!O420)</f>
        <v>223</v>
      </c>
      <c r="P419" s="57">
        <f>+Tabla1[[#This Row],[ENTRADA RO 1 (m3)]]-Tabla1[[#This Row],[PERMEADO ETAPA 1  (m3)]]</f>
        <v>70.038000000000011</v>
      </c>
      <c r="Q419" s="56">
        <f>1-(Tabla1[[#This Row],[VOLUMEN ENVIADO A RO (m3)]]-Tabla1[[#This Row],[VOLUMEN ENVIADO PERMEADO RO (m3)]])/Tabla1[[#This Row],[VOLUMEN ENVIADO A RO (m3)]]</f>
        <v>0.76099345477378355</v>
      </c>
      <c r="R419" s="57">
        <v>0</v>
      </c>
      <c r="S419" s="57">
        <v>0</v>
      </c>
      <c r="T419" s="57">
        <v>0</v>
      </c>
      <c r="U419" s="56" t="s">
        <v>18</v>
      </c>
      <c r="V419" s="57">
        <f>Tabla1[[#This Row],[VOLUMEN ENVIADO PERMEADO RO (m3)]]</f>
        <v>223</v>
      </c>
      <c r="W419" s="101">
        <f>Tabla1[[#This Row],[TOTAL CONSUMO AGUA LIMPIA PRODUCCIÓN (m3)]]+Tabla1[[#This Row],[TOTAL CONSUMO AGUA RECHAZO PRODUCCIÓN (m3)]]</f>
        <v>510.5</v>
      </c>
      <c r="X419" s="101">
        <f>+Tabla1[[#This Row],[PERMEADO ETAPA 1  (m3)]]+Tabla1[[#This Row],[VOLUMEN  PTAP POTABLE (m3)2]]+Tabla1[[#This Row],[VOLUMEN CONSUMO ACUEDUCTO (m3)]]+Tabla1[[#This Row],[VOLUMEN CONSUMO CARROTANQUES (m3)]]</f>
        <v>510.5</v>
      </c>
      <c r="Y419" s="101">
        <v>0</v>
      </c>
      <c r="Z419" s="101"/>
      <c r="AA419" s="101">
        <f>+Tabla1[[#This Row],[VOLUMEN CONSUMO AGUA LIMPIA TINTORERIA (m3)]]</f>
        <v>238.5</v>
      </c>
      <c r="AB419" s="104">
        <f>Tabla1[[#This Row],[VOLUMEN CONSUMO AGUA LIMPIA TINTORERIA (m3)]]/Tabla1[[#This Row],[TOTAL CONSUMO AGUA PRODUCCIÓN (m3)]]</f>
        <v>0.46718903036238979</v>
      </c>
      <c r="AC419" s="101">
        <f>Tabla1[[#This Row],[TOTAL CONSUMO AGUA LIMPIA PRODUCCIÓN (m3)]]-Tabla1[[#This Row],[VOLUMEN CONSUMO AGUA LIMPIA LAVANDERIA (m3)]]</f>
        <v>238.5</v>
      </c>
      <c r="AD419" s="101">
        <v>0</v>
      </c>
      <c r="AE419" s="105"/>
      <c r="AF419" s="105">
        <v>65</v>
      </c>
      <c r="AG419" s="105">
        <v>45</v>
      </c>
      <c r="AH419" s="105">
        <f>Tabla1[[#This Row],[VOLUMEN CONSUMO AGUA LIMPIA LAVANDERIA (m3)]]</f>
        <v>272</v>
      </c>
      <c r="AI419" s="104">
        <f>Tabla1[[#This Row],[VOLUMEN CONSUMO AGUA LIMPIA LAVANDERIA (m3)]]/Tabla1[[#This Row],[TOTAL CONSUMO AGUA PRODUCCIÓN (m3)]]</f>
        <v>0.53281096963761021</v>
      </c>
      <c r="AJ419" s="105">
        <f>'[1]Contadores Por Turno 2026'!D421-'[1]Contadores Por Turno 2026'!D420</f>
        <v>272</v>
      </c>
      <c r="AK419" s="105">
        <v>0</v>
      </c>
      <c r="AL419" s="105"/>
      <c r="AM419" s="105">
        <v>19</v>
      </c>
      <c r="AN419" s="105">
        <v>0</v>
      </c>
      <c r="AO419" s="218">
        <f>'[1]Contadores Por Turno 2026'!R421-'[1]Contadores Por Turno 2026'!R420</f>
        <v>13</v>
      </c>
      <c r="AP419" s="104">
        <v>9.4250706880301127E-3</v>
      </c>
      <c r="AQ419" s="218"/>
      <c r="AR419" s="218">
        <v>8</v>
      </c>
      <c r="AS419" s="105">
        <f>'[1]Contadores Por Turno 2026'!L421-'[1]Contadores Por Turno 2026'!L420</f>
        <v>26</v>
      </c>
      <c r="AT419" s="218"/>
      <c r="AU419" s="102">
        <f>'[1]Contadores Por Turno 2026'!U421-'[1]Contadores Por Turno 2026'!U420</f>
        <v>527</v>
      </c>
      <c r="AV419" s="102">
        <f>'[1]Contadores Por Turno 2026'!V421-'[1]Contadores Por Turno 2026'!V420</f>
        <v>234</v>
      </c>
      <c r="AW419" s="102">
        <f>'[1]Contadores Por Turno 2026'!W421-'[1]Contadores Por Turno 2026'!W420</f>
        <v>140</v>
      </c>
      <c r="AX419" s="102"/>
      <c r="AY419" s="345">
        <f>('[1]Contadores Por Turno 2026'!AD421-'[1]Contadores Por Turno 2026'!AD420)</f>
        <v>42</v>
      </c>
      <c r="AZ419" s="345" t="e">
        <f>('[1]Contadores Por Turno 2026'!S421-'[1]Contadores Por Turno 2026'!S420)/1000</f>
        <v>#VALUE!</v>
      </c>
      <c r="BA419" s="225"/>
      <c r="BB419" s="4"/>
    </row>
    <row r="420" spans="1:54" ht="15.75" thickBot="1" x14ac:dyDescent="0.3">
      <c r="A420" s="23">
        <f>+A419</f>
        <v>46162</v>
      </c>
      <c r="B420" s="17">
        <v>3</v>
      </c>
      <c r="C420" s="17">
        <v>21</v>
      </c>
      <c r="D420" s="17">
        <v>20</v>
      </c>
      <c r="E420" s="17">
        <f>'[1]Contadores Por Turno 2026'!X422-'[1]Contadores Por Turno 2026'!X421</f>
        <v>57</v>
      </c>
      <c r="F420" s="17">
        <f>+Tabla1[[#This Row],[VOLUMEN  INGRESO PTAP (m3)]]*0.75</f>
        <v>42.75</v>
      </c>
      <c r="H4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-221223</v>
      </c>
      <c r="I420" s="17">
        <f>('[1]Contadores Por Turno 2026'!C422-'[1]Contadores Por Turno 2026'!C421)*10</f>
        <v>-118350</v>
      </c>
      <c r="J420" s="59">
        <f>Tabla1[[#This Row],[ENTRADA RO 1 (m3)]]</f>
        <v>238.3</v>
      </c>
      <c r="K420" s="59">
        <f>Tabla1[[#This Row],[RECHAZO ETAPA 1 (m3)]]</f>
        <v>59.300000000000011</v>
      </c>
      <c r="L420" s="59">
        <f>Tabla1[[#This Row],[PERMEADO ETAPA 1  (m3)]]</f>
        <v>179</v>
      </c>
      <c r="M420" s="58">
        <f>1-(Tabla1[[#This Row],[VOLUMEN ENVIADO A RO (m3)]]-Tabla1[[#This Row],[VOLUMEN ENVIADO PERMEADO RO (m3)]])/Tabla1[[#This Row],[VOLUMEN ENVIADO A RO (m3)]]</f>
        <v>0.75115400755350392</v>
      </c>
      <c r="N420" s="59">
        <f>('[1]Contadores Por Turno 2026'!N422-'[1]Contadores Por Turno 2026'!N421)/1000</f>
        <v>238.3</v>
      </c>
      <c r="O420" s="59">
        <f>('[1]Contadores Por Turno 2026'!O422-'[1]Contadores Por Turno 2026'!O421)</f>
        <v>179</v>
      </c>
      <c r="P420" s="59">
        <f>+Tabla1[[#This Row],[ENTRADA RO 1 (m3)]]-Tabla1[[#This Row],[PERMEADO ETAPA 1  (m3)]]</f>
        <v>59.300000000000011</v>
      </c>
      <c r="Q420" s="58">
        <f>1-(Tabla1[[#This Row],[VOLUMEN ENVIADO A RO (m3)]]-Tabla1[[#This Row],[VOLUMEN ENVIADO PERMEADO RO (m3)]])/Tabla1[[#This Row],[VOLUMEN ENVIADO A RO (m3)]]</f>
        <v>0.75115400755350392</v>
      </c>
      <c r="R420" s="59">
        <v>0</v>
      </c>
      <c r="S420" s="59">
        <v>0</v>
      </c>
      <c r="T420" s="59">
        <v>0</v>
      </c>
      <c r="U420" s="58" t="s">
        <v>18</v>
      </c>
      <c r="V420" s="59">
        <f>Tabla1[[#This Row],[VOLUMEN ENVIADO PERMEADO RO (m3)]]</f>
        <v>179</v>
      </c>
      <c r="W420" s="106">
        <f>Tabla1[[#This Row],[TOTAL CONSUMO AGUA LIMPIA PRODUCCIÓN (m3)]]+Tabla1[[#This Row],[TOTAL CONSUMO AGUA RECHAZO PRODUCCIÓN (m3)]]</f>
        <v>-221001.25</v>
      </c>
      <c r="X420" s="106">
        <f>+Tabla1[[#This Row],[PERMEADO ETAPA 1  (m3)]]+Tabla1[[#This Row],[VOLUMEN  PTAP POTABLE (m3)2]]+Tabla1[[#This Row],[VOLUMEN CONSUMO ACUEDUCTO (m3)]]+Tabla1[[#This Row],[VOLUMEN CONSUMO CARROTANQUES (m3)]]</f>
        <v>-221001.25</v>
      </c>
      <c r="Y420" s="106">
        <v>0</v>
      </c>
      <c r="Z420" s="106"/>
      <c r="AA420" s="106">
        <f>+Tabla1[[#This Row],[VOLUMEN CONSUMO AGUA LIMPIA TINTORERIA (m3)]]</f>
        <v>164110.75</v>
      </c>
      <c r="AB420" s="104">
        <f>Tabla1[[#This Row],[VOLUMEN CONSUMO AGUA LIMPIA TINTORERIA (m3)]]/Tabla1[[#This Row],[TOTAL CONSUMO AGUA PRODUCCIÓN (m3)]]</f>
        <v>-0.74257837908156632</v>
      </c>
      <c r="AC420" s="106">
        <f>Tabla1[[#This Row],[TOTAL CONSUMO AGUA LIMPIA PRODUCCIÓN (m3)]]-Tabla1[[#This Row],[VOLUMEN CONSUMO AGUA LIMPIA LAVANDERIA (m3)]]</f>
        <v>164110.75</v>
      </c>
      <c r="AD420" s="106">
        <v>0</v>
      </c>
      <c r="AE420" s="110"/>
      <c r="AF420" s="110">
        <v>65</v>
      </c>
      <c r="AG420" s="110">
        <v>45</v>
      </c>
      <c r="AH420" s="110">
        <f>Tabla1[[#This Row],[VOLUMEN CONSUMO AGUA LIMPIA LAVANDERIA (m3)]]</f>
        <v>-385112</v>
      </c>
      <c r="AI420" s="104">
        <f>Tabla1[[#This Row],[VOLUMEN CONSUMO AGUA LIMPIA LAVANDERIA (m3)]]/Tabla1[[#This Row],[TOTAL CONSUMO AGUA PRODUCCIÓN (m3)]]</f>
        <v>1.7425783790815663</v>
      </c>
      <c r="AJ420" s="110">
        <f>'[1]Contadores Por Turno 2026'!D422-'[1]Contadores Por Turno 2026'!D421</f>
        <v>-385112</v>
      </c>
      <c r="AK420" s="110">
        <v>0</v>
      </c>
      <c r="AL420" s="110"/>
      <c r="AM420" s="110">
        <v>19</v>
      </c>
      <c r="AN420" s="110">
        <v>0</v>
      </c>
      <c r="AO420" s="219">
        <f>'[1]Contadores Por Turno 2026'!R422-'[1]Contadores Por Turno 2026'!R421</f>
        <v>-53344</v>
      </c>
      <c r="AP420" s="109">
        <v>5.9382422802850332E-2</v>
      </c>
      <c r="AQ420" s="219"/>
      <c r="AR420" s="219">
        <v>8</v>
      </c>
      <c r="AS420" s="110">
        <f>'[1]Contadores Por Turno 2026'!L422-'[1]Contadores Por Turno 2026'!L421</f>
        <v>-26891</v>
      </c>
      <c r="AT420" s="219"/>
      <c r="AU420" s="107">
        <f>'[1]Contadores Por Turno 2026'!U422-'[1]Contadores Por Turno 2026'!U421</f>
        <v>-220987</v>
      </c>
      <c r="AV420" s="107">
        <f>'[1]Contadores Por Turno 2026'!V422-'[1]Contadores Por Turno 2026'!V421</f>
        <v>-277216</v>
      </c>
      <c r="AW420" s="107">
        <f>'[1]Contadores Por Turno 2026'!W422-'[1]Contadores Por Turno 2026'!W421</f>
        <v>-305545</v>
      </c>
      <c r="AX420" s="107"/>
      <c r="AY420" s="346">
        <f>('[1]Contadores Por Turno 2026'!AD422-'[1]Contadores Por Turno 2026'!AD421)</f>
        <v>-122</v>
      </c>
      <c r="AZ420" s="346" t="e">
        <f>('[1]Contadores Por Turno 2026'!S422-'[1]Contadores Por Turno 2026'!S421)/1000</f>
        <v>#VALUE!</v>
      </c>
      <c r="BA420" s="225"/>
      <c r="BB420" s="4"/>
    </row>
    <row r="421" spans="1:54" ht="15.75" thickBot="1" x14ac:dyDescent="0.3">
      <c r="A421" s="27">
        <f>+A420</f>
        <v>46162</v>
      </c>
      <c r="B421" s="28">
        <v>3</v>
      </c>
      <c r="C421" s="28">
        <v>21</v>
      </c>
      <c r="D421" s="28">
        <v>20</v>
      </c>
      <c r="E421" s="28">
        <f>'[1]Contadores Por Turno 2026'!X423-'[1]Contadores Por Turno 2026'!X422</f>
        <v>57</v>
      </c>
      <c r="F421" s="28">
        <f>+Tabla1[[#This Row],[VOLUMEN  INGRESO PTAP (m3)]]*0.75</f>
        <v>42.75</v>
      </c>
      <c r="G421" s="28"/>
      <c r="H4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221703</v>
      </c>
      <c r="I421" s="28">
        <f>('[1]Contadores Por Turno 2026'!C423-'[1]Contadores Por Turno 2026'!C422)*10</f>
        <v>118880</v>
      </c>
      <c r="J421" s="61">
        <f>Tabla1[[#This Row],[ENTRADA RO 1 (m3)]]</f>
        <v>187.63399999999999</v>
      </c>
      <c r="K421" s="61">
        <f>Tabla1[[#This Row],[RECHAZO ETAPA 1 (m3)]]</f>
        <v>63.633999999999986</v>
      </c>
      <c r="L421" s="61">
        <f>Tabla1[[#This Row],[PERMEADO ETAPA 1  (m3)]]</f>
        <v>124</v>
      </c>
      <c r="M421" s="60">
        <f>1-(Tabla1[[#This Row],[VOLUMEN ENVIADO A RO (m3)]]-Tabla1[[#This Row],[VOLUMEN ENVIADO PERMEADO RO (m3)]])/Tabla1[[#This Row],[VOLUMEN ENVIADO A RO (m3)]]</f>
        <v>0.66086103797819162</v>
      </c>
      <c r="N421" s="61">
        <f>('[1]Contadores Por Turno 2026'!N423-'[1]Contadores Por Turno 2026'!N422)/1000</f>
        <v>187.63399999999999</v>
      </c>
      <c r="O421" s="61">
        <f>('[1]Contadores Por Turno 2026'!O423-'[1]Contadores Por Turno 2026'!O422)</f>
        <v>124</v>
      </c>
      <c r="P421" s="61">
        <f>+Tabla1[[#This Row],[ENTRADA RO 1 (m3)]]-Tabla1[[#This Row],[PERMEADO ETAPA 1  (m3)]]</f>
        <v>63.633999999999986</v>
      </c>
      <c r="Q421" s="60">
        <f>1-(Tabla1[[#This Row],[VOLUMEN ENVIADO A RO (m3)]]-Tabla1[[#This Row],[VOLUMEN ENVIADO PERMEADO RO (m3)]])/Tabla1[[#This Row],[VOLUMEN ENVIADO A RO (m3)]]</f>
        <v>0.66086103797819162</v>
      </c>
      <c r="R421" s="61">
        <v>0</v>
      </c>
      <c r="S421" s="61">
        <v>0</v>
      </c>
      <c r="T421" s="61">
        <v>0</v>
      </c>
      <c r="U421" s="60" t="s">
        <v>18</v>
      </c>
      <c r="V421" s="61">
        <f>Tabla1[[#This Row],[VOLUMEN ENVIADO PERMEADO RO (m3)]]</f>
        <v>124</v>
      </c>
      <c r="W421" s="111">
        <f>Tabla1[[#This Row],[TOTAL CONSUMO AGUA LIMPIA PRODUCCIÓN (m3)]]+Tabla1[[#This Row],[TOTAL CONSUMO AGUA RECHAZO PRODUCCIÓN (m3)]]</f>
        <v>221869.75</v>
      </c>
      <c r="X421" s="111">
        <f>+Tabla1[[#This Row],[PERMEADO ETAPA 1  (m3)]]+Tabla1[[#This Row],[VOLUMEN  PTAP POTABLE (m3)2]]+Tabla1[[#This Row],[VOLUMEN CONSUMO ACUEDUCTO (m3)]]+Tabla1[[#This Row],[VOLUMEN CONSUMO CARROTANQUES (m3)]]</f>
        <v>221869.75</v>
      </c>
      <c r="Y421" s="111">
        <v>0</v>
      </c>
      <c r="Z421" s="111"/>
      <c r="AA421" s="111">
        <f>+Tabla1[[#This Row],[VOLUMEN CONSUMO AGUA LIMPIA TINTORERIA (m3)]]</f>
        <v>-163623.25</v>
      </c>
      <c r="AB421" s="104">
        <f>Tabla1[[#This Row],[VOLUMEN CONSUMO AGUA LIMPIA TINTORERIA (m3)]]/Tabla1[[#This Row],[TOTAL CONSUMO AGUA PRODUCCIÓN (m3)]]</f>
        <v>-0.73747435150578211</v>
      </c>
      <c r="AC421" s="111">
        <f>Tabla1[[#This Row],[TOTAL CONSUMO AGUA LIMPIA PRODUCCIÓN (m3)]]-Tabla1[[#This Row],[VOLUMEN CONSUMO AGUA LIMPIA LAVANDERIA (m3)]]</f>
        <v>-163623.25</v>
      </c>
      <c r="AD421" s="111">
        <v>0</v>
      </c>
      <c r="AE421" s="115"/>
      <c r="AF421" s="115">
        <v>65</v>
      </c>
      <c r="AG421" s="115">
        <v>45</v>
      </c>
      <c r="AH421" s="115">
        <f>Tabla1[[#This Row],[VOLUMEN CONSUMO AGUA LIMPIA LAVANDERIA (m3)]]</f>
        <v>385493</v>
      </c>
      <c r="AI421" s="104">
        <f>Tabla1[[#This Row],[VOLUMEN CONSUMO AGUA LIMPIA LAVANDERIA (m3)]]/Tabla1[[#This Row],[TOTAL CONSUMO AGUA PRODUCCIÓN (m3)]]</f>
        <v>1.737474351505782</v>
      </c>
      <c r="AJ421" s="115">
        <f>'[1]Contadores Por Turno 2026'!D423-'[1]Contadores Por Turno 2026'!D422</f>
        <v>385493</v>
      </c>
      <c r="AK421" s="115">
        <v>0</v>
      </c>
      <c r="AL421" s="115"/>
      <c r="AM421" s="115">
        <v>19</v>
      </c>
      <c r="AN421" s="115">
        <v>0</v>
      </c>
      <c r="AO421" s="220">
        <f>'[1]Contadores Por Turno 2026'!R423-'[1]Contadores Por Turno 2026'!R422</f>
        <v>53377</v>
      </c>
      <c r="AP421" s="114">
        <v>1.9092714220253604E-2</v>
      </c>
      <c r="AQ421" s="220"/>
      <c r="AR421" s="220">
        <v>8</v>
      </c>
      <c r="AS421" s="115">
        <f>'[1]Contadores Por Turno 2026'!L423-'[1]Contadores Por Turno 2026'!L422</f>
        <v>26937</v>
      </c>
      <c r="AT421" s="220"/>
      <c r="AU421" s="112">
        <f>'[1]Contadores Por Turno 2026'!U423-'[1]Contadores Por Turno 2026'!U422</f>
        <v>221884</v>
      </c>
      <c r="AV421" s="112">
        <f>'[1]Contadores Por Turno 2026'!V423-'[1]Contadores Por Turno 2026'!V422</f>
        <v>277404</v>
      </c>
      <c r="AW421" s="112">
        <f>'[1]Contadores Por Turno 2026'!W423-'[1]Contadores Por Turno 2026'!W422</f>
        <v>305722</v>
      </c>
      <c r="AX421" s="112"/>
      <c r="AY421" s="112">
        <f>('[1]Contadores Por Turno 2026'!AD423-'[1]Contadores Por Turno 2026'!AD422)</f>
        <v>175</v>
      </c>
      <c r="AZ421" s="112" t="e">
        <f>('[1]Contadores Por Turno 2026'!S423-'[1]Contadores Por Turno 2026'!S422)/1000</f>
        <v>#VALUE!</v>
      </c>
      <c r="BA421" s="225"/>
      <c r="BB421" s="4"/>
    </row>
    <row r="422" spans="1:54" ht="15.75" thickBot="1" x14ac:dyDescent="0.3">
      <c r="A422" s="25">
        <f>+A421+1</f>
        <v>46163</v>
      </c>
      <c r="B422" s="26">
        <v>3</v>
      </c>
      <c r="C422" s="26">
        <v>21</v>
      </c>
      <c r="D422" s="26">
        <v>21</v>
      </c>
      <c r="E422" s="26">
        <f>'[1]Contadores Por Turno 2026'!X424-'[1]Contadores Por Turno 2026'!X423</f>
        <v>-384</v>
      </c>
      <c r="F422" s="26">
        <f>+Tabla1[[#This Row],[VOLUMEN  INGRESO PTAP (m3)]]*0.75</f>
        <v>-288</v>
      </c>
      <c r="G422" s="26"/>
      <c r="H4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306584</v>
      </c>
      <c r="I422" s="26">
        <f>('[1]Contadores Por Turno 2026'!C424-'[1]Contadores Por Turno 2026'!C423)*10</f>
        <v>260</v>
      </c>
      <c r="J422" s="57">
        <f>Tabla1[[#This Row],[ENTRADA RO 1 (m3)]]</f>
        <v>-1788.021</v>
      </c>
      <c r="K422" s="57">
        <f>Tabla1[[#This Row],[RECHAZO ETAPA 1 (m3)]]</f>
        <v>303976.97899999999</v>
      </c>
      <c r="L422" s="57">
        <f>Tabla1[[#This Row],[PERMEADO ETAPA 1  (m3)]]</f>
        <v>-305765</v>
      </c>
      <c r="M422" s="56">
        <f>1-(Tabla1[[#This Row],[VOLUMEN ENVIADO A RO (m3)]]-Tabla1[[#This Row],[VOLUMEN ENVIADO PERMEADO RO (m3)]])/Tabla1[[#This Row],[VOLUMEN ENVIADO A RO (m3)]]</f>
        <v>171.00749935263624</v>
      </c>
      <c r="N422" s="57">
        <f>('[1]Contadores Por Turno 2026'!N424-'[1]Contadores Por Turno 2026'!N423)/1000</f>
        <v>-1788.021</v>
      </c>
      <c r="O422" s="57">
        <f>('[1]Contadores Por Turno 2026'!O424-'[1]Contadores Por Turno 2026'!O423)</f>
        <v>-305765</v>
      </c>
      <c r="P422" s="57">
        <f>+Tabla1[[#This Row],[ENTRADA RO 1 (m3)]]-Tabla1[[#This Row],[PERMEADO ETAPA 1  (m3)]]</f>
        <v>303976.97899999999</v>
      </c>
      <c r="Q422" s="56">
        <f>1-(Tabla1[[#This Row],[VOLUMEN ENVIADO A RO (m3)]]-Tabla1[[#This Row],[VOLUMEN ENVIADO PERMEADO RO (m3)]])/Tabla1[[#This Row],[VOLUMEN ENVIADO A RO (m3)]]</f>
        <v>171.00749935263624</v>
      </c>
      <c r="R422" s="57">
        <v>0</v>
      </c>
      <c r="S422" s="57">
        <v>0</v>
      </c>
      <c r="T422" s="57">
        <v>0</v>
      </c>
      <c r="U422" s="56" t="s">
        <v>18</v>
      </c>
      <c r="V422" s="57">
        <f>Tabla1[[#This Row],[VOLUMEN ENVIADO PERMEADO RO (m3)]]</f>
        <v>-305765</v>
      </c>
      <c r="W422" s="101">
        <f>Tabla1[[#This Row],[TOTAL CONSUMO AGUA LIMPIA PRODUCCIÓN (m3)]]+Tabla1[[#This Row],[TOTAL CONSUMO AGUA RECHAZO PRODUCCIÓN (m3)]]</f>
        <v>531</v>
      </c>
      <c r="X422" s="101">
        <f>+Tabla1[[#This Row],[PERMEADO ETAPA 1  (m3)]]+Tabla1[[#This Row],[VOLUMEN  PTAP POTABLE (m3)2]]+Tabla1[[#This Row],[VOLUMEN CONSUMO ACUEDUCTO (m3)]]+Tabla1[[#This Row],[VOLUMEN CONSUMO CARROTANQUES (m3)]]</f>
        <v>531</v>
      </c>
      <c r="Y422" s="101">
        <v>0</v>
      </c>
      <c r="Z422" s="101"/>
      <c r="AA422" s="101">
        <f>+Tabla1[[#This Row],[VOLUMEN CONSUMO AGUA LIMPIA TINTORERIA (m3)]]</f>
        <v>358</v>
      </c>
      <c r="AB422" s="104">
        <f>Tabla1[[#This Row],[VOLUMEN CONSUMO AGUA LIMPIA TINTORERIA (m3)]]/Tabla1[[#This Row],[TOTAL CONSUMO AGUA PRODUCCIÓN (m3)]]</f>
        <v>0.67419962335216577</v>
      </c>
      <c r="AC422" s="101">
        <f>Tabla1[[#This Row],[TOTAL CONSUMO AGUA LIMPIA PRODUCCIÓN (m3)]]-Tabla1[[#This Row],[VOLUMEN CONSUMO AGUA LIMPIA LAVANDERIA (m3)]]</f>
        <v>358</v>
      </c>
      <c r="AD422" s="101">
        <v>0</v>
      </c>
      <c r="AE422" s="105"/>
      <c r="AF422" s="105">
        <v>65</v>
      </c>
      <c r="AG422" s="105">
        <v>45</v>
      </c>
      <c r="AH422" s="105">
        <f>Tabla1[[#This Row],[VOLUMEN CONSUMO AGUA LIMPIA LAVANDERIA (m3)]]</f>
        <v>173</v>
      </c>
      <c r="AI422" s="104">
        <f>Tabla1[[#This Row],[VOLUMEN CONSUMO AGUA LIMPIA LAVANDERIA (m3)]]/Tabla1[[#This Row],[TOTAL CONSUMO AGUA PRODUCCIÓN (m3)]]</f>
        <v>0.32580037664783429</v>
      </c>
      <c r="AJ422" s="105">
        <f>'[1]Contadores Por Turno 2026'!D424-'[1]Contadores Por Turno 2026'!D423</f>
        <v>173</v>
      </c>
      <c r="AK422" s="105">
        <v>0</v>
      </c>
      <c r="AL422" s="105"/>
      <c r="AM422" s="105">
        <v>19</v>
      </c>
      <c r="AN422" s="105">
        <v>0</v>
      </c>
      <c r="AO422" s="218">
        <f>'[1]Contadores Por Turno 2026'!R424-'[1]Contadores Por Turno 2026'!R423</f>
        <v>17</v>
      </c>
      <c r="AP422" s="104">
        <v>6.1761072878065981E-3</v>
      </c>
      <c r="AQ422" s="218"/>
      <c r="AR422" s="218">
        <v>8</v>
      </c>
      <c r="AS422" s="105">
        <f>'[1]Contadores Por Turno 2026'!L424-'[1]Contadores Por Turno 2026'!L423</f>
        <v>26</v>
      </c>
      <c r="AT422" s="218"/>
      <c r="AU422" s="102">
        <f>'[1]Contadores Por Turno 2026'!U424-'[1]Contadores Por Turno 2026'!U423</f>
        <v>435</v>
      </c>
      <c r="AV422" s="102">
        <f>'[1]Contadores Por Turno 2026'!V424-'[1]Contadores Por Turno 2026'!V423</f>
        <v>129</v>
      </c>
      <c r="AW422" s="102">
        <f>'[1]Contadores Por Turno 2026'!W424-'[1]Contadores Por Turno 2026'!W423</f>
        <v>120</v>
      </c>
      <c r="AX422" s="102"/>
      <c r="AY422" s="345">
        <f>('[1]Contadores Por Turno 2026'!AD424-'[1]Contadores Por Turno 2026'!AD423)</f>
        <v>35</v>
      </c>
      <c r="AZ422" s="345" t="e">
        <f>('[1]Contadores Por Turno 2026'!S424-'[1]Contadores Por Turno 2026'!S423)/1000</f>
        <v>#VALUE!</v>
      </c>
      <c r="BA422" s="225"/>
      <c r="BB422" s="4"/>
    </row>
    <row r="423" spans="1:54" ht="15.75" thickBot="1" x14ac:dyDescent="0.3">
      <c r="A423" s="23">
        <f>+A422</f>
        <v>46163</v>
      </c>
      <c r="B423" s="17">
        <v>3</v>
      </c>
      <c r="C423" s="17">
        <v>21</v>
      </c>
      <c r="D423" s="17">
        <v>21</v>
      </c>
      <c r="E423" s="17">
        <f>'[1]Contadores Por Turno 2026'!X425-'[1]Contadores Por Turno 2026'!X424</f>
        <v>0</v>
      </c>
      <c r="F423" s="17">
        <f>+Tabla1[[#This Row],[VOLUMEN  INGRESO PTAP (m3)]]*0.75</f>
        <v>0</v>
      </c>
      <c r="H4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-222319</v>
      </c>
      <c r="I423" s="17">
        <f>('[1]Contadores Por Turno 2026'!C425-'[1]Contadores Por Turno 2026'!C424)*10</f>
        <v>-119140</v>
      </c>
      <c r="J423" s="59">
        <f>Tabla1[[#This Row],[ENTRADA RO 1 (m3)]]</f>
        <v>0</v>
      </c>
      <c r="K423" s="59">
        <f>Tabla1[[#This Row],[RECHAZO ETAPA 1 (m3)]]</f>
        <v>0</v>
      </c>
      <c r="L423" s="59">
        <f>Tabla1[[#This Row],[PERMEADO ETAPA 1  (m3)]]</f>
        <v>0</v>
      </c>
      <c r="M423" s="58" t="e">
        <f>1-(Tabla1[[#This Row],[VOLUMEN ENVIADO A RO (m3)]]-Tabla1[[#This Row],[VOLUMEN ENVIADO PERMEADO RO (m3)]])/Tabla1[[#This Row],[VOLUMEN ENVIADO A RO (m3)]]</f>
        <v>#DIV/0!</v>
      </c>
      <c r="N423" s="59">
        <f>('[1]Contadores Por Turno 2026'!N425-'[1]Contadores Por Turno 2026'!N424)/1000</f>
        <v>0</v>
      </c>
      <c r="O423" s="59">
        <f>('[1]Contadores Por Turno 2026'!O425-'[1]Contadores Por Turno 2026'!O424)</f>
        <v>0</v>
      </c>
      <c r="P423" s="59">
        <f>+Tabla1[[#This Row],[ENTRADA RO 1 (m3)]]-Tabla1[[#This Row],[PERMEADO ETAPA 1  (m3)]]</f>
        <v>0</v>
      </c>
      <c r="Q423" s="58" t="e">
        <f>1-(Tabla1[[#This Row],[VOLUMEN ENVIADO A RO (m3)]]-Tabla1[[#This Row],[VOLUMEN ENVIADO PERMEADO RO (m3)]])/Tabla1[[#This Row],[VOLUMEN ENVIADO A RO (m3)]]</f>
        <v>#DIV/0!</v>
      </c>
      <c r="R423" s="59">
        <v>0</v>
      </c>
      <c r="S423" s="59">
        <v>0</v>
      </c>
      <c r="T423" s="59">
        <v>0</v>
      </c>
      <c r="U423" s="58" t="s">
        <v>18</v>
      </c>
      <c r="V423" s="59">
        <f>Tabla1[[#This Row],[VOLUMEN ENVIADO PERMEADO RO (m3)]]</f>
        <v>0</v>
      </c>
      <c r="W423" s="106">
        <f>Tabla1[[#This Row],[TOTAL CONSUMO AGUA LIMPIA PRODUCCIÓN (m3)]]+Tabla1[[#This Row],[TOTAL CONSUMO AGUA RECHAZO PRODUCCIÓN (m3)]]</f>
        <v>-222319</v>
      </c>
      <c r="X423" s="106">
        <f>+Tabla1[[#This Row],[PERMEADO ETAPA 1  (m3)]]+Tabla1[[#This Row],[VOLUMEN  PTAP POTABLE (m3)2]]+Tabla1[[#This Row],[VOLUMEN CONSUMO ACUEDUCTO (m3)]]+Tabla1[[#This Row],[VOLUMEN CONSUMO CARROTANQUES (m3)]]</f>
        <v>-222319</v>
      </c>
      <c r="Y423" s="106">
        <v>0</v>
      </c>
      <c r="Z423" s="106"/>
      <c r="AA423" s="106">
        <f>+Tabla1[[#This Row],[VOLUMEN CONSUMO AGUA LIMPIA TINTORERIA (m3)]]</f>
        <v>163347</v>
      </c>
      <c r="AB423" s="104">
        <f>Tabla1[[#This Row],[VOLUMEN CONSUMO AGUA LIMPIA TINTORERIA (m3)]]/Tabla1[[#This Row],[TOTAL CONSUMO AGUA PRODUCCIÓN (m3)]]</f>
        <v>-0.73474152006801041</v>
      </c>
      <c r="AC423" s="106">
        <f>Tabla1[[#This Row],[TOTAL CONSUMO AGUA LIMPIA PRODUCCIÓN (m3)]]-Tabla1[[#This Row],[VOLUMEN CONSUMO AGUA LIMPIA LAVANDERIA (m3)]]</f>
        <v>163347</v>
      </c>
      <c r="AD423" s="106">
        <v>0</v>
      </c>
      <c r="AE423" s="110"/>
      <c r="AF423" s="110">
        <v>65</v>
      </c>
      <c r="AG423" s="110">
        <v>45</v>
      </c>
      <c r="AH423" s="110">
        <f>Tabla1[[#This Row],[VOLUMEN CONSUMO AGUA LIMPIA LAVANDERIA (m3)]]</f>
        <v>-385666</v>
      </c>
      <c r="AI423" s="104">
        <f>Tabla1[[#This Row],[VOLUMEN CONSUMO AGUA LIMPIA LAVANDERIA (m3)]]/Tabla1[[#This Row],[TOTAL CONSUMO AGUA PRODUCCIÓN (m3)]]</f>
        <v>1.7347415200680103</v>
      </c>
      <c r="AJ423" s="110">
        <f>'[1]Contadores Por Turno 2026'!D425-'[1]Contadores Por Turno 2026'!D424</f>
        <v>-385666</v>
      </c>
      <c r="AK423" s="110">
        <v>0</v>
      </c>
      <c r="AL423" s="110"/>
      <c r="AM423" s="110">
        <v>19</v>
      </c>
      <c r="AN423" s="110">
        <v>0</v>
      </c>
      <c r="AO423" s="219">
        <f>'[1]Contadores Por Turno 2026'!R425-'[1]Contadores Por Turno 2026'!R424</f>
        <v>-53394</v>
      </c>
      <c r="AP423" s="109">
        <v>4.0264595916019608E-2</v>
      </c>
      <c r="AQ423" s="219"/>
      <c r="AR423" s="219">
        <v>8</v>
      </c>
      <c r="AS423" s="110">
        <f>'[1]Contadores Por Turno 2026'!L425-'[1]Contadores Por Turno 2026'!L424</f>
        <v>-26963</v>
      </c>
      <c r="AT423" s="219"/>
      <c r="AU423" s="107">
        <f>'[1]Contadores Por Turno 2026'!U425-'[1]Contadores Por Turno 2026'!U424</f>
        <v>-222319</v>
      </c>
      <c r="AV423" s="107">
        <f>'[1]Contadores Por Turno 2026'!V425-'[1]Contadores Por Turno 2026'!V424</f>
        <v>-277533</v>
      </c>
      <c r="AW423" s="107">
        <f>'[1]Contadores Por Turno 2026'!W425-'[1]Contadores Por Turno 2026'!W424</f>
        <v>-305842</v>
      </c>
      <c r="AX423" s="107"/>
      <c r="AY423" s="346">
        <f>('[1]Contadores Por Turno 2026'!AD425-'[1]Contadores Por Turno 2026'!AD424)</f>
        <v>-210</v>
      </c>
      <c r="AZ423" s="346" t="e">
        <f>('[1]Contadores Por Turno 2026'!S425-'[1]Contadores Por Turno 2026'!S424)/1000</f>
        <v>#VALUE!</v>
      </c>
      <c r="BA423" s="225"/>
      <c r="BB423" s="4"/>
    </row>
    <row r="424" spans="1:54" ht="15.75" thickBot="1" x14ac:dyDescent="0.3">
      <c r="A424" s="27">
        <f>+A423</f>
        <v>46163</v>
      </c>
      <c r="B424" s="28">
        <v>3</v>
      </c>
      <c r="C424" s="28">
        <v>21</v>
      </c>
      <c r="D424" s="28">
        <v>21</v>
      </c>
      <c r="E424" s="28">
        <f>'[1]Contadores Por Turno 2026'!X426-'[1]Contadores Por Turno 2026'!X425</f>
        <v>0</v>
      </c>
      <c r="F424" s="28">
        <f>+Tabla1[[#This Row],[VOLUMEN  INGRESO PTAP (m3)]]*0.75</f>
        <v>0</v>
      </c>
      <c r="G424" s="28"/>
      <c r="H4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4" s="28">
        <f>('[1]Contadores Por Turno 2026'!C426-'[1]Contadores Por Turno 2026'!C425)*10</f>
        <v>0</v>
      </c>
      <c r="J424" s="61">
        <f>Tabla1[[#This Row],[ENTRADA RO 1 (m3)]]</f>
        <v>0</v>
      </c>
      <c r="K424" s="61">
        <f>Tabla1[[#This Row],[RECHAZO ETAPA 1 (m3)]]</f>
        <v>0</v>
      </c>
      <c r="L424" s="61">
        <f>Tabla1[[#This Row],[PERMEADO ETAPA 1  (m3)]]</f>
        <v>0</v>
      </c>
      <c r="M424" s="60" t="e">
        <f>1-(Tabla1[[#This Row],[VOLUMEN ENVIADO A RO (m3)]]-Tabla1[[#This Row],[VOLUMEN ENVIADO PERMEADO RO (m3)]])/Tabla1[[#This Row],[VOLUMEN ENVIADO A RO (m3)]]</f>
        <v>#DIV/0!</v>
      </c>
      <c r="N424" s="61">
        <f>('[1]Contadores Por Turno 2026'!N426-'[1]Contadores Por Turno 2026'!N425)/1000</f>
        <v>0</v>
      </c>
      <c r="O424" s="61">
        <f>('[1]Contadores Por Turno 2026'!O426-'[1]Contadores Por Turno 2026'!O425)</f>
        <v>0</v>
      </c>
      <c r="P424" s="61">
        <f>+Tabla1[[#This Row],[ENTRADA RO 1 (m3)]]-Tabla1[[#This Row],[PERMEADO ETAPA 1  (m3)]]</f>
        <v>0</v>
      </c>
      <c r="Q424" s="60" t="e">
        <f>1-(Tabla1[[#This Row],[VOLUMEN ENVIADO A RO (m3)]]-Tabla1[[#This Row],[VOLUMEN ENVIADO PERMEADO RO (m3)]])/Tabla1[[#This Row],[VOLUMEN ENVIADO A RO (m3)]]</f>
        <v>#DIV/0!</v>
      </c>
      <c r="R424" s="61">
        <v>0</v>
      </c>
      <c r="S424" s="61">
        <v>0</v>
      </c>
      <c r="T424" s="61">
        <v>0</v>
      </c>
      <c r="U424" s="60" t="s">
        <v>18</v>
      </c>
      <c r="V424" s="61">
        <f>Tabla1[[#This Row],[VOLUMEN ENVIADO PERMEADO RO (m3)]]</f>
        <v>0</v>
      </c>
      <c r="W424" s="111">
        <f>Tabla1[[#This Row],[TOTAL CONSUMO AGUA LIMPIA PRODUCCIÓN (m3)]]+Tabla1[[#This Row],[TOTAL CONSUMO AGUA RECHAZO PRODUCCIÓN (m3)]]</f>
        <v>0</v>
      </c>
      <c r="X424" s="111">
        <f>+Tabla1[[#This Row],[PERMEADO ETAPA 1  (m3)]]+Tabla1[[#This Row],[VOLUMEN  PTAP POTABLE (m3)2]]+Tabla1[[#This Row],[VOLUMEN CONSUMO ACUEDUCTO (m3)]]+Tabla1[[#This Row],[VOLUMEN CONSUMO CARROTANQUES (m3)]]</f>
        <v>0</v>
      </c>
      <c r="Y424" s="111">
        <v>0</v>
      </c>
      <c r="Z424" s="111"/>
      <c r="AA424" s="111">
        <f>+Tabla1[[#This Row],[VOLUMEN CONSUMO AGUA LIMPIA TINTORERIA (m3)]]</f>
        <v>0</v>
      </c>
      <c r="AB424" s="104" t="e">
        <f>Tabla1[[#This Row],[VOLUMEN CONSUMO AGUA LIMPIA TINTORERIA (m3)]]/Tabla1[[#This Row],[TOTAL CONSUMO AGUA PRODUCCIÓN (m3)]]</f>
        <v>#DIV/0!</v>
      </c>
      <c r="AC424" s="111">
        <f>Tabla1[[#This Row],[TOTAL CONSUMO AGUA LIMPIA PRODUCCIÓN (m3)]]-Tabla1[[#This Row],[VOLUMEN CONSUMO AGUA LIMPIA LAVANDERIA (m3)]]</f>
        <v>0</v>
      </c>
      <c r="AD424" s="111">
        <v>0</v>
      </c>
      <c r="AE424" s="115"/>
      <c r="AF424" s="115">
        <v>65</v>
      </c>
      <c r="AG424" s="115">
        <v>45</v>
      </c>
      <c r="AH424" s="115">
        <f>Tabla1[[#This Row],[VOLUMEN CONSUMO AGUA LIMPIA LAVANDERIA (m3)]]</f>
        <v>0</v>
      </c>
      <c r="AI424" s="104" t="e">
        <f>Tabla1[[#This Row],[VOLUMEN CONSUMO AGUA LIMPIA LAVANDERIA (m3)]]/Tabla1[[#This Row],[TOTAL CONSUMO AGUA PRODUCCIÓN (m3)]]</f>
        <v>#DIV/0!</v>
      </c>
      <c r="AJ424" s="115">
        <f>'[1]Contadores Por Turno 2026'!D426-'[1]Contadores Por Turno 2026'!D425</f>
        <v>0</v>
      </c>
      <c r="AK424" s="115">
        <v>0</v>
      </c>
      <c r="AL424" s="115"/>
      <c r="AM424" s="115">
        <v>19</v>
      </c>
      <c r="AN424" s="115">
        <v>0</v>
      </c>
      <c r="AO424" s="220">
        <f>'[1]Contadores Por Turno 2026'!R426-'[1]Contadores Por Turno 2026'!R425</f>
        <v>0</v>
      </c>
      <c r="AP424" s="114">
        <v>1.7159763313609466E-2</v>
      </c>
      <c r="AQ424" s="220"/>
      <c r="AR424" s="220">
        <v>8</v>
      </c>
      <c r="AS424" s="115">
        <f>'[1]Contadores Por Turno 2026'!L426-'[1]Contadores Por Turno 2026'!L425</f>
        <v>0</v>
      </c>
      <c r="AT424" s="220"/>
      <c r="AU424" s="112">
        <f>'[1]Contadores Por Turno 2026'!U426-'[1]Contadores Por Turno 2026'!U425</f>
        <v>0</v>
      </c>
      <c r="AV424" s="112">
        <f>'[1]Contadores Por Turno 2026'!V426-'[1]Contadores Por Turno 2026'!V425</f>
        <v>0</v>
      </c>
      <c r="AW424" s="112">
        <f>'[1]Contadores Por Turno 2026'!W426-'[1]Contadores Por Turno 2026'!W425</f>
        <v>0</v>
      </c>
      <c r="AX424" s="112"/>
      <c r="AY424" s="112">
        <f>('[1]Contadores Por Turno 2026'!AD426-'[1]Contadores Por Turno 2026'!AD425)</f>
        <v>0</v>
      </c>
      <c r="AZ424" s="112">
        <f>('[1]Contadores Por Turno 2026'!S426-'[1]Contadores Por Turno 2026'!S425)/1000</f>
        <v>0</v>
      </c>
      <c r="BA424" s="225"/>
      <c r="BB424" s="4"/>
    </row>
    <row r="425" spans="1:54" ht="15.75" thickBot="1" x14ac:dyDescent="0.3">
      <c r="A425" s="25">
        <f>+A424+1</f>
        <v>46164</v>
      </c>
      <c r="B425" s="26">
        <v>3</v>
      </c>
      <c r="C425" s="26">
        <v>21</v>
      </c>
      <c r="D425" s="26">
        <v>22</v>
      </c>
      <c r="E425" s="26">
        <f>'[1]Contadores Por Turno 2026'!X427-'[1]Contadores Por Turno 2026'!X426</f>
        <v>0</v>
      </c>
      <c r="F425" s="26">
        <f>+Tabla1[[#This Row],[VOLUMEN  INGRESO PTAP (m3)]]*0.75</f>
        <v>0</v>
      </c>
      <c r="G425" s="26"/>
      <c r="H4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5" s="26">
        <f>('[1]Contadores Por Turno 2026'!C427-'[1]Contadores Por Turno 2026'!C426)*10</f>
        <v>0</v>
      </c>
      <c r="J425" s="57">
        <f>Tabla1[[#This Row],[ENTRADA RO 1 (m3)]]</f>
        <v>0</v>
      </c>
      <c r="K425" s="57">
        <f>Tabla1[[#This Row],[RECHAZO ETAPA 1 (m3)]]</f>
        <v>0</v>
      </c>
      <c r="L425" s="57">
        <f>Tabla1[[#This Row],[PERMEADO ETAPA 1  (m3)]]</f>
        <v>0</v>
      </c>
      <c r="M425" s="56" t="e">
        <f>1-(Tabla1[[#This Row],[VOLUMEN ENVIADO A RO (m3)]]-Tabla1[[#This Row],[VOLUMEN ENVIADO PERMEADO RO (m3)]])/Tabla1[[#This Row],[VOLUMEN ENVIADO A RO (m3)]]</f>
        <v>#DIV/0!</v>
      </c>
      <c r="N425" s="57">
        <f>('[1]Contadores Por Turno 2026'!N427-'[1]Contadores Por Turno 2026'!N426)/1000</f>
        <v>0</v>
      </c>
      <c r="O425" s="57">
        <f>('[1]Contadores Por Turno 2026'!O427-'[1]Contadores Por Turno 2026'!O426)</f>
        <v>0</v>
      </c>
      <c r="P425" s="57">
        <f>+Tabla1[[#This Row],[ENTRADA RO 1 (m3)]]-Tabla1[[#This Row],[PERMEADO ETAPA 1  (m3)]]</f>
        <v>0</v>
      </c>
      <c r="Q425" s="56" t="e">
        <f>1-(Tabla1[[#This Row],[VOLUMEN ENVIADO A RO (m3)]]-Tabla1[[#This Row],[VOLUMEN ENVIADO PERMEADO RO (m3)]])/Tabla1[[#This Row],[VOLUMEN ENVIADO A RO (m3)]]</f>
        <v>#DIV/0!</v>
      </c>
      <c r="R425" s="57">
        <v>0</v>
      </c>
      <c r="S425" s="57">
        <v>0</v>
      </c>
      <c r="T425" s="57">
        <v>0</v>
      </c>
      <c r="U425" s="56" t="s">
        <v>18</v>
      </c>
      <c r="V425" s="57">
        <f>Tabla1[[#This Row],[VOLUMEN ENVIADO PERMEADO RO (m3)]]</f>
        <v>0</v>
      </c>
      <c r="W425" s="101">
        <f>Tabla1[[#This Row],[TOTAL CONSUMO AGUA LIMPIA PRODUCCIÓN (m3)]]+Tabla1[[#This Row],[TOTAL CONSUMO AGUA RECHAZO PRODUCCIÓN (m3)]]</f>
        <v>0</v>
      </c>
      <c r="X425" s="101">
        <f>+Tabla1[[#This Row],[PERMEADO ETAPA 1  (m3)]]+Tabla1[[#This Row],[VOLUMEN  PTAP POTABLE (m3)2]]+Tabla1[[#This Row],[VOLUMEN CONSUMO ACUEDUCTO (m3)]]+Tabla1[[#This Row],[VOLUMEN CONSUMO CARROTANQUES (m3)]]</f>
        <v>0</v>
      </c>
      <c r="Y425" s="101">
        <v>0</v>
      </c>
      <c r="Z425" s="101"/>
      <c r="AA425" s="101">
        <f>+Tabla1[[#This Row],[VOLUMEN CONSUMO AGUA LIMPIA TINTORERIA (m3)]]</f>
        <v>0</v>
      </c>
      <c r="AB425" s="104" t="e">
        <f>Tabla1[[#This Row],[VOLUMEN CONSUMO AGUA LIMPIA TINTORERIA (m3)]]/Tabla1[[#This Row],[TOTAL CONSUMO AGUA PRODUCCIÓN (m3)]]</f>
        <v>#DIV/0!</v>
      </c>
      <c r="AC425" s="101">
        <f>Tabla1[[#This Row],[TOTAL CONSUMO AGUA LIMPIA PRODUCCIÓN (m3)]]-Tabla1[[#This Row],[VOLUMEN CONSUMO AGUA LIMPIA LAVANDERIA (m3)]]</f>
        <v>0</v>
      </c>
      <c r="AD425" s="101">
        <v>0</v>
      </c>
      <c r="AE425" s="105"/>
      <c r="AF425" s="105">
        <v>65</v>
      </c>
      <c r="AG425" s="105">
        <v>45</v>
      </c>
      <c r="AH425" s="105">
        <f>Tabla1[[#This Row],[VOLUMEN CONSUMO AGUA LIMPIA LAVANDERIA (m3)]]</f>
        <v>0</v>
      </c>
      <c r="AI425" s="104" t="e">
        <f>Tabla1[[#This Row],[VOLUMEN CONSUMO AGUA LIMPIA LAVANDERIA (m3)]]/Tabla1[[#This Row],[TOTAL CONSUMO AGUA PRODUCCIÓN (m3)]]</f>
        <v>#DIV/0!</v>
      </c>
      <c r="AJ425" s="105">
        <f>'[1]Contadores Por Turno 2026'!D427-'[1]Contadores Por Turno 2026'!D426</f>
        <v>0</v>
      </c>
      <c r="AK425" s="105">
        <v>0</v>
      </c>
      <c r="AL425" s="105"/>
      <c r="AM425" s="105">
        <v>19</v>
      </c>
      <c r="AN425" s="105">
        <v>0</v>
      </c>
      <c r="AO425" s="218">
        <f>'[1]Contadores Por Turno 2026'!R427-'[1]Contadores Por Turno 2026'!R426</f>
        <v>0</v>
      </c>
      <c r="AP425" s="104">
        <v>5.7496047146758933E-3</v>
      </c>
      <c r="AQ425" s="218"/>
      <c r="AR425" s="218">
        <v>8</v>
      </c>
      <c r="AS425" s="105">
        <f>'[1]Contadores Por Turno 2026'!L427-'[1]Contadores Por Turno 2026'!L426</f>
        <v>0</v>
      </c>
      <c r="AT425" s="218"/>
      <c r="AU425" s="102">
        <f>'[1]Contadores Por Turno 2026'!U427-'[1]Contadores Por Turno 2026'!U426</f>
        <v>0</v>
      </c>
      <c r="AV425" s="102">
        <f>'[1]Contadores Por Turno 2026'!V427-'[1]Contadores Por Turno 2026'!V426</f>
        <v>0</v>
      </c>
      <c r="AW425" s="102">
        <f>'[1]Contadores Por Turno 2026'!W427-'[1]Contadores Por Turno 2026'!W426</f>
        <v>0</v>
      </c>
      <c r="AX425" s="102"/>
      <c r="AY425" s="345">
        <f>('[1]Contadores Por Turno 2026'!AD427-'[1]Contadores Por Turno 2026'!AD426)</f>
        <v>0</v>
      </c>
      <c r="AZ425" s="345">
        <f>('[1]Contadores Por Turno 2026'!S427-'[1]Contadores Por Turno 2026'!S426)/1000</f>
        <v>0</v>
      </c>
      <c r="BA425" s="225"/>
      <c r="BB425" s="4"/>
    </row>
    <row r="426" spans="1:54" ht="15.75" thickBot="1" x14ac:dyDescent="0.3">
      <c r="A426" s="23">
        <f>+A425</f>
        <v>46164</v>
      </c>
      <c r="B426" s="17">
        <v>3</v>
      </c>
      <c r="C426" s="17">
        <v>21</v>
      </c>
      <c r="D426" s="17">
        <v>22</v>
      </c>
      <c r="E426" s="17">
        <f>'[1]Contadores Por Turno 2026'!X428-'[1]Contadores Por Turno 2026'!X427</f>
        <v>0</v>
      </c>
      <c r="F426" s="17">
        <f>+Tabla1[[#This Row],[VOLUMEN  INGRESO PTAP (m3)]]*0.75</f>
        <v>0</v>
      </c>
      <c r="H4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6" s="17">
        <f>('[1]Contadores Por Turno 2026'!C428-'[1]Contadores Por Turno 2026'!C427)*10</f>
        <v>0</v>
      </c>
      <c r="J426" s="59">
        <f>Tabla1[[#This Row],[ENTRADA RO 1 (m3)]]</f>
        <v>0</v>
      </c>
      <c r="K426" s="59">
        <f>Tabla1[[#This Row],[RECHAZO ETAPA 1 (m3)]]</f>
        <v>0</v>
      </c>
      <c r="L426" s="59">
        <f>Tabla1[[#This Row],[PERMEADO ETAPA 1  (m3)]]</f>
        <v>0</v>
      </c>
      <c r="M426" s="58" t="e">
        <f>1-(Tabla1[[#This Row],[VOLUMEN ENVIADO A RO (m3)]]-Tabla1[[#This Row],[VOLUMEN ENVIADO PERMEADO RO (m3)]])/Tabla1[[#This Row],[VOLUMEN ENVIADO A RO (m3)]]</f>
        <v>#DIV/0!</v>
      </c>
      <c r="N426" s="59">
        <f>('[1]Contadores Por Turno 2026'!N428-'[1]Contadores Por Turno 2026'!N427)/1000</f>
        <v>0</v>
      </c>
      <c r="O426" s="59">
        <f>('[1]Contadores Por Turno 2026'!O428-'[1]Contadores Por Turno 2026'!O427)</f>
        <v>0</v>
      </c>
      <c r="P426" s="59">
        <f>+Tabla1[[#This Row],[ENTRADA RO 1 (m3)]]-Tabla1[[#This Row],[PERMEADO ETAPA 1  (m3)]]</f>
        <v>0</v>
      </c>
      <c r="Q426" s="58" t="e">
        <f>1-(Tabla1[[#This Row],[VOLUMEN ENVIADO A RO (m3)]]-Tabla1[[#This Row],[VOLUMEN ENVIADO PERMEADO RO (m3)]])/Tabla1[[#This Row],[VOLUMEN ENVIADO A RO (m3)]]</f>
        <v>#DIV/0!</v>
      </c>
      <c r="R426" s="59">
        <v>0</v>
      </c>
      <c r="S426" s="59">
        <v>0</v>
      </c>
      <c r="T426" s="59">
        <v>0</v>
      </c>
      <c r="U426" s="58" t="s">
        <v>18</v>
      </c>
      <c r="V426" s="59">
        <f>Tabla1[[#This Row],[VOLUMEN ENVIADO PERMEADO RO (m3)]]</f>
        <v>0</v>
      </c>
      <c r="W426" s="106">
        <f>Tabla1[[#This Row],[TOTAL CONSUMO AGUA LIMPIA PRODUCCIÓN (m3)]]+Tabla1[[#This Row],[TOTAL CONSUMO AGUA RECHAZO PRODUCCIÓN (m3)]]</f>
        <v>0</v>
      </c>
      <c r="X426" s="106">
        <f>+Tabla1[[#This Row],[PERMEADO ETAPA 1  (m3)]]+Tabla1[[#This Row],[VOLUMEN  PTAP POTABLE (m3)2]]+Tabla1[[#This Row],[VOLUMEN CONSUMO ACUEDUCTO (m3)]]+Tabla1[[#This Row],[VOLUMEN CONSUMO CARROTANQUES (m3)]]</f>
        <v>0</v>
      </c>
      <c r="Y426" s="106">
        <v>0</v>
      </c>
      <c r="Z426" s="106"/>
      <c r="AA426" s="106">
        <f>+Tabla1[[#This Row],[VOLUMEN CONSUMO AGUA LIMPIA TINTORERIA (m3)]]</f>
        <v>0</v>
      </c>
      <c r="AB426" s="104" t="e">
        <f>Tabla1[[#This Row],[VOLUMEN CONSUMO AGUA LIMPIA TINTORERIA (m3)]]/Tabla1[[#This Row],[TOTAL CONSUMO AGUA PRODUCCIÓN (m3)]]</f>
        <v>#DIV/0!</v>
      </c>
      <c r="AC426" s="106">
        <f>Tabla1[[#This Row],[TOTAL CONSUMO AGUA LIMPIA PRODUCCIÓN (m3)]]-Tabla1[[#This Row],[VOLUMEN CONSUMO AGUA LIMPIA LAVANDERIA (m3)]]</f>
        <v>0</v>
      </c>
      <c r="AD426" s="106">
        <v>0</v>
      </c>
      <c r="AE426" s="110"/>
      <c r="AF426" s="110">
        <v>65</v>
      </c>
      <c r="AG426" s="110">
        <v>45</v>
      </c>
      <c r="AH426" s="110">
        <f>Tabla1[[#This Row],[VOLUMEN CONSUMO AGUA LIMPIA LAVANDERIA (m3)]]</f>
        <v>0</v>
      </c>
      <c r="AI426" s="104" t="e">
        <f>Tabla1[[#This Row],[VOLUMEN CONSUMO AGUA LIMPIA LAVANDERIA (m3)]]/Tabla1[[#This Row],[TOTAL CONSUMO AGUA PRODUCCIÓN (m3)]]</f>
        <v>#DIV/0!</v>
      </c>
      <c r="AJ426" s="110">
        <f>'[1]Contadores Por Turno 2026'!D428-'[1]Contadores Por Turno 2026'!D427</f>
        <v>0</v>
      </c>
      <c r="AK426" s="110">
        <v>0</v>
      </c>
      <c r="AL426" s="110"/>
      <c r="AM426" s="110">
        <v>19</v>
      </c>
      <c r="AN426" s="110">
        <v>0</v>
      </c>
      <c r="AO426" s="219">
        <f>'[1]Contadores Por Turno 2026'!R428-'[1]Contadores Por Turno 2026'!R427</f>
        <v>0</v>
      </c>
      <c r="AP426" s="109">
        <v>1.5396458814472713E-2</v>
      </c>
      <c r="AQ426" s="219"/>
      <c r="AR426" s="219">
        <v>8</v>
      </c>
      <c r="AS426" s="110">
        <f>'[1]Contadores Por Turno 2026'!L428-'[1]Contadores Por Turno 2026'!L427</f>
        <v>0</v>
      </c>
      <c r="AT426" s="219"/>
      <c r="AU426" s="107">
        <f>'[1]Contadores Por Turno 2026'!U428-'[1]Contadores Por Turno 2026'!U427</f>
        <v>0</v>
      </c>
      <c r="AV426" s="107">
        <f>'[1]Contadores Por Turno 2026'!V428-'[1]Contadores Por Turno 2026'!V427</f>
        <v>0</v>
      </c>
      <c r="AW426" s="107">
        <f>'[1]Contadores Por Turno 2026'!W428-'[1]Contadores Por Turno 2026'!W427</f>
        <v>0</v>
      </c>
      <c r="AX426" s="107"/>
      <c r="AY426" s="346">
        <f>('[1]Contadores Por Turno 2026'!AD428-'[1]Contadores Por Turno 2026'!AD427)</f>
        <v>0</v>
      </c>
      <c r="AZ426" s="346">
        <f>('[1]Contadores Por Turno 2026'!S428-'[1]Contadores Por Turno 2026'!S427)/1000</f>
        <v>0</v>
      </c>
      <c r="BA426" s="225"/>
      <c r="BB426" s="4"/>
    </row>
    <row r="427" spans="1:54" ht="15.75" thickBot="1" x14ac:dyDescent="0.3">
      <c r="A427" s="27">
        <f>+A426</f>
        <v>46164</v>
      </c>
      <c r="B427" s="28">
        <v>3</v>
      </c>
      <c r="C427" s="28">
        <v>21</v>
      </c>
      <c r="D427" s="28">
        <v>22</v>
      </c>
      <c r="E427" s="28">
        <f>'[1]Contadores Por Turno 2026'!X429-'[1]Contadores Por Turno 2026'!X428</f>
        <v>0</v>
      </c>
      <c r="F427" s="28">
        <f>+Tabla1[[#This Row],[VOLUMEN  INGRESO PTAP (m3)]]*0.75</f>
        <v>0</v>
      </c>
      <c r="G427" s="28"/>
      <c r="H4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7" s="28">
        <f>('[1]Contadores Por Turno 2026'!C429-'[1]Contadores Por Turno 2026'!C428)*10</f>
        <v>0</v>
      </c>
      <c r="J427" s="61">
        <f>Tabla1[[#This Row],[ENTRADA RO 1 (m3)]]</f>
        <v>0</v>
      </c>
      <c r="K427" s="61">
        <f>Tabla1[[#This Row],[RECHAZO ETAPA 1 (m3)]]</f>
        <v>0</v>
      </c>
      <c r="L427" s="61">
        <f>Tabla1[[#This Row],[PERMEADO ETAPA 1  (m3)]]</f>
        <v>0</v>
      </c>
      <c r="M427" s="60" t="e">
        <f>1-(Tabla1[[#This Row],[VOLUMEN ENVIADO A RO (m3)]]-Tabla1[[#This Row],[VOLUMEN ENVIADO PERMEADO RO (m3)]])/Tabla1[[#This Row],[VOLUMEN ENVIADO A RO (m3)]]</f>
        <v>#DIV/0!</v>
      </c>
      <c r="N427" s="61">
        <f>('[1]Contadores Por Turno 2026'!N429-'[1]Contadores Por Turno 2026'!N428)/1000</f>
        <v>0</v>
      </c>
      <c r="O427" s="61">
        <f>('[1]Contadores Por Turno 2026'!O429-'[1]Contadores Por Turno 2026'!O428)</f>
        <v>0</v>
      </c>
      <c r="P427" s="61">
        <f>+Tabla1[[#This Row],[ENTRADA RO 1 (m3)]]-Tabla1[[#This Row],[PERMEADO ETAPA 1  (m3)]]</f>
        <v>0</v>
      </c>
      <c r="Q427" s="60" t="e">
        <f>1-(Tabla1[[#This Row],[VOLUMEN ENVIADO A RO (m3)]]-Tabla1[[#This Row],[VOLUMEN ENVIADO PERMEADO RO (m3)]])/Tabla1[[#This Row],[VOLUMEN ENVIADO A RO (m3)]]</f>
        <v>#DIV/0!</v>
      </c>
      <c r="R427" s="61">
        <v>0</v>
      </c>
      <c r="S427" s="61">
        <v>0</v>
      </c>
      <c r="T427" s="61">
        <v>0</v>
      </c>
      <c r="U427" s="60" t="s">
        <v>18</v>
      </c>
      <c r="V427" s="61">
        <f>Tabla1[[#This Row],[VOLUMEN ENVIADO PERMEADO RO (m3)]]</f>
        <v>0</v>
      </c>
      <c r="W427" s="111">
        <f>Tabla1[[#This Row],[TOTAL CONSUMO AGUA LIMPIA PRODUCCIÓN (m3)]]+Tabla1[[#This Row],[TOTAL CONSUMO AGUA RECHAZO PRODUCCIÓN (m3)]]</f>
        <v>0</v>
      </c>
      <c r="X427" s="111">
        <f>+Tabla1[[#This Row],[PERMEADO ETAPA 1  (m3)]]+Tabla1[[#This Row],[VOLUMEN  PTAP POTABLE (m3)2]]+Tabla1[[#This Row],[VOLUMEN CONSUMO ACUEDUCTO (m3)]]+Tabla1[[#This Row],[VOLUMEN CONSUMO CARROTANQUES (m3)]]</f>
        <v>0</v>
      </c>
      <c r="Y427" s="111">
        <v>0</v>
      </c>
      <c r="Z427" s="111"/>
      <c r="AA427" s="111">
        <f>+Tabla1[[#This Row],[VOLUMEN CONSUMO AGUA LIMPIA TINTORERIA (m3)]]</f>
        <v>0</v>
      </c>
      <c r="AB427" s="104" t="e">
        <f>Tabla1[[#This Row],[VOLUMEN CONSUMO AGUA LIMPIA TINTORERIA (m3)]]/Tabla1[[#This Row],[TOTAL CONSUMO AGUA PRODUCCIÓN (m3)]]</f>
        <v>#DIV/0!</v>
      </c>
      <c r="AC427" s="111">
        <f>Tabla1[[#This Row],[TOTAL CONSUMO AGUA LIMPIA PRODUCCIÓN (m3)]]-Tabla1[[#This Row],[VOLUMEN CONSUMO AGUA LIMPIA LAVANDERIA (m3)]]</f>
        <v>0</v>
      </c>
      <c r="AD427" s="111">
        <v>0</v>
      </c>
      <c r="AE427" s="115"/>
      <c r="AF427" s="115">
        <v>65</v>
      </c>
      <c r="AG427" s="115">
        <v>45</v>
      </c>
      <c r="AH427" s="115">
        <f>Tabla1[[#This Row],[VOLUMEN CONSUMO AGUA LIMPIA LAVANDERIA (m3)]]</f>
        <v>0</v>
      </c>
      <c r="AI427" s="104" t="e">
        <f>Tabla1[[#This Row],[VOLUMEN CONSUMO AGUA LIMPIA LAVANDERIA (m3)]]/Tabla1[[#This Row],[TOTAL CONSUMO AGUA PRODUCCIÓN (m3)]]</f>
        <v>#DIV/0!</v>
      </c>
      <c r="AJ427" s="115">
        <f>'[1]Contadores Por Turno 2026'!D429-'[1]Contadores Por Turno 2026'!D428</f>
        <v>0</v>
      </c>
      <c r="AK427" s="115">
        <v>0</v>
      </c>
      <c r="AL427" s="115"/>
      <c r="AM427" s="115">
        <v>19</v>
      </c>
      <c r="AN427" s="115">
        <v>0</v>
      </c>
      <c r="AO427" s="220">
        <f>'[1]Contadores Por Turno 2026'!R429-'[1]Contadores Por Turno 2026'!R428</f>
        <v>0</v>
      </c>
      <c r="AP427" s="114">
        <v>2.5669487997779905E-2</v>
      </c>
      <c r="AQ427" s="220"/>
      <c r="AR427" s="220">
        <v>8</v>
      </c>
      <c r="AS427" s="115">
        <f>'[1]Contadores Por Turno 2026'!L429-'[1]Contadores Por Turno 2026'!L428</f>
        <v>0</v>
      </c>
      <c r="AT427" s="220"/>
      <c r="AU427" s="112">
        <f>'[1]Contadores Por Turno 2026'!U429-'[1]Contadores Por Turno 2026'!U428</f>
        <v>0</v>
      </c>
      <c r="AV427" s="112">
        <f>'[1]Contadores Por Turno 2026'!V429-'[1]Contadores Por Turno 2026'!V428</f>
        <v>0</v>
      </c>
      <c r="AW427" s="112">
        <f>'[1]Contadores Por Turno 2026'!W429-'[1]Contadores Por Turno 2026'!W428</f>
        <v>0</v>
      </c>
      <c r="AX427" s="112"/>
      <c r="AY427" s="112">
        <f>('[1]Contadores Por Turno 2026'!AD429-'[1]Contadores Por Turno 2026'!AD428)</f>
        <v>0</v>
      </c>
      <c r="AZ427" s="112">
        <f>('[1]Contadores Por Turno 2026'!S429-'[1]Contadores Por Turno 2026'!S428)/1000</f>
        <v>0</v>
      </c>
      <c r="BA427" s="225"/>
      <c r="BB427" s="4"/>
    </row>
    <row r="428" spans="1:54" ht="15.75" thickBot="1" x14ac:dyDescent="0.3">
      <c r="A428" s="25">
        <f>+A427+1</f>
        <v>46165</v>
      </c>
      <c r="B428" s="26">
        <v>3</v>
      </c>
      <c r="C428" s="26">
        <v>21</v>
      </c>
      <c r="D428" s="26">
        <v>23</v>
      </c>
      <c r="E428" s="26">
        <f>'[1]Contadores Por Turno 2026'!X430-'[1]Contadores Por Turno 2026'!X429</f>
        <v>0</v>
      </c>
      <c r="F428" s="26">
        <f>+Tabla1[[#This Row],[VOLUMEN  INGRESO PTAP (m3)]]*0.75</f>
        <v>0</v>
      </c>
      <c r="G428" s="26"/>
      <c r="H4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8" s="26">
        <f>('[1]Contadores Por Turno 2026'!C430-'[1]Contadores Por Turno 2026'!C429)*10</f>
        <v>0</v>
      </c>
      <c r="J428" s="57">
        <f>Tabla1[[#This Row],[ENTRADA RO 1 (m3)]]</f>
        <v>0</v>
      </c>
      <c r="K428" s="57">
        <f>Tabla1[[#This Row],[RECHAZO ETAPA 1 (m3)]]</f>
        <v>0</v>
      </c>
      <c r="L428" s="57">
        <f>Tabla1[[#This Row],[PERMEADO ETAPA 1  (m3)]]</f>
        <v>0</v>
      </c>
      <c r="M428" s="56" t="e">
        <f>1-(Tabla1[[#This Row],[VOLUMEN ENVIADO A RO (m3)]]-Tabla1[[#This Row],[VOLUMEN ENVIADO PERMEADO RO (m3)]])/Tabla1[[#This Row],[VOLUMEN ENVIADO A RO (m3)]]</f>
        <v>#DIV/0!</v>
      </c>
      <c r="N428" s="57">
        <f>('[1]Contadores Por Turno 2026'!N430-'[1]Contadores Por Turno 2026'!N429)/1000</f>
        <v>0</v>
      </c>
      <c r="O428" s="57">
        <f>('[1]Contadores Por Turno 2026'!O430-'[1]Contadores Por Turno 2026'!O429)</f>
        <v>0</v>
      </c>
      <c r="P428" s="57">
        <f>+Tabla1[[#This Row],[ENTRADA RO 1 (m3)]]-Tabla1[[#This Row],[PERMEADO ETAPA 1  (m3)]]</f>
        <v>0</v>
      </c>
      <c r="Q428" s="56" t="e">
        <f>1-(Tabla1[[#This Row],[VOLUMEN ENVIADO A RO (m3)]]-Tabla1[[#This Row],[VOLUMEN ENVIADO PERMEADO RO (m3)]])/Tabla1[[#This Row],[VOLUMEN ENVIADO A RO (m3)]]</f>
        <v>#DIV/0!</v>
      </c>
      <c r="R428" s="57">
        <v>0</v>
      </c>
      <c r="S428" s="57">
        <v>0</v>
      </c>
      <c r="T428" s="57">
        <v>0</v>
      </c>
      <c r="U428" s="56" t="s">
        <v>18</v>
      </c>
      <c r="V428" s="57">
        <f>Tabla1[[#This Row],[VOLUMEN ENVIADO PERMEADO RO (m3)]]</f>
        <v>0</v>
      </c>
      <c r="W428" s="101">
        <f>Tabla1[[#This Row],[TOTAL CONSUMO AGUA LIMPIA PRODUCCIÓN (m3)]]+Tabla1[[#This Row],[TOTAL CONSUMO AGUA RECHAZO PRODUCCIÓN (m3)]]</f>
        <v>0</v>
      </c>
      <c r="X428" s="101">
        <f>+Tabla1[[#This Row],[PERMEADO ETAPA 1  (m3)]]+Tabla1[[#This Row],[VOLUMEN  PTAP POTABLE (m3)2]]+Tabla1[[#This Row],[VOLUMEN CONSUMO ACUEDUCTO (m3)]]+Tabla1[[#This Row],[VOLUMEN CONSUMO CARROTANQUES (m3)]]</f>
        <v>0</v>
      </c>
      <c r="Y428" s="101">
        <v>0</v>
      </c>
      <c r="Z428" s="101"/>
      <c r="AA428" s="101">
        <f>+Tabla1[[#This Row],[VOLUMEN CONSUMO AGUA LIMPIA TINTORERIA (m3)]]</f>
        <v>0</v>
      </c>
      <c r="AB428" s="104" t="e">
        <f>Tabla1[[#This Row],[VOLUMEN CONSUMO AGUA LIMPIA TINTORERIA (m3)]]/Tabla1[[#This Row],[TOTAL CONSUMO AGUA PRODUCCIÓN (m3)]]</f>
        <v>#DIV/0!</v>
      </c>
      <c r="AC428" s="101">
        <f>Tabla1[[#This Row],[TOTAL CONSUMO AGUA LIMPIA PRODUCCIÓN (m3)]]-Tabla1[[#This Row],[VOLUMEN CONSUMO AGUA LIMPIA LAVANDERIA (m3)]]</f>
        <v>0</v>
      </c>
      <c r="AD428" s="101">
        <v>0</v>
      </c>
      <c r="AE428" s="105"/>
      <c r="AF428" s="105">
        <v>65</v>
      </c>
      <c r="AG428" s="105">
        <v>45</v>
      </c>
      <c r="AH428" s="105">
        <f>Tabla1[[#This Row],[VOLUMEN CONSUMO AGUA LIMPIA LAVANDERIA (m3)]]</f>
        <v>0</v>
      </c>
      <c r="AI428" s="104" t="e">
        <f>Tabla1[[#This Row],[VOLUMEN CONSUMO AGUA LIMPIA LAVANDERIA (m3)]]/Tabla1[[#This Row],[TOTAL CONSUMO AGUA PRODUCCIÓN (m3)]]</f>
        <v>#DIV/0!</v>
      </c>
      <c r="AJ428" s="105">
        <f>'[1]Contadores Por Turno 2026'!D430-'[1]Contadores Por Turno 2026'!D429</f>
        <v>0</v>
      </c>
      <c r="AK428" s="105">
        <v>0</v>
      </c>
      <c r="AL428" s="105"/>
      <c r="AM428" s="105">
        <v>19</v>
      </c>
      <c r="AN428" s="105">
        <v>0</v>
      </c>
      <c r="AO428" s="218">
        <f>'[1]Contadores Por Turno 2026'!R430-'[1]Contadores Por Turno 2026'!R429</f>
        <v>0</v>
      </c>
      <c r="AP428" s="104">
        <v>7.303268212525138E-3</v>
      </c>
      <c r="AQ428" s="218"/>
      <c r="AR428" s="218">
        <v>8</v>
      </c>
      <c r="AS428" s="105">
        <f>'[1]Contadores Por Turno 2026'!L430-'[1]Contadores Por Turno 2026'!L429</f>
        <v>0</v>
      </c>
      <c r="AT428" s="218"/>
      <c r="AU428" s="102">
        <f>'[1]Contadores Por Turno 2026'!U430-'[1]Contadores Por Turno 2026'!U429</f>
        <v>0</v>
      </c>
      <c r="AV428" s="102">
        <f>'[1]Contadores Por Turno 2026'!V430-'[1]Contadores Por Turno 2026'!V429</f>
        <v>0</v>
      </c>
      <c r="AW428" s="102">
        <f>'[1]Contadores Por Turno 2026'!W430-'[1]Contadores Por Turno 2026'!W429</f>
        <v>0</v>
      </c>
      <c r="AX428" s="102"/>
      <c r="AY428" s="345">
        <f>('[1]Contadores Por Turno 2026'!AD430-'[1]Contadores Por Turno 2026'!AD429)</f>
        <v>0</v>
      </c>
      <c r="AZ428" s="345">
        <f>('[1]Contadores Por Turno 2026'!S430-'[1]Contadores Por Turno 2026'!S429)/1000</f>
        <v>0</v>
      </c>
      <c r="BA428" s="225"/>
      <c r="BB428" s="4"/>
    </row>
    <row r="429" spans="1:54" ht="15.75" thickBot="1" x14ac:dyDescent="0.3">
      <c r="A429" s="23">
        <f>+A428</f>
        <v>46165</v>
      </c>
      <c r="B429" s="17">
        <v>3</v>
      </c>
      <c r="C429" s="17">
        <v>21</v>
      </c>
      <c r="D429" s="17">
        <v>23</v>
      </c>
      <c r="E429" s="17">
        <f>'[1]Contadores Por Turno 2026'!X431-'[1]Contadores Por Turno 2026'!X430</f>
        <v>0</v>
      </c>
      <c r="F429" s="17">
        <f>+Tabla1[[#This Row],[VOLUMEN  INGRESO PTAP (m3)]]*0.75</f>
        <v>0</v>
      </c>
      <c r="H4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9" s="17">
        <f>('[1]Contadores Por Turno 2026'!C431-'[1]Contadores Por Turno 2026'!C430)*10</f>
        <v>0</v>
      </c>
      <c r="J429" s="59">
        <f>Tabla1[[#This Row],[ENTRADA RO 1 (m3)]]</f>
        <v>0</v>
      </c>
      <c r="K429" s="59">
        <f>Tabla1[[#This Row],[RECHAZO ETAPA 1 (m3)]]</f>
        <v>0</v>
      </c>
      <c r="L429" s="59">
        <f>Tabla1[[#This Row],[PERMEADO ETAPA 1  (m3)]]</f>
        <v>0</v>
      </c>
      <c r="M429" s="58" t="e">
        <f>1-(Tabla1[[#This Row],[VOLUMEN ENVIADO A RO (m3)]]-Tabla1[[#This Row],[VOLUMEN ENVIADO PERMEADO RO (m3)]])/Tabla1[[#This Row],[VOLUMEN ENVIADO A RO (m3)]]</f>
        <v>#DIV/0!</v>
      </c>
      <c r="N429" s="59">
        <f>('[1]Contadores Por Turno 2026'!N431-'[1]Contadores Por Turno 2026'!N430)/1000</f>
        <v>0</v>
      </c>
      <c r="O429" s="59">
        <f>('[1]Contadores Por Turno 2026'!O431-'[1]Contadores Por Turno 2026'!O430)</f>
        <v>0</v>
      </c>
      <c r="P429" s="59">
        <f>+Tabla1[[#This Row],[ENTRADA RO 1 (m3)]]-Tabla1[[#This Row],[PERMEADO ETAPA 1  (m3)]]</f>
        <v>0</v>
      </c>
      <c r="Q429" s="58" t="e">
        <f>1-(Tabla1[[#This Row],[VOLUMEN ENVIADO A RO (m3)]]-Tabla1[[#This Row],[VOLUMEN ENVIADO PERMEADO RO (m3)]])/Tabla1[[#This Row],[VOLUMEN ENVIADO A RO (m3)]]</f>
        <v>#DIV/0!</v>
      </c>
      <c r="R429" s="59">
        <v>0</v>
      </c>
      <c r="S429" s="59">
        <v>0</v>
      </c>
      <c r="T429" s="59">
        <v>0</v>
      </c>
      <c r="U429" s="58" t="s">
        <v>18</v>
      </c>
      <c r="V429" s="59">
        <f>Tabla1[[#This Row],[VOLUMEN ENVIADO PERMEADO RO (m3)]]</f>
        <v>0</v>
      </c>
      <c r="W429" s="106">
        <f>Tabla1[[#This Row],[TOTAL CONSUMO AGUA LIMPIA PRODUCCIÓN (m3)]]+Tabla1[[#This Row],[TOTAL CONSUMO AGUA RECHAZO PRODUCCIÓN (m3)]]</f>
        <v>0</v>
      </c>
      <c r="X429" s="106">
        <f>+Tabla1[[#This Row],[PERMEADO ETAPA 1  (m3)]]+Tabla1[[#This Row],[VOLUMEN  PTAP POTABLE (m3)2]]+Tabla1[[#This Row],[VOLUMEN CONSUMO ACUEDUCTO (m3)]]+Tabla1[[#This Row],[VOLUMEN CONSUMO CARROTANQUES (m3)]]</f>
        <v>0</v>
      </c>
      <c r="Y429" s="106">
        <v>0</v>
      </c>
      <c r="Z429" s="106"/>
      <c r="AA429" s="106">
        <f>+Tabla1[[#This Row],[VOLUMEN CONSUMO AGUA LIMPIA TINTORERIA (m3)]]</f>
        <v>0</v>
      </c>
      <c r="AB429" s="104" t="e">
        <f>Tabla1[[#This Row],[VOLUMEN CONSUMO AGUA LIMPIA TINTORERIA (m3)]]/Tabla1[[#This Row],[TOTAL CONSUMO AGUA PRODUCCIÓN (m3)]]</f>
        <v>#DIV/0!</v>
      </c>
      <c r="AC429" s="106">
        <f>Tabla1[[#This Row],[TOTAL CONSUMO AGUA LIMPIA PRODUCCIÓN (m3)]]-Tabla1[[#This Row],[VOLUMEN CONSUMO AGUA LIMPIA LAVANDERIA (m3)]]</f>
        <v>0</v>
      </c>
      <c r="AD429" s="106">
        <v>0</v>
      </c>
      <c r="AE429" s="110"/>
      <c r="AF429" s="110">
        <v>65</v>
      </c>
      <c r="AG429" s="110">
        <v>45</v>
      </c>
      <c r="AH429" s="110">
        <f>Tabla1[[#This Row],[VOLUMEN CONSUMO AGUA LIMPIA LAVANDERIA (m3)]]</f>
        <v>0</v>
      </c>
      <c r="AI429" s="104" t="e">
        <f>Tabla1[[#This Row],[VOLUMEN CONSUMO AGUA LIMPIA LAVANDERIA (m3)]]/Tabla1[[#This Row],[TOTAL CONSUMO AGUA PRODUCCIÓN (m3)]]</f>
        <v>#DIV/0!</v>
      </c>
      <c r="AJ429" s="110">
        <f>'[1]Contadores Por Turno 2026'!D431-'[1]Contadores Por Turno 2026'!D430</f>
        <v>0</v>
      </c>
      <c r="AK429" s="110">
        <v>0</v>
      </c>
      <c r="AL429" s="110"/>
      <c r="AM429" s="110">
        <v>19</v>
      </c>
      <c r="AN429" s="110">
        <v>0</v>
      </c>
      <c r="AO429" s="219">
        <f>'[1]Contadores Por Turno 2026'!R431-'[1]Contadores Por Turno 2026'!R430</f>
        <v>0</v>
      </c>
      <c r="AP429" s="109">
        <v>3.5534498075214693E-2</v>
      </c>
      <c r="AQ429" s="219"/>
      <c r="AR429" s="219">
        <v>8</v>
      </c>
      <c r="AS429" s="110">
        <f>'[1]Contadores Por Turno 2026'!L431-'[1]Contadores Por Turno 2026'!L430</f>
        <v>0</v>
      </c>
      <c r="AT429" s="219"/>
      <c r="AU429" s="107">
        <f>'[1]Contadores Por Turno 2026'!U431-'[1]Contadores Por Turno 2026'!U430</f>
        <v>0</v>
      </c>
      <c r="AV429" s="107">
        <f>'[1]Contadores Por Turno 2026'!V431-'[1]Contadores Por Turno 2026'!V430</f>
        <v>0</v>
      </c>
      <c r="AW429" s="107">
        <f>'[1]Contadores Por Turno 2026'!W431-'[1]Contadores Por Turno 2026'!W430</f>
        <v>0</v>
      </c>
      <c r="AX429" s="107"/>
      <c r="AY429" s="346">
        <f>('[1]Contadores Por Turno 2026'!AD431-'[1]Contadores Por Turno 2026'!AD430)</f>
        <v>0</v>
      </c>
      <c r="AZ429" s="346">
        <f>('[1]Contadores Por Turno 2026'!S431-'[1]Contadores Por Turno 2026'!S430)/1000</f>
        <v>0</v>
      </c>
      <c r="BA429" s="225"/>
      <c r="BB429" s="4"/>
    </row>
    <row r="430" spans="1:54" ht="15.75" thickBot="1" x14ac:dyDescent="0.3">
      <c r="A430" s="27">
        <f>+A429</f>
        <v>46165</v>
      </c>
      <c r="B430" s="28">
        <v>3</v>
      </c>
      <c r="C430" s="28">
        <v>21</v>
      </c>
      <c r="D430" s="28">
        <v>23</v>
      </c>
      <c r="E430" s="28">
        <f>'[1]Contadores Por Turno 2026'!X432-'[1]Contadores Por Turno 2026'!X431</f>
        <v>0</v>
      </c>
      <c r="F430" s="28">
        <f>+Tabla1[[#This Row],[VOLUMEN  INGRESO PTAP (m3)]]*0.75</f>
        <v>0</v>
      </c>
      <c r="G430" s="28"/>
      <c r="H4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0" s="28">
        <f>('[1]Contadores Por Turno 2026'!C432-'[1]Contadores Por Turno 2026'!C431)*10</f>
        <v>0</v>
      </c>
      <c r="J430" s="61">
        <f>Tabla1[[#This Row],[ENTRADA RO 1 (m3)]]</f>
        <v>0</v>
      </c>
      <c r="K430" s="61">
        <f>Tabla1[[#This Row],[RECHAZO ETAPA 1 (m3)]]</f>
        <v>0</v>
      </c>
      <c r="L430" s="61">
        <f>Tabla1[[#This Row],[PERMEADO ETAPA 1  (m3)]]</f>
        <v>0</v>
      </c>
      <c r="M430" s="60" t="e">
        <f>1-(Tabla1[[#This Row],[VOLUMEN ENVIADO A RO (m3)]]-Tabla1[[#This Row],[VOLUMEN ENVIADO PERMEADO RO (m3)]])/Tabla1[[#This Row],[VOLUMEN ENVIADO A RO (m3)]]</f>
        <v>#DIV/0!</v>
      </c>
      <c r="N430" s="61">
        <f>('[1]Contadores Por Turno 2026'!N432-'[1]Contadores Por Turno 2026'!N431)/1000</f>
        <v>0</v>
      </c>
      <c r="O430" s="61">
        <f>('[1]Contadores Por Turno 2026'!O432-'[1]Contadores Por Turno 2026'!O431)</f>
        <v>0</v>
      </c>
      <c r="P430" s="61">
        <f>+Tabla1[[#This Row],[ENTRADA RO 1 (m3)]]-Tabla1[[#This Row],[PERMEADO ETAPA 1  (m3)]]</f>
        <v>0</v>
      </c>
      <c r="Q430" s="60" t="e">
        <f>1-(Tabla1[[#This Row],[VOLUMEN ENVIADO A RO (m3)]]-Tabla1[[#This Row],[VOLUMEN ENVIADO PERMEADO RO (m3)]])/Tabla1[[#This Row],[VOLUMEN ENVIADO A RO (m3)]]</f>
        <v>#DIV/0!</v>
      </c>
      <c r="R430" s="61">
        <v>0</v>
      </c>
      <c r="S430" s="61">
        <v>0</v>
      </c>
      <c r="T430" s="61">
        <v>0</v>
      </c>
      <c r="U430" s="60" t="s">
        <v>18</v>
      </c>
      <c r="V430" s="61">
        <f>Tabla1[[#This Row],[VOLUMEN ENVIADO PERMEADO RO (m3)]]</f>
        <v>0</v>
      </c>
      <c r="W430" s="111">
        <f>Tabla1[[#This Row],[TOTAL CONSUMO AGUA LIMPIA PRODUCCIÓN (m3)]]+Tabla1[[#This Row],[TOTAL CONSUMO AGUA RECHAZO PRODUCCIÓN (m3)]]</f>
        <v>0</v>
      </c>
      <c r="X430" s="111">
        <f>+Tabla1[[#This Row],[PERMEADO ETAPA 1  (m3)]]+Tabla1[[#This Row],[VOLUMEN  PTAP POTABLE (m3)2]]+Tabla1[[#This Row],[VOLUMEN CONSUMO ACUEDUCTO (m3)]]+Tabla1[[#This Row],[VOLUMEN CONSUMO CARROTANQUES (m3)]]</f>
        <v>0</v>
      </c>
      <c r="Y430" s="111">
        <v>0</v>
      </c>
      <c r="Z430" s="111"/>
      <c r="AA430" s="111">
        <f>+Tabla1[[#This Row],[VOLUMEN CONSUMO AGUA LIMPIA TINTORERIA (m3)]]</f>
        <v>0</v>
      </c>
      <c r="AB430" s="104" t="e">
        <f>Tabla1[[#This Row],[VOLUMEN CONSUMO AGUA LIMPIA TINTORERIA (m3)]]/Tabla1[[#This Row],[TOTAL CONSUMO AGUA PRODUCCIÓN (m3)]]</f>
        <v>#DIV/0!</v>
      </c>
      <c r="AC430" s="111">
        <f>Tabla1[[#This Row],[TOTAL CONSUMO AGUA LIMPIA PRODUCCIÓN (m3)]]-Tabla1[[#This Row],[VOLUMEN CONSUMO AGUA LIMPIA LAVANDERIA (m3)]]</f>
        <v>0</v>
      </c>
      <c r="AD430" s="111">
        <v>0</v>
      </c>
      <c r="AE430" s="115"/>
      <c r="AF430" s="115">
        <v>65</v>
      </c>
      <c r="AG430" s="115">
        <v>45</v>
      </c>
      <c r="AH430" s="115">
        <f>Tabla1[[#This Row],[VOLUMEN CONSUMO AGUA LIMPIA LAVANDERIA (m3)]]</f>
        <v>0</v>
      </c>
      <c r="AI430" s="104" t="e">
        <f>Tabla1[[#This Row],[VOLUMEN CONSUMO AGUA LIMPIA LAVANDERIA (m3)]]/Tabla1[[#This Row],[TOTAL CONSUMO AGUA PRODUCCIÓN (m3)]]</f>
        <v>#DIV/0!</v>
      </c>
      <c r="AJ430" s="115">
        <f>'[1]Contadores Por Turno 2026'!D432-'[1]Contadores Por Turno 2026'!D431</f>
        <v>0</v>
      </c>
      <c r="AK430" s="115">
        <v>0</v>
      </c>
      <c r="AL430" s="115"/>
      <c r="AM430" s="115">
        <v>19</v>
      </c>
      <c r="AN430" s="115">
        <v>0</v>
      </c>
      <c r="AO430" s="220">
        <f>'[1]Contadores Por Turno 2026'!R432-'[1]Contadores Por Turno 2026'!R431</f>
        <v>0</v>
      </c>
      <c r="AP430" s="114">
        <v>1.124606387764282E-2</v>
      </c>
      <c r="AQ430" s="220"/>
      <c r="AR430" s="220">
        <v>8</v>
      </c>
      <c r="AS430" s="115">
        <f>'[1]Contadores Por Turno 2026'!L432-'[1]Contadores Por Turno 2026'!L431</f>
        <v>0</v>
      </c>
      <c r="AT430" s="220"/>
      <c r="AU430" s="112">
        <f>'[1]Contadores Por Turno 2026'!U432-'[1]Contadores Por Turno 2026'!U431</f>
        <v>0</v>
      </c>
      <c r="AV430" s="112">
        <f>'[1]Contadores Por Turno 2026'!V432-'[1]Contadores Por Turno 2026'!V431</f>
        <v>0</v>
      </c>
      <c r="AW430" s="112">
        <f>'[1]Contadores Por Turno 2026'!W432-'[1]Contadores Por Turno 2026'!W431</f>
        <v>0</v>
      </c>
      <c r="AX430" s="112"/>
      <c r="AY430" s="112">
        <f>('[1]Contadores Por Turno 2026'!AD432-'[1]Contadores Por Turno 2026'!AD431)</f>
        <v>0</v>
      </c>
      <c r="AZ430" s="112">
        <f>('[1]Contadores Por Turno 2026'!S432-'[1]Contadores Por Turno 2026'!S431)/1000</f>
        <v>0</v>
      </c>
      <c r="BA430" s="225"/>
      <c r="BB430" s="4"/>
    </row>
    <row r="431" spans="1:54" ht="15.75" thickBot="1" x14ac:dyDescent="0.3">
      <c r="A431" s="25">
        <f>+A430+1</f>
        <v>46166</v>
      </c>
      <c r="B431" s="26">
        <v>3</v>
      </c>
      <c r="C431" s="26">
        <v>21</v>
      </c>
      <c r="D431" s="26">
        <v>24</v>
      </c>
      <c r="E431" s="26">
        <f>'[1]Contadores Por Turno 2026'!X433-'[1]Contadores Por Turno 2026'!X432</f>
        <v>0</v>
      </c>
      <c r="F431" s="26">
        <f>+Tabla1[[#This Row],[VOLUMEN  INGRESO PTAP (m3)]]*0.75</f>
        <v>0</v>
      </c>
      <c r="G431" s="26"/>
      <c r="H4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1" s="26">
        <f>('[1]Contadores Por Turno 2026'!C433-'[1]Contadores Por Turno 2026'!C432)*10</f>
        <v>0</v>
      </c>
      <c r="J431" s="57">
        <f>Tabla1[[#This Row],[ENTRADA RO 1 (m3)]]</f>
        <v>0</v>
      </c>
      <c r="K431" s="57">
        <f>Tabla1[[#This Row],[RECHAZO ETAPA 1 (m3)]]</f>
        <v>0</v>
      </c>
      <c r="L431" s="57">
        <f>Tabla1[[#This Row],[PERMEADO ETAPA 1  (m3)]]</f>
        <v>0</v>
      </c>
      <c r="M431" s="56" t="e">
        <f>1-(Tabla1[[#This Row],[VOLUMEN ENVIADO A RO (m3)]]-Tabla1[[#This Row],[VOLUMEN ENVIADO PERMEADO RO (m3)]])/Tabla1[[#This Row],[VOLUMEN ENVIADO A RO (m3)]]</f>
        <v>#DIV/0!</v>
      </c>
      <c r="N431" s="57">
        <f>('[1]Contadores Por Turno 2026'!N433-'[1]Contadores Por Turno 2026'!N432)/1000</f>
        <v>0</v>
      </c>
      <c r="O431" s="57">
        <f>('[1]Contadores Por Turno 2026'!O433-'[1]Contadores Por Turno 2026'!O432)</f>
        <v>0</v>
      </c>
      <c r="P431" s="57">
        <f>+Tabla1[[#This Row],[ENTRADA RO 1 (m3)]]-Tabla1[[#This Row],[PERMEADO ETAPA 1  (m3)]]</f>
        <v>0</v>
      </c>
      <c r="Q431" s="56" t="e">
        <f>1-(Tabla1[[#This Row],[VOLUMEN ENVIADO A RO (m3)]]-Tabla1[[#This Row],[VOLUMEN ENVIADO PERMEADO RO (m3)]])/Tabla1[[#This Row],[VOLUMEN ENVIADO A RO (m3)]]</f>
        <v>#DIV/0!</v>
      </c>
      <c r="R431" s="57">
        <v>0</v>
      </c>
      <c r="S431" s="57">
        <v>0</v>
      </c>
      <c r="T431" s="57">
        <v>0</v>
      </c>
      <c r="U431" s="56" t="s">
        <v>18</v>
      </c>
      <c r="V431" s="57">
        <f>Tabla1[[#This Row],[VOLUMEN ENVIADO PERMEADO RO (m3)]]</f>
        <v>0</v>
      </c>
      <c r="W431" s="101">
        <f>Tabla1[[#This Row],[TOTAL CONSUMO AGUA LIMPIA PRODUCCIÓN (m3)]]+Tabla1[[#This Row],[TOTAL CONSUMO AGUA RECHAZO PRODUCCIÓN (m3)]]</f>
        <v>0</v>
      </c>
      <c r="X431" s="101">
        <f>+Tabla1[[#This Row],[PERMEADO ETAPA 1  (m3)]]+Tabla1[[#This Row],[VOLUMEN  PTAP POTABLE (m3)2]]+Tabla1[[#This Row],[VOLUMEN CONSUMO ACUEDUCTO (m3)]]+Tabla1[[#This Row],[VOLUMEN CONSUMO CARROTANQUES (m3)]]</f>
        <v>0</v>
      </c>
      <c r="Y431" s="101">
        <v>0</v>
      </c>
      <c r="Z431" s="101"/>
      <c r="AA431" s="101">
        <f>+Tabla1[[#This Row],[VOLUMEN CONSUMO AGUA LIMPIA TINTORERIA (m3)]]</f>
        <v>0</v>
      </c>
      <c r="AB431" s="104" t="e">
        <f>Tabla1[[#This Row],[VOLUMEN CONSUMO AGUA LIMPIA TINTORERIA (m3)]]/Tabla1[[#This Row],[TOTAL CONSUMO AGUA PRODUCCIÓN (m3)]]</f>
        <v>#DIV/0!</v>
      </c>
      <c r="AC431" s="101">
        <f>Tabla1[[#This Row],[TOTAL CONSUMO AGUA LIMPIA PRODUCCIÓN (m3)]]-Tabla1[[#This Row],[VOLUMEN CONSUMO AGUA LIMPIA LAVANDERIA (m3)]]</f>
        <v>0</v>
      </c>
      <c r="AD431" s="101">
        <v>0</v>
      </c>
      <c r="AE431" s="105"/>
      <c r="AF431" s="105">
        <v>65</v>
      </c>
      <c r="AG431" s="105">
        <v>45</v>
      </c>
      <c r="AH431" s="105">
        <f>Tabla1[[#This Row],[VOLUMEN CONSUMO AGUA LIMPIA LAVANDERIA (m3)]]</f>
        <v>0</v>
      </c>
      <c r="AI431" s="104" t="e">
        <f>Tabla1[[#This Row],[VOLUMEN CONSUMO AGUA LIMPIA LAVANDERIA (m3)]]/Tabla1[[#This Row],[TOTAL CONSUMO AGUA PRODUCCIÓN (m3)]]</f>
        <v>#DIV/0!</v>
      </c>
      <c r="AJ431" s="105">
        <f>'[1]Contadores Por Turno 2026'!D433-'[1]Contadores Por Turno 2026'!D432</f>
        <v>0</v>
      </c>
      <c r="AK431" s="105">
        <v>0</v>
      </c>
      <c r="AL431" s="105"/>
      <c r="AM431" s="105">
        <v>19</v>
      </c>
      <c r="AN431" s="105">
        <v>0</v>
      </c>
      <c r="AO431" s="218">
        <f>'[1]Contadores Por Turno 2026'!R433-'[1]Contadores Por Turno 2026'!R432</f>
        <v>0</v>
      </c>
      <c r="AP431" s="104">
        <v>7.9812206572770217E-3</v>
      </c>
      <c r="AQ431" s="218"/>
      <c r="AR431" s="218">
        <v>8</v>
      </c>
      <c r="AS431" s="105">
        <f>'[1]Contadores Por Turno 2026'!L433-'[1]Contadores Por Turno 2026'!L432</f>
        <v>0</v>
      </c>
      <c r="AT431" s="218"/>
      <c r="AU431" s="102">
        <f>'[1]Contadores Por Turno 2026'!U433-'[1]Contadores Por Turno 2026'!U432</f>
        <v>0</v>
      </c>
      <c r="AV431" s="102">
        <f>'[1]Contadores Por Turno 2026'!V433-'[1]Contadores Por Turno 2026'!V432</f>
        <v>0</v>
      </c>
      <c r="AW431" s="102">
        <f>'[1]Contadores Por Turno 2026'!W433-'[1]Contadores Por Turno 2026'!W432</f>
        <v>0</v>
      </c>
      <c r="AX431" s="102"/>
      <c r="AY431" s="345">
        <f>('[1]Contadores Por Turno 2026'!AD433-'[1]Contadores Por Turno 2026'!AD432)</f>
        <v>0</v>
      </c>
      <c r="AZ431" s="345">
        <f>('[1]Contadores Por Turno 2026'!S433-'[1]Contadores Por Turno 2026'!S432)/1000</f>
        <v>0</v>
      </c>
      <c r="BA431" s="225"/>
      <c r="BB431" s="4"/>
    </row>
    <row r="432" spans="1:54" ht="15.75" thickBot="1" x14ac:dyDescent="0.3">
      <c r="A432" s="23">
        <f>+A431</f>
        <v>46166</v>
      </c>
      <c r="B432" s="17">
        <v>3</v>
      </c>
      <c r="C432" s="17">
        <v>21</v>
      </c>
      <c r="D432" s="17">
        <v>24</v>
      </c>
      <c r="E432" s="17">
        <f>'[1]Contadores Por Turno 2026'!X434-'[1]Contadores Por Turno 2026'!X433</f>
        <v>0</v>
      </c>
      <c r="F432" s="17">
        <f>+Tabla1[[#This Row],[VOLUMEN  INGRESO PTAP (m3)]]*0.75</f>
        <v>0</v>
      </c>
      <c r="H4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2" s="17">
        <f>('[1]Contadores Por Turno 2026'!C434-'[1]Contadores Por Turno 2026'!C433)*10</f>
        <v>0</v>
      </c>
      <c r="J432" s="59">
        <f>Tabla1[[#This Row],[ENTRADA RO 1 (m3)]]</f>
        <v>0</v>
      </c>
      <c r="K432" s="59">
        <f>Tabla1[[#This Row],[RECHAZO ETAPA 1 (m3)]]</f>
        <v>0</v>
      </c>
      <c r="L432" s="59">
        <f>Tabla1[[#This Row],[PERMEADO ETAPA 1  (m3)]]</f>
        <v>0</v>
      </c>
      <c r="M432" s="58" t="e">
        <f>1-(Tabla1[[#This Row],[VOLUMEN ENVIADO A RO (m3)]]-Tabla1[[#This Row],[VOLUMEN ENVIADO PERMEADO RO (m3)]])/Tabla1[[#This Row],[VOLUMEN ENVIADO A RO (m3)]]</f>
        <v>#DIV/0!</v>
      </c>
      <c r="N432" s="59">
        <f>('[1]Contadores Por Turno 2026'!N434-'[1]Contadores Por Turno 2026'!N433)/1000</f>
        <v>0</v>
      </c>
      <c r="O432" s="59">
        <f>('[1]Contadores Por Turno 2026'!O434-'[1]Contadores Por Turno 2026'!O433)</f>
        <v>0</v>
      </c>
      <c r="P432" s="59">
        <f>+Tabla1[[#This Row],[ENTRADA RO 1 (m3)]]-Tabla1[[#This Row],[PERMEADO ETAPA 1  (m3)]]</f>
        <v>0</v>
      </c>
      <c r="Q432" s="58" t="e">
        <f>1-(Tabla1[[#This Row],[VOLUMEN ENVIADO A RO (m3)]]-Tabla1[[#This Row],[VOLUMEN ENVIADO PERMEADO RO (m3)]])/Tabla1[[#This Row],[VOLUMEN ENVIADO A RO (m3)]]</f>
        <v>#DIV/0!</v>
      </c>
      <c r="R432" s="59">
        <v>0</v>
      </c>
      <c r="S432" s="59">
        <v>0</v>
      </c>
      <c r="T432" s="59">
        <v>0</v>
      </c>
      <c r="U432" s="58" t="s">
        <v>18</v>
      </c>
      <c r="V432" s="59">
        <f>Tabla1[[#This Row],[VOLUMEN ENVIADO PERMEADO RO (m3)]]</f>
        <v>0</v>
      </c>
      <c r="W432" s="106">
        <f>Tabla1[[#This Row],[TOTAL CONSUMO AGUA LIMPIA PRODUCCIÓN (m3)]]+Tabla1[[#This Row],[TOTAL CONSUMO AGUA RECHAZO PRODUCCIÓN (m3)]]</f>
        <v>0</v>
      </c>
      <c r="X432" s="106">
        <f>+Tabla1[[#This Row],[PERMEADO ETAPA 1  (m3)]]+Tabla1[[#This Row],[VOLUMEN  PTAP POTABLE (m3)2]]+Tabla1[[#This Row],[VOLUMEN CONSUMO ACUEDUCTO (m3)]]+Tabla1[[#This Row],[VOLUMEN CONSUMO CARROTANQUES (m3)]]</f>
        <v>0</v>
      </c>
      <c r="Y432" s="106">
        <v>0</v>
      </c>
      <c r="Z432" s="106"/>
      <c r="AA432" s="106">
        <f>+Tabla1[[#This Row],[VOLUMEN CONSUMO AGUA LIMPIA TINTORERIA (m3)]]</f>
        <v>0</v>
      </c>
      <c r="AB432" s="104" t="e">
        <f>Tabla1[[#This Row],[VOLUMEN CONSUMO AGUA LIMPIA TINTORERIA (m3)]]/Tabla1[[#This Row],[TOTAL CONSUMO AGUA PRODUCCIÓN (m3)]]</f>
        <v>#DIV/0!</v>
      </c>
      <c r="AC432" s="106">
        <f>Tabla1[[#This Row],[TOTAL CONSUMO AGUA LIMPIA PRODUCCIÓN (m3)]]-Tabla1[[#This Row],[VOLUMEN CONSUMO AGUA LIMPIA LAVANDERIA (m3)]]</f>
        <v>0</v>
      </c>
      <c r="AD432" s="106">
        <v>0</v>
      </c>
      <c r="AE432" s="110"/>
      <c r="AF432" s="110">
        <v>65</v>
      </c>
      <c r="AG432" s="110">
        <v>45</v>
      </c>
      <c r="AH432" s="110">
        <f>Tabla1[[#This Row],[VOLUMEN CONSUMO AGUA LIMPIA LAVANDERIA (m3)]]</f>
        <v>0</v>
      </c>
      <c r="AI432" s="104" t="e">
        <f>Tabla1[[#This Row],[VOLUMEN CONSUMO AGUA LIMPIA LAVANDERIA (m3)]]/Tabla1[[#This Row],[TOTAL CONSUMO AGUA PRODUCCIÓN (m3)]]</f>
        <v>#DIV/0!</v>
      </c>
      <c r="AJ432" s="110">
        <f>'[1]Contadores Por Turno 2026'!D434-'[1]Contadores Por Turno 2026'!D433</f>
        <v>0</v>
      </c>
      <c r="AK432" s="110">
        <v>0</v>
      </c>
      <c r="AL432" s="110"/>
      <c r="AM432" s="110">
        <v>19</v>
      </c>
      <c r="AN432" s="110">
        <v>0</v>
      </c>
      <c r="AO432" s="219">
        <f>'[1]Contadores Por Turno 2026'!R434-'[1]Contadores Por Turno 2026'!R433</f>
        <v>0</v>
      </c>
      <c r="AP432" s="109">
        <v>1.9906323185011732E-2</v>
      </c>
      <c r="AQ432" s="219"/>
      <c r="AR432" s="219">
        <v>8</v>
      </c>
      <c r="AS432" s="110">
        <f>'[1]Contadores Por Turno 2026'!L434-'[1]Contadores Por Turno 2026'!L433</f>
        <v>0</v>
      </c>
      <c r="AT432" s="219"/>
      <c r="AU432" s="107">
        <f>'[1]Contadores Por Turno 2026'!U434-'[1]Contadores Por Turno 2026'!U433</f>
        <v>0</v>
      </c>
      <c r="AV432" s="107">
        <f>'[1]Contadores Por Turno 2026'!V434-'[1]Contadores Por Turno 2026'!V433</f>
        <v>0</v>
      </c>
      <c r="AW432" s="107">
        <f>'[1]Contadores Por Turno 2026'!W434-'[1]Contadores Por Turno 2026'!W433</f>
        <v>0</v>
      </c>
      <c r="AX432" s="107"/>
      <c r="AY432" s="346">
        <f>('[1]Contadores Por Turno 2026'!AD434-'[1]Contadores Por Turno 2026'!AD433)</f>
        <v>0</v>
      </c>
      <c r="AZ432" s="346">
        <f>('[1]Contadores Por Turno 2026'!S434-'[1]Contadores Por Turno 2026'!S433)/1000</f>
        <v>0</v>
      </c>
      <c r="BA432" s="225"/>
      <c r="BB432" s="4"/>
    </row>
    <row r="433" spans="1:54" ht="15.75" thickBot="1" x14ac:dyDescent="0.3">
      <c r="A433" s="27">
        <f>+A432</f>
        <v>46166</v>
      </c>
      <c r="B433" s="28">
        <v>3</v>
      </c>
      <c r="C433" s="28">
        <v>21</v>
      </c>
      <c r="D433" s="28">
        <v>24</v>
      </c>
      <c r="E433" s="28">
        <f>'[1]Contadores Por Turno 2026'!X435-'[1]Contadores Por Turno 2026'!X434</f>
        <v>0</v>
      </c>
      <c r="F433" s="28">
        <f>+Tabla1[[#This Row],[VOLUMEN  INGRESO PTAP (m3)]]*0.75</f>
        <v>0</v>
      </c>
      <c r="G433" s="28"/>
      <c r="H4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3" s="28">
        <f>('[1]Contadores Por Turno 2026'!C435-'[1]Contadores Por Turno 2026'!C434)*10</f>
        <v>0</v>
      </c>
      <c r="J433" s="61">
        <f>Tabla1[[#This Row],[ENTRADA RO 1 (m3)]]</f>
        <v>0</v>
      </c>
      <c r="K433" s="61">
        <f>Tabla1[[#This Row],[RECHAZO ETAPA 1 (m3)]]</f>
        <v>0</v>
      </c>
      <c r="L433" s="61">
        <f>Tabla1[[#This Row],[PERMEADO ETAPA 1  (m3)]]</f>
        <v>0</v>
      </c>
      <c r="M433" s="60" t="e">
        <f>1-(Tabla1[[#This Row],[VOLUMEN ENVIADO A RO (m3)]]-Tabla1[[#This Row],[VOLUMEN ENVIADO PERMEADO RO (m3)]])/Tabla1[[#This Row],[VOLUMEN ENVIADO A RO (m3)]]</f>
        <v>#DIV/0!</v>
      </c>
      <c r="N433" s="61">
        <f>('[1]Contadores Por Turno 2026'!N435-'[1]Contadores Por Turno 2026'!N434)/1000</f>
        <v>0</v>
      </c>
      <c r="O433" s="61">
        <f>('[1]Contadores Por Turno 2026'!O435-'[1]Contadores Por Turno 2026'!O434)</f>
        <v>0</v>
      </c>
      <c r="P433" s="61">
        <f>+Tabla1[[#This Row],[ENTRADA RO 1 (m3)]]-Tabla1[[#This Row],[PERMEADO ETAPA 1  (m3)]]</f>
        <v>0</v>
      </c>
      <c r="Q433" s="60" t="e">
        <f>1-(Tabla1[[#This Row],[VOLUMEN ENVIADO A RO (m3)]]-Tabla1[[#This Row],[VOLUMEN ENVIADO PERMEADO RO (m3)]])/Tabla1[[#This Row],[VOLUMEN ENVIADO A RO (m3)]]</f>
        <v>#DIV/0!</v>
      </c>
      <c r="R433" s="61">
        <v>0</v>
      </c>
      <c r="S433" s="61">
        <v>0</v>
      </c>
      <c r="T433" s="61">
        <v>0</v>
      </c>
      <c r="U433" s="60" t="s">
        <v>18</v>
      </c>
      <c r="V433" s="61">
        <f>Tabla1[[#This Row],[VOLUMEN ENVIADO PERMEADO RO (m3)]]</f>
        <v>0</v>
      </c>
      <c r="W433" s="111">
        <f>Tabla1[[#This Row],[TOTAL CONSUMO AGUA LIMPIA PRODUCCIÓN (m3)]]+Tabla1[[#This Row],[TOTAL CONSUMO AGUA RECHAZO PRODUCCIÓN (m3)]]</f>
        <v>0</v>
      </c>
      <c r="X433" s="111">
        <f>+Tabla1[[#This Row],[PERMEADO ETAPA 1  (m3)]]+Tabla1[[#This Row],[VOLUMEN  PTAP POTABLE (m3)2]]+Tabla1[[#This Row],[VOLUMEN CONSUMO ACUEDUCTO (m3)]]+Tabla1[[#This Row],[VOLUMEN CONSUMO CARROTANQUES (m3)]]</f>
        <v>0</v>
      </c>
      <c r="Y433" s="111">
        <v>0</v>
      </c>
      <c r="Z433" s="111"/>
      <c r="AA433" s="111">
        <f>+Tabla1[[#This Row],[VOLUMEN CONSUMO AGUA LIMPIA TINTORERIA (m3)]]</f>
        <v>0</v>
      </c>
      <c r="AB433" s="104" t="e">
        <f>Tabla1[[#This Row],[VOLUMEN CONSUMO AGUA LIMPIA TINTORERIA (m3)]]/Tabla1[[#This Row],[TOTAL CONSUMO AGUA PRODUCCIÓN (m3)]]</f>
        <v>#DIV/0!</v>
      </c>
      <c r="AC433" s="111">
        <f>Tabla1[[#This Row],[TOTAL CONSUMO AGUA LIMPIA PRODUCCIÓN (m3)]]-Tabla1[[#This Row],[VOLUMEN CONSUMO AGUA LIMPIA LAVANDERIA (m3)]]</f>
        <v>0</v>
      </c>
      <c r="AD433" s="111">
        <v>0</v>
      </c>
      <c r="AE433" s="115"/>
      <c r="AF433" s="115">
        <v>65</v>
      </c>
      <c r="AG433" s="115">
        <v>45</v>
      </c>
      <c r="AH433" s="115">
        <f>Tabla1[[#This Row],[VOLUMEN CONSUMO AGUA LIMPIA LAVANDERIA (m3)]]</f>
        <v>0</v>
      </c>
      <c r="AI433" s="104" t="e">
        <f>Tabla1[[#This Row],[VOLUMEN CONSUMO AGUA LIMPIA LAVANDERIA (m3)]]/Tabla1[[#This Row],[TOTAL CONSUMO AGUA PRODUCCIÓN (m3)]]</f>
        <v>#DIV/0!</v>
      </c>
      <c r="AJ433" s="115">
        <f>'[1]Contadores Por Turno 2026'!D435-'[1]Contadores Por Turno 2026'!D434</f>
        <v>0</v>
      </c>
      <c r="AK433" s="115">
        <v>0</v>
      </c>
      <c r="AL433" s="115"/>
      <c r="AM433" s="115">
        <v>19</v>
      </c>
      <c r="AN433" s="115">
        <v>0</v>
      </c>
      <c r="AO433" s="220">
        <f>'[1]Contadores Por Turno 2026'!R435-'[1]Contadores Por Turno 2026'!R434</f>
        <v>0</v>
      </c>
      <c r="AP433" s="114">
        <v>3.4888791975578037E-3</v>
      </c>
      <c r="AQ433" s="220"/>
      <c r="AR433" s="220">
        <v>8</v>
      </c>
      <c r="AS433" s="115">
        <f>'[1]Contadores Por Turno 2026'!L435-'[1]Contadores Por Turno 2026'!L434</f>
        <v>0</v>
      </c>
      <c r="AT433" s="220"/>
      <c r="AU433" s="112">
        <f>'[1]Contadores Por Turno 2026'!U435-'[1]Contadores Por Turno 2026'!U434</f>
        <v>0</v>
      </c>
      <c r="AV433" s="112">
        <f>'[1]Contadores Por Turno 2026'!V435-'[1]Contadores Por Turno 2026'!V434</f>
        <v>0</v>
      </c>
      <c r="AW433" s="112">
        <f>'[1]Contadores Por Turno 2026'!W435-'[1]Contadores Por Turno 2026'!W434</f>
        <v>0</v>
      </c>
      <c r="AX433" s="112"/>
      <c r="AY433" s="112">
        <f>('[1]Contadores Por Turno 2026'!AD435-'[1]Contadores Por Turno 2026'!AD434)</f>
        <v>0</v>
      </c>
      <c r="AZ433" s="112">
        <f>('[1]Contadores Por Turno 2026'!S435-'[1]Contadores Por Turno 2026'!S434)/1000</f>
        <v>0</v>
      </c>
      <c r="BA433" s="225"/>
      <c r="BB433" s="4"/>
    </row>
    <row r="434" spans="1:54" ht="15.75" thickBot="1" x14ac:dyDescent="0.3">
      <c r="A434" s="25">
        <f>+A433+1</f>
        <v>46167</v>
      </c>
      <c r="B434" s="26">
        <v>3</v>
      </c>
      <c r="C434" s="26">
        <v>21</v>
      </c>
      <c r="D434" s="26">
        <v>25</v>
      </c>
      <c r="E434" s="26">
        <f>'[1]Contadores Por Turno 2026'!X436-'[1]Contadores Por Turno 2026'!X435</f>
        <v>0</v>
      </c>
      <c r="F434" s="26">
        <f>+Tabla1[[#This Row],[VOLUMEN  INGRESO PTAP (m3)]]*0.75</f>
        <v>0</v>
      </c>
      <c r="G434" s="26"/>
      <c r="H4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4" s="26">
        <f>('[1]Contadores Por Turno 2026'!C436-'[1]Contadores Por Turno 2026'!C435)*10</f>
        <v>0</v>
      </c>
      <c r="J434" s="57">
        <f>Tabla1[[#This Row],[ENTRADA RO 1 (m3)]]</f>
        <v>0</v>
      </c>
      <c r="K434" s="57">
        <f>Tabla1[[#This Row],[RECHAZO ETAPA 1 (m3)]]</f>
        <v>0</v>
      </c>
      <c r="L434" s="57">
        <f>Tabla1[[#This Row],[PERMEADO ETAPA 1  (m3)]]</f>
        <v>0</v>
      </c>
      <c r="M434" s="56" t="e">
        <f>1-(Tabla1[[#This Row],[VOLUMEN ENVIADO A RO (m3)]]-Tabla1[[#This Row],[VOLUMEN ENVIADO PERMEADO RO (m3)]])/Tabla1[[#This Row],[VOLUMEN ENVIADO A RO (m3)]]</f>
        <v>#DIV/0!</v>
      </c>
      <c r="N434" s="57">
        <f>('[1]Contadores Por Turno 2026'!N436-'[1]Contadores Por Turno 2026'!N435)/1000</f>
        <v>0</v>
      </c>
      <c r="O434" s="57">
        <f>('[1]Contadores Por Turno 2026'!O436-'[1]Contadores Por Turno 2026'!O435)</f>
        <v>0</v>
      </c>
      <c r="P434" s="57">
        <f>+Tabla1[[#This Row],[ENTRADA RO 1 (m3)]]-Tabla1[[#This Row],[PERMEADO ETAPA 1  (m3)]]</f>
        <v>0</v>
      </c>
      <c r="Q434" s="56" t="e">
        <f>1-(Tabla1[[#This Row],[VOLUMEN ENVIADO A RO (m3)]]-Tabla1[[#This Row],[VOLUMEN ENVIADO PERMEADO RO (m3)]])/Tabla1[[#This Row],[VOLUMEN ENVIADO A RO (m3)]]</f>
        <v>#DIV/0!</v>
      </c>
      <c r="R434" s="57">
        <v>0</v>
      </c>
      <c r="S434" s="57">
        <v>0</v>
      </c>
      <c r="T434" s="57">
        <v>0</v>
      </c>
      <c r="U434" s="56" t="s">
        <v>18</v>
      </c>
      <c r="V434" s="57">
        <f>Tabla1[[#This Row],[VOLUMEN ENVIADO PERMEADO RO (m3)]]</f>
        <v>0</v>
      </c>
      <c r="W434" s="101">
        <f>Tabla1[[#This Row],[TOTAL CONSUMO AGUA LIMPIA PRODUCCIÓN (m3)]]+Tabla1[[#This Row],[TOTAL CONSUMO AGUA RECHAZO PRODUCCIÓN (m3)]]</f>
        <v>0</v>
      </c>
      <c r="X434" s="101">
        <f>+Tabla1[[#This Row],[PERMEADO ETAPA 1  (m3)]]+Tabla1[[#This Row],[VOLUMEN  PTAP POTABLE (m3)2]]+Tabla1[[#This Row],[VOLUMEN CONSUMO ACUEDUCTO (m3)]]+Tabla1[[#This Row],[VOLUMEN CONSUMO CARROTANQUES (m3)]]</f>
        <v>0</v>
      </c>
      <c r="Y434" s="101">
        <v>0</v>
      </c>
      <c r="Z434" s="101"/>
      <c r="AA434" s="101">
        <f>+Tabla1[[#This Row],[VOLUMEN CONSUMO AGUA LIMPIA TINTORERIA (m3)]]</f>
        <v>0</v>
      </c>
      <c r="AB434" s="104" t="e">
        <f>Tabla1[[#This Row],[VOLUMEN CONSUMO AGUA LIMPIA TINTORERIA (m3)]]/Tabla1[[#This Row],[TOTAL CONSUMO AGUA PRODUCCIÓN (m3)]]</f>
        <v>#DIV/0!</v>
      </c>
      <c r="AC434" s="101">
        <f>Tabla1[[#This Row],[TOTAL CONSUMO AGUA LIMPIA PRODUCCIÓN (m3)]]-Tabla1[[#This Row],[VOLUMEN CONSUMO AGUA LIMPIA LAVANDERIA (m3)]]</f>
        <v>0</v>
      </c>
      <c r="AD434" s="101">
        <v>0</v>
      </c>
      <c r="AE434" s="105"/>
      <c r="AF434" s="105">
        <v>65</v>
      </c>
      <c r="AG434" s="105">
        <v>45</v>
      </c>
      <c r="AH434" s="105">
        <f>Tabla1[[#This Row],[VOLUMEN CONSUMO AGUA LIMPIA LAVANDERIA (m3)]]</f>
        <v>0</v>
      </c>
      <c r="AI434" s="104" t="e">
        <f>Tabla1[[#This Row],[VOLUMEN CONSUMO AGUA LIMPIA LAVANDERIA (m3)]]/Tabla1[[#This Row],[TOTAL CONSUMO AGUA PRODUCCIÓN (m3)]]</f>
        <v>#DIV/0!</v>
      </c>
      <c r="AJ434" s="105">
        <f>'[1]Contadores Por Turno 2026'!D436-'[1]Contadores Por Turno 2026'!D435</f>
        <v>0</v>
      </c>
      <c r="AK434" s="105">
        <v>0</v>
      </c>
      <c r="AL434" s="105"/>
      <c r="AM434" s="105">
        <v>19</v>
      </c>
      <c r="AN434" s="105">
        <v>0</v>
      </c>
      <c r="AO434" s="218">
        <f>'[1]Contadores Por Turno 2026'!R436-'[1]Contadores Por Turno 2026'!R435</f>
        <v>0</v>
      </c>
      <c r="AP434" s="104">
        <v>8.8313217544893075E-3</v>
      </c>
      <c r="AQ434" s="218"/>
      <c r="AR434" s="218">
        <v>8</v>
      </c>
      <c r="AS434" s="105">
        <f>'[1]Contadores Por Turno 2026'!L436-'[1]Contadores Por Turno 2026'!L435</f>
        <v>0</v>
      </c>
      <c r="AT434" s="218"/>
      <c r="AU434" s="102">
        <f>'[1]Contadores Por Turno 2026'!U436-'[1]Contadores Por Turno 2026'!U435</f>
        <v>0</v>
      </c>
      <c r="AV434" s="102">
        <f>'[1]Contadores Por Turno 2026'!V436-'[1]Contadores Por Turno 2026'!V435</f>
        <v>0</v>
      </c>
      <c r="AW434" s="102">
        <f>'[1]Contadores Por Turno 2026'!W436-'[1]Contadores Por Turno 2026'!W435</f>
        <v>0</v>
      </c>
      <c r="AX434" s="102"/>
      <c r="AY434" s="345">
        <f>('[1]Contadores Por Turno 2026'!AD436-'[1]Contadores Por Turno 2026'!AD435)</f>
        <v>0</v>
      </c>
      <c r="AZ434" s="345">
        <f>('[1]Contadores Por Turno 2026'!S436-'[1]Contadores Por Turno 2026'!S435)/1000</f>
        <v>0</v>
      </c>
      <c r="BA434" s="225"/>
      <c r="BB434" s="4"/>
    </row>
    <row r="435" spans="1:54" ht="15.75" thickBot="1" x14ac:dyDescent="0.3">
      <c r="A435" s="23">
        <f>+A434</f>
        <v>46167</v>
      </c>
      <c r="B435" s="17">
        <v>3</v>
      </c>
      <c r="C435" s="17">
        <v>21</v>
      </c>
      <c r="D435" s="17">
        <v>25</v>
      </c>
      <c r="E435" s="17">
        <f>'[1]Contadores Por Turno 2026'!X437-'[1]Contadores Por Turno 2026'!X436</f>
        <v>0</v>
      </c>
      <c r="F435" s="17">
        <f>+Tabla1[[#This Row],[VOLUMEN  INGRESO PTAP (m3)]]*0.75</f>
        <v>0</v>
      </c>
      <c r="H4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5" s="17">
        <f>('[1]Contadores Por Turno 2026'!C437-'[1]Contadores Por Turno 2026'!C436)*10</f>
        <v>0</v>
      </c>
      <c r="J435" s="59">
        <f>Tabla1[[#This Row],[ENTRADA RO 1 (m3)]]</f>
        <v>0</v>
      </c>
      <c r="K435" s="59">
        <f>Tabla1[[#This Row],[RECHAZO ETAPA 1 (m3)]]</f>
        <v>0</v>
      </c>
      <c r="L435" s="59">
        <f>Tabla1[[#This Row],[PERMEADO ETAPA 1  (m3)]]</f>
        <v>0</v>
      </c>
      <c r="M435" s="58" t="e">
        <f>1-(Tabla1[[#This Row],[VOLUMEN ENVIADO A RO (m3)]]-Tabla1[[#This Row],[VOLUMEN ENVIADO PERMEADO RO (m3)]])/Tabla1[[#This Row],[VOLUMEN ENVIADO A RO (m3)]]</f>
        <v>#DIV/0!</v>
      </c>
      <c r="N435" s="59">
        <f>('[1]Contadores Por Turno 2026'!N437-'[1]Contadores Por Turno 2026'!N436)/1000</f>
        <v>0</v>
      </c>
      <c r="O435" s="59">
        <f>('[1]Contadores Por Turno 2026'!O437-'[1]Contadores Por Turno 2026'!O436)</f>
        <v>0</v>
      </c>
      <c r="P435" s="59">
        <f>+Tabla1[[#This Row],[ENTRADA RO 1 (m3)]]-Tabla1[[#This Row],[PERMEADO ETAPA 1  (m3)]]</f>
        <v>0</v>
      </c>
      <c r="Q435" s="58" t="e">
        <f>1-(Tabla1[[#This Row],[VOLUMEN ENVIADO A RO (m3)]]-Tabla1[[#This Row],[VOLUMEN ENVIADO PERMEADO RO (m3)]])/Tabla1[[#This Row],[VOLUMEN ENVIADO A RO (m3)]]</f>
        <v>#DIV/0!</v>
      </c>
      <c r="R435" s="59">
        <v>0</v>
      </c>
      <c r="S435" s="59">
        <v>0</v>
      </c>
      <c r="T435" s="59">
        <v>0</v>
      </c>
      <c r="U435" s="58" t="s">
        <v>18</v>
      </c>
      <c r="V435" s="59">
        <f>Tabla1[[#This Row],[VOLUMEN ENVIADO PERMEADO RO (m3)]]</f>
        <v>0</v>
      </c>
      <c r="W435" s="106">
        <f>Tabla1[[#This Row],[TOTAL CONSUMO AGUA LIMPIA PRODUCCIÓN (m3)]]+Tabla1[[#This Row],[TOTAL CONSUMO AGUA RECHAZO PRODUCCIÓN (m3)]]</f>
        <v>0</v>
      </c>
      <c r="X435" s="106">
        <f>+Tabla1[[#This Row],[PERMEADO ETAPA 1  (m3)]]+Tabla1[[#This Row],[VOLUMEN  PTAP POTABLE (m3)2]]+Tabla1[[#This Row],[VOLUMEN CONSUMO ACUEDUCTO (m3)]]+Tabla1[[#This Row],[VOLUMEN CONSUMO CARROTANQUES (m3)]]</f>
        <v>0</v>
      </c>
      <c r="Y435" s="106">
        <v>0</v>
      </c>
      <c r="Z435" s="106"/>
      <c r="AA435" s="106">
        <f>+Tabla1[[#This Row],[VOLUMEN CONSUMO AGUA LIMPIA TINTORERIA (m3)]]</f>
        <v>0</v>
      </c>
      <c r="AB435" s="104" t="e">
        <f>Tabla1[[#This Row],[VOLUMEN CONSUMO AGUA LIMPIA TINTORERIA (m3)]]/Tabla1[[#This Row],[TOTAL CONSUMO AGUA PRODUCCIÓN (m3)]]</f>
        <v>#DIV/0!</v>
      </c>
      <c r="AC435" s="106">
        <f>Tabla1[[#This Row],[TOTAL CONSUMO AGUA LIMPIA PRODUCCIÓN (m3)]]-Tabla1[[#This Row],[VOLUMEN CONSUMO AGUA LIMPIA LAVANDERIA (m3)]]</f>
        <v>0</v>
      </c>
      <c r="AD435" s="106">
        <v>0</v>
      </c>
      <c r="AE435" s="110"/>
      <c r="AF435" s="110">
        <v>65</v>
      </c>
      <c r="AG435" s="110">
        <v>45</v>
      </c>
      <c r="AH435" s="110">
        <f>Tabla1[[#This Row],[VOLUMEN CONSUMO AGUA LIMPIA LAVANDERIA (m3)]]</f>
        <v>0</v>
      </c>
      <c r="AI435" s="104" t="e">
        <f>Tabla1[[#This Row],[VOLUMEN CONSUMO AGUA LIMPIA LAVANDERIA (m3)]]/Tabla1[[#This Row],[TOTAL CONSUMO AGUA PRODUCCIÓN (m3)]]</f>
        <v>#DIV/0!</v>
      </c>
      <c r="AJ435" s="110">
        <f>'[1]Contadores Por Turno 2026'!D437-'[1]Contadores Por Turno 2026'!D436</f>
        <v>0</v>
      </c>
      <c r="AK435" s="110">
        <v>0</v>
      </c>
      <c r="AL435" s="110"/>
      <c r="AM435" s="110">
        <v>19</v>
      </c>
      <c r="AN435" s="110">
        <v>0</v>
      </c>
      <c r="AO435" s="219">
        <f>'[1]Contadores Por Turno 2026'!R437-'[1]Contadores Por Turno 2026'!R436</f>
        <v>0</v>
      </c>
      <c r="AP435" s="109">
        <v>1.764705882352946E-2</v>
      </c>
      <c r="AQ435" s="219"/>
      <c r="AR435" s="219">
        <v>8</v>
      </c>
      <c r="AS435" s="110">
        <f>'[1]Contadores Por Turno 2026'!L437-'[1]Contadores Por Turno 2026'!L436</f>
        <v>0</v>
      </c>
      <c r="AT435" s="219"/>
      <c r="AU435" s="107">
        <f>'[1]Contadores Por Turno 2026'!U437-'[1]Contadores Por Turno 2026'!U436</f>
        <v>0</v>
      </c>
      <c r="AV435" s="107">
        <f>'[1]Contadores Por Turno 2026'!V437-'[1]Contadores Por Turno 2026'!V436</f>
        <v>0</v>
      </c>
      <c r="AW435" s="107">
        <f>'[1]Contadores Por Turno 2026'!W437-'[1]Contadores Por Turno 2026'!W436</f>
        <v>0</v>
      </c>
      <c r="AX435" s="107"/>
      <c r="AY435" s="346">
        <f>('[1]Contadores Por Turno 2026'!AD437-'[1]Contadores Por Turno 2026'!AD436)</f>
        <v>0</v>
      </c>
      <c r="AZ435" s="346">
        <f>('[1]Contadores Por Turno 2026'!S437-'[1]Contadores Por Turno 2026'!S436)/1000</f>
        <v>0</v>
      </c>
      <c r="BA435" s="225"/>
      <c r="BB435" s="4"/>
    </row>
    <row r="436" spans="1:54" ht="15.75" thickBot="1" x14ac:dyDescent="0.3">
      <c r="A436" s="27">
        <f>+A435</f>
        <v>46167</v>
      </c>
      <c r="B436" s="28">
        <v>3</v>
      </c>
      <c r="C436" s="28">
        <v>21</v>
      </c>
      <c r="D436" s="28">
        <v>25</v>
      </c>
      <c r="E436" s="28">
        <f>'[1]Contadores Por Turno 2026'!X438-'[1]Contadores Por Turno 2026'!X437</f>
        <v>0</v>
      </c>
      <c r="F436" s="28">
        <f>+Tabla1[[#This Row],[VOLUMEN  INGRESO PTAP (m3)]]*0.75</f>
        <v>0</v>
      </c>
      <c r="G436" s="28"/>
      <c r="H4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6" s="28">
        <f>('[1]Contadores Por Turno 2026'!C438-'[1]Contadores Por Turno 2026'!C437)*10</f>
        <v>0</v>
      </c>
      <c r="J436" s="61">
        <f>Tabla1[[#This Row],[ENTRADA RO 1 (m3)]]</f>
        <v>0</v>
      </c>
      <c r="K436" s="61">
        <f>Tabla1[[#This Row],[RECHAZO ETAPA 1 (m3)]]</f>
        <v>0</v>
      </c>
      <c r="L436" s="61">
        <f>Tabla1[[#This Row],[PERMEADO ETAPA 1  (m3)]]</f>
        <v>0</v>
      </c>
      <c r="M436" s="60" t="e">
        <f>1-(Tabla1[[#This Row],[VOLUMEN ENVIADO A RO (m3)]]-Tabla1[[#This Row],[VOLUMEN ENVIADO PERMEADO RO (m3)]])/Tabla1[[#This Row],[VOLUMEN ENVIADO A RO (m3)]]</f>
        <v>#DIV/0!</v>
      </c>
      <c r="N436" s="61">
        <f>('[1]Contadores Por Turno 2026'!N438-'[1]Contadores Por Turno 2026'!N437)/1000</f>
        <v>0</v>
      </c>
      <c r="O436" s="61">
        <f>('[1]Contadores Por Turno 2026'!O438-'[1]Contadores Por Turno 2026'!O437)</f>
        <v>0</v>
      </c>
      <c r="P436" s="61">
        <f>+Tabla1[[#This Row],[ENTRADA RO 1 (m3)]]-Tabla1[[#This Row],[PERMEADO ETAPA 1  (m3)]]</f>
        <v>0</v>
      </c>
      <c r="Q436" s="60" t="e">
        <f>1-(Tabla1[[#This Row],[VOLUMEN ENVIADO A RO (m3)]]-Tabla1[[#This Row],[VOLUMEN ENVIADO PERMEADO RO (m3)]])/Tabla1[[#This Row],[VOLUMEN ENVIADO A RO (m3)]]</f>
        <v>#DIV/0!</v>
      </c>
      <c r="R436" s="61">
        <v>0</v>
      </c>
      <c r="S436" s="61">
        <v>0</v>
      </c>
      <c r="T436" s="61">
        <v>0</v>
      </c>
      <c r="U436" s="60" t="s">
        <v>18</v>
      </c>
      <c r="V436" s="61">
        <f>Tabla1[[#This Row],[VOLUMEN ENVIADO PERMEADO RO (m3)]]</f>
        <v>0</v>
      </c>
      <c r="W436" s="111">
        <f>Tabla1[[#This Row],[TOTAL CONSUMO AGUA LIMPIA PRODUCCIÓN (m3)]]+Tabla1[[#This Row],[TOTAL CONSUMO AGUA RECHAZO PRODUCCIÓN (m3)]]</f>
        <v>0</v>
      </c>
      <c r="X436" s="111">
        <f>+Tabla1[[#This Row],[PERMEADO ETAPA 1  (m3)]]+Tabla1[[#This Row],[VOLUMEN  PTAP POTABLE (m3)2]]+Tabla1[[#This Row],[VOLUMEN CONSUMO ACUEDUCTO (m3)]]+Tabla1[[#This Row],[VOLUMEN CONSUMO CARROTANQUES (m3)]]</f>
        <v>0</v>
      </c>
      <c r="Y436" s="111">
        <v>0</v>
      </c>
      <c r="Z436" s="111"/>
      <c r="AA436" s="111">
        <f>+Tabla1[[#This Row],[VOLUMEN CONSUMO AGUA LIMPIA TINTORERIA (m3)]]</f>
        <v>0</v>
      </c>
      <c r="AB436" s="104" t="e">
        <f>Tabla1[[#This Row],[VOLUMEN CONSUMO AGUA LIMPIA TINTORERIA (m3)]]/Tabla1[[#This Row],[TOTAL CONSUMO AGUA PRODUCCIÓN (m3)]]</f>
        <v>#DIV/0!</v>
      </c>
      <c r="AC436" s="111">
        <f>Tabla1[[#This Row],[TOTAL CONSUMO AGUA LIMPIA PRODUCCIÓN (m3)]]-Tabla1[[#This Row],[VOLUMEN CONSUMO AGUA LIMPIA LAVANDERIA (m3)]]</f>
        <v>0</v>
      </c>
      <c r="AD436" s="111">
        <v>0</v>
      </c>
      <c r="AE436" s="115"/>
      <c r="AF436" s="115">
        <v>65</v>
      </c>
      <c r="AG436" s="115">
        <v>45</v>
      </c>
      <c r="AH436" s="115">
        <f>Tabla1[[#This Row],[VOLUMEN CONSUMO AGUA LIMPIA LAVANDERIA (m3)]]</f>
        <v>0</v>
      </c>
      <c r="AI436" s="104" t="e">
        <f>Tabla1[[#This Row],[VOLUMEN CONSUMO AGUA LIMPIA LAVANDERIA (m3)]]/Tabla1[[#This Row],[TOTAL CONSUMO AGUA PRODUCCIÓN (m3)]]</f>
        <v>#DIV/0!</v>
      </c>
      <c r="AJ436" s="115">
        <f>'[1]Contadores Por Turno 2026'!D438-'[1]Contadores Por Turno 2026'!D437</f>
        <v>0</v>
      </c>
      <c r="AK436" s="115">
        <v>0</v>
      </c>
      <c r="AL436" s="115"/>
      <c r="AM436" s="115">
        <v>19</v>
      </c>
      <c r="AN436" s="115">
        <v>0</v>
      </c>
      <c r="AO436" s="220">
        <f>'[1]Contadores Por Turno 2026'!R438-'[1]Contadores Por Turno 2026'!R437</f>
        <v>0</v>
      </c>
      <c r="AP436" s="114">
        <v>2.9166666666666674E-2</v>
      </c>
      <c r="AQ436" s="220"/>
      <c r="AR436" s="220">
        <v>8</v>
      </c>
      <c r="AS436" s="115">
        <f>'[1]Contadores Por Turno 2026'!L438-'[1]Contadores Por Turno 2026'!L437</f>
        <v>0</v>
      </c>
      <c r="AT436" s="220"/>
      <c r="AU436" s="112">
        <f>'[1]Contadores Por Turno 2026'!U438-'[1]Contadores Por Turno 2026'!U437</f>
        <v>0</v>
      </c>
      <c r="AV436" s="112">
        <f>'[1]Contadores Por Turno 2026'!V438-'[1]Contadores Por Turno 2026'!V437</f>
        <v>0</v>
      </c>
      <c r="AW436" s="112">
        <f>'[1]Contadores Por Turno 2026'!W438-'[1]Contadores Por Turno 2026'!W437</f>
        <v>0</v>
      </c>
      <c r="AX436" s="112"/>
      <c r="AY436" s="112">
        <f>('[1]Contadores Por Turno 2026'!AD438-'[1]Contadores Por Turno 2026'!AD437)</f>
        <v>0</v>
      </c>
      <c r="AZ436" s="112">
        <f>('[1]Contadores Por Turno 2026'!S438-'[1]Contadores Por Turno 2026'!S437)/1000</f>
        <v>0</v>
      </c>
      <c r="BA436" s="225"/>
      <c r="BB436" s="4"/>
    </row>
    <row r="437" spans="1:54" ht="15.75" thickBot="1" x14ac:dyDescent="0.3">
      <c r="A437" s="25">
        <f>+A436+1</f>
        <v>46168</v>
      </c>
      <c r="B437" s="26">
        <v>3</v>
      </c>
      <c r="C437" s="26">
        <v>22</v>
      </c>
      <c r="D437" s="26">
        <v>26</v>
      </c>
      <c r="E437" s="26">
        <f>'[1]Contadores Por Turno 2026'!X439-'[1]Contadores Por Turno 2026'!X438</f>
        <v>0</v>
      </c>
      <c r="F437" s="26">
        <f>+Tabla1[[#This Row],[VOLUMEN  INGRESO PTAP (m3)]]*0.75</f>
        <v>0</v>
      </c>
      <c r="G437" s="26"/>
      <c r="H4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7" s="26">
        <f>('[1]Contadores Por Turno 2026'!C439-'[1]Contadores Por Turno 2026'!C438)*10</f>
        <v>0</v>
      </c>
      <c r="J437" s="57">
        <f>Tabla1[[#This Row],[ENTRADA RO 1 (m3)]]</f>
        <v>0</v>
      </c>
      <c r="K437" s="57">
        <f>Tabla1[[#This Row],[RECHAZO ETAPA 1 (m3)]]</f>
        <v>0</v>
      </c>
      <c r="L437" s="57">
        <f>Tabla1[[#This Row],[PERMEADO ETAPA 1  (m3)]]</f>
        <v>0</v>
      </c>
      <c r="M437" s="56" t="e">
        <f>1-(Tabla1[[#This Row],[VOLUMEN ENVIADO A RO (m3)]]-Tabla1[[#This Row],[VOLUMEN ENVIADO PERMEADO RO (m3)]])/Tabla1[[#This Row],[VOLUMEN ENVIADO A RO (m3)]]</f>
        <v>#DIV/0!</v>
      </c>
      <c r="N437" s="57">
        <f>('[1]Contadores Por Turno 2026'!N439-'[1]Contadores Por Turno 2026'!N438)/1000</f>
        <v>0</v>
      </c>
      <c r="O437" s="57">
        <f>('[1]Contadores Por Turno 2026'!O439-'[1]Contadores Por Turno 2026'!O438)</f>
        <v>0</v>
      </c>
      <c r="P437" s="57">
        <f>+Tabla1[[#This Row],[ENTRADA RO 1 (m3)]]-Tabla1[[#This Row],[PERMEADO ETAPA 1  (m3)]]</f>
        <v>0</v>
      </c>
      <c r="Q437" s="56" t="e">
        <f>1-(Tabla1[[#This Row],[VOLUMEN ENVIADO A RO (m3)]]-Tabla1[[#This Row],[VOLUMEN ENVIADO PERMEADO RO (m3)]])/Tabla1[[#This Row],[VOLUMEN ENVIADO A RO (m3)]]</f>
        <v>#DIV/0!</v>
      </c>
      <c r="R437" s="57">
        <v>0</v>
      </c>
      <c r="S437" s="57">
        <v>0</v>
      </c>
      <c r="T437" s="57">
        <v>0</v>
      </c>
      <c r="U437" s="56" t="s">
        <v>18</v>
      </c>
      <c r="V437" s="57">
        <f>Tabla1[[#This Row],[VOLUMEN ENVIADO PERMEADO RO (m3)]]</f>
        <v>0</v>
      </c>
      <c r="W437" s="101">
        <f>Tabla1[[#This Row],[TOTAL CONSUMO AGUA LIMPIA PRODUCCIÓN (m3)]]+Tabla1[[#This Row],[TOTAL CONSUMO AGUA RECHAZO PRODUCCIÓN (m3)]]</f>
        <v>0</v>
      </c>
      <c r="X437" s="101">
        <f>+Tabla1[[#This Row],[PERMEADO ETAPA 1  (m3)]]+Tabla1[[#This Row],[VOLUMEN  PTAP POTABLE (m3)2]]+Tabla1[[#This Row],[VOLUMEN CONSUMO ACUEDUCTO (m3)]]+Tabla1[[#This Row],[VOLUMEN CONSUMO CARROTANQUES (m3)]]</f>
        <v>0</v>
      </c>
      <c r="Y437" s="101">
        <v>0</v>
      </c>
      <c r="Z437" s="101"/>
      <c r="AA437" s="101">
        <f>+Tabla1[[#This Row],[VOLUMEN CONSUMO AGUA LIMPIA TINTORERIA (m3)]]</f>
        <v>0</v>
      </c>
      <c r="AB437" s="104" t="e">
        <f>Tabla1[[#This Row],[VOLUMEN CONSUMO AGUA LIMPIA TINTORERIA (m3)]]/Tabla1[[#This Row],[TOTAL CONSUMO AGUA PRODUCCIÓN (m3)]]</f>
        <v>#DIV/0!</v>
      </c>
      <c r="AC437" s="101">
        <f>Tabla1[[#This Row],[TOTAL CONSUMO AGUA LIMPIA PRODUCCIÓN (m3)]]-Tabla1[[#This Row],[VOLUMEN CONSUMO AGUA LIMPIA LAVANDERIA (m3)]]</f>
        <v>0</v>
      </c>
      <c r="AD437" s="101">
        <v>0</v>
      </c>
      <c r="AE437" s="105"/>
      <c r="AF437" s="105">
        <v>65</v>
      </c>
      <c r="AG437" s="105">
        <v>45</v>
      </c>
      <c r="AH437" s="105">
        <f>Tabla1[[#This Row],[VOLUMEN CONSUMO AGUA LIMPIA LAVANDERIA (m3)]]</f>
        <v>0</v>
      </c>
      <c r="AI437" s="104" t="e">
        <f>Tabla1[[#This Row],[VOLUMEN CONSUMO AGUA LIMPIA LAVANDERIA (m3)]]/Tabla1[[#This Row],[TOTAL CONSUMO AGUA PRODUCCIÓN (m3)]]</f>
        <v>#DIV/0!</v>
      </c>
      <c r="AJ437" s="105">
        <f>'[1]Contadores Por Turno 2026'!D439-'[1]Contadores Por Turno 2026'!D438</f>
        <v>0</v>
      </c>
      <c r="AK437" s="105">
        <v>0</v>
      </c>
      <c r="AL437" s="105"/>
      <c r="AM437" s="105">
        <v>19</v>
      </c>
      <c r="AN437" s="105">
        <v>0</v>
      </c>
      <c r="AO437" s="218">
        <f>'[1]Contadores Por Turno 2026'!R439-'[1]Contadores Por Turno 2026'!R438</f>
        <v>0</v>
      </c>
      <c r="AP437" s="104">
        <v>2.4230676035861265E-3</v>
      </c>
      <c r="AQ437" s="218"/>
      <c r="AR437" s="218">
        <v>8</v>
      </c>
      <c r="AS437" s="105">
        <f>'[1]Contadores Por Turno 2026'!L439-'[1]Contadores Por Turno 2026'!L438</f>
        <v>0</v>
      </c>
      <c r="AT437" s="218"/>
      <c r="AU437" s="102">
        <f>'[1]Contadores Por Turno 2026'!U439-'[1]Contadores Por Turno 2026'!U438</f>
        <v>0</v>
      </c>
      <c r="AV437" s="102">
        <f>'[1]Contadores Por Turno 2026'!V439-'[1]Contadores Por Turno 2026'!V438</f>
        <v>0</v>
      </c>
      <c r="AW437" s="102">
        <f>'[1]Contadores Por Turno 2026'!W439-'[1]Contadores Por Turno 2026'!W438</f>
        <v>0</v>
      </c>
      <c r="AX437" s="102"/>
      <c r="AY437" s="345">
        <f>('[1]Contadores Por Turno 2026'!AD439-'[1]Contadores Por Turno 2026'!AD438)</f>
        <v>0</v>
      </c>
      <c r="AZ437" s="345">
        <f>('[1]Contadores Por Turno 2026'!S439-'[1]Contadores Por Turno 2026'!S438)/1000</f>
        <v>0</v>
      </c>
      <c r="BA437" s="225"/>
      <c r="BB437" s="4"/>
    </row>
    <row r="438" spans="1:54" ht="15.75" thickBot="1" x14ac:dyDescent="0.3">
      <c r="A438" s="23">
        <f>+A437</f>
        <v>46168</v>
      </c>
      <c r="B438" s="17">
        <v>3</v>
      </c>
      <c r="C438" s="17">
        <v>22</v>
      </c>
      <c r="D438" s="17">
        <v>26</v>
      </c>
      <c r="E438" s="17">
        <f>'[1]Contadores Por Turno 2026'!X440-'[1]Contadores Por Turno 2026'!X439</f>
        <v>0</v>
      </c>
      <c r="F438" s="17">
        <f>+Tabla1[[#This Row],[VOLUMEN  INGRESO PTAP (m3)]]*0.75</f>
        <v>0</v>
      </c>
      <c r="H4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8" s="17">
        <f>('[1]Contadores Por Turno 2026'!C440-'[1]Contadores Por Turno 2026'!C439)*10</f>
        <v>0</v>
      </c>
      <c r="J438" s="59">
        <f>Tabla1[[#This Row],[ENTRADA RO 1 (m3)]]</f>
        <v>0</v>
      </c>
      <c r="K438" s="59">
        <f>Tabla1[[#This Row],[RECHAZO ETAPA 1 (m3)]]</f>
        <v>0</v>
      </c>
      <c r="L438" s="59">
        <f>Tabla1[[#This Row],[PERMEADO ETAPA 1  (m3)]]</f>
        <v>0</v>
      </c>
      <c r="M438" s="58" t="e">
        <f>1-(Tabla1[[#This Row],[VOLUMEN ENVIADO A RO (m3)]]-Tabla1[[#This Row],[VOLUMEN ENVIADO PERMEADO RO (m3)]])/Tabla1[[#This Row],[VOLUMEN ENVIADO A RO (m3)]]</f>
        <v>#DIV/0!</v>
      </c>
      <c r="N438" s="59">
        <f>('[1]Contadores Por Turno 2026'!N440-'[1]Contadores Por Turno 2026'!N439)/1000</f>
        <v>0</v>
      </c>
      <c r="O438" s="59">
        <f>('[1]Contadores Por Turno 2026'!O440-'[1]Contadores Por Turno 2026'!O439)</f>
        <v>0</v>
      </c>
      <c r="P438" s="59">
        <f>+Tabla1[[#This Row],[ENTRADA RO 1 (m3)]]-Tabla1[[#This Row],[PERMEADO ETAPA 1  (m3)]]</f>
        <v>0</v>
      </c>
      <c r="Q438" s="58" t="e">
        <f>1-(Tabla1[[#This Row],[VOLUMEN ENVIADO A RO (m3)]]-Tabla1[[#This Row],[VOLUMEN ENVIADO PERMEADO RO (m3)]])/Tabla1[[#This Row],[VOLUMEN ENVIADO A RO (m3)]]</f>
        <v>#DIV/0!</v>
      </c>
      <c r="R438" s="59">
        <v>0</v>
      </c>
      <c r="S438" s="59">
        <v>0</v>
      </c>
      <c r="T438" s="59">
        <v>0</v>
      </c>
      <c r="U438" s="58" t="s">
        <v>18</v>
      </c>
      <c r="V438" s="59">
        <f>Tabla1[[#This Row],[VOLUMEN ENVIADO PERMEADO RO (m3)]]</f>
        <v>0</v>
      </c>
      <c r="W438" s="106">
        <f>Tabla1[[#This Row],[TOTAL CONSUMO AGUA LIMPIA PRODUCCIÓN (m3)]]+Tabla1[[#This Row],[TOTAL CONSUMO AGUA RECHAZO PRODUCCIÓN (m3)]]</f>
        <v>0</v>
      </c>
      <c r="X438" s="106">
        <f>+Tabla1[[#This Row],[PERMEADO ETAPA 1  (m3)]]+Tabla1[[#This Row],[VOLUMEN  PTAP POTABLE (m3)2]]+Tabla1[[#This Row],[VOLUMEN CONSUMO ACUEDUCTO (m3)]]+Tabla1[[#This Row],[VOLUMEN CONSUMO CARROTANQUES (m3)]]</f>
        <v>0</v>
      </c>
      <c r="Y438" s="106">
        <v>0</v>
      </c>
      <c r="Z438" s="106"/>
      <c r="AA438" s="106">
        <f>+Tabla1[[#This Row],[VOLUMEN CONSUMO AGUA LIMPIA TINTORERIA (m3)]]</f>
        <v>0</v>
      </c>
      <c r="AB438" s="104" t="e">
        <f>Tabla1[[#This Row],[VOLUMEN CONSUMO AGUA LIMPIA TINTORERIA (m3)]]/Tabla1[[#This Row],[TOTAL CONSUMO AGUA PRODUCCIÓN (m3)]]</f>
        <v>#DIV/0!</v>
      </c>
      <c r="AC438" s="106">
        <f>Tabla1[[#This Row],[TOTAL CONSUMO AGUA LIMPIA PRODUCCIÓN (m3)]]-Tabla1[[#This Row],[VOLUMEN CONSUMO AGUA LIMPIA LAVANDERIA (m3)]]</f>
        <v>0</v>
      </c>
      <c r="AD438" s="106">
        <v>0</v>
      </c>
      <c r="AE438" s="110"/>
      <c r="AF438" s="110">
        <v>65</v>
      </c>
      <c r="AG438" s="110">
        <v>45</v>
      </c>
      <c r="AH438" s="110">
        <f>Tabla1[[#This Row],[VOLUMEN CONSUMO AGUA LIMPIA LAVANDERIA (m3)]]</f>
        <v>0</v>
      </c>
      <c r="AI438" s="104" t="e">
        <f>Tabla1[[#This Row],[VOLUMEN CONSUMO AGUA LIMPIA LAVANDERIA (m3)]]/Tabla1[[#This Row],[TOTAL CONSUMO AGUA PRODUCCIÓN (m3)]]</f>
        <v>#DIV/0!</v>
      </c>
      <c r="AJ438" s="110">
        <f>'[1]Contadores Por Turno 2026'!D440-'[1]Contadores Por Turno 2026'!D439</f>
        <v>0</v>
      </c>
      <c r="AK438" s="110">
        <v>1</v>
      </c>
      <c r="AL438" s="110"/>
      <c r="AM438" s="110">
        <v>19</v>
      </c>
      <c r="AN438" s="110">
        <v>0</v>
      </c>
      <c r="AO438" s="219">
        <f>'[1]Contadores Por Turno 2026'!R440-'[1]Contadores Por Turno 2026'!R439</f>
        <v>0</v>
      </c>
      <c r="AP438" s="109">
        <v>1.7873100983020529E-2</v>
      </c>
      <c r="AQ438" s="219"/>
      <c r="AR438" s="219">
        <v>8</v>
      </c>
      <c r="AS438" s="110">
        <f>'[1]Contadores Por Turno 2026'!L440-'[1]Contadores Por Turno 2026'!L439</f>
        <v>0</v>
      </c>
      <c r="AT438" s="219"/>
      <c r="AU438" s="107">
        <f>'[1]Contadores Por Turno 2026'!U440-'[1]Contadores Por Turno 2026'!U439</f>
        <v>0</v>
      </c>
      <c r="AV438" s="107">
        <f>'[1]Contadores Por Turno 2026'!V440-'[1]Contadores Por Turno 2026'!V439</f>
        <v>0</v>
      </c>
      <c r="AW438" s="107">
        <f>'[1]Contadores Por Turno 2026'!W440-'[1]Contadores Por Turno 2026'!W439</f>
        <v>0</v>
      </c>
      <c r="AX438" s="107"/>
      <c r="AY438" s="346">
        <f>('[1]Contadores Por Turno 2026'!AD440-'[1]Contadores Por Turno 2026'!AD439)</f>
        <v>0</v>
      </c>
      <c r="AZ438" s="346">
        <f>('[1]Contadores Por Turno 2026'!S440-'[1]Contadores Por Turno 2026'!S439)/1000</f>
        <v>0</v>
      </c>
      <c r="BA438" s="225"/>
      <c r="BB438" s="4"/>
    </row>
    <row r="439" spans="1:54" ht="15.75" thickBot="1" x14ac:dyDescent="0.3">
      <c r="A439" s="27">
        <f>+A438</f>
        <v>46168</v>
      </c>
      <c r="B439" s="28">
        <v>3</v>
      </c>
      <c r="C439" s="28">
        <v>22</v>
      </c>
      <c r="D439" s="28">
        <v>26</v>
      </c>
      <c r="E439" s="28">
        <f>'[1]Contadores Por Turno 2026'!X441-'[1]Contadores Por Turno 2026'!X440</f>
        <v>0</v>
      </c>
      <c r="F439" s="28">
        <f>+Tabla1[[#This Row],[VOLUMEN  INGRESO PTAP (m3)]]*0.75</f>
        <v>0</v>
      </c>
      <c r="G439" s="28"/>
      <c r="H4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9" s="28">
        <f>('[1]Contadores Por Turno 2026'!C441-'[1]Contadores Por Turno 2026'!C440)*10</f>
        <v>0</v>
      </c>
      <c r="J439" s="61">
        <f>Tabla1[[#This Row],[ENTRADA RO 1 (m3)]]</f>
        <v>0</v>
      </c>
      <c r="K439" s="61">
        <f>Tabla1[[#This Row],[RECHAZO ETAPA 1 (m3)]]</f>
        <v>0</v>
      </c>
      <c r="L439" s="61">
        <f>Tabla1[[#This Row],[PERMEADO ETAPA 1  (m3)]]</f>
        <v>0</v>
      </c>
      <c r="M439" s="60" t="e">
        <f>1-(Tabla1[[#This Row],[VOLUMEN ENVIADO A RO (m3)]]-Tabla1[[#This Row],[VOLUMEN ENVIADO PERMEADO RO (m3)]])/Tabla1[[#This Row],[VOLUMEN ENVIADO A RO (m3)]]</f>
        <v>#DIV/0!</v>
      </c>
      <c r="N439" s="61">
        <f>('[1]Contadores Por Turno 2026'!N441-'[1]Contadores Por Turno 2026'!N440)/1000</f>
        <v>0</v>
      </c>
      <c r="O439" s="61">
        <f>('[1]Contadores Por Turno 2026'!O441-'[1]Contadores Por Turno 2026'!O440)</f>
        <v>0</v>
      </c>
      <c r="P439" s="61">
        <f>+Tabla1[[#This Row],[ENTRADA RO 1 (m3)]]-Tabla1[[#This Row],[PERMEADO ETAPA 1  (m3)]]</f>
        <v>0</v>
      </c>
      <c r="Q439" s="60" t="e">
        <f>1-(Tabla1[[#This Row],[VOLUMEN ENVIADO A RO (m3)]]-Tabla1[[#This Row],[VOLUMEN ENVIADO PERMEADO RO (m3)]])/Tabla1[[#This Row],[VOLUMEN ENVIADO A RO (m3)]]</f>
        <v>#DIV/0!</v>
      </c>
      <c r="R439" s="61">
        <v>0</v>
      </c>
      <c r="S439" s="61">
        <v>0</v>
      </c>
      <c r="T439" s="61">
        <v>0</v>
      </c>
      <c r="U439" s="60" t="s">
        <v>18</v>
      </c>
      <c r="V439" s="61">
        <f>Tabla1[[#This Row],[VOLUMEN ENVIADO PERMEADO RO (m3)]]</f>
        <v>0</v>
      </c>
      <c r="W439" s="111">
        <f>Tabla1[[#This Row],[TOTAL CONSUMO AGUA LIMPIA PRODUCCIÓN (m3)]]+Tabla1[[#This Row],[TOTAL CONSUMO AGUA RECHAZO PRODUCCIÓN (m3)]]</f>
        <v>0</v>
      </c>
      <c r="X439" s="111">
        <f>+Tabla1[[#This Row],[PERMEADO ETAPA 1  (m3)]]+Tabla1[[#This Row],[VOLUMEN  PTAP POTABLE (m3)2]]+Tabla1[[#This Row],[VOLUMEN CONSUMO ACUEDUCTO (m3)]]+Tabla1[[#This Row],[VOLUMEN CONSUMO CARROTANQUES (m3)]]</f>
        <v>0</v>
      </c>
      <c r="Y439" s="111">
        <v>0</v>
      </c>
      <c r="Z439" s="111"/>
      <c r="AA439" s="111">
        <f>+Tabla1[[#This Row],[VOLUMEN CONSUMO AGUA LIMPIA TINTORERIA (m3)]]</f>
        <v>0</v>
      </c>
      <c r="AB439" s="104" t="e">
        <f>Tabla1[[#This Row],[VOLUMEN CONSUMO AGUA LIMPIA TINTORERIA (m3)]]/Tabla1[[#This Row],[TOTAL CONSUMO AGUA PRODUCCIÓN (m3)]]</f>
        <v>#DIV/0!</v>
      </c>
      <c r="AC439" s="111">
        <f>Tabla1[[#This Row],[TOTAL CONSUMO AGUA LIMPIA PRODUCCIÓN (m3)]]-Tabla1[[#This Row],[VOLUMEN CONSUMO AGUA LIMPIA LAVANDERIA (m3)]]</f>
        <v>0</v>
      </c>
      <c r="AD439" s="111">
        <v>0</v>
      </c>
      <c r="AE439" s="115"/>
      <c r="AF439" s="115">
        <v>65</v>
      </c>
      <c r="AG439" s="115">
        <v>45</v>
      </c>
      <c r="AH439" s="115">
        <f>Tabla1[[#This Row],[VOLUMEN CONSUMO AGUA LIMPIA LAVANDERIA (m3)]]</f>
        <v>0</v>
      </c>
      <c r="AI439" s="104" t="e">
        <f>Tabla1[[#This Row],[VOLUMEN CONSUMO AGUA LIMPIA LAVANDERIA (m3)]]/Tabla1[[#This Row],[TOTAL CONSUMO AGUA PRODUCCIÓN (m3)]]</f>
        <v>#DIV/0!</v>
      </c>
      <c r="AJ439" s="115">
        <f>'[1]Contadores Por Turno 2026'!D441-'[1]Contadores Por Turno 2026'!D440</f>
        <v>0</v>
      </c>
      <c r="AK439" s="115">
        <v>0</v>
      </c>
      <c r="AL439" s="115"/>
      <c r="AM439" s="115">
        <v>19</v>
      </c>
      <c r="AN439" s="115">
        <v>0</v>
      </c>
      <c r="AO439" s="220">
        <f>'[1]Contadores Por Turno 2026'!R441-'[1]Contadores Por Turno 2026'!R440</f>
        <v>0</v>
      </c>
      <c r="AP439" s="114">
        <v>1.1558264158873621E-2</v>
      </c>
      <c r="AQ439" s="220"/>
      <c r="AR439" s="220">
        <v>8</v>
      </c>
      <c r="AS439" s="115">
        <f>'[1]Contadores Por Turno 2026'!L441-'[1]Contadores Por Turno 2026'!L440</f>
        <v>0</v>
      </c>
      <c r="AT439" s="220"/>
      <c r="AU439" s="112">
        <f>'[1]Contadores Por Turno 2026'!U441-'[1]Contadores Por Turno 2026'!U440</f>
        <v>0</v>
      </c>
      <c r="AV439" s="112">
        <f>'[1]Contadores Por Turno 2026'!V441-'[1]Contadores Por Turno 2026'!V440</f>
        <v>0</v>
      </c>
      <c r="AW439" s="112">
        <f>'[1]Contadores Por Turno 2026'!W441-'[1]Contadores Por Turno 2026'!W440</f>
        <v>0</v>
      </c>
      <c r="AX439" s="112"/>
      <c r="AY439" s="112">
        <f>('[1]Contadores Por Turno 2026'!AD441-'[1]Contadores Por Turno 2026'!AD440)</f>
        <v>0</v>
      </c>
      <c r="AZ439" s="112">
        <f>('[1]Contadores Por Turno 2026'!S441-'[1]Contadores Por Turno 2026'!S440)/1000</f>
        <v>0</v>
      </c>
      <c r="BA439" s="225"/>
      <c r="BB439" s="4"/>
    </row>
    <row r="440" spans="1:54" ht="15.75" thickBot="1" x14ac:dyDescent="0.3">
      <c r="A440" s="25">
        <f>+A439+1</f>
        <v>46169</v>
      </c>
      <c r="B440" s="26">
        <v>3</v>
      </c>
      <c r="C440" s="26">
        <v>22</v>
      </c>
      <c r="D440" s="26">
        <v>27</v>
      </c>
      <c r="E440" s="26">
        <f>'[1]Contadores Por Turno 2026'!X442-'[1]Contadores Por Turno 2026'!X441</f>
        <v>0</v>
      </c>
      <c r="F440" s="26">
        <f>+Tabla1[[#This Row],[VOLUMEN  INGRESO PTAP (m3)]]*0.75</f>
        <v>0</v>
      </c>
      <c r="G440" s="26"/>
      <c r="H4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0" s="26">
        <f>('[1]Contadores Por Turno 2026'!C442-'[1]Contadores Por Turno 2026'!C441)*10</f>
        <v>0</v>
      </c>
      <c r="J440" s="57">
        <f>Tabla1[[#This Row],[ENTRADA RO 1 (m3)]]</f>
        <v>0</v>
      </c>
      <c r="K440" s="57">
        <f>Tabla1[[#This Row],[RECHAZO ETAPA 1 (m3)]]</f>
        <v>0</v>
      </c>
      <c r="L440" s="57">
        <f>Tabla1[[#This Row],[PERMEADO ETAPA 1  (m3)]]</f>
        <v>0</v>
      </c>
      <c r="M440" s="56" t="e">
        <f>1-(Tabla1[[#This Row],[VOLUMEN ENVIADO A RO (m3)]]-Tabla1[[#This Row],[VOLUMEN ENVIADO PERMEADO RO (m3)]])/Tabla1[[#This Row],[VOLUMEN ENVIADO A RO (m3)]]</f>
        <v>#DIV/0!</v>
      </c>
      <c r="N440" s="57">
        <f>('[1]Contadores Por Turno 2026'!N442-'[1]Contadores Por Turno 2026'!N441)/1000</f>
        <v>0</v>
      </c>
      <c r="O440" s="57">
        <f>('[1]Contadores Por Turno 2026'!O442-'[1]Contadores Por Turno 2026'!O441)</f>
        <v>0</v>
      </c>
      <c r="P440" s="57">
        <f>+Tabla1[[#This Row],[ENTRADA RO 1 (m3)]]-Tabla1[[#This Row],[PERMEADO ETAPA 1  (m3)]]</f>
        <v>0</v>
      </c>
      <c r="Q440" s="56" t="e">
        <f>1-(Tabla1[[#This Row],[VOLUMEN ENVIADO A RO (m3)]]-Tabla1[[#This Row],[VOLUMEN ENVIADO PERMEADO RO (m3)]])/Tabla1[[#This Row],[VOLUMEN ENVIADO A RO (m3)]]</f>
        <v>#DIV/0!</v>
      </c>
      <c r="R440" s="57">
        <v>0</v>
      </c>
      <c r="S440" s="57">
        <v>0</v>
      </c>
      <c r="T440" s="57">
        <v>0</v>
      </c>
      <c r="U440" s="56" t="s">
        <v>18</v>
      </c>
      <c r="V440" s="57">
        <f>Tabla1[[#This Row],[VOLUMEN ENVIADO PERMEADO RO (m3)]]</f>
        <v>0</v>
      </c>
      <c r="W440" s="101">
        <f>Tabla1[[#This Row],[TOTAL CONSUMO AGUA LIMPIA PRODUCCIÓN (m3)]]+Tabla1[[#This Row],[TOTAL CONSUMO AGUA RECHAZO PRODUCCIÓN (m3)]]</f>
        <v>0</v>
      </c>
      <c r="X440" s="101">
        <f>+Tabla1[[#This Row],[PERMEADO ETAPA 1  (m3)]]+Tabla1[[#This Row],[VOLUMEN  PTAP POTABLE (m3)2]]+Tabla1[[#This Row],[VOLUMEN CONSUMO ACUEDUCTO (m3)]]+Tabla1[[#This Row],[VOLUMEN CONSUMO CARROTANQUES (m3)]]</f>
        <v>0</v>
      </c>
      <c r="Y440" s="101">
        <v>0</v>
      </c>
      <c r="Z440" s="101"/>
      <c r="AA440" s="101">
        <f>+Tabla1[[#This Row],[VOLUMEN CONSUMO AGUA LIMPIA TINTORERIA (m3)]]</f>
        <v>0</v>
      </c>
      <c r="AB440" s="104" t="e">
        <f>Tabla1[[#This Row],[VOLUMEN CONSUMO AGUA LIMPIA TINTORERIA (m3)]]/Tabla1[[#This Row],[TOTAL CONSUMO AGUA PRODUCCIÓN (m3)]]</f>
        <v>#DIV/0!</v>
      </c>
      <c r="AC440" s="101">
        <f>Tabla1[[#This Row],[TOTAL CONSUMO AGUA LIMPIA PRODUCCIÓN (m3)]]-Tabla1[[#This Row],[VOLUMEN CONSUMO AGUA LIMPIA LAVANDERIA (m3)]]</f>
        <v>0</v>
      </c>
      <c r="AD440" s="101">
        <v>0</v>
      </c>
      <c r="AE440" s="105"/>
      <c r="AF440" s="105">
        <v>65</v>
      </c>
      <c r="AG440" s="105">
        <v>45</v>
      </c>
      <c r="AH440" s="105">
        <f>Tabla1[[#This Row],[VOLUMEN CONSUMO AGUA LIMPIA LAVANDERIA (m3)]]</f>
        <v>0</v>
      </c>
      <c r="AI440" s="104" t="e">
        <f>Tabla1[[#This Row],[VOLUMEN CONSUMO AGUA LIMPIA LAVANDERIA (m3)]]/Tabla1[[#This Row],[TOTAL CONSUMO AGUA PRODUCCIÓN (m3)]]</f>
        <v>#DIV/0!</v>
      </c>
      <c r="AJ440" s="105">
        <f>'[1]Contadores Por Turno 2026'!D442-'[1]Contadores Por Turno 2026'!D441</f>
        <v>0</v>
      </c>
      <c r="AK440" s="105">
        <v>0</v>
      </c>
      <c r="AL440" s="105"/>
      <c r="AM440" s="105">
        <v>19</v>
      </c>
      <c r="AN440" s="105">
        <v>0</v>
      </c>
      <c r="AO440" s="218">
        <f>'[1]Contadores Por Turno 2026'!R442-'[1]Contadores Por Turno 2026'!R441</f>
        <v>0</v>
      </c>
      <c r="AP440" s="104">
        <v>4.0284678393983642E-3</v>
      </c>
      <c r="AQ440" s="218"/>
      <c r="AR440" s="218">
        <v>8</v>
      </c>
      <c r="AS440" s="105">
        <f>'[1]Contadores Por Turno 2026'!L442-'[1]Contadores Por Turno 2026'!L441</f>
        <v>0</v>
      </c>
      <c r="AT440" s="218"/>
      <c r="AU440" s="102">
        <f>'[1]Contadores Por Turno 2026'!U442-'[1]Contadores Por Turno 2026'!U441</f>
        <v>0</v>
      </c>
      <c r="AV440" s="102">
        <f>'[1]Contadores Por Turno 2026'!V442-'[1]Contadores Por Turno 2026'!V441</f>
        <v>0</v>
      </c>
      <c r="AW440" s="102">
        <f>'[1]Contadores Por Turno 2026'!W442-'[1]Contadores Por Turno 2026'!W441</f>
        <v>0</v>
      </c>
      <c r="AX440" s="102"/>
      <c r="AY440" s="345">
        <f>('[1]Contadores Por Turno 2026'!AD442-'[1]Contadores Por Turno 2026'!AD441)</f>
        <v>0</v>
      </c>
      <c r="AZ440" s="345">
        <f>('[1]Contadores Por Turno 2026'!S442-'[1]Contadores Por Turno 2026'!S441)/1000</f>
        <v>0</v>
      </c>
      <c r="BA440" s="225"/>
      <c r="BB440" s="4"/>
    </row>
    <row r="441" spans="1:54" ht="15.75" thickBot="1" x14ac:dyDescent="0.3">
      <c r="A441" s="23">
        <f>+A440</f>
        <v>46169</v>
      </c>
      <c r="B441" s="17">
        <v>3</v>
      </c>
      <c r="C441" s="17">
        <v>22</v>
      </c>
      <c r="D441" s="17">
        <v>27</v>
      </c>
      <c r="E441" s="17">
        <f>'[1]Contadores Por Turno 2026'!X443-'[1]Contadores Por Turno 2026'!X442</f>
        <v>0</v>
      </c>
      <c r="F441" s="17">
        <f>+Tabla1[[#This Row],[VOLUMEN  INGRESO PTAP (m3)]]*0.75</f>
        <v>0</v>
      </c>
      <c r="H4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1" s="17">
        <f>('[1]Contadores Por Turno 2026'!C443-'[1]Contadores Por Turno 2026'!C442)*10</f>
        <v>0</v>
      </c>
      <c r="J441" s="59">
        <f>Tabla1[[#This Row],[ENTRADA RO 1 (m3)]]</f>
        <v>0</v>
      </c>
      <c r="K441" s="59">
        <f>Tabla1[[#This Row],[RECHAZO ETAPA 1 (m3)]]</f>
        <v>0</v>
      </c>
      <c r="L441" s="59">
        <f>Tabla1[[#This Row],[PERMEADO ETAPA 1  (m3)]]</f>
        <v>0</v>
      </c>
      <c r="M441" s="58" t="e">
        <f>1-(Tabla1[[#This Row],[VOLUMEN ENVIADO A RO (m3)]]-Tabla1[[#This Row],[VOLUMEN ENVIADO PERMEADO RO (m3)]])/Tabla1[[#This Row],[VOLUMEN ENVIADO A RO (m3)]]</f>
        <v>#DIV/0!</v>
      </c>
      <c r="N441" s="59">
        <f>('[1]Contadores Por Turno 2026'!N443-'[1]Contadores Por Turno 2026'!N442)/1000</f>
        <v>0</v>
      </c>
      <c r="O441" s="59">
        <f>('[1]Contadores Por Turno 2026'!O443-'[1]Contadores Por Turno 2026'!O442)</f>
        <v>0</v>
      </c>
      <c r="P441" s="59">
        <f>+Tabla1[[#This Row],[ENTRADA RO 1 (m3)]]-Tabla1[[#This Row],[PERMEADO ETAPA 1  (m3)]]</f>
        <v>0</v>
      </c>
      <c r="Q441" s="58" t="e">
        <f>1-(Tabla1[[#This Row],[VOLUMEN ENVIADO A RO (m3)]]-Tabla1[[#This Row],[VOLUMEN ENVIADO PERMEADO RO (m3)]])/Tabla1[[#This Row],[VOLUMEN ENVIADO A RO (m3)]]</f>
        <v>#DIV/0!</v>
      </c>
      <c r="R441" s="59">
        <v>0</v>
      </c>
      <c r="S441" s="59">
        <v>0</v>
      </c>
      <c r="T441" s="59">
        <v>0</v>
      </c>
      <c r="U441" s="58" t="s">
        <v>18</v>
      </c>
      <c r="V441" s="59">
        <f>Tabla1[[#This Row],[VOLUMEN ENVIADO PERMEADO RO (m3)]]</f>
        <v>0</v>
      </c>
      <c r="W441" s="106">
        <f>Tabla1[[#This Row],[TOTAL CONSUMO AGUA LIMPIA PRODUCCIÓN (m3)]]+Tabla1[[#This Row],[TOTAL CONSUMO AGUA RECHAZO PRODUCCIÓN (m3)]]</f>
        <v>0</v>
      </c>
      <c r="X441" s="106">
        <f>+Tabla1[[#This Row],[PERMEADO ETAPA 1  (m3)]]+Tabla1[[#This Row],[VOLUMEN  PTAP POTABLE (m3)2]]+Tabla1[[#This Row],[VOLUMEN CONSUMO ACUEDUCTO (m3)]]+Tabla1[[#This Row],[VOLUMEN CONSUMO CARROTANQUES (m3)]]</f>
        <v>0</v>
      </c>
      <c r="Y441" s="106">
        <v>0</v>
      </c>
      <c r="Z441" s="106"/>
      <c r="AA441" s="106">
        <f>+Tabla1[[#This Row],[VOLUMEN CONSUMO AGUA LIMPIA TINTORERIA (m3)]]</f>
        <v>0</v>
      </c>
      <c r="AB441" s="104" t="e">
        <f>Tabla1[[#This Row],[VOLUMEN CONSUMO AGUA LIMPIA TINTORERIA (m3)]]/Tabla1[[#This Row],[TOTAL CONSUMO AGUA PRODUCCIÓN (m3)]]</f>
        <v>#DIV/0!</v>
      </c>
      <c r="AC441" s="106">
        <f>Tabla1[[#This Row],[TOTAL CONSUMO AGUA LIMPIA PRODUCCIÓN (m3)]]-Tabla1[[#This Row],[VOLUMEN CONSUMO AGUA LIMPIA LAVANDERIA (m3)]]</f>
        <v>0</v>
      </c>
      <c r="AD441" s="106">
        <v>0</v>
      </c>
      <c r="AE441" s="110"/>
      <c r="AF441" s="110">
        <v>65</v>
      </c>
      <c r="AG441" s="110">
        <v>45</v>
      </c>
      <c r="AH441" s="110">
        <f>Tabla1[[#This Row],[VOLUMEN CONSUMO AGUA LIMPIA LAVANDERIA (m3)]]</f>
        <v>0</v>
      </c>
      <c r="AI441" s="104" t="e">
        <f>Tabla1[[#This Row],[VOLUMEN CONSUMO AGUA LIMPIA LAVANDERIA (m3)]]/Tabla1[[#This Row],[TOTAL CONSUMO AGUA PRODUCCIÓN (m3)]]</f>
        <v>#DIV/0!</v>
      </c>
      <c r="AJ441" s="110">
        <f>'[1]Contadores Por Turno 2026'!D443-'[1]Contadores Por Turno 2026'!D442</f>
        <v>0</v>
      </c>
      <c r="AK441" s="110">
        <v>0</v>
      </c>
      <c r="AL441" s="110"/>
      <c r="AM441" s="110">
        <v>19</v>
      </c>
      <c r="AN441" s="110">
        <v>0</v>
      </c>
      <c r="AO441" s="219">
        <f>'[1]Contadores Por Turno 2026'!R443-'[1]Contadores Por Turno 2026'!R442</f>
        <v>0</v>
      </c>
      <c r="AP441" s="109">
        <v>5.9565522074281674E-2</v>
      </c>
      <c r="AQ441" s="219"/>
      <c r="AR441" s="219">
        <v>8</v>
      </c>
      <c r="AS441" s="110">
        <f>'[1]Contadores Por Turno 2026'!L443-'[1]Contadores Por Turno 2026'!L442</f>
        <v>0</v>
      </c>
      <c r="AT441" s="219"/>
      <c r="AU441" s="107">
        <f>'[1]Contadores Por Turno 2026'!U443-'[1]Contadores Por Turno 2026'!U442</f>
        <v>0</v>
      </c>
      <c r="AV441" s="107">
        <f>'[1]Contadores Por Turno 2026'!V443-'[1]Contadores Por Turno 2026'!V442</f>
        <v>0</v>
      </c>
      <c r="AW441" s="107">
        <f>'[1]Contadores Por Turno 2026'!W443-'[1]Contadores Por Turno 2026'!W442</f>
        <v>0</v>
      </c>
      <c r="AX441" s="107"/>
      <c r="AY441" s="346">
        <f>('[1]Contadores Por Turno 2026'!AD443-'[1]Contadores Por Turno 2026'!AD442)</f>
        <v>0</v>
      </c>
      <c r="AZ441" s="346">
        <f>('[1]Contadores Por Turno 2026'!S443-'[1]Contadores Por Turno 2026'!S442)/1000</f>
        <v>0</v>
      </c>
      <c r="BA441" s="225"/>
      <c r="BB441" s="4"/>
    </row>
    <row r="442" spans="1:54" ht="15.75" thickBot="1" x14ac:dyDescent="0.3">
      <c r="A442" s="27">
        <f>+A441</f>
        <v>46169</v>
      </c>
      <c r="B442" s="28">
        <v>3</v>
      </c>
      <c r="C442" s="28">
        <v>22</v>
      </c>
      <c r="D442" s="28">
        <v>27</v>
      </c>
      <c r="E442" s="28">
        <f>'[1]Contadores Por Turno 2026'!X444-'[1]Contadores Por Turno 2026'!X443</f>
        <v>0</v>
      </c>
      <c r="F442" s="28">
        <f>+Tabla1[[#This Row],[VOLUMEN  INGRESO PTAP (m3)]]*0.75</f>
        <v>0</v>
      </c>
      <c r="G442" s="28"/>
      <c r="H4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2" s="28">
        <f>('[1]Contadores Por Turno 2026'!C444-'[1]Contadores Por Turno 2026'!C443)*10</f>
        <v>0</v>
      </c>
      <c r="J442" s="61">
        <f>Tabla1[[#This Row],[ENTRADA RO 1 (m3)]]</f>
        <v>0</v>
      </c>
      <c r="K442" s="61">
        <f>Tabla1[[#This Row],[RECHAZO ETAPA 1 (m3)]]</f>
        <v>0</v>
      </c>
      <c r="L442" s="61">
        <f>Tabla1[[#This Row],[PERMEADO ETAPA 1  (m3)]]</f>
        <v>0</v>
      </c>
      <c r="M442" s="60" t="e">
        <f>1-(Tabla1[[#This Row],[VOLUMEN ENVIADO A RO (m3)]]-Tabla1[[#This Row],[VOLUMEN ENVIADO PERMEADO RO (m3)]])/Tabla1[[#This Row],[VOLUMEN ENVIADO A RO (m3)]]</f>
        <v>#DIV/0!</v>
      </c>
      <c r="N442" s="61">
        <f>('[1]Contadores Por Turno 2026'!N444-'[1]Contadores Por Turno 2026'!N443)/1000</f>
        <v>0</v>
      </c>
      <c r="O442" s="61">
        <f>('[1]Contadores Por Turno 2026'!O444-'[1]Contadores Por Turno 2026'!O443)</f>
        <v>0</v>
      </c>
      <c r="P442" s="61">
        <f>+Tabla1[[#This Row],[ENTRADA RO 1 (m3)]]-Tabla1[[#This Row],[PERMEADO ETAPA 1  (m3)]]</f>
        <v>0</v>
      </c>
      <c r="Q442" s="60" t="e">
        <f>1-(Tabla1[[#This Row],[VOLUMEN ENVIADO A RO (m3)]]-Tabla1[[#This Row],[VOLUMEN ENVIADO PERMEADO RO (m3)]])/Tabla1[[#This Row],[VOLUMEN ENVIADO A RO (m3)]]</f>
        <v>#DIV/0!</v>
      </c>
      <c r="R442" s="61">
        <v>0</v>
      </c>
      <c r="S442" s="61">
        <v>0</v>
      </c>
      <c r="T442" s="61">
        <v>0</v>
      </c>
      <c r="U442" s="60" t="s">
        <v>18</v>
      </c>
      <c r="V442" s="61">
        <f>Tabla1[[#This Row],[VOLUMEN ENVIADO PERMEADO RO (m3)]]</f>
        <v>0</v>
      </c>
      <c r="W442" s="111">
        <f>Tabla1[[#This Row],[TOTAL CONSUMO AGUA LIMPIA PRODUCCIÓN (m3)]]+Tabla1[[#This Row],[TOTAL CONSUMO AGUA RECHAZO PRODUCCIÓN (m3)]]</f>
        <v>0</v>
      </c>
      <c r="X442" s="111">
        <f>+Tabla1[[#This Row],[PERMEADO ETAPA 1  (m3)]]+Tabla1[[#This Row],[VOLUMEN  PTAP POTABLE (m3)2]]+Tabla1[[#This Row],[VOLUMEN CONSUMO ACUEDUCTO (m3)]]+Tabla1[[#This Row],[VOLUMEN CONSUMO CARROTANQUES (m3)]]</f>
        <v>0</v>
      </c>
      <c r="Y442" s="111">
        <v>0</v>
      </c>
      <c r="Z442" s="111"/>
      <c r="AA442" s="111">
        <f>+Tabla1[[#This Row],[VOLUMEN CONSUMO AGUA LIMPIA TINTORERIA (m3)]]</f>
        <v>0</v>
      </c>
      <c r="AB442" s="104" t="e">
        <f>Tabla1[[#This Row],[VOLUMEN CONSUMO AGUA LIMPIA TINTORERIA (m3)]]/Tabla1[[#This Row],[TOTAL CONSUMO AGUA PRODUCCIÓN (m3)]]</f>
        <v>#DIV/0!</v>
      </c>
      <c r="AC442" s="111">
        <f>Tabla1[[#This Row],[TOTAL CONSUMO AGUA LIMPIA PRODUCCIÓN (m3)]]-Tabla1[[#This Row],[VOLUMEN CONSUMO AGUA LIMPIA LAVANDERIA (m3)]]</f>
        <v>0</v>
      </c>
      <c r="AD442" s="111">
        <v>0</v>
      </c>
      <c r="AE442" s="115"/>
      <c r="AF442" s="115">
        <v>65</v>
      </c>
      <c r="AG442" s="115">
        <v>45</v>
      </c>
      <c r="AH442" s="115">
        <f>Tabla1[[#This Row],[VOLUMEN CONSUMO AGUA LIMPIA LAVANDERIA (m3)]]</f>
        <v>0</v>
      </c>
      <c r="AI442" s="104" t="e">
        <f>Tabla1[[#This Row],[VOLUMEN CONSUMO AGUA LIMPIA LAVANDERIA (m3)]]/Tabla1[[#This Row],[TOTAL CONSUMO AGUA PRODUCCIÓN (m3)]]</f>
        <v>#DIV/0!</v>
      </c>
      <c r="AJ442" s="115">
        <f>'[1]Contadores Por Turno 2026'!D444-'[1]Contadores Por Turno 2026'!D443</f>
        <v>0</v>
      </c>
      <c r="AK442" s="115">
        <v>0</v>
      </c>
      <c r="AL442" s="115"/>
      <c r="AM442" s="115">
        <v>19</v>
      </c>
      <c r="AN442" s="115">
        <v>0</v>
      </c>
      <c r="AO442" s="220">
        <f>'[1]Contadores Por Turno 2026'!R444-'[1]Contadores Por Turno 2026'!R443</f>
        <v>0</v>
      </c>
      <c r="AP442" s="114">
        <v>1.1126417293631397E-2</v>
      </c>
      <c r="AQ442" s="220"/>
      <c r="AR442" s="220">
        <v>8</v>
      </c>
      <c r="AS442" s="115">
        <f>'[1]Contadores Por Turno 2026'!L444-'[1]Contadores Por Turno 2026'!L443</f>
        <v>0</v>
      </c>
      <c r="AT442" s="220"/>
      <c r="AU442" s="112">
        <f>'[1]Contadores Por Turno 2026'!U444-'[1]Contadores Por Turno 2026'!U443</f>
        <v>0</v>
      </c>
      <c r="AV442" s="112">
        <f>'[1]Contadores Por Turno 2026'!V444-'[1]Contadores Por Turno 2026'!V443</f>
        <v>0</v>
      </c>
      <c r="AW442" s="112">
        <f>'[1]Contadores Por Turno 2026'!W444-'[1]Contadores Por Turno 2026'!W443</f>
        <v>0</v>
      </c>
      <c r="AX442" s="112"/>
      <c r="AY442" s="112">
        <f>('[1]Contadores Por Turno 2026'!AD444-'[1]Contadores Por Turno 2026'!AD443)</f>
        <v>0</v>
      </c>
      <c r="AZ442" s="112">
        <f>('[1]Contadores Por Turno 2026'!S444-'[1]Contadores Por Turno 2026'!S443)/1000</f>
        <v>0</v>
      </c>
      <c r="BA442" s="225"/>
      <c r="BB442" s="4"/>
    </row>
    <row r="443" spans="1:54" ht="15.75" thickBot="1" x14ac:dyDescent="0.3">
      <c r="A443" s="25">
        <f>+A442+1</f>
        <v>46170</v>
      </c>
      <c r="B443" s="26">
        <v>3</v>
      </c>
      <c r="C443" s="26">
        <v>22</v>
      </c>
      <c r="D443" s="26">
        <v>28</v>
      </c>
      <c r="E443" s="26">
        <f>'[1]Contadores Por Turno 2026'!X445-'[1]Contadores Por Turno 2026'!X444</f>
        <v>0</v>
      </c>
      <c r="F443" s="26">
        <f>+Tabla1[[#This Row],[VOLUMEN  INGRESO PTAP (m3)]]*0.75</f>
        <v>0</v>
      </c>
      <c r="G443" s="26"/>
      <c r="H4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3" s="26">
        <f>('[1]Contadores Por Turno 2026'!C445-'[1]Contadores Por Turno 2026'!C444)*10</f>
        <v>0</v>
      </c>
      <c r="J443" s="57">
        <f>Tabla1[[#This Row],[ENTRADA RO 1 (m3)]]</f>
        <v>0</v>
      </c>
      <c r="K443" s="57">
        <f>Tabla1[[#This Row],[RECHAZO ETAPA 1 (m3)]]</f>
        <v>0</v>
      </c>
      <c r="L443" s="57">
        <f>Tabla1[[#This Row],[PERMEADO ETAPA 1  (m3)]]</f>
        <v>0</v>
      </c>
      <c r="M443" s="56" t="e">
        <f>1-(Tabla1[[#This Row],[VOLUMEN ENVIADO A RO (m3)]]-Tabla1[[#This Row],[VOLUMEN ENVIADO PERMEADO RO (m3)]])/Tabla1[[#This Row],[VOLUMEN ENVIADO A RO (m3)]]</f>
        <v>#DIV/0!</v>
      </c>
      <c r="N443" s="57">
        <f>('[1]Contadores Por Turno 2026'!N445-'[1]Contadores Por Turno 2026'!N444)/1000</f>
        <v>0</v>
      </c>
      <c r="O443" s="57">
        <f>('[1]Contadores Por Turno 2026'!O445-'[1]Contadores Por Turno 2026'!O444)</f>
        <v>0</v>
      </c>
      <c r="P443" s="57">
        <f>+Tabla1[[#This Row],[ENTRADA RO 1 (m3)]]-Tabla1[[#This Row],[PERMEADO ETAPA 1  (m3)]]</f>
        <v>0</v>
      </c>
      <c r="Q443" s="56" t="e">
        <f>1-(Tabla1[[#This Row],[VOLUMEN ENVIADO A RO (m3)]]-Tabla1[[#This Row],[VOLUMEN ENVIADO PERMEADO RO (m3)]])/Tabla1[[#This Row],[VOLUMEN ENVIADO A RO (m3)]]</f>
        <v>#DIV/0!</v>
      </c>
      <c r="R443" s="57">
        <v>0</v>
      </c>
      <c r="S443" s="57">
        <v>0</v>
      </c>
      <c r="T443" s="57">
        <v>0</v>
      </c>
      <c r="U443" s="56" t="s">
        <v>18</v>
      </c>
      <c r="V443" s="57">
        <f>Tabla1[[#This Row],[VOLUMEN ENVIADO PERMEADO RO (m3)]]</f>
        <v>0</v>
      </c>
      <c r="W443" s="101">
        <f>Tabla1[[#This Row],[TOTAL CONSUMO AGUA LIMPIA PRODUCCIÓN (m3)]]+Tabla1[[#This Row],[TOTAL CONSUMO AGUA RECHAZO PRODUCCIÓN (m3)]]</f>
        <v>0</v>
      </c>
      <c r="X443" s="101">
        <f>+Tabla1[[#This Row],[PERMEADO ETAPA 1  (m3)]]+Tabla1[[#This Row],[VOLUMEN  PTAP POTABLE (m3)2]]+Tabla1[[#This Row],[VOLUMEN CONSUMO ACUEDUCTO (m3)]]+Tabla1[[#This Row],[VOLUMEN CONSUMO CARROTANQUES (m3)]]</f>
        <v>0</v>
      </c>
      <c r="Y443" s="101">
        <v>0</v>
      </c>
      <c r="Z443" s="101"/>
      <c r="AA443" s="101">
        <f>+Tabla1[[#This Row],[VOLUMEN CONSUMO AGUA LIMPIA TINTORERIA (m3)]]</f>
        <v>0</v>
      </c>
      <c r="AB443" s="104" t="e">
        <f>Tabla1[[#This Row],[VOLUMEN CONSUMO AGUA LIMPIA TINTORERIA (m3)]]/Tabla1[[#This Row],[TOTAL CONSUMO AGUA PRODUCCIÓN (m3)]]</f>
        <v>#DIV/0!</v>
      </c>
      <c r="AC443" s="101">
        <f>Tabla1[[#This Row],[TOTAL CONSUMO AGUA LIMPIA PRODUCCIÓN (m3)]]-Tabla1[[#This Row],[VOLUMEN CONSUMO AGUA LIMPIA LAVANDERIA (m3)]]</f>
        <v>0</v>
      </c>
      <c r="AD443" s="101">
        <v>0</v>
      </c>
      <c r="AE443" s="105"/>
      <c r="AF443" s="105">
        <v>65</v>
      </c>
      <c r="AG443" s="105">
        <v>45</v>
      </c>
      <c r="AH443" s="105">
        <f>Tabla1[[#This Row],[VOLUMEN CONSUMO AGUA LIMPIA LAVANDERIA (m3)]]</f>
        <v>0</v>
      </c>
      <c r="AI443" s="104" t="e">
        <f>Tabla1[[#This Row],[VOLUMEN CONSUMO AGUA LIMPIA LAVANDERIA (m3)]]/Tabla1[[#This Row],[TOTAL CONSUMO AGUA PRODUCCIÓN (m3)]]</f>
        <v>#DIV/0!</v>
      </c>
      <c r="AJ443" s="105">
        <f>'[1]Contadores Por Turno 2026'!D445-'[1]Contadores Por Turno 2026'!D444</f>
        <v>0</v>
      </c>
      <c r="AK443" s="105">
        <v>0</v>
      </c>
      <c r="AL443" s="105"/>
      <c r="AM443" s="105">
        <v>19</v>
      </c>
      <c r="AN443" s="105">
        <v>0</v>
      </c>
      <c r="AO443" s="218">
        <f>'[1]Contadores Por Turno 2026'!R445-'[1]Contadores Por Turno 2026'!R444</f>
        <v>0</v>
      </c>
      <c r="AP443" s="104">
        <v>3.4205575508807762E-3</v>
      </c>
      <c r="AQ443" s="218"/>
      <c r="AR443" s="218">
        <v>8</v>
      </c>
      <c r="AS443" s="105">
        <f>'[1]Contadores Por Turno 2026'!L445-'[1]Contadores Por Turno 2026'!L444</f>
        <v>0</v>
      </c>
      <c r="AT443" s="218"/>
      <c r="AU443" s="102">
        <f>'[1]Contadores Por Turno 2026'!U445-'[1]Contadores Por Turno 2026'!U444</f>
        <v>0</v>
      </c>
      <c r="AV443" s="102">
        <f>'[1]Contadores Por Turno 2026'!V445-'[1]Contadores Por Turno 2026'!V444</f>
        <v>0</v>
      </c>
      <c r="AW443" s="102">
        <f>'[1]Contadores Por Turno 2026'!W445-'[1]Contadores Por Turno 2026'!W444</f>
        <v>0</v>
      </c>
      <c r="AX443" s="102"/>
      <c r="AY443" s="345">
        <f>('[1]Contadores Por Turno 2026'!AD445-'[1]Contadores Por Turno 2026'!AD444)</f>
        <v>0</v>
      </c>
      <c r="AZ443" s="345">
        <f>('[1]Contadores Por Turno 2026'!S445-'[1]Contadores Por Turno 2026'!S444)/1000</f>
        <v>0</v>
      </c>
      <c r="BA443" s="225"/>
      <c r="BB443" s="4"/>
    </row>
    <row r="444" spans="1:54" ht="15.75" thickBot="1" x14ac:dyDescent="0.3">
      <c r="A444" s="23">
        <f>+A443</f>
        <v>46170</v>
      </c>
      <c r="B444" s="17">
        <v>3</v>
      </c>
      <c r="C444" s="17">
        <v>22</v>
      </c>
      <c r="D444" s="17">
        <v>28</v>
      </c>
      <c r="E444" s="17">
        <f>'[1]Contadores Por Turno 2026'!X446-'[1]Contadores Por Turno 2026'!X445</f>
        <v>0</v>
      </c>
      <c r="F444" s="17">
        <f>+Tabla1[[#This Row],[VOLUMEN  INGRESO PTAP (m3)]]*0.75</f>
        <v>0</v>
      </c>
      <c r="H4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4" s="17">
        <f>('[1]Contadores Por Turno 2026'!C446-'[1]Contadores Por Turno 2026'!C445)*10</f>
        <v>0</v>
      </c>
      <c r="J444" s="59">
        <f>Tabla1[[#This Row],[ENTRADA RO 1 (m3)]]</f>
        <v>0</v>
      </c>
      <c r="K444" s="59">
        <f>Tabla1[[#This Row],[RECHAZO ETAPA 1 (m3)]]</f>
        <v>0</v>
      </c>
      <c r="L444" s="59">
        <f>Tabla1[[#This Row],[PERMEADO ETAPA 1  (m3)]]</f>
        <v>0</v>
      </c>
      <c r="M444" s="58" t="e">
        <f>1-(Tabla1[[#This Row],[VOLUMEN ENVIADO A RO (m3)]]-Tabla1[[#This Row],[VOLUMEN ENVIADO PERMEADO RO (m3)]])/Tabla1[[#This Row],[VOLUMEN ENVIADO A RO (m3)]]</f>
        <v>#DIV/0!</v>
      </c>
      <c r="N444" s="59">
        <f>('[1]Contadores Por Turno 2026'!N446-'[1]Contadores Por Turno 2026'!N445)/1000</f>
        <v>0</v>
      </c>
      <c r="O444" s="59">
        <f>('[1]Contadores Por Turno 2026'!O446-'[1]Contadores Por Turno 2026'!O445)</f>
        <v>0</v>
      </c>
      <c r="P444" s="59">
        <f>+Tabla1[[#This Row],[ENTRADA RO 1 (m3)]]-Tabla1[[#This Row],[PERMEADO ETAPA 1  (m3)]]</f>
        <v>0</v>
      </c>
      <c r="Q444" s="58" t="e">
        <f>1-(Tabla1[[#This Row],[VOLUMEN ENVIADO A RO (m3)]]-Tabla1[[#This Row],[VOLUMEN ENVIADO PERMEADO RO (m3)]])/Tabla1[[#This Row],[VOLUMEN ENVIADO A RO (m3)]]</f>
        <v>#DIV/0!</v>
      </c>
      <c r="R444" s="59">
        <v>0</v>
      </c>
      <c r="S444" s="59">
        <v>0</v>
      </c>
      <c r="T444" s="59">
        <v>0</v>
      </c>
      <c r="U444" s="58" t="s">
        <v>18</v>
      </c>
      <c r="V444" s="59">
        <f>Tabla1[[#This Row],[VOLUMEN ENVIADO PERMEADO RO (m3)]]</f>
        <v>0</v>
      </c>
      <c r="W444" s="106">
        <f>Tabla1[[#This Row],[TOTAL CONSUMO AGUA LIMPIA PRODUCCIÓN (m3)]]+Tabla1[[#This Row],[TOTAL CONSUMO AGUA RECHAZO PRODUCCIÓN (m3)]]</f>
        <v>0</v>
      </c>
      <c r="X444" s="106">
        <f>+Tabla1[[#This Row],[PERMEADO ETAPA 1  (m3)]]+Tabla1[[#This Row],[VOLUMEN  PTAP POTABLE (m3)2]]+Tabla1[[#This Row],[VOLUMEN CONSUMO ACUEDUCTO (m3)]]+Tabla1[[#This Row],[VOLUMEN CONSUMO CARROTANQUES (m3)]]</f>
        <v>0</v>
      </c>
      <c r="Y444" s="106">
        <v>0</v>
      </c>
      <c r="Z444" s="106"/>
      <c r="AA444" s="106">
        <f>+Tabla1[[#This Row],[VOLUMEN CONSUMO AGUA LIMPIA TINTORERIA (m3)]]</f>
        <v>0</v>
      </c>
      <c r="AB444" s="104" t="e">
        <f>Tabla1[[#This Row],[VOLUMEN CONSUMO AGUA LIMPIA TINTORERIA (m3)]]/Tabla1[[#This Row],[TOTAL CONSUMO AGUA PRODUCCIÓN (m3)]]</f>
        <v>#DIV/0!</v>
      </c>
      <c r="AC444" s="106">
        <f>Tabla1[[#This Row],[TOTAL CONSUMO AGUA LIMPIA PRODUCCIÓN (m3)]]-Tabla1[[#This Row],[VOLUMEN CONSUMO AGUA LIMPIA LAVANDERIA (m3)]]</f>
        <v>0</v>
      </c>
      <c r="AD444" s="106">
        <v>0</v>
      </c>
      <c r="AE444" s="110"/>
      <c r="AF444" s="110">
        <v>65</v>
      </c>
      <c r="AG444" s="110">
        <v>45</v>
      </c>
      <c r="AH444" s="110">
        <f>Tabla1[[#This Row],[VOLUMEN CONSUMO AGUA LIMPIA LAVANDERIA (m3)]]</f>
        <v>0</v>
      </c>
      <c r="AI444" s="104" t="e">
        <f>Tabla1[[#This Row],[VOLUMEN CONSUMO AGUA LIMPIA LAVANDERIA (m3)]]/Tabla1[[#This Row],[TOTAL CONSUMO AGUA PRODUCCIÓN (m3)]]</f>
        <v>#DIV/0!</v>
      </c>
      <c r="AJ444" s="110">
        <f>'[1]Contadores Por Turno 2026'!D446-'[1]Contadores Por Turno 2026'!D445</f>
        <v>0</v>
      </c>
      <c r="AK444" s="110">
        <v>0</v>
      </c>
      <c r="AL444" s="110"/>
      <c r="AM444" s="110">
        <v>19</v>
      </c>
      <c r="AN444" s="110">
        <v>0</v>
      </c>
      <c r="AO444" s="219">
        <f>'[1]Contadores Por Turno 2026'!R446-'[1]Contadores Por Turno 2026'!R445</f>
        <v>0</v>
      </c>
      <c r="AP444" s="109">
        <v>1.8143332325370465E-2</v>
      </c>
      <c r="AQ444" s="219"/>
      <c r="AR444" s="219">
        <v>8</v>
      </c>
      <c r="AS444" s="110">
        <f>'[1]Contadores Por Turno 2026'!L446-'[1]Contadores Por Turno 2026'!L445</f>
        <v>0</v>
      </c>
      <c r="AT444" s="219"/>
      <c r="AU444" s="107">
        <f>'[1]Contadores Por Turno 2026'!U446-'[1]Contadores Por Turno 2026'!U445</f>
        <v>0</v>
      </c>
      <c r="AV444" s="107">
        <f>'[1]Contadores Por Turno 2026'!V446-'[1]Contadores Por Turno 2026'!V445</f>
        <v>0</v>
      </c>
      <c r="AW444" s="107">
        <f>'[1]Contadores Por Turno 2026'!W446-'[1]Contadores Por Turno 2026'!W445</f>
        <v>0</v>
      </c>
      <c r="AX444" s="107"/>
      <c r="AY444" s="346">
        <f>('[1]Contadores Por Turno 2026'!AD446-'[1]Contadores Por Turno 2026'!AD445)</f>
        <v>0</v>
      </c>
      <c r="AZ444" s="346">
        <f>('[1]Contadores Por Turno 2026'!S446-'[1]Contadores Por Turno 2026'!S445)/1000</f>
        <v>0</v>
      </c>
      <c r="BA444" s="225"/>
      <c r="BB444" s="4"/>
    </row>
    <row r="445" spans="1:54" ht="15.75" thickBot="1" x14ac:dyDescent="0.3">
      <c r="A445" s="27">
        <f>+A444</f>
        <v>46170</v>
      </c>
      <c r="B445" s="28">
        <v>3</v>
      </c>
      <c r="C445" s="28">
        <v>22</v>
      </c>
      <c r="D445" s="28">
        <v>28</v>
      </c>
      <c r="E445" s="28">
        <f>'[1]Contadores Por Turno 2026'!X447-'[1]Contadores Por Turno 2026'!X446</f>
        <v>0</v>
      </c>
      <c r="F445" s="28">
        <f>+Tabla1[[#This Row],[VOLUMEN  INGRESO PTAP (m3)]]*0.75</f>
        <v>0</v>
      </c>
      <c r="G445" s="28"/>
      <c r="H4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5" s="28">
        <f>('[1]Contadores Por Turno 2026'!C447-'[1]Contadores Por Turno 2026'!C446)*10</f>
        <v>0</v>
      </c>
      <c r="J445" s="61">
        <f>Tabla1[[#This Row],[ENTRADA RO 1 (m3)]]</f>
        <v>0</v>
      </c>
      <c r="K445" s="61">
        <f>Tabla1[[#This Row],[RECHAZO ETAPA 1 (m3)]]</f>
        <v>0</v>
      </c>
      <c r="L445" s="61">
        <f>Tabla1[[#This Row],[PERMEADO ETAPA 1  (m3)]]</f>
        <v>0</v>
      </c>
      <c r="M445" s="60" t="e">
        <f>1-(Tabla1[[#This Row],[VOLUMEN ENVIADO A RO (m3)]]-Tabla1[[#This Row],[VOLUMEN ENVIADO PERMEADO RO (m3)]])/Tabla1[[#This Row],[VOLUMEN ENVIADO A RO (m3)]]</f>
        <v>#DIV/0!</v>
      </c>
      <c r="N445" s="61">
        <f>('[1]Contadores Por Turno 2026'!N447-'[1]Contadores Por Turno 2026'!N446)/1000</f>
        <v>0</v>
      </c>
      <c r="O445" s="61">
        <f>('[1]Contadores Por Turno 2026'!O447-'[1]Contadores Por Turno 2026'!O446)</f>
        <v>0</v>
      </c>
      <c r="P445" s="61">
        <f>+Tabla1[[#This Row],[ENTRADA RO 1 (m3)]]-Tabla1[[#This Row],[PERMEADO ETAPA 1  (m3)]]</f>
        <v>0</v>
      </c>
      <c r="Q445" s="60" t="e">
        <f>1-(Tabla1[[#This Row],[VOLUMEN ENVIADO A RO (m3)]]-Tabla1[[#This Row],[VOLUMEN ENVIADO PERMEADO RO (m3)]])/Tabla1[[#This Row],[VOLUMEN ENVIADO A RO (m3)]]</f>
        <v>#DIV/0!</v>
      </c>
      <c r="R445" s="61">
        <v>0</v>
      </c>
      <c r="S445" s="61">
        <v>0</v>
      </c>
      <c r="T445" s="61">
        <v>0</v>
      </c>
      <c r="U445" s="60" t="s">
        <v>18</v>
      </c>
      <c r="V445" s="61">
        <f>Tabla1[[#This Row],[VOLUMEN ENVIADO PERMEADO RO (m3)]]</f>
        <v>0</v>
      </c>
      <c r="W445" s="111">
        <f>Tabla1[[#This Row],[TOTAL CONSUMO AGUA LIMPIA PRODUCCIÓN (m3)]]+Tabla1[[#This Row],[TOTAL CONSUMO AGUA RECHAZO PRODUCCIÓN (m3)]]</f>
        <v>0</v>
      </c>
      <c r="X445" s="111">
        <f>+Tabla1[[#This Row],[PERMEADO ETAPA 1  (m3)]]+Tabla1[[#This Row],[VOLUMEN  PTAP POTABLE (m3)2]]+Tabla1[[#This Row],[VOLUMEN CONSUMO ACUEDUCTO (m3)]]+Tabla1[[#This Row],[VOLUMEN CONSUMO CARROTANQUES (m3)]]</f>
        <v>0</v>
      </c>
      <c r="Y445" s="111">
        <v>0</v>
      </c>
      <c r="Z445" s="111"/>
      <c r="AA445" s="111">
        <f>+Tabla1[[#This Row],[VOLUMEN CONSUMO AGUA LIMPIA TINTORERIA (m3)]]</f>
        <v>0</v>
      </c>
      <c r="AB445" s="104" t="e">
        <f>Tabla1[[#This Row],[VOLUMEN CONSUMO AGUA LIMPIA TINTORERIA (m3)]]/Tabla1[[#This Row],[TOTAL CONSUMO AGUA PRODUCCIÓN (m3)]]</f>
        <v>#DIV/0!</v>
      </c>
      <c r="AC445" s="111">
        <f>Tabla1[[#This Row],[TOTAL CONSUMO AGUA LIMPIA PRODUCCIÓN (m3)]]-Tabla1[[#This Row],[VOLUMEN CONSUMO AGUA LIMPIA LAVANDERIA (m3)]]</f>
        <v>0</v>
      </c>
      <c r="AD445" s="111">
        <v>0</v>
      </c>
      <c r="AE445" s="115"/>
      <c r="AF445" s="115">
        <v>65</v>
      </c>
      <c r="AG445" s="115">
        <v>45</v>
      </c>
      <c r="AH445" s="115">
        <f>Tabla1[[#This Row],[VOLUMEN CONSUMO AGUA LIMPIA LAVANDERIA (m3)]]</f>
        <v>0</v>
      </c>
      <c r="AI445" s="104" t="e">
        <f>Tabla1[[#This Row],[VOLUMEN CONSUMO AGUA LIMPIA LAVANDERIA (m3)]]/Tabla1[[#This Row],[TOTAL CONSUMO AGUA PRODUCCIÓN (m3)]]</f>
        <v>#DIV/0!</v>
      </c>
      <c r="AJ445" s="115">
        <f>'[1]Contadores Por Turno 2026'!D447-'[1]Contadores Por Turno 2026'!D446</f>
        <v>0</v>
      </c>
      <c r="AK445" s="115">
        <v>0</v>
      </c>
      <c r="AL445" s="115"/>
      <c r="AM445" s="115">
        <v>19</v>
      </c>
      <c r="AN445" s="115">
        <v>0</v>
      </c>
      <c r="AO445" s="220">
        <f>'[1]Contadores Por Turno 2026'!R447-'[1]Contadores Por Turno 2026'!R446</f>
        <v>0</v>
      </c>
      <c r="AP445" s="114">
        <v>2.4735331948154693E-3</v>
      </c>
      <c r="AQ445" s="220"/>
      <c r="AR445" s="220">
        <v>8</v>
      </c>
      <c r="AS445" s="115">
        <f>'[1]Contadores Por Turno 2026'!L447-'[1]Contadores Por Turno 2026'!L446</f>
        <v>0</v>
      </c>
      <c r="AT445" s="220"/>
      <c r="AU445" s="112">
        <f>'[1]Contadores Por Turno 2026'!U447-'[1]Contadores Por Turno 2026'!U446</f>
        <v>0</v>
      </c>
      <c r="AV445" s="112">
        <f>'[1]Contadores Por Turno 2026'!V447-'[1]Contadores Por Turno 2026'!V446</f>
        <v>0</v>
      </c>
      <c r="AW445" s="112">
        <f>'[1]Contadores Por Turno 2026'!W447-'[1]Contadores Por Turno 2026'!W446</f>
        <v>0</v>
      </c>
      <c r="AX445" s="112"/>
      <c r="AY445" s="112">
        <f>('[1]Contadores Por Turno 2026'!AD447-'[1]Contadores Por Turno 2026'!AD446)</f>
        <v>0</v>
      </c>
      <c r="AZ445" s="112">
        <f>('[1]Contadores Por Turno 2026'!S447-'[1]Contadores Por Turno 2026'!S446)/1000</f>
        <v>0</v>
      </c>
      <c r="BA445" s="225"/>
      <c r="BB445" s="4"/>
    </row>
    <row r="446" spans="1:54" ht="15.75" thickBot="1" x14ac:dyDescent="0.3">
      <c r="A446" s="25">
        <f>+A445+1</f>
        <v>46171</v>
      </c>
      <c r="B446" s="26">
        <v>3</v>
      </c>
      <c r="C446" s="26">
        <v>22</v>
      </c>
      <c r="D446" s="26">
        <v>29</v>
      </c>
      <c r="E446" s="26">
        <f>'[1]Contadores Por Turno 2026'!X448-'[1]Contadores Por Turno 2026'!X447</f>
        <v>0</v>
      </c>
      <c r="F446" s="26">
        <f>+Tabla1[[#This Row],[VOLUMEN  INGRESO PTAP (m3)]]*0.75</f>
        <v>0</v>
      </c>
      <c r="G446" s="26"/>
      <c r="H4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6" s="26">
        <f>('[1]Contadores Por Turno 2026'!C448-'[1]Contadores Por Turno 2026'!C447)*10</f>
        <v>0</v>
      </c>
      <c r="J446" s="57">
        <f>Tabla1[[#This Row],[ENTRADA RO 1 (m3)]]</f>
        <v>0</v>
      </c>
      <c r="K446" s="57">
        <f>Tabla1[[#This Row],[RECHAZO ETAPA 1 (m3)]]</f>
        <v>0</v>
      </c>
      <c r="L446" s="57">
        <f>Tabla1[[#This Row],[PERMEADO ETAPA 1  (m3)]]</f>
        <v>0</v>
      </c>
      <c r="M446" s="56" t="e">
        <f>1-(Tabla1[[#This Row],[VOLUMEN ENVIADO A RO (m3)]]-Tabla1[[#This Row],[VOLUMEN ENVIADO PERMEADO RO (m3)]])/Tabla1[[#This Row],[VOLUMEN ENVIADO A RO (m3)]]</f>
        <v>#DIV/0!</v>
      </c>
      <c r="N446" s="57">
        <f>('[1]Contadores Por Turno 2026'!N448-'[1]Contadores Por Turno 2026'!N447)/1000</f>
        <v>0</v>
      </c>
      <c r="O446" s="57">
        <f>('[1]Contadores Por Turno 2026'!O448-'[1]Contadores Por Turno 2026'!O447)</f>
        <v>0</v>
      </c>
      <c r="P446" s="57">
        <f>+Tabla1[[#This Row],[ENTRADA RO 1 (m3)]]-Tabla1[[#This Row],[PERMEADO ETAPA 1  (m3)]]</f>
        <v>0</v>
      </c>
      <c r="Q446" s="56" t="e">
        <f>1-(Tabla1[[#This Row],[VOLUMEN ENVIADO A RO (m3)]]-Tabla1[[#This Row],[VOLUMEN ENVIADO PERMEADO RO (m3)]])/Tabla1[[#This Row],[VOLUMEN ENVIADO A RO (m3)]]</f>
        <v>#DIV/0!</v>
      </c>
      <c r="R446" s="57">
        <v>0</v>
      </c>
      <c r="S446" s="57">
        <v>0</v>
      </c>
      <c r="T446" s="57">
        <v>0</v>
      </c>
      <c r="U446" s="56" t="s">
        <v>18</v>
      </c>
      <c r="V446" s="57">
        <f>Tabla1[[#This Row],[VOLUMEN ENVIADO PERMEADO RO (m3)]]</f>
        <v>0</v>
      </c>
      <c r="W446" s="101">
        <f>Tabla1[[#This Row],[TOTAL CONSUMO AGUA LIMPIA PRODUCCIÓN (m3)]]+Tabla1[[#This Row],[TOTAL CONSUMO AGUA RECHAZO PRODUCCIÓN (m3)]]</f>
        <v>0</v>
      </c>
      <c r="X446" s="101">
        <f>+Tabla1[[#This Row],[PERMEADO ETAPA 1  (m3)]]+Tabla1[[#This Row],[VOLUMEN  PTAP POTABLE (m3)2]]+Tabla1[[#This Row],[VOLUMEN CONSUMO ACUEDUCTO (m3)]]+Tabla1[[#This Row],[VOLUMEN CONSUMO CARROTANQUES (m3)]]</f>
        <v>0</v>
      </c>
      <c r="Y446" s="101">
        <v>0</v>
      </c>
      <c r="Z446" s="101"/>
      <c r="AA446" s="101">
        <f>+Tabla1[[#This Row],[VOLUMEN CONSUMO AGUA LIMPIA TINTORERIA (m3)]]</f>
        <v>0</v>
      </c>
      <c r="AB446" s="104" t="e">
        <f>Tabla1[[#This Row],[VOLUMEN CONSUMO AGUA LIMPIA TINTORERIA (m3)]]/Tabla1[[#This Row],[TOTAL CONSUMO AGUA PRODUCCIÓN (m3)]]</f>
        <v>#DIV/0!</v>
      </c>
      <c r="AC446" s="101">
        <f>Tabla1[[#This Row],[TOTAL CONSUMO AGUA LIMPIA PRODUCCIÓN (m3)]]-Tabla1[[#This Row],[VOLUMEN CONSUMO AGUA LIMPIA LAVANDERIA (m3)]]</f>
        <v>0</v>
      </c>
      <c r="AD446" s="101">
        <v>0</v>
      </c>
      <c r="AE446" s="105"/>
      <c r="AF446" s="105">
        <v>65</v>
      </c>
      <c r="AG446" s="105">
        <v>45</v>
      </c>
      <c r="AH446" s="105">
        <f>Tabla1[[#This Row],[VOLUMEN CONSUMO AGUA LIMPIA LAVANDERIA (m3)]]</f>
        <v>0</v>
      </c>
      <c r="AI446" s="104" t="e">
        <f>Tabla1[[#This Row],[VOLUMEN CONSUMO AGUA LIMPIA LAVANDERIA (m3)]]/Tabla1[[#This Row],[TOTAL CONSUMO AGUA PRODUCCIÓN (m3)]]</f>
        <v>#DIV/0!</v>
      </c>
      <c r="AJ446" s="105">
        <f>'[1]Contadores Por Turno 2026'!D448-'[1]Contadores Por Turno 2026'!D447</f>
        <v>0</v>
      </c>
      <c r="AK446" s="105">
        <v>0</v>
      </c>
      <c r="AL446" s="105"/>
      <c r="AM446" s="105">
        <v>19</v>
      </c>
      <c r="AN446" s="105">
        <v>0</v>
      </c>
      <c r="AO446" s="218">
        <f>'[1]Contadores Por Turno 2026'!R448-'[1]Contadores Por Turno 2026'!R447</f>
        <v>0</v>
      </c>
      <c r="AP446" s="104">
        <v>8.4788875699504107E-4</v>
      </c>
      <c r="AQ446" s="218"/>
      <c r="AR446" s="218">
        <v>8</v>
      </c>
      <c r="AS446" s="105">
        <f>'[1]Contadores Por Turno 2026'!L448-'[1]Contadores Por Turno 2026'!L447</f>
        <v>0</v>
      </c>
      <c r="AT446" s="218"/>
      <c r="AU446" s="102">
        <f>'[1]Contadores Por Turno 2026'!U448-'[1]Contadores Por Turno 2026'!U447</f>
        <v>0</v>
      </c>
      <c r="AV446" s="102">
        <f>'[1]Contadores Por Turno 2026'!V448-'[1]Contadores Por Turno 2026'!V447</f>
        <v>0</v>
      </c>
      <c r="AW446" s="102">
        <f>'[1]Contadores Por Turno 2026'!W448-'[1]Contadores Por Turno 2026'!W447</f>
        <v>0</v>
      </c>
      <c r="AX446" s="102"/>
      <c r="AY446" s="345">
        <f>('[1]Contadores Por Turno 2026'!AD448-'[1]Contadores Por Turno 2026'!AD447)</f>
        <v>0</v>
      </c>
      <c r="AZ446" s="345">
        <f>('[1]Contadores Por Turno 2026'!S448-'[1]Contadores Por Turno 2026'!S447)/1000</f>
        <v>0</v>
      </c>
      <c r="BA446" s="225"/>
      <c r="BB446" s="4"/>
    </row>
    <row r="447" spans="1:54" ht="15.75" thickBot="1" x14ac:dyDescent="0.3">
      <c r="A447" s="23">
        <f>+A446</f>
        <v>46171</v>
      </c>
      <c r="B447" s="17">
        <v>3</v>
      </c>
      <c r="C447" s="17">
        <v>22</v>
      </c>
      <c r="D447" s="17">
        <v>29</v>
      </c>
      <c r="E447" s="17">
        <f>'[1]Contadores Por Turno 2026'!X449-'[1]Contadores Por Turno 2026'!X448</f>
        <v>0</v>
      </c>
      <c r="F447" s="17">
        <f>+Tabla1[[#This Row],[VOLUMEN  INGRESO PTAP (m3)]]*0.75</f>
        <v>0</v>
      </c>
      <c r="H4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7" s="17">
        <f>('[1]Contadores Por Turno 2026'!C449-'[1]Contadores Por Turno 2026'!C448)*10</f>
        <v>0</v>
      </c>
      <c r="J447" s="59">
        <f>Tabla1[[#This Row],[ENTRADA RO 1 (m3)]]</f>
        <v>0</v>
      </c>
      <c r="K447" s="59">
        <f>Tabla1[[#This Row],[RECHAZO ETAPA 1 (m3)]]</f>
        <v>0</v>
      </c>
      <c r="L447" s="59">
        <f>Tabla1[[#This Row],[PERMEADO ETAPA 1  (m3)]]</f>
        <v>0</v>
      </c>
      <c r="M447" s="58" t="e">
        <f>1-(Tabla1[[#This Row],[VOLUMEN ENVIADO A RO (m3)]]-Tabla1[[#This Row],[VOLUMEN ENVIADO PERMEADO RO (m3)]])/Tabla1[[#This Row],[VOLUMEN ENVIADO A RO (m3)]]</f>
        <v>#DIV/0!</v>
      </c>
      <c r="N447" s="59">
        <f>('[1]Contadores Por Turno 2026'!N449-'[1]Contadores Por Turno 2026'!N448)/1000</f>
        <v>0</v>
      </c>
      <c r="O447" s="59">
        <f>('[1]Contadores Por Turno 2026'!O449-'[1]Contadores Por Turno 2026'!O448)</f>
        <v>0</v>
      </c>
      <c r="P447" s="59">
        <f>+Tabla1[[#This Row],[ENTRADA RO 1 (m3)]]-Tabla1[[#This Row],[PERMEADO ETAPA 1  (m3)]]</f>
        <v>0</v>
      </c>
      <c r="Q447" s="58" t="e">
        <f>1-(Tabla1[[#This Row],[VOLUMEN ENVIADO A RO (m3)]]-Tabla1[[#This Row],[VOLUMEN ENVIADO PERMEADO RO (m3)]])/Tabla1[[#This Row],[VOLUMEN ENVIADO A RO (m3)]]</f>
        <v>#DIV/0!</v>
      </c>
      <c r="R447" s="59">
        <v>0</v>
      </c>
      <c r="S447" s="59">
        <v>0</v>
      </c>
      <c r="T447" s="59">
        <v>0</v>
      </c>
      <c r="U447" s="58" t="s">
        <v>18</v>
      </c>
      <c r="V447" s="59">
        <f>Tabla1[[#This Row],[VOLUMEN ENVIADO PERMEADO RO (m3)]]</f>
        <v>0</v>
      </c>
      <c r="W447" s="106">
        <f>Tabla1[[#This Row],[TOTAL CONSUMO AGUA LIMPIA PRODUCCIÓN (m3)]]+Tabla1[[#This Row],[TOTAL CONSUMO AGUA RECHAZO PRODUCCIÓN (m3)]]</f>
        <v>0</v>
      </c>
      <c r="X447" s="106">
        <f>+Tabla1[[#This Row],[PERMEADO ETAPA 1  (m3)]]+Tabla1[[#This Row],[VOLUMEN  PTAP POTABLE (m3)2]]+Tabla1[[#This Row],[VOLUMEN CONSUMO ACUEDUCTO (m3)]]+Tabla1[[#This Row],[VOLUMEN CONSUMO CARROTANQUES (m3)]]</f>
        <v>0</v>
      </c>
      <c r="Y447" s="106">
        <v>0</v>
      </c>
      <c r="Z447" s="106"/>
      <c r="AA447" s="106">
        <f>+Tabla1[[#This Row],[VOLUMEN CONSUMO AGUA LIMPIA TINTORERIA (m3)]]</f>
        <v>0</v>
      </c>
      <c r="AB447" s="104" t="e">
        <f>Tabla1[[#This Row],[VOLUMEN CONSUMO AGUA LIMPIA TINTORERIA (m3)]]/Tabla1[[#This Row],[TOTAL CONSUMO AGUA PRODUCCIÓN (m3)]]</f>
        <v>#DIV/0!</v>
      </c>
      <c r="AC447" s="106">
        <f>Tabla1[[#This Row],[TOTAL CONSUMO AGUA LIMPIA PRODUCCIÓN (m3)]]-Tabla1[[#This Row],[VOLUMEN CONSUMO AGUA LIMPIA LAVANDERIA (m3)]]</f>
        <v>0</v>
      </c>
      <c r="AD447" s="106">
        <v>0</v>
      </c>
      <c r="AE447" s="110"/>
      <c r="AF447" s="110">
        <v>65</v>
      </c>
      <c r="AG447" s="110">
        <v>45</v>
      </c>
      <c r="AH447" s="110">
        <f>Tabla1[[#This Row],[VOLUMEN CONSUMO AGUA LIMPIA LAVANDERIA (m3)]]</f>
        <v>0</v>
      </c>
      <c r="AI447" s="104" t="e">
        <f>Tabla1[[#This Row],[VOLUMEN CONSUMO AGUA LIMPIA LAVANDERIA (m3)]]/Tabla1[[#This Row],[TOTAL CONSUMO AGUA PRODUCCIÓN (m3)]]</f>
        <v>#DIV/0!</v>
      </c>
      <c r="AJ447" s="110">
        <f>'[1]Contadores Por Turno 2026'!D449-'[1]Contadores Por Turno 2026'!D448</f>
        <v>0</v>
      </c>
      <c r="AK447" s="110">
        <v>0</v>
      </c>
      <c r="AL447" s="110"/>
      <c r="AM447" s="110">
        <v>19</v>
      </c>
      <c r="AN447" s="110">
        <v>0</v>
      </c>
      <c r="AO447" s="219">
        <f>'[1]Contadores Por Turno 2026'!R449-'[1]Contadores Por Turno 2026'!R448</f>
        <v>0</v>
      </c>
      <c r="AP447" s="109">
        <v>4.0577096483318309E-2</v>
      </c>
      <c r="AQ447" s="219"/>
      <c r="AR447" s="219">
        <v>8</v>
      </c>
      <c r="AS447" s="110">
        <f>'[1]Contadores Por Turno 2026'!L449-'[1]Contadores Por Turno 2026'!L448</f>
        <v>0</v>
      </c>
      <c r="AT447" s="219"/>
      <c r="AU447" s="107">
        <f>'[1]Contadores Por Turno 2026'!U449-'[1]Contadores Por Turno 2026'!U448</f>
        <v>0</v>
      </c>
      <c r="AV447" s="107">
        <f>'[1]Contadores Por Turno 2026'!V449-'[1]Contadores Por Turno 2026'!V448</f>
        <v>0</v>
      </c>
      <c r="AW447" s="107">
        <f>'[1]Contadores Por Turno 2026'!W449-'[1]Contadores Por Turno 2026'!W448</f>
        <v>0</v>
      </c>
      <c r="AX447" s="107"/>
      <c r="AY447" s="346">
        <f>('[1]Contadores Por Turno 2026'!AD449-'[1]Contadores Por Turno 2026'!AD448)</f>
        <v>0</v>
      </c>
      <c r="AZ447" s="346">
        <f>('[1]Contadores Por Turno 2026'!S449-'[1]Contadores Por Turno 2026'!S448)/1000</f>
        <v>0</v>
      </c>
      <c r="BA447" s="225"/>
      <c r="BB447" s="4"/>
    </row>
    <row r="448" spans="1:54" ht="15.75" thickBot="1" x14ac:dyDescent="0.3">
      <c r="A448" s="27">
        <f>+A447</f>
        <v>46171</v>
      </c>
      <c r="B448" s="28">
        <v>3</v>
      </c>
      <c r="C448" s="28">
        <v>22</v>
      </c>
      <c r="D448" s="28">
        <v>29</v>
      </c>
      <c r="E448" s="28">
        <f>'[1]Contadores Por Turno 2026'!X450-'[1]Contadores Por Turno 2026'!X449</f>
        <v>0</v>
      </c>
      <c r="F448" s="28">
        <f>+Tabla1[[#This Row],[VOLUMEN  INGRESO PTAP (m3)]]*0.75</f>
        <v>0</v>
      </c>
      <c r="G448" s="28"/>
      <c r="H4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8" s="28">
        <f>('[1]Contadores Por Turno 2026'!C450-'[1]Contadores Por Turno 2026'!C449)*10</f>
        <v>0</v>
      </c>
      <c r="J448" s="61">
        <f>Tabla1[[#This Row],[ENTRADA RO 1 (m3)]]</f>
        <v>0</v>
      </c>
      <c r="K448" s="61">
        <f>Tabla1[[#This Row],[RECHAZO ETAPA 1 (m3)]]</f>
        <v>0</v>
      </c>
      <c r="L448" s="61">
        <f>Tabla1[[#This Row],[PERMEADO ETAPA 1  (m3)]]</f>
        <v>0</v>
      </c>
      <c r="M448" s="60" t="e">
        <f>1-(Tabla1[[#This Row],[VOLUMEN ENVIADO A RO (m3)]]-Tabla1[[#This Row],[VOLUMEN ENVIADO PERMEADO RO (m3)]])/Tabla1[[#This Row],[VOLUMEN ENVIADO A RO (m3)]]</f>
        <v>#DIV/0!</v>
      </c>
      <c r="N448" s="61">
        <f>('[1]Contadores Por Turno 2026'!N450-'[1]Contadores Por Turno 2026'!N449)/1000</f>
        <v>0</v>
      </c>
      <c r="O448" s="61">
        <f>('[1]Contadores Por Turno 2026'!O450-'[1]Contadores Por Turno 2026'!O449)</f>
        <v>0</v>
      </c>
      <c r="P448" s="61">
        <f>+Tabla1[[#This Row],[ENTRADA RO 1 (m3)]]-Tabla1[[#This Row],[PERMEADO ETAPA 1  (m3)]]</f>
        <v>0</v>
      </c>
      <c r="Q448" s="60" t="e">
        <f>1-(Tabla1[[#This Row],[VOLUMEN ENVIADO A RO (m3)]]-Tabla1[[#This Row],[VOLUMEN ENVIADO PERMEADO RO (m3)]])/Tabla1[[#This Row],[VOLUMEN ENVIADO A RO (m3)]]</f>
        <v>#DIV/0!</v>
      </c>
      <c r="R448" s="61">
        <v>0</v>
      </c>
      <c r="S448" s="61">
        <v>0</v>
      </c>
      <c r="T448" s="61">
        <v>0</v>
      </c>
      <c r="U448" s="60" t="s">
        <v>18</v>
      </c>
      <c r="V448" s="61">
        <f>Tabla1[[#This Row],[VOLUMEN ENVIADO PERMEADO RO (m3)]]</f>
        <v>0</v>
      </c>
      <c r="W448" s="111">
        <f>Tabla1[[#This Row],[TOTAL CONSUMO AGUA LIMPIA PRODUCCIÓN (m3)]]+Tabla1[[#This Row],[TOTAL CONSUMO AGUA RECHAZO PRODUCCIÓN (m3)]]</f>
        <v>0</v>
      </c>
      <c r="X448" s="111">
        <f>+Tabla1[[#This Row],[PERMEADO ETAPA 1  (m3)]]+Tabla1[[#This Row],[VOLUMEN  PTAP POTABLE (m3)2]]+Tabla1[[#This Row],[VOLUMEN CONSUMO ACUEDUCTO (m3)]]+Tabla1[[#This Row],[VOLUMEN CONSUMO CARROTANQUES (m3)]]</f>
        <v>0</v>
      </c>
      <c r="Y448" s="111">
        <v>0</v>
      </c>
      <c r="Z448" s="111"/>
      <c r="AA448" s="111">
        <f>+Tabla1[[#This Row],[VOLUMEN CONSUMO AGUA LIMPIA TINTORERIA (m3)]]</f>
        <v>0</v>
      </c>
      <c r="AB448" s="104" t="e">
        <f>Tabla1[[#This Row],[VOLUMEN CONSUMO AGUA LIMPIA TINTORERIA (m3)]]/Tabla1[[#This Row],[TOTAL CONSUMO AGUA PRODUCCIÓN (m3)]]</f>
        <v>#DIV/0!</v>
      </c>
      <c r="AC448" s="111">
        <f>Tabla1[[#This Row],[TOTAL CONSUMO AGUA LIMPIA PRODUCCIÓN (m3)]]-Tabla1[[#This Row],[VOLUMEN CONSUMO AGUA LIMPIA LAVANDERIA (m3)]]</f>
        <v>0</v>
      </c>
      <c r="AD448" s="111">
        <v>0</v>
      </c>
      <c r="AE448" s="115"/>
      <c r="AF448" s="115">
        <v>65</v>
      </c>
      <c r="AG448" s="115">
        <v>45</v>
      </c>
      <c r="AH448" s="115">
        <f>Tabla1[[#This Row],[VOLUMEN CONSUMO AGUA LIMPIA LAVANDERIA (m3)]]</f>
        <v>0</v>
      </c>
      <c r="AI448" s="104" t="e">
        <f>Tabla1[[#This Row],[VOLUMEN CONSUMO AGUA LIMPIA LAVANDERIA (m3)]]/Tabla1[[#This Row],[TOTAL CONSUMO AGUA PRODUCCIÓN (m3)]]</f>
        <v>#DIV/0!</v>
      </c>
      <c r="AJ448" s="115">
        <f>'[1]Contadores Por Turno 2026'!D450-'[1]Contadores Por Turno 2026'!D449</f>
        <v>0</v>
      </c>
      <c r="AK448" s="115">
        <v>0</v>
      </c>
      <c r="AL448" s="115"/>
      <c r="AM448" s="115">
        <v>19</v>
      </c>
      <c r="AN448" s="115">
        <v>0</v>
      </c>
      <c r="AO448" s="220">
        <f>'[1]Contadores Por Turno 2026'!R450-'[1]Contadores Por Turno 2026'!R449</f>
        <v>0</v>
      </c>
      <c r="AP448" s="114">
        <v>1.2282497441146401E-2</v>
      </c>
      <c r="AQ448" s="220"/>
      <c r="AR448" s="220">
        <v>8</v>
      </c>
      <c r="AS448" s="115">
        <f>'[1]Contadores Por Turno 2026'!L450-'[1]Contadores Por Turno 2026'!L449</f>
        <v>0</v>
      </c>
      <c r="AT448" s="220"/>
      <c r="AU448" s="112">
        <f>'[1]Contadores Por Turno 2026'!U450-'[1]Contadores Por Turno 2026'!U449</f>
        <v>0</v>
      </c>
      <c r="AV448" s="112">
        <f>'[1]Contadores Por Turno 2026'!V450-'[1]Contadores Por Turno 2026'!V449</f>
        <v>0</v>
      </c>
      <c r="AW448" s="112">
        <f>'[1]Contadores Por Turno 2026'!W450-'[1]Contadores Por Turno 2026'!W449</f>
        <v>0</v>
      </c>
      <c r="AX448" s="112"/>
      <c r="AY448" s="112">
        <f>('[1]Contadores Por Turno 2026'!AD450-'[1]Contadores Por Turno 2026'!AD449)</f>
        <v>0</v>
      </c>
      <c r="AZ448" s="112">
        <f>('[1]Contadores Por Turno 2026'!S450-'[1]Contadores Por Turno 2026'!S449)/1000</f>
        <v>0</v>
      </c>
      <c r="BA448" s="225"/>
      <c r="BB448" s="4"/>
    </row>
    <row r="449" spans="1:54" ht="15.75" thickBot="1" x14ac:dyDescent="0.3">
      <c r="A449" s="25">
        <f>+A448+1</f>
        <v>46172</v>
      </c>
      <c r="B449" s="26">
        <v>3</v>
      </c>
      <c r="C449" s="26">
        <v>22</v>
      </c>
      <c r="D449" s="26">
        <v>30</v>
      </c>
      <c r="E449" s="26">
        <f>'[1]Contadores Por Turno 2026'!X451-'[1]Contadores Por Turno 2026'!X450</f>
        <v>0</v>
      </c>
      <c r="F449" s="26">
        <f>+Tabla1[[#This Row],[VOLUMEN  INGRESO PTAP (m3)]]*0.75</f>
        <v>0</v>
      </c>
      <c r="G449" s="26"/>
      <c r="H4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9" s="26">
        <f>('[1]Contadores Por Turno 2026'!C451-'[1]Contadores Por Turno 2026'!C450)*10</f>
        <v>0</v>
      </c>
      <c r="J449" s="57">
        <f>Tabla1[[#This Row],[ENTRADA RO 1 (m3)]]</f>
        <v>0</v>
      </c>
      <c r="K449" s="57">
        <f>Tabla1[[#This Row],[RECHAZO ETAPA 1 (m3)]]</f>
        <v>0</v>
      </c>
      <c r="L449" s="57">
        <f>Tabla1[[#This Row],[PERMEADO ETAPA 1  (m3)]]</f>
        <v>0</v>
      </c>
      <c r="M449" s="56" t="e">
        <f>1-(Tabla1[[#This Row],[VOLUMEN ENVIADO A RO (m3)]]-Tabla1[[#This Row],[VOLUMEN ENVIADO PERMEADO RO (m3)]])/Tabla1[[#This Row],[VOLUMEN ENVIADO A RO (m3)]]</f>
        <v>#DIV/0!</v>
      </c>
      <c r="N449" s="57">
        <f>('[1]Contadores Por Turno 2026'!N451-'[1]Contadores Por Turno 2026'!N450)/1000</f>
        <v>0</v>
      </c>
      <c r="O449" s="57">
        <f>('[1]Contadores Por Turno 2026'!O451-'[1]Contadores Por Turno 2026'!O450)</f>
        <v>0</v>
      </c>
      <c r="P449" s="57">
        <f>+Tabla1[[#This Row],[ENTRADA RO 1 (m3)]]-Tabla1[[#This Row],[PERMEADO ETAPA 1  (m3)]]</f>
        <v>0</v>
      </c>
      <c r="Q449" s="56" t="e">
        <f>1-(Tabla1[[#This Row],[VOLUMEN ENVIADO A RO (m3)]]-Tabla1[[#This Row],[VOLUMEN ENVIADO PERMEADO RO (m3)]])/Tabla1[[#This Row],[VOLUMEN ENVIADO A RO (m3)]]</f>
        <v>#DIV/0!</v>
      </c>
      <c r="R449" s="57">
        <v>0</v>
      </c>
      <c r="S449" s="57">
        <v>0</v>
      </c>
      <c r="T449" s="57">
        <v>0</v>
      </c>
      <c r="U449" s="56" t="s">
        <v>18</v>
      </c>
      <c r="V449" s="57">
        <f>Tabla1[[#This Row],[VOLUMEN ENVIADO PERMEADO RO (m3)]]</f>
        <v>0</v>
      </c>
      <c r="W449" s="101">
        <f>Tabla1[[#This Row],[TOTAL CONSUMO AGUA LIMPIA PRODUCCIÓN (m3)]]+Tabla1[[#This Row],[TOTAL CONSUMO AGUA RECHAZO PRODUCCIÓN (m3)]]</f>
        <v>0</v>
      </c>
      <c r="X449" s="101">
        <f>+Tabla1[[#This Row],[PERMEADO ETAPA 1  (m3)]]+Tabla1[[#This Row],[VOLUMEN  PTAP POTABLE (m3)2]]+Tabla1[[#This Row],[VOLUMEN CONSUMO ACUEDUCTO (m3)]]+Tabla1[[#This Row],[VOLUMEN CONSUMO CARROTANQUES (m3)]]</f>
        <v>0</v>
      </c>
      <c r="Y449" s="101">
        <v>0</v>
      </c>
      <c r="Z449" s="101"/>
      <c r="AA449" s="101">
        <f>+Tabla1[[#This Row],[VOLUMEN CONSUMO AGUA LIMPIA TINTORERIA (m3)]]</f>
        <v>0</v>
      </c>
      <c r="AB449" s="104" t="e">
        <f>Tabla1[[#This Row],[VOLUMEN CONSUMO AGUA LIMPIA TINTORERIA (m3)]]/Tabla1[[#This Row],[TOTAL CONSUMO AGUA PRODUCCIÓN (m3)]]</f>
        <v>#DIV/0!</v>
      </c>
      <c r="AC449" s="101">
        <f>Tabla1[[#This Row],[TOTAL CONSUMO AGUA LIMPIA PRODUCCIÓN (m3)]]-Tabla1[[#This Row],[VOLUMEN CONSUMO AGUA LIMPIA LAVANDERIA (m3)]]</f>
        <v>0</v>
      </c>
      <c r="AD449" s="101">
        <v>0</v>
      </c>
      <c r="AE449" s="105"/>
      <c r="AF449" s="105">
        <v>65</v>
      </c>
      <c r="AG449" s="105">
        <v>45</v>
      </c>
      <c r="AH449" s="105">
        <f>Tabla1[[#This Row],[VOLUMEN CONSUMO AGUA LIMPIA LAVANDERIA (m3)]]</f>
        <v>0</v>
      </c>
      <c r="AI449" s="104" t="e">
        <f>Tabla1[[#This Row],[VOLUMEN CONSUMO AGUA LIMPIA LAVANDERIA (m3)]]/Tabla1[[#This Row],[TOTAL CONSUMO AGUA PRODUCCIÓN (m3)]]</f>
        <v>#DIV/0!</v>
      </c>
      <c r="AJ449" s="105">
        <f>'[1]Contadores Por Turno 2026'!D451-'[1]Contadores Por Turno 2026'!D450</f>
        <v>0</v>
      </c>
      <c r="AK449" s="105">
        <v>0</v>
      </c>
      <c r="AL449" s="105"/>
      <c r="AM449" s="105">
        <v>19</v>
      </c>
      <c r="AN449" s="105">
        <v>0</v>
      </c>
      <c r="AO449" s="218">
        <f>'[1]Contadores Por Turno 2026'!R451-'[1]Contadores Por Turno 2026'!R450</f>
        <v>0</v>
      </c>
      <c r="AP449" s="104">
        <v>-4.4145469833928974E-2</v>
      </c>
      <c r="AQ449" s="218"/>
      <c r="AR449" s="218">
        <v>8</v>
      </c>
      <c r="AS449" s="105">
        <f>'[1]Contadores Por Turno 2026'!L451-'[1]Contadores Por Turno 2026'!L450</f>
        <v>0</v>
      </c>
      <c r="AT449" s="218"/>
      <c r="AU449" s="102">
        <f>'[1]Contadores Por Turno 2026'!U451-'[1]Contadores Por Turno 2026'!U450</f>
        <v>0</v>
      </c>
      <c r="AV449" s="102">
        <f>'[1]Contadores Por Turno 2026'!V451-'[1]Contadores Por Turno 2026'!V450</f>
        <v>0</v>
      </c>
      <c r="AW449" s="102">
        <f>'[1]Contadores Por Turno 2026'!W451-'[1]Contadores Por Turno 2026'!W450</f>
        <v>0</v>
      </c>
      <c r="AX449" s="102"/>
      <c r="AY449" s="345">
        <f>('[1]Contadores Por Turno 2026'!AD451-'[1]Contadores Por Turno 2026'!AD450)</f>
        <v>0</v>
      </c>
      <c r="AZ449" s="345">
        <f>('[1]Contadores Por Turno 2026'!S451-'[1]Contadores Por Turno 2026'!S450)/1000</f>
        <v>0</v>
      </c>
      <c r="BA449" s="225"/>
      <c r="BB449" s="4"/>
    </row>
    <row r="450" spans="1:54" ht="15.75" thickBot="1" x14ac:dyDescent="0.3">
      <c r="A450" s="23">
        <f>+A449</f>
        <v>46172</v>
      </c>
      <c r="B450" s="17">
        <v>3</v>
      </c>
      <c r="C450" s="17">
        <v>22</v>
      </c>
      <c r="D450" s="17">
        <v>30</v>
      </c>
      <c r="E450" s="17">
        <f>'[1]Contadores Por Turno 2026'!X452-'[1]Contadores Por Turno 2026'!X451</f>
        <v>0</v>
      </c>
      <c r="F450" s="17">
        <f>+Tabla1[[#This Row],[VOLUMEN  INGRESO PTAP (m3)]]*0.75</f>
        <v>0</v>
      </c>
      <c r="H4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0" s="17">
        <f>('[1]Contadores Por Turno 2026'!C452-'[1]Contadores Por Turno 2026'!C451)*10</f>
        <v>0</v>
      </c>
      <c r="J450" s="59">
        <f>Tabla1[[#This Row],[ENTRADA RO 1 (m3)]]</f>
        <v>0</v>
      </c>
      <c r="K450" s="59">
        <f>Tabla1[[#This Row],[RECHAZO ETAPA 1 (m3)]]</f>
        <v>0</v>
      </c>
      <c r="L450" s="59">
        <f>Tabla1[[#This Row],[PERMEADO ETAPA 1  (m3)]]</f>
        <v>0</v>
      </c>
      <c r="M450" s="58" t="e">
        <f>1-(Tabla1[[#This Row],[VOLUMEN ENVIADO A RO (m3)]]-Tabla1[[#This Row],[VOLUMEN ENVIADO PERMEADO RO (m3)]])/Tabla1[[#This Row],[VOLUMEN ENVIADO A RO (m3)]]</f>
        <v>#DIV/0!</v>
      </c>
      <c r="N450" s="59">
        <f>('[1]Contadores Por Turno 2026'!N452-'[1]Contadores Por Turno 2026'!N451)/1000</f>
        <v>0</v>
      </c>
      <c r="O450" s="59">
        <f>('[1]Contadores Por Turno 2026'!O452-'[1]Contadores Por Turno 2026'!O451)</f>
        <v>0</v>
      </c>
      <c r="P450" s="59">
        <f>+Tabla1[[#This Row],[ENTRADA RO 1 (m3)]]-Tabla1[[#This Row],[PERMEADO ETAPA 1  (m3)]]</f>
        <v>0</v>
      </c>
      <c r="Q450" s="58" t="e">
        <f>1-(Tabla1[[#This Row],[VOLUMEN ENVIADO A RO (m3)]]-Tabla1[[#This Row],[VOLUMEN ENVIADO PERMEADO RO (m3)]])/Tabla1[[#This Row],[VOLUMEN ENVIADO A RO (m3)]]</f>
        <v>#DIV/0!</v>
      </c>
      <c r="R450" s="59">
        <v>0</v>
      </c>
      <c r="S450" s="59">
        <v>0</v>
      </c>
      <c r="T450" s="59">
        <v>0</v>
      </c>
      <c r="U450" s="58" t="s">
        <v>18</v>
      </c>
      <c r="V450" s="59">
        <f>Tabla1[[#This Row],[VOLUMEN ENVIADO PERMEADO RO (m3)]]</f>
        <v>0</v>
      </c>
      <c r="W450" s="106">
        <f>Tabla1[[#This Row],[TOTAL CONSUMO AGUA LIMPIA PRODUCCIÓN (m3)]]+Tabla1[[#This Row],[TOTAL CONSUMO AGUA RECHAZO PRODUCCIÓN (m3)]]</f>
        <v>0</v>
      </c>
      <c r="X450" s="106">
        <f>+Tabla1[[#This Row],[PERMEADO ETAPA 1  (m3)]]+Tabla1[[#This Row],[VOLUMEN  PTAP POTABLE (m3)2]]+Tabla1[[#This Row],[VOLUMEN CONSUMO ACUEDUCTO (m3)]]+Tabla1[[#This Row],[VOLUMEN CONSUMO CARROTANQUES (m3)]]</f>
        <v>0</v>
      </c>
      <c r="Y450" s="106">
        <v>0</v>
      </c>
      <c r="Z450" s="106"/>
      <c r="AA450" s="106">
        <f>+Tabla1[[#This Row],[VOLUMEN CONSUMO AGUA LIMPIA TINTORERIA (m3)]]</f>
        <v>0</v>
      </c>
      <c r="AB450" s="104" t="e">
        <f>Tabla1[[#This Row],[VOLUMEN CONSUMO AGUA LIMPIA TINTORERIA (m3)]]/Tabla1[[#This Row],[TOTAL CONSUMO AGUA PRODUCCIÓN (m3)]]</f>
        <v>#DIV/0!</v>
      </c>
      <c r="AC450" s="106">
        <f>Tabla1[[#This Row],[TOTAL CONSUMO AGUA LIMPIA PRODUCCIÓN (m3)]]-Tabla1[[#This Row],[VOLUMEN CONSUMO AGUA LIMPIA LAVANDERIA (m3)]]</f>
        <v>0</v>
      </c>
      <c r="AD450" s="106">
        <v>0</v>
      </c>
      <c r="AE450" s="110"/>
      <c r="AF450" s="110">
        <v>65</v>
      </c>
      <c r="AG450" s="110">
        <v>45</v>
      </c>
      <c r="AH450" s="110">
        <f>Tabla1[[#This Row],[VOLUMEN CONSUMO AGUA LIMPIA LAVANDERIA (m3)]]</f>
        <v>0</v>
      </c>
      <c r="AI450" s="104" t="e">
        <f>Tabla1[[#This Row],[VOLUMEN CONSUMO AGUA LIMPIA LAVANDERIA (m3)]]/Tabla1[[#This Row],[TOTAL CONSUMO AGUA PRODUCCIÓN (m3)]]</f>
        <v>#DIV/0!</v>
      </c>
      <c r="AJ450" s="110">
        <f>'[1]Contadores Por Turno 2026'!D452-'[1]Contadores Por Turno 2026'!D451</f>
        <v>0</v>
      </c>
      <c r="AK450" s="110">
        <v>0</v>
      </c>
      <c r="AL450" s="110"/>
      <c r="AM450" s="110">
        <v>19</v>
      </c>
      <c r="AN450" s="110">
        <v>0</v>
      </c>
      <c r="AO450" s="219">
        <f>'[1]Contadores Por Turno 2026'!R452-'[1]Contadores Por Turno 2026'!R451</f>
        <v>0</v>
      </c>
      <c r="AP450" s="109">
        <v>0.10952236081533318</v>
      </c>
      <c r="AQ450" s="219"/>
      <c r="AR450" s="219">
        <v>8</v>
      </c>
      <c r="AS450" s="110">
        <f>'[1]Contadores Por Turno 2026'!L452-'[1]Contadores Por Turno 2026'!L451</f>
        <v>0</v>
      </c>
      <c r="AT450" s="219"/>
      <c r="AU450" s="107">
        <f>'[1]Contadores Por Turno 2026'!U452-'[1]Contadores Por Turno 2026'!U451</f>
        <v>0</v>
      </c>
      <c r="AV450" s="107">
        <f>'[1]Contadores Por Turno 2026'!V452-'[1]Contadores Por Turno 2026'!V451</f>
        <v>0</v>
      </c>
      <c r="AW450" s="107">
        <f>'[1]Contadores Por Turno 2026'!W452-'[1]Contadores Por Turno 2026'!W451</f>
        <v>0</v>
      </c>
      <c r="AX450" s="107"/>
      <c r="AY450" s="346">
        <f>('[1]Contadores Por Turno 2026'!AD452-'[1]Contadores Por Turno 2026'!AD451)</f>
        <v>0</v>
      </c>
      <c r="AZ450" s="346">
        <f>('[1]Contadores Por Turno 2026'!S452-'[1]Contadores Por Turno 2026'!S451)/1000</f>
        <v>0</v>
      </c>
      <c r="BA450" s="225"/>
      <c r="BB450" s="4"/>
    </row>
    <row r="451" spans="1:54" ht="15.75" thickBot="1" x14ac:dyDescent="0.3">
      <c r="A451" s="27">
        <f>+A450</f>
        <v>46172</v>
      </c>
      <c r="B451" s="28">
        <v>3</v>
      </c>
      <c r="C451" s="28">
        <v>22</v>
      </c>
      <c r="D451" s="28">
        <v>30</v>
      </c>
      <c r="E451" s="28">
        <f>'[1]Contadores Por Turno 2026'!X453-'[1]Contadores Por Turno 2026'!X452</f>
        <v>0</v>
      </c>
      <c r="F451" s="28">
        <f>+Tabla1[[#This Row],[VOLUMEN  INGRESO PTAP (m3)]]*0.75</f>
        <v>0</v>
      </c>
      <c r="G451" s="28"/>
      <c r="H4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1" s="28">
        <f>('[1]Contadores Por Turno 2026'!C453-'[1]Contadores Por Turno 2026'!C452)*10</f>
        <v>0</v>
      </c>
      <c r="J451" s="61">
        <f>Tabla1[[#This Row],[ENTRADA RO 1 (m3)]]</f>
        <v>0</v>
      </c>
      <c r="K451" s="61">
        <f>Tabla1[[#This Row],[RECHAZO ETAPA 1 (m3)]]</f>
        <v>0</v>
      </c>
      <c r="L451" s="61">
        <f>Tabla1[[#This Row],[PERMEADO ETAPA 1  (m3)]]</f>
        <v>0</v>
      </c>
      <c r="M451" s="60" t="e">
        <f>1-(Tabla1[[#This Row],[VOLUMEN ENVIADO A RO (m3)]]-Tabla1[[#This Row],[VOLUMEN ENVIADO PERMEADO RO (m3)]])/Tabla1[[#This Row],[VOLUMEN ENVIADO A RO (m3)]]</f>
        <v>#DIV/0!</v>
      </c>
      <c r="N451" s="61">
        <f>('[1]Contadores Por Turno 2026'!N453-'[1]Contadores Por Turno 2026'!N452)/1000</f>
        <v>0</v>
      </c>
      <c r="O451" s="61">
        <f>('[1]Contadores Por Turno 2026'!O453-'[1]Contadores Por Turno 2026'!O452)</f>
        <v>0</v>
      </c>
      <c r="P451" s="61">
        <f>+Tabla1[[#This Row],[ENTRADA RO 1 (m3)]]-Tabla1[[#This Row],[PERMEADO ETAPA 1  (m3)]]</f>
        <v>0</v>
      </c>
      <c r="Q451" s="60" t="e">
        <f>1-(Tabla1[[#This Row],[VOLUMEN ENVIADO A RO (m3)]]-Tabla1[[#This Row],[VOLUMEN ENVIADO PERMEADO RO (m3)]])/Tabla1[[#This Row],[VOLUMEN ENVIADO A RO (m3)]]</f>
        <v>#DIV/0!</v>
      </c>
      <c r="R451" s="61">
        <v>0</v>
      </c>
      <c r="S451" s="61">
        <v>0</v>
      </c>
      <c r="T451" s="61">
        <v>0</v>
      </c>
      <c r="U451" s="60" t="s">
        <v>18</v>
      </c>
      <c r="V451" s="61">
        <f>Tabla1[[#This Row],[VOLUMEN ENVIADO PERMEADO RO (m3)]]</f>
        <v>0</v>
      </c>
      <c r="W451" s="111">
        <f>Tabla1[[#This Row],[TOTAL CONSUMO AGUA LIMPIA PRODUCCIÓN (m3)]]+Tabla1[[#This Row],[TOTAL CONSUMO AGUA RECHAZO PRODUCCIÓN (m3)]]</f>
        <v>0</v>
      </c>
      <c r="X451" s="111">
        <f>+Tabla1[[#This Row],[PERMEADO ETAPA 1  (m3)]]+Tabla1[[#This Row],[VOLUMEN  PTAP POTABLE (m3)2]]+Tabla1[[#This Row],[VOLUMEN CONSUMO ACUEDUCTO (m3)]]+Tabla1[[#This Row],[VOLUMEN CONSUMO CARROTANQUES (m3)]]</f>
        <v>0</v>
      </c>
      <c r="Y451" s="111">
        <v>0</v>
      </c>
      <c r="Z451" s="111"/>
      <c r="AA451" s="111">
        <f>+Tabla1[[#This Row],[VOLUMEN CONSUMO AGUA LIMPIA TINTORERIA (m3)]]</f>
        <v>0</v>
      </c>
      <c r="AB451" s="104" t="e">
        <f>Tabla1[[#This Row],[VOLUMEN CONSUMO AGUA LIMPIA TINTORERIA (m3)]]/Tabla1[[#This Row],[TOTAL CONSUMO AGUA PRODUCCIÓN (m3)]]</f>
        <v>#DIV/0!</v>
      </c>
      <c r="AC451" s="111">
        <f>Tabla1[[#This Row],[TOTAL CONSUMO AGUA LIMPIA PRODUCCIÓN (m3)]]-Tabla1[[#This Row],[VOLUMEN CONSUMO AGUA LIMPIA LAVANDERIA (m3)]]</f>
        <v>0</v>
      </c>
      <c r="AD451" s="111">
        <v>0</v>
      </c>
      <c r="AE451" s="115"/>
      <c r="AF451" s="115">
        <v>65</v>
      </c>
      <c r="AG451" s="115">
        <v>45</v>
      </c>
      <c r="AH451" s="115">
        <f>Tabla1[[#This Row],[VOLUMEN CONSUMO AGUA LIMPIA LAVANDERIA (m3)]]</f>
        <v>0</v>
      </c>
      <c r="AI451" s="104" t="e">
        <f>Tabla1[[#This Row],[VOLUMEN CONSUMO AGUA LIMPIA LAVANDERIA (m3)]]/Tabla1[[#This Row],[TOTAL CONSUMO AGUA PRODUCCIÓN (m3)]]</f>
        <v>#DIV/0!</v>
      </c>
      <c r="AJ451" s="115">
        <f>'[1]Contadores Por Turno 2026'!D453-'[1]Contadores Por Turno 2026'!D452</f>
        <v>0</v>
      </c>
      <c r="AK451" s="115">
        <v>0</v>
      </c>
      <c r="AL451" s="115"/>
      <c r="AM451" s="115">
        <v>19</v>
      </c>
      <c r="AN451" s="115">
        <v>0</v>
      </c>
      <c r="AO451" s="220">
        <f>'[1]Contadores Por Turno 2026'!R453-'[1]Contadores Por Turno 2026'!R452</f>
        <v>0</v>
      </c>
      <c r="AP451" s="114">
        <v>7.1389346512904517E-3</v>
      </c>
      <c r="AQ451" s="220"/>
      <c r="AR451" s="220">
        <v>8</v>
      </c>
      <c r="AS451" s="115">
        <f>'[1]Contadores Por Turno 2026'!L453-'[1]Contadores Por Turno 2026'!L452</f>
        <v>0</v>
      </c>
      <c r="AT451" s="220"/>
      <c r="AU451" s="112">
        <f>'[1]Contadores Por Turno 2026'!U453-'[1]Contadores Por Turno 2026'!U452</f>
        <v>0</v>
      </c>
      <c r="AV451" s="112">
        <f>'[1]Contadores Por Turno 2026'!V453-'[1]Contadores Por Turno 2026'!V452</f>
        <v>0</v>
      </c>
      <c r="AW451" s="112">
        <f>'[1]Contadores Por Turno 2026'!W453-'[1]Contadores Por Turno 2026'!W452</f>
        <v>0</v>
      </c>
      <c r="AX451" s="112"/>
      <c r="AY451" s="112">
        <f>('[1]Contadores Por Turno 2026'!AD453-'[1]Contadores Por Turno 2026'!AD452)</f>
        <v>0</v>
      </c>
      <c r="AZ451" s="112">
        <f>('[1]Contadores Por Turno 2026'!S453-'[1]Contadores Por Turno 2026'!S452)/1000</f>
        <v>0</v>
      </c>
      <c r="BA451" s="225"/>
      <c r="BB451" s="4"/>
    </row>
    <row r="452" spans="1:54" ht="15.75" thickBot="1" x14ac:dyDescent="0.3">
      <c r="A452" s="25">
        <f>+A451+1</f>
        <v>46173</v>
      </c>
      <c r="B452" s="26">
        <v>3</v>
      </c>
      <c r="C452" s="26">
        <v>22</v>
      </c>
      <c r="D452" s="26">
        <v>31</v>
      </c>
      <c r="E452" s="26">
        <f>'[1]Contadores Por Turno 2026'!X454-'[1]Contadores Por Turno 2026'!X453</f>
        <v>0</v>
      </c>
      <c r="F452" s="26">
        <f>+Tabla1[[#This Row],[VOLUMEN  INGRESO PTAP (m3)]]*0.75</f>
        <v>0</v>
      </c>
      <c r="G452" s="26"/>
      <c r="H4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2" s="26">
        <f>('[1]Contadores Por Turno 2026'!C454-'[1]Contadores Por Turno 2026'!C453)*10</f>
        <v>0</v>
      </c>
      <c r="J452" s="57">
        <f>Tabla1[[#This Row],[ENTRADA RO 1 (m3)]]</f>
        <v>0</v>
      </c>
      <c r="K452" s="57">
        <f>Tabla1[[#This Row],[RECHAZO ETAPA 1 (m3)]]</f>
        <v>0</v>
      </c>
      <c r="L452" s="57">
        <f>Tabla1[[#This Row],[PERMEADO ETAPA 1  (m3)]]</f>
        <v>0</v>
      </c>
      <c r="M452" s="56" t="e">
        <f>1-(Tabla1[[#This Row],[VOLUMEN ENVIADO A RO (m3)]]-Tabla1[[#This Row],[VOLUMEN ENVIADO PERMEADO RO (m3)]])/Tabla1[[#This Row],[VOLUMEN ENVIADO A RO (m3)]]</f>
        <v>#DIV/0!</v>
      </c>
      <c r="N452" s="57">
        <f>('[1]Contadores Por Turno 2026'!N454-'[1]Contadores Por Turno 2026'!N453)/1000</f>
        <v>0</v>
      </c>
      <c r="O452" s="57">
        <f>('[1]Contadores Por Turno 2026'!O454-'[1]Contadores Por Turno 2026'!O453)</f>
        <v>0</v>
      </c>
      <c r="P452" s="57">
        <f>+Tabla1[[#This Row],[ENTRADA RO 1 (m3)]]-Tabla1[[#This Row],[PERMEADO ETAPA 1  (m3)]]</f>
        <v>0</v>
      </c>
      <c r="Q452" s="56" t="e">
        <f>1-(Tabla1[[#This Row],[VOLUMEN ENVIADO A RO (m3)]]-Tabla1[[#This Row],[VOLUMEN ENVIADO PERMEADO RO (m3)]])/Tabla1[[#This Row],[VOLUMEN ENVIADO A RO (m3)]]</f>
        <v>#DIV/0!</v>
      </c>
      <c r="R452" s="57">
        <v>0</v>
      </c>
      <c r="S452" s="57">
        <v>0</v>
      </c>
      <c r="T452" s="57">
        <v>0</v>
      </c>
      <c r="U452" s="56" t="s">
        <v>18</v>
      </c>
      <c r="V452" s="57">
        <f>Tabla1[[#This Row],[VOLUMEN ENVIADO PERMEADO RO (m3)]]</f>
        <v>0</v>
      </c>
      <c r="W452" s="101">
        <f>Tabla1[[#This Row],[TOTAL CONSUMO AGUA LIMPIA PRODUCCIÓN (m3)]]+Tabla1[[#This Row],[TOTAL CONSUMO AGUA RECHAZO PRODUCCIÓN (m3)]]</f>
        <v>0</v>
      </c>
      <c r="X452" s="101">
        <f>+Tabla1[[#This Row],[PERMEADO ETAPA 1  (m3)]]+Tabla1[[#This Row],[VOLUMEN  PTAP POTABLE (m3)2]]+Tabla1[[#This Row],[VOLUMEN CONSUMO ACUEDUCTO (m3)]]+Tabla1[[#This Row],[VOLUMEN CONSUMO CARROTANQUES (m3)]]</f>
        <v>0</v>
      </c>
      <c r="Y452" s="101">
        <v>0</v>
      </c>
      <c r="Z452" s="101"/>
      <c r="AA452" s="101">
        <f>+Tabla1[[#This Row],[VOLUMEN CONSUMO AGUA LIMPIA TINTORERIA (m3)]]</f>
        <v>0</v>
      </c>
      <c r="AB452" s="104" t="e">
        <f>Tabla1[[#This Row],[VOLUMEN CONSUMO AGUA LIMPIA TINTORERIA (m3)]]/Tabla1[[#This Row],[TOTAL CONSUMO AGUA PRODUCCIÓN (m3)]]</f>
        <v>#DIV/0!</v>
      </c>
      <c r="AC452" s="101">
        <f>Tabla1[[#This Row],[TOTAL CONSUMO AGUA LIMPIA PRODUCCIÓN (m3)]]-Tabla1[[#This Row],[VOLUMEN CONSUMO AGUA LIMPIA LAVANDERIA (m3)]]</f>
        <v>0</v>
      </c>
      <c r="AD452" s="101">
        <v>0</v>
      </c>
      <c r="AE452" s="105"/>
      <c r="AF452" s="105">
        <v>65</v>
      </c>
      <c r="AG452" s="105">
        <v>45</v>
      </c>
      <c r="AH452" s="105">
        <f>Tabla1[[#This Row],[VOLUMEN CONSUMO AGUA LIMPIA LAVANDERIA (m3)]]</f>
        <v>0</v>
      </c>
      <c r="AI452" s="104" t="e">
        <f>Tabla1[[#This Row],[VOLUMEN CONSUMO AGUA LIMPIA LAVANDERIA (m3)]]/Tabla1[[#This Row],[TOTAL CONSUMO AGUA PRODUCCIÓN (m3)]]</f>
        <v>#DIV/0!</v>
      </c>
      <c r="AJ452" s="105">
        <f>'[1]Contadores Por Turno 2026'!D454-'[1]Contadores Por Turno 2026'!D453</f>
        <v>0</v>
      </c>
      <c r="AK452" s="105">
        <v>0</v>
      </c>
      <c r="AL452" s="105"/>
      <c r="AM452" s="105">
        <v>19</v>
      </c>
      <c r="AN452" s="105">
        <v>0</v>
      </c>
      <c r="AO452" s="218">
        <f>'[1]Contadores Por Turno 2026'!R454-'[1]Contadores Por Turno 2026'!R453</f>
        <v>0</v>
      </c>
      <c r="AP452" s="104">
        <v>7.6306753147653561E-3</v>
      </c>
      <c r="AQ452" s="218"/>
      <c r="AR452" s="218">
        <v>8</v>
      </c>
      <c r="AS452" s="105">
        <f>'[1]Contadores Por Turno 2026'!L454-'[1]Contadores Por Turno 2026'!L453</f>
        <v>0</v>
      </c>
      <c r="AT452" s="218"/>
      <c r="AU452" s="102">
        <f>'[1]Contadores Por Turno 2026'!U454-'[1]Contadores Por Turno 2026'!U453</f>
        <v>0</v>
      </c>
      <c r="AV452" s="102">
        <f>'[1]Contadores Por Turno 2026'!V454-'[1]Contadores Por Turno 2026'!V453</f>
        <v>0</v>
      </c>
      <c r="AW452" s="102">
        <f>'[1]Contadores Por Turno 2026'!W454-'[1]Contadores Por Turno 2026'!W453</f>
        <v>0</v>
      </c>
      <c r="AX452" s="102"/>
      <c r="AY452" s="345">
        <f>('[1]Contadores Por Turno 2026'!AD454-'[1]Contadores Por Turno 2026'!AD453)</f>
        <v>0</v>
      </c>
      <c r="AZ452" s="345">
        <f>('[1]Contadores Por Turno 2026'!S454-'[1]Contadores Por Turno 2026'!S453)/1000</f>
        <v>0</v>
      </c>
      <c r="BA452" s="225"/>
      <c r="BB452" s="4"/>
    </row>
    <row r="453" spans="1:54" ht="15.75" thickBot="1" x14ac:dyDescent="0.3">
      <c r="A453" s="23">
        <f>+A452</f>
        <v>46173</v>
      </c>
      <c r="B453" s="17">
        <v>3</v>
      </c>
      <c r="C453" s="17">
        <v>22</v>
      </c>
      <c r="D453" s="17">
        <v>31</v>
      </c>
      <c r="E453" s="17">
        <f>'[1]Contadores Por Turno 2026'!X455-'[1]Contadores Por Turno 2026'!X454</f>
        <v>0</v>
      </c>
      <c r="F453" s="17">
        <f>+Tabla1[[#This Row],[VOLUMEN  INGRESO PTAP (m3)]]*0.75</f>
        <v>0</v>
      </c>
      <c r="H4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3" s="17">
        <f>('[1]Contadores Por Turno 2026'!C455-'[1]Contadores Por Turno 2026'!C454)*10</f>
        <v>0</v>
      </c>
      <c r="J453" s="59">
        <f>Tabla1[[#This Row],[ENTRADA RO 1 (m3)]]</f>
        <v>0</v>
      </c>
      <c r="K453" s="59">
        <f>Tabla1[[#This Row],[RECHAZO ETAPA 1 (m3)]]</f>
        <v>0</v>
      </c>
      <c r="L453" s="59">
        <f>Tabla1[[#This Row],[PERMEADO ETAPA 1  (m3)]]</f>
        <v>0</v>
      </c>
      <c r="M453" s="58" t="e">
        <f>1-(Tabla1[[#This Row],[VOLUMEN ENVIADO A RO (m3)]]-Tabla1[[#This Row],[VOLUMEN ENVIADO PERMEADO RO (m3)]])/Tabla1[[#This Row],[VOLUMEN ENVIADO A RO (m3)]]</f>
        <v>#DIV/0!</v>
      </c>
      <c r="N453" s="59">
        <f>('[1]Contadores Por Turno 2026'!N455-'[1]Contadores Por Turno 2026'!N454)/1000</f>
        <v>0</v>
      </c>
      <c r="O453" s="59">
        <f>('[1]Contadores Por Turno 2026'!O455-'[1]Contadores Por Turno 2026'!O454)</f>
        <v>0</v>
      </c>
      <c r="P453" s="59">
        <f>+Tabla1[[#This Row],[ENTRADA RO 1 (m3)]]-Tabla1[[#This Row],[PERMEADO ETAPA 1  (m3)]]</f>
        <v>0</v>
      </c>
      <c r="Q453" s="58" t="e">
        <f>1-(Tabla1[[#This Row],[VOLUMEN ENVIADO A RO (m3)]]-Tabla1[[#This Row],[VOLUMEN ENVIADO PERMEADO RO (m3)]])/Tabla1[[#This Row],[VOLUMEN ENVIADO A RO (m3)]]</f>
        <v>#DIV/0!</v>
      </c>
      <c r="R453" s="59">
        <v>0</v>
      </c>
      <c r="S453" s="59">
        <v>0</v>
      </c>
      <c r="T453" s="59">
        <v>0</v>
      </c>
      <c r="U453" s="58" t="s">
        <v>18</v>
      </c>
      <c r="V453" s="59">
        <f>Tabla1[[#This Row],[VOLUMEN ENVIADO PERMEADO RO (m3)]]</f>
        <v>0</v>
      </c>
      <c r="W453" s="106">
        <f>Tabla1[[#This Row],[TOTAL CONSUMO AGUA LIMPIA PRODUCCIÓN (m3)]]+Tabla1[[#This Row],[TOTAL CONSUMO AGUA RECHAZO PRODUCCIÓN (m3)]]</f>
        <v>0</v>
      </c>
      <c r="X453" s="106">
        <f>+Tabla1[[#This Row],[PERMEADO ETAPA 1  (m3)]]+Tabla1[[#This Row],[VOLUMEN  PTAP POTABLE (m3)2]]+Tabla1[[#This Row],[VOLUMEN CONSUMO ACUEDUCTO (m3)]]+Tabla1[[#This Row],[VOLUMEN CONSUMO CARROTANQUES (m3)]]</f>
        <v>0</v>
      </c>
      <c r="Y453" s="106">
        <v>0</v>
      </c>
      <c r="Z453" s="106"/>
      <c r="AA453" s="106">
        <f>+Tabla1[[#This Row],[VOLUMEN CONSUMO AGUA LIMPIA TINTORERIA (m3)]]</f>
        <v>0</v>
      </c>
      <c r="AB453" s="104" t="e">
        <f>Tabla1[[#This Row],[VOLUMEN CONSUMO AGUA LIMPIA TINTORERIA (m3)]]/Tabla1[[#This Row],[TOTAL CONSUMO AGUA PRODUCCIÓN (m3)]]</f>
        <v>#DIV/0!</v>
      </c>
      <c r="AC453" s="106">
        <f>Tabla1[[#This Row],[TOTAL CONSUMO AGUA LIMPIA PRODUCCIÓN (m3)]]-Tabla1[[#This Row],[VOLUMEN CONSUMO AGUA LIMPIA LAVANDERIA (m3)]]</f>
        <v>0</v>
      </c>
      <c r="AD453" s="106">
        <v>0</v>
      </c>
      <c r="AE453" s="110"/>
      <c r="AF453" s="110">
        <v>65</v>
      </c>
      <c r="AG453" s="110">
        <v>45</v>
      </c>
      <c r="AH453" s="110">
        <f>Tabla1[[#This Row],[VOLUMEN CONSUMO AGUA LIMPIA LAVANDERIA (m3)]]</f>
        <v>0</v>
      </c>
      <c r="AI453" s="104" t="e">
        <f>Tabla1[[#This Row],[VOLUMEN CONSUMO AGUA LIMPIA LAVANDERIA (m3)]]/Tabla1[[#This Row],[TOTAL CONSUMO AGUA PRODUCCIÓN (m3)]]</f>
        <v>#DIV/0!</v>
      </c>
      <c r="AJ453" s="110">
        <f>'[1]Contadores Por Turno 2026'!D455-'[1]Contadores Por Turno 2026'!D454</f>
        <v>0</v>
      </c>
      <c r="AK453" s="110">
        <v>0</v>
      </c>
      <c r="AL453" s="110"/>
      <c r="AM453" s="110">
        <v>19</v>
      </c>
      <c r="AN453" s="110">
        <v>0</v>
      </c>
      <c r="AO453" s="219">
        <f>'[1]Contadores Por Turno 2026'!R455-'[1]Contadores Por Turno 2026'!R454</f>
        <v>0</v>
      </c>
      <c r="AP453" s="109">
        <v>1.6949152542372836E-2</v>
      </c>
      <c r="AQ453" s="219"/>
      <c r="AR453" s="219">
        <v>8</v>
      </c>
      <c r="AS453" s="110">
        <f>'[1]Contadores Por Turno 2026'!L455-'[1]Contadores Por Turno 2026'!L454</f>
        <v>0</v>
      </c>
      <c r="AT453" s="219"/>
      <c r="AU453" s="107">
        <f>'[1]Contadores Por Turno 2026'!U455-'[1]Contadores Por Turno 2026'!U454</f>
        <v>0</v>
      </c>
      <c r="AV453" s="107">
        <f>'[1]Contadores Por Turno 2026'!V455-'[1]Contadores Por Turno 2026'!V454</f>
        <v>0</v>
      </c>
      <c r="AW453" s="107">
        <f>'[1]Contadores Por Turno 2026'!W455-'[1]Contadores Por Turno 2026'!W454</f>
        <v>0</v>
      </c>
      <c r="AX453" s="107"/>
      <c r="AY453" s="346">
        <f>('[1]Contadores Por Turno 2026'!AD455-'[1]Contadores Por Turno 2026'!AD454)</f>
        <v>0</v>
      </c>
      <c r="AZ453" s="346">
        <f>('[1]Contadores Por Turno 2026'!S455-'[1]Contadores Por Turno 2026'!S454)/1000</f>
        <v>0</v>
      </c>
      <c r="BA453" s="225"/>
      <c r="BB453" s="4"/>
    </row>
    <row r="454" spans="1:54" ht="15.75" thickBot="1" x14ac:dyDescent="0.3">
      <c r="A454" s="27">
        <f>+A453</f>
        <v>46173</v>
      </c>
      <c r="B454" s="28">
        <v>3</v>
      </c>
      <c r="C454" s="28">
        <v>22</v>
      </c>
      <c r="D454" s="28">
        <v>31</v>
      </c>
      <c r="E454" s="28">
        <f>'[1]Contadores Por Turno 2026'!X456-'[1]Contadores Por Turno 2026'!X455</f>
        <v>0</v>
      </c>
      <c r="F454" s="28">
        <f>+Tabla1[[#This Row],[VOLUMEN  INGRESO PTAP (m3)]]*0.75</f>
        <v>0</v>
      </c>
      <c r="G454" s="28"/>
      <c r="H4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4" s="28">
        <f>('[1]Contadores Por Turno 2026'!C456-'[1]Contadores Por Turno 2026'!C455)*10</f>
        <v>0</v>
      </c>
      <c r="J454" s="61">
        <f>Tabla1[[#This Row],[ENTRADA RO 1 (m3)]]</f>
        <v>0</v>
      </c>
      <c r="K454" s="61">
        <f>Tabla1[[#This Row],[RECHAZO ETAPA 1 (m3)]]</f>
        <v>0</v>
      </c>
      <c r="L454" s="61">
        <f>Tabla1[[#This Row],[PERMEADO ETAPA 1  (m3)]]</f>
        <v>0</v>
      </c>
      <c r="M454" s="60" t="e">
        <f>1-(Tabla1[[#This Row],[VOLUMEN ENVIADO A RO (m3)]]-Tabla1[[#This Row],[VOLUMEN ENVIADO PERMEADO RO (m3)]])/Tabla1[[#This Row],[VOLUMEN ENVIADO A RO (m3)]]</f>
        <v>#DIV/0!</v>
      </c>
      <c r="N454" s="61">
        <f>('[1]Contadores Por Turno 2026'!N456-'[1]Contadores Por Turno 2026'!N455)/1000</f>
        <v>0</v>
      </c>
      <c r="O454" s="61">
        <f>('[1]Contadores Por Turno 2026'!O456-'[1]Contadores Por Turno 2026'!O455)</f>
        <v>0</v>
      </c>
      <c r="P454" s="61">
        <f>+Tabla1[[#This Row],[ENTRADA RO 1 (m3)]]-Tabla1[[#This Row],[PERMEADO ETAPA 1  (m3)]]</f>
        <v>0</v>
      </c>
      <c r="Q454" s="60" t="e">
        <f>1-(Tabla1[[#This Row],[VOLUMEN ENVIADO A RO (m3)]]-Tabla1[[#This Row],[VOLUMEN ENVIADO PERMEADO RO (m3)]])/Tabla1[[#This Row],[VOLUMEN ENVIADO A RO (m3)]]</f>
        <v>#DIV/0!</v>
      </c>
      <c r="R454" s="61">
        <v>0</v>
      </c>
      <c r="S454" s="61">
        <v>0</v>
      </c>
      <c r="T454" s="61">
        <v>0</v>
      </c>
      <c r="U454" s="60" t="s">
        <v>18</v>
      </c>
      <c r="V454" s="61">
        <f>Tabla1[[#This Row],[VOLUMEN ENVIADO PERMEADO RO (m3)]]</f>
        <v>0</v>
      </c>
      <c r="W454" s="111">
        <f>Tabla1[[#This Row],[TOTAL CONSUMO AGUA LIMPIA PRODUCCIÓN (m3)]]+Tabla1[[#This Row],[TOTAL CONSUMO AGUA RECHAZO PRODUCCIÓN (m3)]]</f>
        <v>0</v>
      </c>
      <c r="X454" s="111">
        <f>+Tabla1[[#This Row],[PERMEADO ETAPA 1  (m3)]]+Tabla1[[#This Row],[VOLUMEN  PTAP POTABLE (m3)2]]+Tabla1[[#This Row],[VOLUMEN CONSUMO ACUEDUCTO (m3)]]+Tabla1[[#This Row],[VOLUMEN CONSUMO CARROTANQUES (m3)]]</f>
        <v>0</v>
      </c>
      <c r="Y454" s="111">
        <v>0</v>
      </c>
      <c r="Z454" s="111"/>
      <c r="AA454" s="111">
        <f>+Tabla1[[#This Row],[VOLUMEN CONSUMO AGUA LIMPIA TINTORERIA (m3)]]</f>
        <v>0</v>
      </c>
      <c r="AB454" s="104" t="e">
        <f>Tabla1[[#This Row],[VOLUMEN CONSUMO AGUA LIMPIA TINTORERIA (m3)]]/Tabla1[[#This Row],[TOTAL CONSUMO AGUA PRODUCCIÓN (m3)]]</f>
        <v>#DIV/0!</v>
      </c>
      <c r="AC454" s="111">
        <f>Tabla1[[#This Row],[TOTAL CONSUMO AGUA LIMPIA PRODUCCIÓN (m3)]]-Tabla1[[#This Row],[VOLUMEN CONSUMO AGUA LIMPIA LAVANDERIA (m3)]]</f>
        <v>0</v>
      </c>
      <c r="AD454" s="111">
        <v>0</v>
      </c>
      <c r="AE454" s="115"/>
      <c r="AF454" s="115">
        <v>65</v>
      </c>
      <c r="AG454" s="115">
        <v>45</v>
      </c>
      <c r="AH454" s="115">
        <f>Tabla1[[#This Row],[VOLUMEN CONSUMO AGUA LIMPIA LAVANDERIA (m3)]]</f>
        <v>0</v>
      </c>
      <c r="AI454" s="104" t="e">
        <f>Tabla1[[#This Row],[VOLUMEN CONSUMO AGUA LIMPIA LAVANDERIA (m3)]]/Tabla1[[#This Row],[TOTAL CONSUMO AGUA PRODUCCIÓN (m3)]]</f>
        <v>#DIV/0!</v>
      </c>
      <c r="AJ454" s="115">
        <f>'[1]Contadores Por Turno 2026'!D456-'[1]Contadores Por Turno 2026'!D455</f>
        <v>0</v>
      </c>
      <c r="AK454" s="115">
        <v>0</v>
      </c>
      <c r="AL454" s="115"/>
      <c r="AM454" s="115">
        <v>19</v>
      </c>
      <c r="AN454" s="115">
        <v>0</v>
      </c>
      <c r="AO454" s="220">
        <f>'[1]Contadores Por Turno 2026'!R456-'[1]Contadores Por Turno 2026'!R455</f>
        <v>0</v>
      </c>
      <c r="AP454" s="114">
        <v>1.4099400775467008E-2</v>
      </c>
      <c r="AQ454" s="220"/>
      <c r="AR454" s="220">
        <v>8</v>
      </c>
      <c r="AS454" s="115">
        <f>'[1]Contadores Por Turno 2026'!L456-'[1]Contadores Por Turno 2026'!L455</f>
        <v>0</v>
      </c>
      <c r="AT454" s="220"/>
      <c r="AU454" s="112">
        <f>'[1]Contadores Por Turno 2026'!U456-'[1]Contadores Por Turno 2026'!U455</f>
        <v>0</v>
      </c>
      <c r="AV454" s="112">
        <f>'[1]Contadores Por Turno 2026'!V456-'[1]Contadores Por Turno 2026'!V455</f>
        <v>0</v>
      </c>
      <c r="AW454" s="112">
        <f>'[1]Contadores Por Turno 2026'!W456-'[1]Contadores Por Turno 2026'!W455</f>
        <v>0</v>
      </c>
      <c r="AX454" s="112"/>
      <c r="AY454" s="112">
        <f>('[1]Contadores Por Turno 2026'!AD456-'[1]Contadores Por Turno 2026'!AD455)</f>
        <v>0</v>
      </c>
      <c r="AZ454" s="112">
        <f>('[1]Contadores Por Turno 2026'!S456-'[1]Contadores Por Turno 2026'!S455)/1000</f>
        <v>0</v>
      </c>
      <c r="BA454" s="225"/>
      <c r="BB454" s="4"/>
    </row>
    <row r="455" spans="1:54" ht="15.75" thickBot="1" x14ac:dyDescent="0.3">
      <c r="A455" s="25">
        <f>+A454+1</f>
        <v>46174</v>
      </c>
      <c r="B455" s="26">
        <v>1</v>
      </c>
      <c r="C455" s="26">
        <f>WEEKNUM(Tabla1[[#This Row],[FECHA]],2)</f>
        <v>23</v>
      </c>
      <c r="D455" s="26">
        <f>DAY(Tabla1[[#This Row],[FECHA]])</f>
        <v>1</v>
      </c>
      <c r="E455" s="26" t="e">
        <f>#REF!-#REF!</f>
        <v>#REF!</v>
      </c>
      <c r="F455" s="26" t="e">
        <f>+Tabla1[[#This Row],[VOLUMEN  INGRESO PTAP (m3)]]*0.75</f>
        <v>#REF!</v>
      </c>
      <c r="G455" s="26"/>
      <c r="H4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5" s="26">
        <f>('[1]Contadores Por Turno 2026'!C457-'[1]Contadores Por Turno 2026'!C456)*10</f>
        <v>0</v>
      </c>
      <c r="J455" s="341">
        <f>Tabla1[[#This Row],[ENTRADA RO 1 (m3)]]</f>
        <v>0</v>
      </c>
      <c r="K455" s="57">
        <f>Tabla1[[#This Row],[RECHAZO ETAPA 1 (m3)]]</f>
        <v>0</v>
      </c>
      <c r="L455" s="57">
        <f>Tabla1[[#This Row],[PERMEADO ETAPA 1  (m3)]]</f>
        <v>0</v>
      </c>
      <c r="M455" s="56" t="e">
        <f>1-(Tabla1[[#This Row],[VOLUMEN ENVIADO A RO (m3)]]-Tabla1[[#This Row],[VOLUMEN ENVIADO PERMEADO RO (m3)]])/Tabla1[[#This Row],[VOLUMEN ENVIADO A RO (m3)]]</f>
        <v>#DIV/0!</v>
      </c>
      <c r="N455" s="341">
        <f>('[1]Contadores Por Turno 2026'!N457-'[1]Contadores Por Turno 2026'!N456)/1000</f>
        <v>0</v>
      </c>
      <c r="O455" s="57">
        <f>('[1]Contadores Por Turno 2026'!O457-'[1]Contadores Por Turno 2026'!O456)</f>
        <v>0</v>
      </c>
      <c r="P455" s="57">
        <f>+Tabla1[[#This Row],[ENTRADA RO 1 (m3)]]-Tabla1[[#This Row],[PERMEADO ETAPA 1  (m3)]]</f>
        <v>0</v>
      </c>
      <c r="Q455" s="56" t="e">
        <f>1-(Tabla1[[#This Row],[VOLUMEN ENVIADO A RO (m3)]]-Tabla1[[#This Row],[VOLUMEN ENVIADO PERMEADO RO (m3)]])/Tabla1[[#This Row],[VOLUMEN ENVIADO A RO (m3)]]</f>
        <v>#DIV/0!</v>
      </c>
      <c r="R455" s="57">
        <v>0</v>
      </c>
      <c r="S455" s="57" t="e">
        <f>((#REF!-#REF!))</f>
        <v>#REF!</v>
      </c>
      <c r="T455" s="57" t="e">
        <f>Tabla1[[#This Row],[ENTRADA ETAPA 2 (m3)]]-Tabla1[[#This Row],[PERMEADO ETAPA 2 (m3)]]</f>
        <v>#REF!</v>
      </c>
      <c r="U455" s="56" t="s">
        <v>18</v>
      </c>
      <c r="V455" s="57">
        <f>Tabla1[[#This Row],[VOLUMEN ENVIADO PERMEADO RO (m3)]]</f>
        <v>0</v>
      </c>
      <c r="W455" s="101" t="e">
        <f>Tabla1[[#This Row],[TOTAL CONSUMO AGUA LIMPIA PRODUCCIÓN (m3)]]+Tabla1[[#This Row],[TOTAL CONSUMO AGUA RECHAZO PRODUCCIÓN (m3)]]</f>
        <v>#REF!</v>
      </c>
      <c r="X45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5" s="101">
        <v>0</v>
      </c>
      <c r="Z455" s="101"/>
      <c r="AA455" s="101" t="e">
        <f>+Tabla1[[#This Row],[VOLUMEN CONSUMO AGUA LIMPIA TINTORERIA (m3)]]</f>
        <v>#REF!</v>
      </c>
      <c r="AB455" s="104" t="e">
        <f>Tabla1[[#This Row],[VOLUMEN CONSUMO AGUA LIMPIA TINTORERIA (m3)]]/Tabla1[[#This Row],[TOTAL CONSUMO AGUA PRODUCCIÓN (m3)]]</f>
        <v>#REF!</v>
      </c>
      <c r="AC455" s="101" t="e">
        <f>Tabla1[[#This Row],[TOTAL CONSUMO AGUA LIMPIA PRODUCCIÓN (m3)]]-Tabla1[[#This Row],[VOLUMEN CONSUMO AGUA LIMPIA LAVANDERIA (m3)]]</f>
        <v>#REF!</v>
      </c>
      <c r="AD455" s="101">
        <v>0</v>
      </c>
      <c r="AE455" s="105"/>
      <c r="AF455" s="105">
        <v>65</v>
      </c>
      <c r="AG455" s="105">
        <v>45</v>
      </c>
      <c r="AH455" s="105">
        <f>Tabla1[[#This Row],[VOLUMEN CONSUMO AGUA LIMPIA LAVANDERIA (m3)]]</f>
        <v>0</v>
      </c>
      <c r="AI455" s="104" t="e">
        <f>Tabla1[[#This Row],[VOLUMEN CONSUMO AGUA LIMPIA LAVANDERIA (m3)]]/Tabla1[[#This Row],[TOTAL CONSUMO AGUA PRODUCCIÓN (m3)]]</f>
        <v>#REF!</v>
      </c>
      <c r="AJ455" s="105">
        <f>'[1]Contadores Por Turno 2026'!D457-'[1]Contadores Por Turno 2026'!D456</f>
        <v>0</v>
      </c>
      <c r="AK455" s="105">
        <v>0</v>
      </c>
      <c r="AL455" s="105"/>
      <c r="AM455" s="105">
        <v>19</v>
      </c>
      <c r="AN455" s="105">
        <v>0</v>
      </c>
      <c r="AO455" s="102">
        <f>'[1]Contadores Por Turno 2026'!R457-'[1]Contadores Por Turno 2026'!R456</f>
        <v>0</v>
      </c>
      <c r="AP455" s="104" t="str">
        <f t="shared" ref="AP455:AP463" si="0">IF(ISERROR(1-(W455-AO455)/W455),"%",(1-(W455-AO455)/W455))</f>
        <v>%</v>
      </c>
      <c r="AQ455" s="102"/>
      <c r="AR455" s="218">
        <v>8</v>
      </c>
      <c r="AS455" s="105">
        <f>'[1]Contadores Por Turno 2026'!L457-'[1]Contadores Por Turno 2026'!L456</f>
        <v>0</v>
      </c>
      <c r="AT455" s="102"/>
      <c r="AU455" s="102">
        <f>'[1]Contadores Por Turno 2026'!U457-'[1]Contadores Por Turno 2026'!U456</f>
        <v>0</v>
      </c>
      <c r="AV455" s="102">
        <f>'[1]Contadores Por Turno 2026'!V457-'[1]Contadores Por Turno 2026'!V456</f>
        <v>0</v>
      </c>
      <c r="AW455" s="102">
        <f>'[1]Contadores Por Turno 2026'!W457-'[1]Contadores Por Turno 2026'!W456</f>
        <v>0</v>
      </c>
      <c r="AX455" s="102"/>
      <c r="AY455" s="345">
        <f>('[1]Contadores Por Turno 2026'!AD457-'[1]Contadores Por Turno 2026'!AD456)</f>
        <v>0</v>
      </c>
      <c r="AZ455" s="345">
        <f>('[1]Contadores Por Turno 2026'!S457-'[1]Contadores Por Turno 2026'!S456)/1000</f>
        <v>0</v>
      </c>
      <c r="BA455" s="225"/>
      <c r="BB455" s="4"/>
    </row>
    <row r="456" spans="1:54" ht="15.75" thickBot="1" x14ac:dyDescent="0.3">
      <c r="A456" s="23">
        <f>+A455</f>
        <v>46174</v>
      </c>
      <c r="B456" s="17">
        <v>2</v>
      </c>
      <c r="C456" s="17">
        <f>WEEKNUM(Tabla1[[#This Row],[FECHA]],2)</f>
        <v>23</v>
      </c>
      <c r="D456" s="17">
        <f>DAY(Tabla1[[#This Row],[FECHA]])</f>
        <v>1</v>
      </c>
      <c r="E456" s="17" t="e">
        <f>#REF!-#REF!</f>
        <v>#REF!</v>
      </c>
      <c r="F456" s="17" t="e">
        <f>+Tabla1[[#This Row],[VOLUMEN  INGRESO PTAP (m3)]]*0.75</f>
        <v>#REF!</v>
      </c>
      <c r="H45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6" s="17">
        <f>('[1]Contadores Por Turno 2026'!C458-'[1]Contadores Por Turno 2026'!C457)*10</f>
        <v>0</v>
      </c>
      <c r="J456" s="342">
        <f>Tabla1[[#This Row],[ENTRADA RO 1 (m3)]]</f>
        <v>0</v>
      </c>
      <c r="K456" s="55">
        <f>Tabla1[[#This Row],[RECHAZO ETAPA 1 (m3)]]</f>
        <v>0</v>
      </c>
      <c r="L456" s="55">
        <f>Tabla1[[#This Row],[PERMEADO ETAPA 1  (m3)]]</f>
        <v>0</v>
      </c>
      <c r="M456" s="54" t="e">
        <f>1-(Tabla1[[#This Row],[VOLUMEN ENVIADO A RO (m3)]]-Tabla1[[#This Row],[VOLUMEN ENVIADO PERMEADO RO (m3)]])/Tabla1[[#This Row],[VOLUMEN ENVIADO A RO (m3)]]</f>
        <v>#DIV/0!</v>
      </c>
      <c r="N456" s="342">
        <f>('[1]Contadores Por Turno 2026'!N458-'[1]Contadores Por Turno 2026'!N457)/1000</f>
        <v>0</v>
      </c>
      <c r="O456" s="55">
        <f>('[1]Contadores Por Turno 2026'!O458-'[1]Contadores Por Turno 2026'!O457)</f>
        <v>0</v>
      </c>
      <c r="P456" s="55">
        <f>+Tabla1[[#This Row],[ENTRADA RO 1 (m3)]]-Tabla1[[#This Row],[PERMEADO ETAPA 1  (m3)]]</f>
        <v>0</v>
      </c>
      <c r="Q456" s="54" t="e">
        <f>1-(Tabla1[[#This Row],[VOLUMEN ENVIADO A RO (m3)]]-Tabla1[[#This Row],[VOLUMEN ENVIADO PERMEADO RO (m3)]])/Tabla1[[#This Row],[VOLUMEN ENVIADO A RO (m3)]]</f>
        <v>#DIV/0!</v>
      </c>
      <c r="R456" s="55">
        <v>0</v>
      </c>
      <c r="S456" s="55" t="e">
        <f>((#REF!-#REF!))</f>
        <v>#REF!</v>
      </c>
      <c r="T456" s="55" t="e">
        <f>Tabla1[[#This Row],[ENTRADA ETAPA 2 (m3)]]-Tabla1[[#This Row],[PERMEADO ETAPA 2 (m3)]]</f>
        <v>#REF!</v>
      </c>
      <c r="U456" s="54" t="s">
        <v>18</v>
      </c>
      <c r="V456" s="55">
        <f>Tabla1[[#This Row],[VOLUMEN ENVIADO PERMEADO RO (m3)]]</f>
        <v>0</v>
      </c>
      <c r="W456" s="101" t="e">
        <f>Tabla1[[#This Row],[TOTAL CONSUMO AGUA LIMPIA PRODUCCIÓN (m3)]]+Tabla1[[#This Row],[TOTAL CONSUMO AGUA RECHAZO PRODUCCIÓN (m3)]]</f>
        <v>#REF!</v>
      </c>
      <c r="X45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6" s="101">
        <v>0</v>
      </c>
      <c r="Z456" s="101"/>
      <c r="AA456" s="106" t="e">
        <f>+Tabla1[[#This Row],[VOLUMEN CONSUMO AGUA LIMPIA TINTORERIA (m3)]]</f>
        <v>#REF!</v>
      </c>
      <c r="AB456" s="104" t="e">
        <f>Tabla1[[#This Row],[VOLUMEN CONSUMO AGUA LIMPIA TINTORERIA (m3)]]/Tabla1[[#This Row],[TOTAL CONSUMO AGUA PRODUCCIÓN (m3)]]</f>
        <v>#REF!</v>
      </c>
      <c r="AC456" s="106" t="e">
        <f>Tabla1[[#This Row],[TOTAL CONSUMO AGUA LIMPIA PRODUCCIÓN (m3)]]-Tabla1[[#This Row],[VOLUMEN CONSUMO AGUA LIMPIA LAVANDERIA (m3)]]</f>
        <v>#REF!</v>
      </c>
      <c r="AD456" s="106">
        <v>0</v>
      </c>
      <c r="AE456" s="110"/>
      <c r="AF456" s="110">
        <v>65</v>
      </c>
      <c r="AG456" s="110">
        <v>45</v>
      </c>
      <c r="AH456" s="110">
        <f>Tabla1[[#This Row],[VOLUMEN CONSUMO AGUA LIMPIA LAVANDERIA (m3)]]</f>
        <v>0</v>
      </c>
      <c r="AI456" s="104" t="e">
        <f>Tabla1[[#This Row],[VOLUMEN CONSUMO AGUA LIMPIA LAVANDERIA (m3)]]/Tabla1[[#This Row],[TOTAL CONSUMO AGUA PRODUCCIÓN (m3)]]</f>
        <v>#REF!</v>
      </c>
      <c r="AJ456" s="110">
        <f>'[1]Contadores Por Turno 2026'!D458-'[1]Contadores Por Turno 2026'!D457</f>
        <v>0</v>
      </c>
      <c r="AK456" s="110">
        <v>0</v>
      </c>
      <c r="AL456" s="110"/>
      <c r="AM456" s="110">
        <v>19</v>
      </c>
      <c r="AN456" s="110">
        <v>0</v>
      </c>
      <c r="AO456" s="107">
        <f>'[1]Contadores Por Turno 2026'!R458-'[1]Contadores Por Turno 2026'!R457</f>
        <v>0</v>
      </c>
      <c r="AP456" s="109" t="str">
        <f t="shared" si="0"/>
        <v>%</v>
      </c>
      <c r="AQ456" s="107"/>
      <c r="AR456" s="219">
        <v>8</v>
      </c>
      <c r="AS456" s="110">
        <f>'[1]Contadores Por Turno 2026'!L458-'[1]Contadores Por Turno 2026'!L457</f>
        <v>0</v>
      </c>
      <c r="AT456" s="107"/>
      <c r="AU456" s="107">
        <f>'[1]Contadores Por Turno 2026'!U458-'[1]Contadores Por Turno 2026'!U457</f>
        <v>0</v>
      </c>
      <c r="AV456" s="107">
        <f>'[1]Contadores Por Turno 2026'!V458-'[1]Contadores Por Turno 2026'!V457</f>
        <v>0</v>
      </c>
      <c r="AW456" s="107">
        <f>'[1]Contadores Por Turno 2026'!W458-'[1]Contadores Por Turno 2026'!W457</f>
        <v>0</v>
      </c>
      <c r="AX456" s="107"/>
      <c r="AY456" s="346">
        <f>('[1]Contadores Por Turno 2026'!AD458-'[1]Contadores Por Turno 2026'!AD457)</f>
        <v>0</v>
      </c>
      <c r="AZ456" s="346">
        <f>('[1]Contadores Por Turno 2026'!S458-'[1]Contadores Por Turno 2026'!S457)/1000</f>
        <v>0</v>
      </c>
      <c r="BA456" s="225"/>
      <c r="BB456" s="4"/>
    </row>
    <row r="457" spans="1:54" ht="15.75" thickBot="1" x14ac:dyDescent="0.3">
      <c r="A457" s="27">
        <f>+A456</f>
        <v>46174</v>
      </c>
      <c r="B457" s="28">
        <v>3</v>
      </c>
      <c r="C457" s="28">
        <f>WEEKNUM(Tabla1[[#This Row],[FECHA]],2)</f>
        <v>23</v>
      </c>
      <c r="D457" s="28">
        <f>DAY(Tabla1[[#This Row],[FECHA]])</f>
        <v>1</v>
      </c>
      <c r="E457" s="28" t="e">
        <f>#REF!-#REF!</f>
        <v>#REF!</v>
      </c>
      <c r="F457" s="28" t="e">
        <f>+Tabla1[[#This Row],[VOLUMEN  INGRESO PTAP (m3)]]*0.75</f>
        <v>#REF!</v>
      </c>
      <c r="G457" s="28"/>
      <c r="H45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7" s="28">
        <f>('[1]Contadores Por Turno 2026'!C459-'[1]Contadores Por Turno 2026'!C458)*10</f>
        <v>0</v>
      </c>
      <c r="J457" s="343">
        <f>Tabla1[[#This Row],[ENTRADA RO 1 (m3)]]</f>
        <v>0</v>
      </c>
      <c r="K457" s="61">
        <f>Tabla1[[#This Row],[RECHAZO ETAPA 1 (m3)]]</f>
        <v>0</v>
      </c>
      <c r="L457" s="61">
        <f>Tabla1[[#This Row],[PERMEADO ETAPA 1  (m3)]]</f>
        <v>0</v>
      </c>
      <c r="M457" s="60" t="e">
        <f>1-(Tabla1[[#This Row],[VOLUMEN ENVIADO A RO (m3)]]-Tabla1[[#This Row],[VOLUMEN ENVIADO PERMEADO RO (m3)]])/Tabla1[[#This Row],[VOLUMEN ENVIADO A RO (m3)]]</f>
        <v>#DIV/0!</v>
      </c>
      <c r="N457" s="343">
        <f>('[1]Contadores Por Turno 2026'!N459-'[1]Contadores Por Turno 2026'!N458)/1000</f>
        <v>0</v>
      </c>
      <c r="O457" s="61">
        <f>('[1]Contadores Por Turno 2026'!O459-'[1]Contadores Por Turno 2026'!O458)</f>
        <v>0</v>
      </c>
      <c r="P457" s="61">
        <f>+Tabla1[[#This Row],[ENTRADA RO 1 (m3)]]-Tabla1[[#This Row],[PERMEADO ETAPA 1  (m3)]]</f>
        <v>0</v>
      </c>
      <c r="Q457" s="60" t="e">
        <f>1-(Tabla1[[#This Row],[VOLUMEN ENVIADO A RO (m3)]]-Tabla1[[#This Row],[VOLUMEN ENVIADO PERMEADO RO (m3)]])/Tabla1[[#This Row],[VOLUMEN ENVIADO A RO (m3)]]</f>
        <v>#DIV/0!</v>
      </c>
      <c r="R457" s="61">
        <v>0</v>
      </c>
      <c r="S457" s="61" t="e">
        <f>((#REF!-#REF!))</f>
        <v>#REF!</v>
      </c>
      <c r="T457" s="61" t="e">
        <f>Tabla1[[#This Row],[ENTRADA ETAPA 2 (m3)]]-Tabla1[[#This Row],[PERMEADO ETAPA 2 (m3)]]</f>
        <v>#REF!</v>
      </c>
      <c r="U457" s="60" t="s">
        <v>18</v>
      </c>
      <c r="V457" s="61">
        <f>Tabla1[[#This Row],[VOLUMEN ENVIADO PERMEADO RO (m3)]]</f>
        <v>0</v>
      </c>
      <c r="W457" s="101" t="e">
        <f>Tabla1[[#This Row],[TOTAL CONSUMO AGUA LIMPIA PRODUCCIÓN (m3)]]+Tabla1[[#This Row],[TOTAL CONSUMO AGUA RECHAZO PRODUCCIÓN (m3)]]</f>
        <v>#REF!</v>
      </c>
      <c r="X4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7" s="101">
        <v>0</v>
      </c>
      <c r="Z457" s="101"/>
      <c r="AA457" s="111" t="e">
        <f>+Tabla1[[#This Row],[VOLUMEN CONSUMO AGUA LIMPIA TINTORERIA (m3)]]</f>
        <v>#REF!</v>
      </c>
      <c r="AB457" s="104" t="e">
        <f>Tabla1[[#This Row],[VOLUMEN CONSUMO AGUA LIMPIA TINTORERIA (m3)]]/Tabla1[[#This Row],[TOTAL CONSUMO AGUA PRODUCCIÓN (m3)]]</f>
        <v>#REF!</v>
      </c>
      <c r="AC457" s="111" t="e">
        <f>Tabla1[[#This Row],[TOTAL CONSUMO AGUA LIMPIA PRODUCCIÓN (m3)]]-Tabla1[[#This Row],[VOLUMEN CONSUMO AGUA LIMPIA LAVANDERIA (m3)]]</f>
        <v>#REF!</v>
      </c>
      <c r="AD457" s="111">
        <v>0</v>
      </c>
      <c r="AE457" s="115"/>
      <c r="AF457" s="115">
        <v>65</v>
      </c>
      <c r="AG457" s="115">
        <v>45</v>
      </c>
      <c r="AH457" s="115">
        <f>Tabla1[[#This Row],[VOLUMEN CONSUMO AGUA LIMPIA LAVANDERIA (m3)]]</f>
        <v>0</v>
      </c>
      <c r="AI457" s="104" t="e">
        <f>Tabla1[[#This Row],[VOLUMEN CONSUMO AGUA LIMPIA LAVANDERIA (m3)]]/Tabla1[[#This Row],[TOTAL CONSUMO AGUA PRODUCCIÓN (m3)]]</f>
        <v>#REF!</v>
      </c>
      <c r="AJ457" s="115">
        <f>'[1]Contadores Por Turno 2026'!D459-'[1]Contadores Por Turno 2026'!D458</f>
        <v>0</v>
      </c>
      <c r="AK457" s="115">
        <v>0</v>
      </c>
      <c r="AL457" s="115"/>
      <c r="AM457" s="115">
        <v>19</v>
      </c>
      <c r="AN457" s="115">
        <v>0</v>
      </c>
      <c r="AO457" s="112">
        <f>'[1]Contadores Por Turno 2026'!R459-'[1]Contadores Por Turno 2026'!R458</f>
        <v>0</v>
      </c>
      <c r="AP457" s="114" t="str">
        <f t="shared" si="0"/>
        <v>%</v>
      </c>
      <c r="AQ457" s="112"/>
      <c r="AR457" s="220">
        <v>8</v>
      </c>
      <c r="AS457" s="115">
        <f>'[1]Contadores Por Turno 2026'!L459-'[1]Contadores Por Turno 2026'!L458</f>
        <v>0</v>
      </c>
      <c r="AT457" s="112"/>
      <c r="AU457" s="112">
        <f>'[1]Contadores Por Turno 2026'!U459-'[1]Contadores Por Turno 2026'!U458</f>
        <v>0</v>
      </c>
      <c r="AV457" s="112">
        <f>'[1]Contadores Por Turno 2026'!V459-'[1]Contadores Por Turno 2026'!V458</f>
        <v>0</v>
      </c>
      <c r="AW457" s="112">
        <f>'[1]Contadores Por Turno 2026'!W459-'[1]Contadores Por Turno 2026'!W458</f>
        <v>0</v>
      </c>
      <c r="AX457" s="112"/>
      <c r="AY457" s="112">
        <f>('[1]Contadores Por Turno 2026'!AD459-'[1]Contadores Por Turno 2026'!AD458)</f>
        <v>0</v>
      </c>
      <c r="AZ457" s="112">
        <f>('[1]Contadores Por Turno 2026'!S459-'[1]Contadores Por Turno 2026'!S458)/1000</f>
        <v>0</v>
      </c>
      <c r="BA457" s="225"/>
      <c r="BB457" s="4"/>
    </row>
    <row r="458" spans="1:54" ht="15.75" thickBot="1" x14ac:dyDescent="0.3">
      <c r="A458" s="25">
        <f>+A457+1</f>
        <v>46175</v>
      </c>
      <c r="B458" s="26">
        <v>1</v>
      </c>
      <c r="C458" s="26">
        <f>WEEKNUM(Tabla1[[#This Row],[FECHA]],2)</f>
        <v>23</v>
      </c>
      <c r="D458" s="26">
        <f>DAY(Tabla1[[#This Row],[FECHA]])</f>
        <v>2</v>
      </c>
      <c r="E458" s="26" t="e">
        <f>#REF!-#REF!</f>
        <v>#REF!</v>
      </c>
      <c r="F458" s="26" t="e">
        <f>+Tabla1[[#This Row],[VOLUMEN  INGRESO PTAP (m3)]]*0.75</f>
        <v>#REF!</v>
      </c>
      <c r="G458" s="26"/>
      <c r="H4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8" s="26">
        <f>('[1]Contadores Por Turno 2026'!C460-'[1]Contadores Por Turno 2026'!C459)*10</f>
        <v>0</v>
      </c>
      <c r="J458" s="341">
        <f>Tabla1[[#This Row],[ENTRADA RO 1 (m3)]]</f>
        <v>0</v>
      </c>
      <c r="K458" s="57">
        <f>Tabla1[[#This Row],[RECHAZO ETAPA 1 (m3)]]</f>
        <v>0</v>
      </c>
      <c r="L458" s="57">
        <f>Tabla1[[#This Row],[PERMEADO ETAPA 1  (m3)]]</f>
        <v>0</v>
      </c>
      <c r="M458" s="56" t="e">
        <f>1-(Tabla1[[#This Row],[VOLUMEN ENVIADO A RO (m3)]]-Tabla1[[#This Row],[VOLUMEN ENVIADO PERMEADO RO (m3)]])/Tabla1[[#This Row],[VOLUMEN ENVIADO A RO (m3)]]</f>
        <v>#DIV/0!</v>
      </c>
      <c r="N458" s="341">
        <f>('[1]Contadores Por Turno 2026'!N460-'[1]Contadores Por Turno 2026'!N459)/1000</f>
        <v>0</v>
      </c>
      <c r="O458" s="57">
        <f>('[1]Contadores Por Turno 2026'!O460-'[1]Contadores Por Turno 2026'!O459)</f>
        <v>0</v>
      </c>
      <c r="P458" s="57">
        <f>+Tabla1[[#This Row],[ENTRADA RO 1 (m3)]]-Tabla1[[#This Row],[PERMEADO ETAPA 1  (m3)]]</f>
        <v>0</v>
      </c>
      <c r="Q458" s="56" t="e">
        <f>1-(Tabla1[[#This Row],[VOLUMEN ENVIADO A RO (m3)]]-Tabla1[[#This Row],[VOLUMEN ENVIADO PERMEADO RO (m3)]])/Tabla1[[#This Row],[VOLUMEN ENVIADO A RO (m3)]]</f>
        <v>#DIV/0!</v>
      </c>
      <c r="R458" s="57">
        <v>0</v>
      </c>
      <c r="S458" s="57" t="e">
        <f>((#REF!-#REF!))</f>
        <v>#REF!</v>
      </c>
      <c r="T458" s="57" t="e">
        <f>Tabla1[[#This Row],[ENTRADA ETAPA 2 (m3)]]-Tabla1[[#This Row],[PERMEADO ETAPA 2 (m3)]]</f>
        <v>#REF!</v>
      </c>
      <c r="U458" s="56" t="s">
        <v>18</v>
      </c>
      <c r="V458" s="57">
        <f>Tabla1[[#This Row],[VOLUMEN ENVIADO PERMEADO RO (m3)]]</f>
        <v>0</v>
      </c>
      <c r="W458" s="101" t="e">
        <f>Tabla1[[#This Row],[TOTAL CONSUMO AGUA LIMPIA PRODUCCIÓN (m3)]]+Tabla1[[#This Row],[TOTAL CONSUMO AGUA RECHAZO PRODUCCIÓN (m3)]]</f>
        <v>#REF!</v>
      </c>
      <c r="X45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8" s="101">
        <v>0</v>
      </c>
      <c r="Z458" s="101"/>
      <c r="AA458" s="101" t="e">
        <f>+Tabla1[[#This Row],[VOLUMEN CONSUMO AGUA LIMPIA TINTORERIA (m3)]]</f>
        <v>#REF!</v>
      </c>
      <c r="AB458" s="104" t="e">
        <f>Tabla1[[#This Row],[VOLUMEN CONSUMO AGUA LIMPIA TINTORERIA (m3)]]/Tabla1[[#This Row],[TOTAL CONSUMO AGUA PRODUCCIÓN (m3)]]</f>
        <v>#REF!</v>
      </c>
      <c r="AC458" s="101" t="e">
        <f>Tabla1[[#This Row],[TOTAL CONSUMO AGUA LIMPIA PRODUCCIÓN (m3)]]-Tabla1[[#This Row],[VOLUMEN CONSUMO AGUA LIMPIA LAVANDERIA (m3)]]</f>
        <v>#REF!</v>
      </c>
      <c r="AD458" s="101">
        <v>0</v>
      </c>
      <c r="AE458" s="105"/>
      <c r="AF458" s="105">
        <v>65</v>
      </c>
      <c r="AG458" s="105">
        <v>45</v>
      </c>
      <c r="AH458" s="105">
        <f>Tabla1[[#This Row],[VOLUMEN CONSUMO AGUA LIMPIA LAVANDERIA (m3)]]</f>
        <v>0</v>
      </c>
      <c r="AI458" s="104" t="e">
        <f>Tabla1[[#This Row],[VOLUMEN CONSUMO AGUA LIMPIA LAVANDERIA (m3)]]/Tabla1[[#This Row],[TOTAL CONSUMO AGUA PRODUCCIÓN (m3)]]</f>
        <v>#REF!</v>
      </c>
      <c r="AJ458" s="105">
        <f>'[1]Contadores Por Turno 2026'!D460-'[1]Contadores Por Turno 2026'!D459</f>
        <v>0</v>
      </c>
      <c r="AK458" s="105">
        <v>0</v>
      </c>
      <c r="AL458" s="105"/>
      <c r="AM458" s="105">
        <v>19</v>
      </c>
      <c r="AN458" s="105">
        <v>0</v>
      </c>
      <c r="AO458" s="102">
        <f>'[1]Contadores Por Turno 2026'!R460-'[1]Contadores Por Turno 2026'!R459</f>
        <v>0</v>
      </c>
      <c r="AP458" s="104" t="str">
        <f t="shared" si="0"/>
        <v>%</v>
      </c>
      <c r="AQ458" s="102"/>
      <c r="AR458" s="218">
        <v>8</v>
      </c>
      <c r="AS458" s="105">
        <f>'[1]Contadores Por Turno 2026'!L460-'[1]Contadores Por Turno 2026'!L459</f>
        <v>0</v>
      </c>
      <c r="AT458" s="102" t="e">
        <f>#REF!-#REF!</f>
        <v>#REF!</v>
      </c>
      <c r="AU458" s="102">
        <f>'[1]Contadores Por Turno 2026'!U460-'[1]Contadores Por Turno 2026'!U459</f>
        <v>0</v>
      </c>
      <c r="AV458" s="102">
        <f>'[1]Contadores Por Turno 2026'!V460-'[1]Contadores Por Turno 2026'!V459</f>
        <v>0</v>
      </c>
      <c r="AW458" s="102">
        <f>'[1]Contadores Por Turno 2026'!W460-'[1]Contadores Por Turno 2026'!W459</f>
        <v>0</v>
      </c>
      <c r="AX458" s="102"/>
      <c r="AY458" s="345">
        <f>('[1]Contadores Por Turno 2026'!AD460-'[1]Contadores Por Turno 2026'!AD459)</f>
        <v>0</v>
      </c>
      <c r="AZ458" s="345">
        <f>('[1]Contadores Por Turno 2026'!S460-'[1]Contadores Por Turno 2026'!S459)/1000</f>
        <v>0</v>
      </c>
      <c r="BA458" s="225"/>
      <c r="BB458" s="4"/>
    </row>
    <row r="459" spans="1:54" ht="15.75" thickBot="1" x14ac:dyDescent="0.3">
      <c r="A459" s="23">
        <f>+A458</f>
        <v>46175</v>
      </c>
      <c r="B459" s="17">
        <v>2</v>
      </c>
      <c r="C459" s="17">
        <f>WEEKNUM(Tabla1[[#This Row],[FECHA]],2)</f>
        <v>23</v>
      </c>
      <c r="D459" s="17">
        <f>DAY(Tabla1[[#This Row],[FECHA]])</f>
        <v>2</v>
      </c>
      <c r="E459" s="17" t="e">
        <f>#REF!-#REF!</f>
        <v>#REF!</v>
      </c>
      <c r="F459" s="17" t="e">
        <f>+Tabla1[[#This Row],[VOLUMEN  INGRESO PTAP (m3)]]*0.75</f>
        <v>#REF!</v>
      </c>
      <c r="H45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9" s="17">
        <f>('[1]Contadores Por Turno 2026'!C461-'[1]Contadores Por Turno 2026'!C460)*10</f>
        <v>0</v>
      </c>
      <c r="J459" s="342">
        <f>Tabla1[[#This Row],[ENTRADA RO 1 (m3)]]</f>
        <v>0</v>
      </c>
      <c r="K459" s="55">
        <f>Tabla1[[#This Row],[RECHAZO ETAPA 1 (m3)]]</f>
        <v>0</v>
      </c>
      <c r="L459" s="55">
        <f>Tabla1[[#This Row],[PERMEADO ETAPA 1  (m3)]]</f>
        <v>0</v>
      </c>
      <c r="M459" s="54" t="e">
        <f>1-(Tabla1[[#This Row],[VOLUMEN ENVIADO A RO (m3)]]-Tabla1[[#This Row],[VOLUMEN ENVIADO PERMEADO RO (m3)]])/Tabla1[[#This Row],[VOLUMEN ENVIADO A RO (m3)]]</f>
        <v>#DIV/0!</v>
      </c>
      <c r="N459" s="342">
        <f>('[1]Contadores Por Turno 2026'!N461-'[1]Contadores Por Turno 2026'!N460)/1000</f>
        <v>0</v>
      </c>
      <c r="O459" s="55">
        <f>('[1]Contadores Por Turno 2026'!O461-'[1]Contadores Por Turno 2026'!O460)</f>
        <v>0</v>
      </c>
      <c r="P459" s="55">
        <f>+Tabla1[[#This Row],[ENTRADA RO 1 (m3)]]-Tabla1[[#This Row],[PERMEADO ETAPA 1  (m3)]]</f>
        <v>0</v>
      </c>
      <c r="Q459" s="54" t="e">
        <f>1-(Tabla1[[#This Row],[VOLUMEN ENVIADO A RO (m3)]]-Tabla1[[#This Row],[VOLUMEN ENVIADO PERMEADO RO (m3)]])/Tabla1[[#This Row],[VOLUMEN ENVIADO A RO (m3)]]</f>
        <v>#DIV/0!</v>
      </c>
      <c r="R459" s="55">
        <v>0</v>
      </c>
      <c r="S459" s="55" t="e">
        <f>((#REF!-#REF!))</f>
        <v>#REF!</v>
      </c>
      <c r="T459" s="55" t="e">
        <f>Tabla1[[#This Row],[ENTRADA ETAPA 2 (m3)]]-Tabla1[[#This Row],[PERMEADO ETAPA 2 (m3)]]</f>
        <v>#REF!</v>
      </c>
      <c r="U459" s="54" t="s">
        <v>18</v>
      </c>
      <c r="V459" s="55">
        <f>Tabla1[[#This Row],[VOLUMEN ENVIADO PERMEADO RO (m3)]]</f>
        <v>0</v>
      </c>
      <c r="W459" s="101" t="e">
        <f>Tabla1[[#This Row],[TOTAL CONSUMO AGUA LIMPIA PRODUCCIÓN (m3)]]+Tabla1[[#This Row],[TOTAL CONSUMO AGUA RECHAZO PRODUCCIÓN (m3)]]</f>
        <v>#REF!</v>
      </c>
      <c r="X45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9" s="101">
        <v>0</v>
      </c>
      <c r="Z459" s="101"/>
      <c r="AA459" s="106" t="e">
        <f>+Tabla1[[#This Row],[VOLUMEN CONSUMO AGUA LIMPIA TINTORERIA (m3)]]</f>
        <v>#REF!</v>
      </c>
      <c r="AB459" s="104" t="e">
        <f>Tabla1[[#This Row],[VOLUMEN CONSUMO AGUA LIMPIA TINTORERIA (m3)]]/Tabla1[[#This Row],[TOTAL CONSUMO AGUA PRODUCCIÓN (m3)]]</f>
        <v>#REF!</v>
      </c>
      <c r="AC459" s="106" t="e">
        <f>Tabla1[[#This Row],[TOTAL CONSUMO AGUA LIMPIA PRODUCCIÓN (m3)]]-Tabla1[[#This Row],[VOLUMEN CONSUMO AGUA LIMPIA LAVANDERIA (m3)]]</f>
        <v>#REF!</v>
      </c>
      <c r="AD459" s="106">
        <v>0</v>
      </c>
      <c r="AE459" s="110"/>
      <c r="AF459" s="110">
        <v>65</v>
      </c>
      <c r="AG459" s="110">
        <v>45</v>
      </c>
      <c r="AH459" s="110">
        <f>Tabla1[[#This Row],[VOLUMEN CONSUMO AGUA LIMPIA LAVANDERIA (m3)]]</f>
        <v>0</v>
      </c>
      <c r="AI459" s="104" t="e">
        <f>Tabla1[[#This Row],[VOLUMEN CONSUMO AGUA LIMPIA LAVANDERIA (m3)]]/Tabla1[[#This Row],[TOTAL CONSUMO AGUA PRODUCCIÓN (m3)]]</f>
        <v>#REF!</v>
      </c>
      <c r="AJ459" s="110">
        <f>'[1]Contadores Por Turno 2026'!D461-'[1]Contadores Por Turno 2026'!D460</f>
        <v>0</v>
      </c>
      <c r="AK459" s="110">
        <v>0</v>
      </c>
      <c r="AL459" s="110"/>
      <c r="AM459" s="110">
        <v>19</v>
      </c>
      <c r="AN459" s="110">
        <v>0</v>
      </c>
      <c r="AO459" s="107">
        <f>'[1]Contadores Por Turno 2026'!R461-'[1]Contadores Por Turno 2026'!R460</f>
        <v>0</v>
      </c>
      <c r="AP459" s="109" t="str">
        <f t="shared" si="0"/>
        <v>%</v>
      </c>
      <c r="AQ459" s="107"/>
      <c r="AR459" s="219">
        <v>8</v>
      </c>
      <c r="AS459" s="110">
        <f>'[1]Contadores Por Turno 2026'!L461-'[1]Contadores Por Turno 2026'!L460</f>
        <v>0</v>
      </c>
      <c r="AT459" s="107" t="e">
        <f>#REF!-#REF!</f>
        <v>#REF!</v>
      </c>
      <c r="AU459" s="107">
        <f>'[1]Contadores Por Turno 2026'!U461-'[1]Contadores Por Turno 2026'!U460</f>
        <v>0</v>
      </c>
      <c r="AV459" s="107">
        <f>'[1]Contadores Por Turno 2026'!V461-'[1]Contadores Por Turno 2026'!V460</f>
        <v>0</v>
      </c>
      <c r="AW459" s="107">
        <f>'[1]Contadores Por Turno 2026'!W461-'[1]Contadores Por Turno 2026'!W460</f>
        <v>0</v>
      </c>
      <c r="AX459" s="107"/>
      <c r="AY459" s="346">
        <f>('[1]Contadores Por Turno 2026'!AD461-'[1]Contadores Por Turno 2026'!AD460)</f>
        <v>0</v>
      </c>
      <c r="AZ459" s="346">
        <f>('[1]Contadores Por Turno 2026'!S461-'[1]Contadores Por Turno 2026'!S460)/1000</f>
        <v>0</v>
      </c>
      <c r="BA459" s="225"/>
      <c r="BB459" s="4"/>
    </row>
    <row r="460" spans="1:54" ht="15.75" thickBot="1" x14ac:dyDescent="0.3">
      <c r="A460" s="27">
        <f>+A459</f>
        <v>46175</v>
      </c>
      <c r="B460" s="28">
        <v>3</v>
      </c>
      <c r="C460" s="28">
        <f>WEEKNUM(Tabla1[[#This Row],[FECHA]],2)</f>
        <v>23</v>
      </c>
      <c r="D460" s="28">
        <f>DAY(Tabla1[[#This Row],[FECHA]])</f>
        <v>2</v>
      </c>
      <c r="E460" s="28" t="e">
        <f>#REF!-#REF!</f>
        <v>#REF!</v>
      </c>
      <c r="F460" s="28" t="e">
        <f>+Tabla1[[#This Row],[VOLUMEN  INGRESO PTAP (m3)]]*0.75</f>
        <v>#REF!</v>
      </c>
      <c r="G460" s="28"/>
      <c r="H46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0" s="28">
        <f>('[1]Contadores Por Turno 2026'!C462-'[1]Contadores Por Turno 2026'!C461)*10</f>
        <v>0</v>
      </c>
      <c r="J460" s="343">
        <f>Tabla1[[#This Row],[ENTRADA RO 1 (m3)]]</f>
        <v>0</v>
      </c>
      <c r="K460" s="61">
        <f>Tabla1[[#This Row],[RECHAZO ETAPA 1 (m3)]]</f>
        <v>0</v>
      </c>
      <c r="L460" s="61">
        <f>Tabla1[[#This Row],[PERMEADO ETAPA 1  (m3)]]</f>
        <v>0</v>
      </c>
      <c r="M460" s="60" t="e">
        <f>1-(Tabla1[[#This Row],[VOLUMEN ENVIADO A RO (m3)]]-Tabla1[[#This Row],[VOLUMEN ENVIADO PERMEADO RO (m3)]])/Tabla1[[#This Row],[VOLUMEN ENVIADO A RO (m3)]]</f>
        <v>#DIV/0!</v>
      </c>
      <c r="N460" s="343">
        <f>('[1]Contadores Por Turno 2026'!N462-'[1]Contadores Por Turno 2026'!N461)/1000</f>
        <v>0</v>
      </c>
      <c r="O460" s="61">
        <f>('[1]Contadores Por Turno 2026'!O462-'[1]Contadores Por Turno 2026'!O461)</f>
        <v>0</v>
      </c>
      <c r="P460" s="61">
        <f>+Tabla1[[#This Row],[ENTRADA RO 1 (m3)]]-Tabla1[[#This Row],[PERMEADO ETAPA 1  (m3)]]</f>
        <v>0</v>
      </c>
      <c r="Q460" s="60" t="e">
        <f>1-(Tabla1[[#This Row],[VOLUMEN ENVIADO A RO (m3)]]-Tabla1[[#This Row],[VOLUMEN ENVIADO PERMEADO RO (m3)]])/Tabla1[[#This Row],[VOLUMEN ENVIADO A RO (m3)]]</f>
        <v>#DIV/0!</v>
      </c>
      <c r="R460" s="61">
        <v>0</v>
      </c>
      <c r="S460" s="61" t="e">
        <f>((#REF!-#REF!))</f>
        <v>#REF!</v>
      </c>
      <c r="T460" s="61" t="e">
        <f>Tabla1[[#This Row],[ENTRADA ETAPA 2 (m3)]]-Tabla1[[#This Row],[PERMEADO ETAPA 2 (m3)]]</f>
        <v>#REF!</v>
      </c>
      <c r="U460" s="60" t="s">
        <v>18</v>
      </c>
      <c r="V460" s="61">
        <f>Tabla1[[#This Row],[VOLUMEN ENVIADO PERMEADO RO (m3)]]</f>
        <v>0</v>
      </c>
      <c r="W460" s="101" t="e">
        <f>Tabla1[[#This Row],[TOTAL CONSUMO AGUA LIMPIA PRODUCCIÓN (m3)]]+Tabla1[[#This Row],[TOTAL CONSUMO AGUA RECHAZO PRODUCCIÓN (m3)]]</f>
        <v>#REF!</v>
      </c>
      <c r="X4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0" s="101">
        <v>0</v>
      </c>
      <c r="Z460" s="101"/>
      <c r="AA460" s="111" t="e">
        <f>+Tabla1[[#This Row],[VOLUMEN CONSUMO AGUA LIMPIA TINTORERIA (m3)]]</f>
        <v>#REF!</v>
      </c>
      <c r="AB460" s="104" t="e">
        <f>Tabla1[[#This Row],[VOLUMEN CONSUMO AGUA LIMPIA TINTORERIA (m3)]]/Tabla1[[#This Row],[TOTAL CONSUMO AGUA PRODUCCIÓN (m3)]]</f>
        <v>#REF!</v>
      </c>
      <c r="AC460" s="111" t="e">
        <f>Tabla1[[#This Row],[TOTAL CONSUMO AGUA LIMPIA PRODUCCIÓN (m3)]]-Tabla1[[#This Row],[VOLUMEN CONSUMO AGUA LIMPIA LAVANDERIA (m3)]]</f>
        <v>#REF!</v>
      </c>
      <c r="AD460" s="111">
        <v>0</v>
      </c>
      <c r="AE460" s="115"/>
      <c r="AF460" s="115">
        <v>65</v>
      </c>
      <c r="AG460" s="115">
        <v>45</v>
      </c>
      <c r="AH460" s="115">
        <f>Tabla1[[#This Row],[VOLUMEN CONSUMO AGUA LIMPIA LAVANDERIA (m3)]]</f>
        <v>0</v>
      </c>
      <c r="AI460" s="104" t="e">
        <f>Tabla1[[#This Row],[VOLUMEN CONSUMO AGUA LIMPIA LAVANDERIA (m3)]]/Tabla1[[#This Row],[TOTAL CONSUMO AGUA PRODUCCIÓN (m3)]]</f>
        <v>#REF!</v>
      </c>
      <c r="AJ460" s="115">
        <f>'[1]Contadores Por Turno 2026'!D462-'[1]Contadores Por Turno 2026'!D461</f>
        <v>0</v>
      </c>
      <c r="AK460" s="115">
        <v>0</v>
      </c>
      <c r="AL460" s="115"/>
      <c r="AM460" s="115">
        <v>19</v>
      </c>
      <c r="AN460" s="115">
        <v>0</v>
      </c>
      <c r="AO460" s="112">
        <f>'[1]Contadores Por Turno 2026'!R462-'[1]Contadores Por Turno 2026'!R461</f>
        <v>0</v>
      </c>
      <c r="AP460" s="114" t="str">
        <f t="shared" si="0"/>
        <v>%</v>
      </c>
      <c r="AQ460" s="112"/>
      <c r="AR460" s="220">
        <v>8</v>
      </c>
      <c r="AS460" s="115">
        <f>'[1]Contadores Por Turno 2026'!L462-'[1]Contadores Por Turno 2026'!L461</f>
        <v>0</v>
      </c>
      <c r="AT460" s="112" t="e">
        <f>#REF!-#REF!</f>
        <v>#REF!</v>
      </c>
      <c r="AU460" s="112">
        <f>'[1]Contadores Por Turno 2026'!U462-'[1]Contadores Por Turno 2026'!U461</f>
        <v>0</v>
      </c>
      <c r="AV460" s="112">
        <f>'[1]Contadores Por Turno 2026'!V462-'[1]Contadores Por Turno 2026'!V461</f>
        <v>0</v>
      </c>
      <c r="AW460" s="112">
        <f>'[1]Contadores Por Turno 2026'!W462-'[1]Contadores Por Turno 2026'!W461</f>
        <v>0</v>
      </c>
      <c r="AX460" s="112"/>
      <c r="AY460" s="112">
        <f>('[1]Contadores Por Turno 2026'!AD462-'[1]Contadores Por Turno 2026'!AD461)</f>
        <v>0</v>
      </c>
      <c r="AZ460" s="112">
        <f>('[1]Contadores Por Turno 2026'!S462-'[1]Contadores Por Turno 2026'!S461)/1000</f>
        <v>0</v>
      </c>
      <c r="BA460" s="225"/>
      <c r="BB460" s="4"/>
    </row>
    <row r="461" spans="1:54" ht="15.75" thickBot="1" x14ac:dyDescent="0.3">
      <c r="A461" s="25">
        <f>+A460+1</f>
        <v>46176</v>
      </c>
      <c r="B461" s="26">
        <v>1</v>
      </c>
      <c r="C461" s="26">
        <f>WEEKNUM(Tabla1[[#This Row],[FECHA]],2)</f>
        <v>23</v>
      </c>
      <c r="D461" s="26">
        <f>DAY(Tabla1[[#This Row],[FECHA]])</f>
        <v>3</v>
      </c>
      <c r="E461" s="26" t="e">
        <f>#REF!-#REF!</f>
        <v>#REF!</v>
      </c>
      <c r="F461" s="26" t="e">
        <f>+Tabla1[[#This Row],[VOLUMEN  INGRESO PTAP (m3)]]*0.75</f>
        <v>#REF!</v>
      </c>
      <c r="G461" s="26"/>
      <c r="H4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1" s="26">
        <f>('[1]Contadores Por Turno 2026'!C463-'[1]Contadores Por Turno 2026'!C462)*10</f>
        <v>0</v>
      </c>
      <c r="J461" s="341">
        <f>Tabla1[[#This Row],[ENTRADA RO 1 (m3)]]</f>
        <v>0</v>
      </c>
      <c r="K461" s="57">
        <f>Tabla1[[#This Row],[RECHAZO ETAPA 1 (m3)]]</f>
        <v>0</v>
      </c>
      <c r="L461" s="57">
        <f>Tabla1[[#This Row],[PERMEADO ETAPA 1  (m3)]]</f>
        <v>0</v>
      </c>
      <c r="M461" s="56" t="e">
        <f>1-(Tabla1[[#This Row],[VOLUMEN ENVIADO A RO (m3)]]-Tabla1[[#This Row],[VOLUMEN ENVIADO PERMEADO RO (m3)]])/Tabla1[[#This Row],[VOLUMEN ENVIADO A RO (m3)]]</f>
        <v>#DIV/0!</v>
      </c>
      <c r="N461" s="341">
        <f>('[1]Contadores Por Turno 2026'!N463-'[1]Contadores Por Turno 2026'!N462)/1000</f>
        <v>0</v>
      </c>
      <c r="O461" s="57">
        <f>('[1]Contadores Por Turno 2026'!O463-'[1]Contadores Por Turno 2026'!O462)</f>
        <v>0</v>
      </c>
      <c r="P461" s="57">
        <f>+Tabla1[[#This Row],[ENTRADA RO 1 (m3)]]-Tabla1[[#This Row],[PERMEADO ETAPA 1  (m3)]]</f>
        <v>0</v>
      </c>
      <c r="Q461" s="56" t="e">
        <f>1-(Tabla1[[#This Row],[VOLUMEN ENVIADO A RO (m3)]]-Tabla1[[#This Row],[VOLUMEN ENVIADO PERMEADO RO (m3)]])/Tabla1[[#This Row],[VOLUMEN ENVIADO A RO (m3)]]</f>
        <v>#DIV/0!</v>
      </c>
      <c r="R461" s="57">
        <v>0</v>
      </c>
      <c r="S461" s="57" t="e">
        <f>((#REF!-#REF!))</f>
        <v>#REF!</v>
      </c>
      <c r="T461" s="57" t="e">
        <f>Tabla1[[#This Row],[ENTRADA ETAPA 2 (m3)]]-Tabla1[[#This Row],[PERMEADO ETAPA 2 (m3)]]</f>
        <v>#REF!</v>
      </c>
      <c r="U461" s="56" t="s">
        <v>18</v>
      </c>
      <c r="V461" s="57">
        <f>Tabla1[[#This Row],[VOLUMEN ENVIADO PERMEADO RO (m3)]]</f>
        <v>0</v>
      </c>
      <c r="W461" s="101" t="e">
        <f>Tabla1[[#This Row],[TOTAL CONSUMO AGUA LIMPIA PRODUCCIÓN (m3)]]+Tabla1[[#This Row],[TOTAL CONSUMO AGUA RECHAZO PRODUCCIÓN (m3)]]</f>
        <v>#REF!</v>
      </c>
      <c r="X46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1" s="101">
        <v>0</v>
      </c>
      <c r="Z461" s="101"/>
      <c r="AA461" s="101" t="e">
        <f>+Tabla1[[#This Row],[VOLUMEN CONSUMO AGUA LIMPIA TINTORERIA (m3)]]</f>
        <v>#REF!</v>
      </c>
      <c r="AB461" s="104" t="e">
        <f>Tabla1[[#This Row],[VOLUMEN CONSUMO AGUA LIMPIA TINTORERIA (m3)]]/Tabla1[[#This Row],[TOTAL CONSUMO AGUA PRODUCCIÓN (m3)]]</f>
        <v>#REF!</v>
      </c>
      <c r="AC461" s="101" t="e">
        <f>Tabla1[[#This Row],[TOTAL CONSUMO AGUA LIMPIA PRODUCCIÓN (m3)]]-Tabla1[[#This Row],[VOLUMEN CONSUMO AGUA LIMPIA LAVANDERIA (m3)]]</f>
        <v>#REF!</v>
      </c>
      <c r="AD461" s="101">
        <v>0</v>
      </c>
      <c r="AE461" s="105"/>
      <c r="AF461" s="105">
        <v>65</v>
      </c>
      <c r="AG461" s="105">
        <v>45</v>
      </c>
      <c r="AH461" s="105">
        <f>Tabla1[[#This Row],[VOLUMEN CONSUMO AGUA LIMPIA LAVANDERIA (m3)]]</f>
        <v>0</v>
      </c>
      <c r="AI461" s="104" t="e">
        <f>Tabla1[[#This Row],[VOLUMEN CONSUMO AGUA LIMPIA LAVANDERIA (m3)]]/Tabla1[[#This Row],[TOTAL CONSUMO AGUA PRODUCCIÓN (m3)]]</f>
        <v>#REF!</v>
      </c>
      <c r="AJ461" s="105">
        <f>'[1]Contadores Por Turno 2026'!D463-'[1]Contadores Por Turno 2026'!D462</f>
        <v>0</v>
      </c>
      <c r="AK461" s="105">
        <v>0</v>
      </c>
      <c r="AL461" s="105"/>
      <c r="AM461" s="105">
        <v>19</v>
      </c>
      <c r="AN461" s="105">
        <v>0</v>
      </c>
      <c r="AO461" s="102">
        <f>'[1]Contadores Por Turno 2026'!R463-'[1]Contadores Por Turno 2026'!R462</f>
        <v>0</v>
      </c>
      <c r="AP461" s="104" t="str">
        <f t="shared" si="0"/>
        <v>%</v>
      </c>
      <c r="AQ461" s="102"/>
      <c r="AR461" s="218">
        <v>8</v>
      </c>
      <c r="AS461" s="105">
        <f>'[1]Contadores Por Turno 2026'!L463-'[1]Contadores Por Turno 2026'!L462</f>
        <v>0</v>
      </c>
      <c r="AT461" s="102" t="e">
        <f>#REF!-#REF!</f>
        <v>#REF!</v>
      </c>
      <c r="AU461" s="102">
        <f>'[1]Contadores Por Turno 2026'!U463-'[1]Contadores Por Turno 2026'!U462</f>
        <v>0</v>
      </c>
      <c r="AV461" s="102">
        <f>'[1]Contadores Por Turno 2026'!V463-'[1]Contadores Por Turno 2026'!V462</f>
        <v>0</v>
      </c>
      <c r="AW461" s="102">
        <f>'[1]Contadores Por Turno 2026'!W463-'[1]Contadores Por Turno 2026'!W462</f>
        <v>0</v>
      </c>
      <c r="AX461" s="102"/>
      <c r="AY461" s="345">
        <f>('[1]Contadores Por Turno 2026'!AD463-'[1]Contadores Por Turno 2026'!AD462)</f>
        <v>0</v>
      </c>
      <c r="AZ461" s="345">
        <f>('[1]Contadores Por Turno 2026'!S463-'[1]Contadores Por Turno 2026'!S462)/1000</f>
        <v>0</v>
      </c>
      <c r="BA461" s="225"/>
      <c r="BB461" s="4"/>
    </row>
    <row r="462" spans="1:54" ht="15.75" thickBot="1" x14ac:dyDescent="0.3">
      <c r="A462" s="23">
        <f>+A461</f>
        <v>46176</v>
      </c>
      <c r="B462" s="17">
        <v>2</v>
      </c>
      <c r="C462" s="17">
        <f>WEEKNUM(Tabla1[[#This Row],[FECHA]],2)</f>
        <v>23</v>
      </c>
      <c r="D462" s="17">
        <f>DAY(Tabla1[[#This Row],[FECHA]])</f>
        <v>3</v>
      </c>
      <c r="E462" s="17" t="e">
        <f>#REF!-#REF!</f>
        <v>#REF!</v>
      </c>
      <c r="F462" s="17" t="e">
        <f>+Tabla1[[#This Row],[VOLUMEN  INGRESO PTAP (m3)]]*0.75</f>
        <v>#REF!</v>
      </c>
      <c r="H46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2" s="17">
        <f>('[1]Contadores Por Turno 2026'!C464-'[1]Contadores Por Turno 2026'!C463)*10</f>
        <v>0</v>
      </c>
      <c r="J462" s="342">
        <f>Tabla1[[#This Row],[ENTRADA RO 1 (m3)]]</f>
        <v>0</v>
      </c>
      <c r="K462" s="55">
        <f>Tabla1[[#This Row],[RECHAZO ETAPA 1 (m3)]]</f>
        <v>0</v>
      </c>
      <c r="L462" s="55">
        <f>Tabla1[[#This Row],[PERMEADO ETAPA 1  (m3)]]</f>
        <v>0</v>
      </c>
      <c r="M462" s="54" t="e">
        <f>1-(Tabla1[[#This Row],[VOLUMEN ENVIADO A RO (m3)]]-Tabla1[[#This Row],[VOLUMEN ENVIADO PERMEADO RO (m3)]])/Tabla1[[#This Row],[VOLUMEN ENVIADO A RO (m3)]]</f>
        <v>#DIV/0!</v>
      </c>
      <c r="N462" s="342">
        <f>('[1]Contadores Por Turno 2026'!N464-'[1]Contadores Por Turno 2026'!N463)/1000</f>
        <v>0</v>
      </c>
      <c r="O462" s="55">
        <f>('[1]Contadores Por Turno 2026'!O464-'[1]Contadores Por Turno 2026'!O463)</f>
        <v>0</v>
      </c>
      <c r="P462" s="55">
        <f>+Tabla1[[#This Row],[ENTRADA RO 1 (m3)]]-Tabla1[[#This Row],[PERMEADO ETAPA 1  (m3)]]</f>
        <v>0</v>
      </c>
      <c r="Q462" s="54" t="e">
        <f>1-(Tabla1[[#This Row],[VOLUMEN ENVIADO A RO (m3)]]-Tabla1[[#This Row],[VOLUMEN ENVIADO PERMEADO RO (m3)]])/Tabla1[[#This Row],[VOLUMEN ENVIADO A RO (m3)]]</f>
        <v>#DIV/0!</v>
      </c>
      <c r="R462" s="55">
        <v>0</v>
      </c>
      <c r="S462" s="55" t="e">
        <f>((#REF!-#REF!))</f>
        <v>#REF!</v>
      </c>
      <c r="T462" s="55" t="e">
        <f>Tabla1[[#This Row],[ENTRADA ETAPA 2 (m3)]]-Tabla1[[#This Row],[PERMEADO ETAPA 2 (m3)]]</f>
        <v>#REF!</v>
      </c>
      <c r="U462" s="54" t="s">
        <v>18</v>
      </c>
      <c r="V462" s="55">
        <f>Tabla1[[#This Row],[VOLUMEN ENVIADO PERMEADO RO (m3)]]</f>
        <v>0</v>
      </c>
      <c r="W462" s="101" t="e">
        <f>Tabla1[[#This Row],[TOTAL CONSUMO AGUA LIMPIA PRODUCCIÓN (m3)]]+Tabla1[[#This Row],[TOTAL CONSUMO AGUA RECHAZO PRODUCCIÓN (m3)]]</f>
        <v>#REF!</v>
      </c>
      <c r="X46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2" s="101">
        <v>0</v>
      </c>
      <c r="Z462" s="101"/>
      <c r="AA462" s="106" t="e">
        <f>+Tabla1[[#This Row],[VOLUMEN CONSUMO AGUA LIMPIA TINTORERIA (m3)]]</f>
        <v>#REF!</v>
      </c>
      <c r="AB462" s="104" t="e">
        <f>Tabla1[[#This Row],[VOLUMEN CONSUMO AGUA LIMPIA TINTORERIA (m3)]]/Tabla1[[#This Row],[TOTAL CONSUMO AGUA PRODUCCIÓN (m3)]]</f>
        <v>#REF!</v>
      </c>
      <c r="AC462" s="106" t="e">
        <f>Tabla1[[#This Row],[TOTAL CONSUMO AGUA LIMPIA PRODUCCIÓN (m3)]]-Tabla1[[#This Row],[VOLUMEN CONSUMO AGUA LIMPIA LAVANDERIA (m3)]]</f>
        <v>#REF!</v>
      </c>
      <c r="AD462" s="106">
        <v>0</v>
      </c>
      <c r="AE462" s="110"/>
      <c r="AF462" s="110">
        <v>65</v>
      </c>
      <c r="AG462" s="110">
        <v>45</v>
      </c>
      <c r="AH462" s="110">
        <f>Tabla1[[#This Row],[VOLUMEN CONSUMO AGUA LIMPIA LAVANDERIA (m3)]]</f>
        <v>0</v>
      </c>
      <c r="AI462" s="104" t="e">
        <f>Tabla1[[#This Row],[VOLUMEN CONSUMO AGUA LIMPIA LAVANDERIA (m3)]]/Tabla1[[#This Row],[TOTAL CONSUMO AGUA PRODUCCIÓN (m3)]]</f>
        <v>#REF!</v>
      </c>
      <c r="AJ462" s="110">
        <f>'[1]Contadores Por Turno 2026'!D464-'[1]Contadores Por Turno 2026'!D463</f>
        <v>0</v>
      </c>
      <c r="AK462" s="110">
        <v>0</v>
      </c>
      <c r="AL462" s="110"/>
      <c r="AM462" s="110">
        <v>19</v>
      </c>
      <c r="AN462" s="110">
        <v>0</v>
      </c>
      <c r="AO462" s="107">
        <f>'[1]Contadores Por Turno 2026'!R464-'[1]Contadores Por Turno 2026'!R463</f>
        <v>0</v>
      </c>
      <c r="AP462" s="109" t="str">
        <f t="shared" si="0"/>
        <v>%</v>
      </c>
      <c r="AQ462" s="107"/>
      <c r="AR462" s="219">
        <v>8</v>
      </c>
      <c r="AS462" s="110">
        <f>'[1]Contadores Por Turno 2026'!L464-'[1]Contadores Por Turno 2026'!L463</f>
        <v>0</v>
      </c>
      <c r="AT462" s="107" t="e">
        <f>#REF!-#REF!</f>
        <v>#REF!</v>
      </c>
      <c r="AU462" s="107">
        <f>'[1]Contadores Por Turno 2026'!U464-'[1]Contadores Por Turno 2026'!U463</f>
        <v>0</v>
      </c>
      <c r="AV462" s="107">
        <f>'[1]Contadores Por Turno 2026'!V464-'[1]Contadores Por Turno 2026'!V463</f>
        <v>0</v>
      </c>
      <c r="AW462" s="107">
        <f>'[1]Contadores Por Turno 2026'!W464-'[1]Contadores Por Turno 2026'!W463</f>
        <v>0</v>
      </c>
      <c r="AX462" s="107"/>
      <c r="AY462" s="346">
        <f>('[1]Contadores Por Turno 2026'!AD464-'[1]Contadores Por Turno 2026'!AD463)</f>
        <v>0</v>
      </c>
      <c r="AZ462" s="346">
        <f>('[1]Contadores Por Turno 2026'!S464-'[1]Contadores Por Turno 2026'!S463)/1000</f>
        <v>0</v>
      </c>
      <c r="BA462" s="225"/>
      <c r="BB462" s="4"/>
    </row>
    <row r="463" spans="1:54" ht="15.75" thickBot="1" x14ac:dyDescent="0.3">
      <c r="A463" s="27">
        <f>+A462</f>
        <v>46176</v>
      </c>
      <c r="B463" s="28">
        <v>3</v>
      </c>
      <c r="C463" s="28">
        <f>WEEKNUM(Tabla1[[#This Row],[FECHA]],2)</f>
        <v>23</v>
      </c>
      <c r="D463" s="28">
        <f>DAY(Tabla1[[#This Row],[FECHA]])</f>
        <v>3</v>
      </c>
      <c r="E463" s="28" t="e">
        <f>#REF!-#REF!</f>
        <v>#REF!</v>
      </c>
      <c r="F463" s="28" t="e">
        <f>+Tabla1[[#This Row],[VOLUMEN  INGRESO PTAP (m3)]]*0.75</f>
        <v>#REF!</v>
      </c>
      <c r="G463" s="28"/>
      <c r="H46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3" s="28">
        <f>('[1]Contadores Por Turno 2026'!C465-'[1]Contadores Por Turno 2026'!C464)*10</f>
        <v>0</v>
      </c>
      <c r="J463" s="343">
        <f>Tabla1[[#This Row],[ENTRADA RO 1 (m3)]]</f>
        <v>0</v>
      </c>
      <c r="K463" s="61">
        <f>Tabla1[[#This Row],[RECHAZO ETAPA 1 (m3)]]</f>
        <v>0</v>
      </c>
      <c r="L463" s="61">
        <f>Tabla1[[#This Row],[PERMEADO ETAPA 1  (m3)]]</f>
        <v>0</v>
      </c>
      <c r="M463" s="60" t="e">
        <f>1-(Tabla1[[#This Row],[VOLUMEN ENVIADO A RO (m3)]]-Tabla1[[#This Row],[VOLUMEN ENVIADO PERMEADO RO (m3)]])/Tabla1[[#This Row],[VOLUMEN ENVIADO A RO (m3)]]</f>
        <v>#DIV/0!</v>
      </c>
      <c r="N463" s="343">
        <f>('[1]Contadores Por Turno 2026'!N465-'[1]Contadores Por Turno 2026'!N464)/1000</f>
        <v>0</v>
      </c>
      <c r="O463" s="61">
        <f>('[1]Contadores Por Turno 2026'!O465-'[1]Contadores Por Turno 2026'!O464)</f>
        <v>0</v>
      </c>
      <c r="P463" s="61">
        <f>+Tabla1[[#This Row],[ENTRADA RO 1 (m3)]]-Tabla1[[#This Row],[PERMEADO ETAPA 1  (m3)]]</f>
        <v>0</v>
      </c>
      <c r="Q463" s="60" t="e">
        <f>1-(Tabla1[[#This Row],[VOLUMEN ENVIADO A RO (m3)]]-Tabla1[[#This Row],[VOLUMEN ENVIADO PERMEADO RO (m3)]])/Tabla1[[#This Row],[VOLUMEN ENVIADO A RO (m3)]]</f>
        <v>#DIV/0!</v>
      </c>
      <c r="R463" s="61">
        <v>0</v>
      </c>
      <c r="S463" s="61" t="e">
        <f>((#REF!-#REF!))</f>
        <v>#REF!</v>
      </c>
      <c r="T463" s="61">
        <v>0</v>
      </c>
      <c r="U463" s="60" t="s">
        <v>18</v>
      </c>
      <c r="V463" s="61">
        <f>Tabla1[[#This Row],[VOLUMEN ENVIADO PERMEADO RO (m3)]]</f>
        <v>0</v>
      </c>
      <c r="W463" s="101" t="e">
        <f>Tabla1[[#This Row],[TOTAL CONSUMO AGUA LIMPIA PRODUCCIÓN (m3)]]+Tabla1[[#This Row],[TOTAL CONSUMO AGUA RECHAZO PRODUCCIÓN (m3)]]</f>
        <v>#REF!</v>
      </c>
      <c r="X4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3" s="101">
        <v>0</v>
      </c>
      <c r="Z463" s="101"/>
      <c r="AA463" s="111" t="e">
        <f>+Tabla1[[#This Row],[VOLUMEN CONSUMO AGUA LIMPIA TINTORERIA (m3)]]</f>
        <v>#REF!</v>
      </c>
      <c r="AB463" s="104" t="e">
        <f>Tabla1[[#This Row],[VOLUMEN CONSUMO AGUA LIMPIA TINTORERIA (m3)]]/Tabla1[[#This Row],[TOTAL CONSUMO AGUA PRODUCCIÓN (m3)]]</f>
        <v>#REF!</v>
      </c>
      <c r="AC463" s="111" t="e">
        <f>Tabla1[[#This Row],[TOTAL CONSUMO AGUA LIMPIA PRODUCCIÓN (m3)]]-Tabla1[[#This Row],[VOLUMEN CONSUMO AGUA LIMPIA LAVANDERIA (m3)]]</f>
        <v>#REF!</v>
      </c>
      <c r="AD463" s="111">
        <v>0</v>
      </c>
      <c r="AE463" s="115"/>
      <c r="AF463" s="115">
        <v>65</v>
      </c>
      <c r="AG463" s="115">
        <v>45</v>
      </c>
      <c r="AH463" s="115">
        <f>Tabla1[[#This Row],[VOLUMEN CONSUMO AGUA LIMPIA LAVANDERIA (m3)]]</f>
        <v>0</v>
      </c>
      <c r="AI463" s="104" t="e">
        <f>Tabla1[[#This Row],[VOLUMEN CONSUMO AGUA LIMPIA LAVANDERIA (m3)]]/Tabla1[[#This Row],[TOTAL CONSUMO AGUA PRODUCCIÓN (m3)]]</f>
        <v>#REF!</v>
      </c>
      <c r="AJ463" s="115">
        <f>'[1]Contadores Por Turno 2026'!D465-'[1]Contadores Por Turno 2026'!D464</f>
        <v>0</v>
      </c>
      <c r="AK463" s="115">
        <v>0</v>
      </c>
      <c r="AL463" s="115"/>
      <c r="AM463" s="115">
        <v>19</v>
      </c>
      <c r="AN463" s="115">
        <v>0</v>
      </c>
      <c r="AO463" s="112">
        <f>'[1]Contadores Por Turno 2026'!R465-'[1]Contadores Por Turno 2026'!R464</f>
        <v>0</v>
      </c>
      <c r="AP463" s="114" t="str">
        <f t="shared" si="0"/>
        <v>%</v>
      </c>
      <c r="AQ463" s="112"/>
      <c r="AR463" s="220">
        <v>8</v>
      </c>
      <c r="AS463" s="115">
        <f>'[1]Contadores Por Turno 2026'!L465-'[1]Contadores Por Turno 2026'!L464</f>
        <v>0</v>
      </c>
      <c r="AT463" s="112" t="e">
        <f>#REF!-#REF!</f>
        <v>#REF!</v>
      </c>
      <c r="AU463" s="112">
        <f>'[1]Contadores Por Turno 2026'!U465-'[1]Contadores Por Turno 2026'!U464</f>
        <v>0</v>
      </c>
      <c r="AV463" s="112">
        <f>'[1]Contadores Por Turno 2026'!V465-'[1]Contadores Por Turno 2026'!V464</f>
        <v>0</v>
      </c>
      <c r="AW463" s="112">
        <f>'[1]Contadores Por Turno 2026'!W465-'[1]Contadores Por Turno 2026'!W464</f>
        <v>0</v>
      </c>
      <c r="AX463" s="112"/>
      <c r="AY463" s="112">
        <f>('[1]Contadores Por Turno 2026'!AD465-'[1]Contadores Por Turno 2026'!AD464)</f>
        <v>0</v>
      </c>
      <c r="AZ463" s="112">
        <f>('[1]Contadores Por Turno 2026'!S465-'[1]Contadores Por Turno 2026'!S464)/1000</f>
        <v>0</v>
      </c>
      <c r="BA463" s="225"/>
      <c r="BB463" s="4"/>
    </row>
    <row r="464" spans="1:54" ht="15.75" thickBot="1" x14ac:dyDescent="0.3">
      <c r="A464" s="25">
        <f>+A463+1</f>
        <v>46177</v>
      </c>
      <c r="B464" s="26">
        <v>1</v>
      </c>
      <c r="C464" s="26">
        <f>WEEKNUM(Tabla1[[#This Row],[FECHA]],2)</f>
        <v>23</v>
      </c>
      <c r="D464" s="26">
        <f>DAY(Tabla1[[#This Row],[FECHA]])</f>
        <v>4</v>
      </c>
      <c r="E464" s="26" t="e">
        <f>#REF!-#REF!</f>
        <v>#REF!</v>
      </c>
      <c r="F464" s="26" t="e">
        <f>+Tabla1[[#This Row],[VOLUMEN  INGRESO PTAP (m3)]]*0.75</f>
        <v>#REF!</v>
      </c>
      <c r="G464" s="26"/>
      <c r="H4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4" s="26">
        <f>('[1]Contadores Por Turno 2026'!C466-'[1]Contadores Por Turno 2026'!C465)*10</f>
        <v>0</v>
      </c>
      <c r="J464" s="341">
        <f>Tabla1[[#This Row],[ENTRADA RO 1 (m3)]]</f>
        <v>0</v>
      </c>
      <c r="K464" s="57">
        <f>Tabla1[[#This Row],[RECHAZO ETAPA 1 (m3)]]</f>
        <v>0</v>
      </c>
      <c r="L464" s="57">
        <f>Tabla1[[#This Row],[PERMEADO ETAPA 1  (m3)]]</f>
        <v>0</v>
      </c>
      <c r="M464" s="56" t="e">
        <f>1-(Tabla1[[#This Row],[VOLUMEN ENVIADO A RO (m3)]]-Tabla1[[#This Row],[VOLUMEN ENVIADO PERMEADO RO (m3)]])/Tabla1[[#This Row],[VOLUMEN ENVIADO A RO (m3)]]</f>
        <v>#DIV/0!</v>
      </c>
      <c r="N464" s="341">
        <f>('[1]Contadores Por Turno 2026'!N466-'[1]Contadores Por Turno 2026'!N465)/1000</f>
        <v>0</v>
      </c>
      <c r="O464" s="57">
        <f>('[1]Contadores Por Turno 2026'!O466-'[1]Contadores Por Turno 2026'!O465)</f>
        <v>0</v>
      </c>
      <c r="P464" s="57">
        <f>+Tabla1[[#This Row],[ENTRADA RO 1 (m3)]]-Tabla1[[#This Row],[PERMEADO ETAPA 1  (m3)]]</f>
        <v>0</v>
      </c>
      <c r="Q464" s="56" t="e">
        <f>1-(Tabla1[[#This Row],[VOLUMEN ENVIADO A RO (m3)]]-Tabla1[[#This Row],[VOLUMEN ENVIADO PERMEADO RO (m3)]])/Tabla1[[#This Row],[VOLUMEN ENVIADO A RO (m3)]]</f>
        <v>#DIV/0!</v>
      </c>
      <c r="R464" s="57">
        <v>0</v>
      </c>
      <c r="S464" s="57" t="e">
        <f>((#REF!-#REF!))</f>
        <v>#REF!</v>
      </c>
      <c r="T464" s="57" t="e">
        <f>Tabla1[[#This Row],[ENTRADA ETAPA 2 (m3)]]-Tabla1[[#This Row],[PERMEADO ETAPA 2 (m3)]]</f>
        <v>#REF!</v>
      </c>
      <c r="U464" s="56" t="s">
        <v>18</v>
      </c>
      <c r="V464" s="57">
        <f>Tabla1[[#This Row],[VOLUMEN ENVIADO PERMEADO RO (m3)]]</f>
        <v>0</v>
      </c>
      <c r="W464" s="101" t="e">
        <f>Tabla1[[#This Row],[TOTAL CONSUMO AGUA LIMPIA PRODUCCIÓN (m3)]]+Tabla1[[#This Row],[TOTAL CONSUMO AGUA RECHAZO PRODUCCIÓN (m3)]]</f>
        <v>#REF!</v>
      </c>
      <c r="X46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4" s="101">
        <v>0</v>
      </c>
      <c r="Z464" s="101"/>
      <c r="AA464" s="101" t="e">
        <f>+Tabla1[[#This Row],[VOLUMEN CONSUMO AGUA LIMPIA TINTORERIA (m3)]]</f>
        <v>#REF!</v>
      </c>
      <c r="AB464" s="104" t="e">
        <f>Tabla1[[#This Row],[VOLUMEN CONSUMO AGUA LIMPIA TINTORERIA (m3)]]/Tabla1[[#This Row],[TOTAL CONSUMO AGUA PRODUCCIÓN (m3)]]</f>
        <v>#REF!</v>
      </c>
      <c r="AC464" s="101" t="e">
        <f>Tabla1[[#This Row],[TOTAL CONSUMO AGUA LIMPIA PRODUCCIÓN (m3)]]-Tabla1[[#This Row],[VOLUMEN CONSUMO AGUA LIMPIA LAVANDERIA (m3)]]</f>
        <v>#REF!</v>
      </c>
      <c r="AD464" s="101">
        <v>0</v>
      </c>
      <c r="AE464" s="105"/>
      <c r="AF464" s="105">
        <v>65</v>
      </c>
      <c r="AG464" s="105">
        <v>45</v>
      </c>
      <c r="AH464" s="105">
        <f>Tabla1[[#This Row],[VOLUMEN CONSUMO AGUA LIMPIA LAVANDERIA (m3)]]</f>
        <v>0</v>
      </c>
      <c r="AI464" s="104" t="e">
        <f>Tabla1[[#This Row],[VOLUMEN CONSUMO AGUA LIMPIA LAVANDERIA (m3)]]/Tabla1[[#This Row],[TOTAL CONSUMO AGUA PRODUCCIÓN (m3)]]</f>
        <v>#REF!</v>
      </c>
      <c r="AJ464" s="105">
        <f>'[1]Contadores Por Turno 2026'!D466-'[1]Contadores Por Turno 2026'!D465</f>
        <v>0</v>
      </c>
      <c r="AK464" s="105">
        <v>0</v>
      </c>
      <c r="AL464" s="105"/>
      <c r="AM464" s="105">
        <v>19</v>
      </c>
      <c r="AN464" s="105">
        <v>0</v>
      </c>
      <c r="AO464" s="102">
        <f>'[1]Contadores Por Turno 2026'!R466-'[1]Contadores Por Turno 2026'!R465</f>
        <v>0</v>
      </c>
      <c r="AP464" s="104" t="str">
        <f t="shared" ref="AP464:AP527" si="1">IF(ISERROR(1-(W464-AO464)/W464),"%",(1-(W464-AO464)/W464))</f>
        <v>%</v>
      </c>
      <c r="AQ464" s="102"/>
      <c r="AR464" s="218">
        <v>8</v>
      </c>
      <c r="AS464" s="105">
        <f>'[1]Contadores Por Turno 2026'!L466-'[1]Contadores Por Turno 2026'!L465</f>
        <v>0</v>
      </c>
      <c r="AT464" s="102" t="e">
        <f>#REF!-#REF!</f>
        <v>#REF!</v>
      </c>
      <c r="AU464" s="102">
        <f>'[1]Contadores Por Turno 2026'!U466-'[1]Contadores Por Turno 2026'!U465</f>
        <v>0</v>
      </c>
      <c r="AV464" s="102">
        <f>'[1]Contadores Por Turno 2026'!V466-'[1]Contadores Por Turno 2026'!V465</f>
        <v>0</v>
      </c>
      <c r="AW464" s="102">
        <f>'[1]Contadores Por Turno 2026'!W466-'[1]Contadores Por Turno 2026'!W465</f>
        <v>0</v>
      </c>
      <c r="AX464" s="102"/>
      <c r="AY464" s="345">
        <f>('[1]Contadores Por Turno 2026'!AD466-'[1]Contadores Por Turno 2026'!AD465)</f>
        <v>0</v>
      </c>
      <c r="AZ464" s="345">
        <f>('[1]Contadores Por Turno 2026'!S466-'[1]Contadores Por Turno 2026'!S465)/1000</f>
        <v>0</v>
      </c>
      <c r="BA464" s="225"/>
      <c r="BB464" s="4"/>
    </row>
    <row r="465" spans="1:54" ht="15.75" thickBot="1" x14ac:dyDescent="0.3">
      <c r="A465" s="23">
        <f>+A464</f>
        <v>46177</v>
      </c>
      <c r="B465" s="17">
        <v>2</v>
      </c>
      <c r="C465" s="17">
        <f>WEEKNUM(Tabla1[[#This Row],[FECHA]],2)</f>
        <v>23</v>
      </c>
      <c r="D465" s="17">
        <f>DAY(Tabla1[[#This Row],[FECHA]])</f>
        <v>4</v>
      </c>
      <c r="E465" s="17" t="e">
        <f>#REF!-#REF!</f>
        <v>#REF!</v>
      </c>
      <c r="F465" s="17" t="e">
        <f>+Tabla1[[#This Row],[VOLUMEN  INGRESO PTAP (m3)]]*0.75</f>
        <v>#REF!</v>
      </c>
      <c r="H46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5" s="17">
        <f>('[1]Contadores Por Turno 2026'!C467-'[1]Contadores Por Turno 2026'!C466)*10</f>
        <v>0</v>
      </c>
      <c r="J465" s="342">
        <f>Tabla1[[#This Row],[ENTRADA RO 1 (m3)]]</f>
        <v>0</v>
      </c>
      <c r="K465" s="55">
        <f>Tabla1[[#This Row],[RECHAZO ETAPA 1 (m3)]]</f>
        <v>0</v>
      </c>
      <c r="L465" s="55">
        <f>Tabla1[[#This Row],[PERMEADO ETAPA 1  (m3)]]</f>
        <v>0</v>
      </c>
      <c r="M465" s="54" t="e">
        <f>1-(Tabla1[[#This Row],[VOLUMEN ENVIADO A RO (m3)]]-Tabla1[[#This Row],[VOLUMEN ENVIADO PERMEADO RO (m3)]])/Tabla1[[#This Row],[VOLUMEN ENVIADO A RO (m3)]]</f>
        <v>#DIV/0!</v>
      </c>
      <c r="N465" s="342">
        <f>('[1]Contadores Por Turno 2026'!N467-'[1]Contadores Por Turno 2026'!N466)/1000</f>
        <v>0</v>
      </c>
      <c r="O465" s="55">
        <f>('[1]Contadores Por Turno 2026'!O467-'[1]Contadores Por Turno 2026'!O466)</f>
        <v>0</v>
      </c>
      <c r="P465" s="55">
        <f>+Tabla1[[#This Row],[ENTRADA RO 1 (m3)]]-Tabla1[[#This Row],[PERMEADO ETAPA 1  (m3)]]</f>
        <v>0</v>
      </c>
      <c r="Q465" s="54" t="e">
        <f>1-(Tabla1[[#This Row],[VOLUMEN ENVIADO A RO (m3)]]-Tabla1[[#This Row],[VOLUMEN ENVIADO PERMEADO RO (m3)]])/Tabla1[[#This Row],[VOLUMEN ENVIADO A RO (m3)]]</f>
        <v>#DIV/0!</v>
      </c>
      <c r="R465" s="55">
        <v>0</v>
      </c>
      <c r="S465" s="55" t="e">
        <f>((#REF!-#REF!))</f>
        <v>#REF!</v>
      </c>
      <c r="T465" s="55" t="e">
        <f>Tabla1[[#This Row],[ENTRADA ETAPA 2 (m3)]]-Tabla1[[#This Row],[PERMEADO ETAPA 2 (m3)]]</f>
        <v>#REF!</v>
      </c>
      <c r="U465" s="54" t="s">
        <v>18</v>
      </c>
      <c r="V465" s="55">
        <f>Tabla1[[#This Row],[VOLUMEN ENVIADO PERMEADO RO (m3)]]</f>
        <v>0</v>
      </c>
      <c r="W465" s="101" t="e">
        <f>Tabla1[[#This Row],[TOTAL CONSUMO AGUA LIMPIA PRODUCCIÓN (m3)]]+Tabla1[[#This Row],[TOTAL CONSUMO AGUA RECHAZO PRODUCCIÓN (m3)]]</f>
        <v>#REF!</v>
      </c>
      <c r="X46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5" s="101">
        <v>0</v>
      </c>
      <c r="Z465" s="101"/>
      <c r="AA465" s="106" t="e">
        <f>+Tabla1[[#This Row],[VOLUMEN CONSUMO AGUA LIMPIA TINTORERIA (m3)]]</f>
        <v>#REF!</v>
      </c>
      <c r="AB465" s="104" t="e">
        <f>Tabla1[[#This Row],[VOLUMEN CONSUMO AGUA LIMPIA TINTORERIA (m3)]]/Tabla1[[#This Row],[TOTAL CONSUMO AGUA PRODUCCIÓN (m3)]]</f>
        <v>#REF!</v>
      </c>
      <c r="AC465" s="106" t="e">
        <f>Tabla1[[#This Row],[TOTAL CONSUMO AGUA LIMPIA PRODUCCIÓN (m3)]]-Tabla1[[#This Row],[VOLUMEN CONSUMO AGUA LIMPIA LAVANDERIA (m3)]]</f>
        <v>#REF!</v>
      </c>
      <c r="AD465" s="106">
        <v>0</v>
      </c>
      <c r="AE465" s="110"/>
      <c r="AF465" s="110">
        <v>65</v>
      </c>
      <c r="AG465" s="110">
        <v>45</v>
      </c>
      <c r="AH465" s="110">
        <f>Tabla1[[#This Row],[VOLUMEN CONSUMO AGUA LIMPIA LAVANDERIA (m3)]]</f>
        <v>0</v>
      </c>
      <c r="AI465" s="104" t="e">
        <f>Tabla1[[#This Row],[VOLUMEN CONSUMO AGUA LIMPIA LAVANDERIA (m3)]]/Tabla1[[#This Row],[TOTAL CONSUMO AGUA PRODUCCIÓN (m3)]]</f>
        <v>#REF!</v>
      </c>
      <c r="AJ465" s="110">
        <f>'[1]Contadores Por Turno 2026'!D467-'[1]Contadores Por Turno 2026'!D466</f>
        <v>0</v>
      </c>
      <c r="AK465" s="110">
        <v>0</v>
      </c>
      <c r="AL465" s="110"/>
      <c r="AM465" s="110">
        <v>19</v>
      </c>
      <c r="AN465" s="110">
        <v>0</v>
      </c>
      <c r="AO465" s="107">
        <f>'[1]Contadores Por Turno 2026'!R467-'[1]Contadores Por Turno 2026'!R466</f>
        <v>0</v>
      </c>
      <c r="AP465" s="109" t="str">
        <f t="shared" si="1"/>
        <v>%</v>
      </c>
      <c r="AQ465" s="107"/>
      <c r="AR465" s="219">
        <v>8</v>
      </c>
      <c r="AS465" s="110">
        <f>'[1]Contadores Por Turno 2026'!L467-'[1]Contadores Por Turno 2026'!L466</f>
        <v>0</v>
      </c>
      <c r="AT465" s="107" t="e">
        <f>#REF!-#REF!</f>
        <v>#REF!</v>
      </c>
      <c r="AU465" s="107">
        <f>'[1]Contadores Por Turno 2026'!U467-'[1]Contadores Por Turno 2026'!U466</f>
        <v>0</v>
      </c>
      <c r="AV465" s="107">
        <f>'[1]Contadores Por Turno 2026'!V467-'[1]Contadores Por Turno 2026'!V466</f>
        <v>0</v>
      </c>
      <c r="AW465" s="107">
        <f>'[1]Contadores Por Turno 2026'!W467-'[1]Contadores Por Turno 2026'!W466</f>
        <v>0</v>
      </c>
      <c r="AX465" s="107"/>
      <c r="AY465" s="346">
        <f>('[1]Contadores Por Turno 2026'!AD467-'[1]Contadores Por Turno 2026'!AD466)</f>
        <v>0</v>
      </c>
      <c r="AZ465" s="346">
        <f>('[1]Contadores Por Turno 2026'!S467-'[1]Contadores Por Turno 2026'!S466)/1000</f>
        <v>0</v>
      </c>
      <c r="BA465" s="225"/>
      <c r="BB465" s="4"/>
    </row>
    <row r="466" spans="1:54" ht="15.75" thickBot="1" x14ac:dyDescent="0.3">
      <c r="A466" s="27">
        <f>+A465</f>
        <v>46177</v>
      </c>
      <c r="B466" s="28">
        <v>3</v>
      </c>
      <c r="C466" s="28">
        <f>WEEKNUM(Tabla1[[#This Row],[FECHA]],2)</f>
        <v>23</v>
      </c>
      <c r="D466" s="28">
        <f>DAY(Tabla1[[#This Row],[FECHA]])</f>
        <v>4</v>
      </c>
      <c r="E466" s="28" t="e">
        <f>#REF!-#REF!</f>
        <v>#REF!</v>
      </c>
      <c r="F466" s="28" t="e">
        <f>+Tabla1[[#This Row],[VOLUMEN  INGRESO PTAP (m3)]]*0.75</f>
        <v>#REF!</v>
      </c>
      <c r="G466" s="28"/>
      <c r="H46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6" s="28">
        <f>('[1]Contadores Por Turno 2026'!C468-'[1]Contadores Por Turno 2026'!C467)*10</f>
        <v>0</v>
      </c>
      <c r="J466" s="343">
        <f>Tabla1[[#This Row],[ENTRADA RO 1 (m3)]]</f>
        <v>0</v>
      </c>
      <c r="K466" s="61">
        <f>Tabla1[[#This Row],[RECHAZO ETAPA 1 (m3)]]</f>
        <v>0</v>
      </c>
      <c r="L466" s="61">
        <f>Tabla1[[#This Row],[PERMEADO ETAPA 1  (m3)]]</f>
        <v>0</v>
      </c>
      <c r="M466" s="60" t="e">
        <f>1-(Tabla1[[#This Row],[VOLUMEN ENVIADO A RO (m3)]]-Tabla1[[#This Row],[VOLUMEN ENVIADO PERMEADO RO (m3)]])/Tabla1[[#This Row],[VOLUMEN ENVIADO A RO (m3)]]</f>
        <v>#DIV/0!</v>
      </c>
      <c r="N466" s="343">
        <f>('[1]Contadores Por Turno 2026'!N468-'[1]Contadores Por Turno 2026'!N467)/1000</f>
        <v>0</v>
      </c>
      <c r="O466" s="61">
        <f>('[1]Contadores Por Turno 2026'!O468-'[1]Contadores Por Turno 2026'!O467)</f>
        <v>0</v>
      </c>
      <c r="P466" s="61">
        <f>+Tabla1[[#This Row],[ENTRADA RO 1 (m3)]]-Tabla1[[#This Row],[PERMEADO ETAPA 1  (m3)]]</f>
        <v>0</v>
      </c>
      <c r="Q466" s="60" t="e">
        <f>1-(Tabla1[[#This Row],[VOLUMEN ENVIADO A RO (m3)]]-Tabla1[[#This Row],[VOLUMEN ENVIADO PERMEADO RO (m3)]])/Tabla1[[#This Row],[VOLUMEN ENVIADO A RO (m3)]]</f>
        <v>#DIV/0!</v>
      </c>
      <c r="R466" s="61">
        <v>0</v>
      </c>
      <c r="S466" s="61" t="e">
        <f>((#REF!-#REF!))</f>
        <v>#REF!</v>
      </c>
      <c r="T466" s="61" t="e">
        <f>Tabla1[[#This Row],[ENTRADA ETAPA 2 (m3)]]-Tabla1[[#This Row],[PERMEADO ETAPA 2 (m3)]]</f>
        <v>#REF!</v>
      </c>
      <c r="U466" s="60" t="s">
        <v>18</v>
      </c>
      <c r="V466" s="61">
        <f>Tabla1[[#This Row],[VOLUMEN ENVIADO PERMEADO RO (m3)]]</f>
        <v>0</v>
      </c>
      <c r="W466" s="101" t="e">
        <f>Tabla1[[#This Row],[TOTAL CONSUMO AGUA LIMPIA PRODUCCIÓN (m3)]]+Tabla1[[#This Row],[TOTAL CONSUMO AGUA RECHAZO PRODUCCIÓN (m3)]]</f>
        <v>#REF!</v>
      </c>
      <c r="X4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6" s="101">
        <v>0</v>
      </c>
      <c r="Z466" s="101"/>
      <c r="AA466" s="111" t="e">
        <f>+Tabla1[[#This Row],[VOLUMEN CONSUMO AGUA LIMPIA TINTORERIA (m3)]]</f>
        <v>#REF!</v>
      </c>
      <c r="AB466" s="104" t="e">
        <f>Tabla1[[#This Row],[VOLUMEN CONSUMO AGUA LIMPIA TINTORERIA (m3)]]/Tabla1[[#This Row],[TOTAL CONSUMO AGUA PRODUCCIÓN (m3)]]</f>
        <v>#REF!</v>
      </c>
      <c r="AC466" s="111" t="e">
        <f>Tabla1[[#This Row],[TOTAL CONSUMO AGUA LIMPIA PRODUCCIÓN (m3)]]-Tabla1[[#This Row],[VOLUMEN CONSUMO AGUA LIMPIA LAVANDERIA (m3)]]</f>
        <v>#REF!</v>
      </c>
      <c r="AD466" s="111">
        <v>0</v>
      </c>
      <c r="AE466" s="115"/>
      <c r="AF466" s="115">
        <v>65</v>
      </c>
      <c r="AG466" s="115">
        <v>45</v>
      </c>
      <c r="AH466" s="115">
        <f>Tabla1[[#This Row],[VOLUMEN CONSUMO AGUA LIMPIA LAVANDERIA (m3)]]</f>
        <v>0</v>
      </c>
      <c r="AI466" s="104" t="e">
        <f>Tabla1[[#This Row],[VOLUMEN CONSUMO AGUA LIMPIA LAVANDERIA (m3)]]/Tabla1[[#This Row],[TOTAL CONSUMO AGUA PRODUCCIÓN (m3)]]</f>
        <v>#REF!</v>
      </c>
      <c r="AJ466" s="115">
        <f>'[1]Contadores Por Turno 2026'!D468-'[1]Contadores Por Turno 2026'!D467</f>
        <v>0</v>
      </c>
      <c r="AK466" s="115">
        <v>0</v>
      </c>
      <c r="AL466" s="115"/>
      <c r="AM466" s="115">
        <v>19</v>
      </c>
      <c r="AN466" s="115">
        <v>0</v>
      </c>
      <c r="AO466" s="112">
        <f>'[1]Contadores Por Turno 2026'!R468-'[1]Contadores Por Turno 2026'!R467</f>
        <v>0</v>
      </c>
      <c r="AP466" s="114" t="str">
        <f t="shared" si="1"/>
        <v>%</v>
      </c>
      <c r="AQ466" s="112"/>
      <c r="AR466" s="220">
        <v>8</v>
      </c>
      <c r="AS466" s="115">
        <f>'[1]Contadores Por Turno 2026'!L468-'[1]Contadores Por Turno 2026'!L467</f>
        <v>0</v>
      </c>
      <c r="AT466" s="112" t="e">
        <f>#REF!-#REF!</f>
        <v>#REF!</v>
      </c>
      <c r="AU466" s="112">
        <f>'[1]Contadores Por Turno 2026'!U468-'[1]Contadores Por Turno 2026'!U467</f>
        <v>0</v>
      </c>
      <c r="AV466" s="112">
        <f>'[1]Contadores Por Turno 2026'!V468-'[1]Contadores Por Turno 2026'!V467</f>
        <v>0</v>
      </c>
      <c r="AW466" s="112">
        <f>'[1]Contadores Por Turno 2026'!W468-'[1]Contadores Por Turno 2026'!W467</f>
        <v>0</v>
      </c>
      <c r="AX466" s="112"/>
      <c r="AY466" s="112">
        <f>('[1]Contadores Por Turno 2026'!AD468-'[1]Contadores Por Turno 2026'!AD467)</f>
        <v>0</v>
      </c>
      <c r="AZ466" s="112">
        <f>('[1]Contadores Por Turno 2026'!S468-'[1]Contadores Por Turno 2026'!S467)/1000</f>
        <v>0</v>
      </c>
      <c r="BA466" s="225"/>
      <c r="BB466" s="4"/>
    </row>
    <row r="467" spans="1:54" ht="15.75" thickBot="1" x14ac:dyDescent="0.3">
      <c r="A467" s="25">
        <f>+A466+1</f>
        <v>46178</v>
      </c>
      <c r="B467" s="26">
        <v>1</v>
      </c>
      <c r="C467" s="26">
        <f>WEEKNUM(Tabla1[[#This Row],[FECHA]],2)</f>
        <v>23</v>
      </c>
      <c r="D467" s="26">
        <f>DAY(Tabla1[[#This Row],[FECHA]])</f>
        <v>5</v>
      </c>
      <c r="E467" s="26" t="e">
        <f>#REF!-#REF!</f>
        <v>#REF!</v>
      </c>
      <c r="F467" s="26" t="e">
        <f>+Tabla1[[#This Row],[VOLUMEN  INGRESO PTAP (m3)]]*0.75</f>
        <v>#REF!</v>
      </c>
      <c r="G467" s="26"/>
      <c r="H4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7" s="26">
        <f>('[1]Contadores Por Turno 2026'!C469-'[1]Contadores Por Turno 2026'!C468)*10</f>
        <v>0</v>
      </c>
      <c r="J467" s="341">
        <f>Tabla1[[#This Row],[ENTRADA RO 1 (m3)]]</f>
        <v>0</v>
      </c>
      <c r="K467" s="57">
        <f>Tabla1[[#This Row],[RECHAZO ETAPA 1 (m3)]]</f>
        <v>0</v>
      </c>
      <c r="L467" s="57">
        <f>Tabla1[[#This Row],[PERMEADO ETAPA 1  (m3)]]</f>
        <v>0</v>
      </c>
      <c r="M467" s="56" t="e">
        <f>1-(Tabla1[[#This Row],[VOLUMEN ENVIADO A RO (m3)]]-Tabla1[[#This Row],[VOLUMEN ENVIADO PERMEADO RO (m3)]])/Tabla1[[#This Row],[VOLUMEN ENVIADO A RO (m3)]]</f>
        <v>#DIV/0!</v>
      </c>
      <c r="N467" s="341">
        <f>('[1]Contadores Por Turno 2026'!N469-'[1]Contadores Por Turno 2026'!N468)/1000</f>
        <v>0</v>
      </c>
      <c r="O467" s="57">
        <f>('[1]Contadores Por Turno 2026'!O469-'[1]Contadores Por Turno 2026'!O468)</f>
        <v>0</v>
      </c>
      <c r="P467" s="57">
        <f>+Tabla1[[#This Row],[ENTRADA RO 1 (m3)]]-Tabla1[[#This Row],[PERMEADO ETAPA 1  (m3)]]</f>
        <v>0</v>
      </c>
      <c r="Q467" s="56" t="e">
        <f>1-(Tabla1[[#This Row],[VOLUMEN ENVIADO A RO (m3)]]-Tabla1[[#This Row],[VOLUMEN ENVIADO PERMEADO RO (m3)]])/Tabla1[[#This Row],[VOLUMEN ENVIADO A RO (m3)]]</f>
        <v>#DIV/0!</v>
      </c>
      <c r="R467" s="57">
        <v>0</v>
      </c>
      <c r="S467" s="57" t="e">
        <f>((#REF!-#REF!))</f>
        <v>#REF!</v>
      </c>
      <c r="T467" s="57" t="e">
        <f>Tabla1[[#This Row],[ENTRADA ETAPA 2 (m3)]]-Tabla1[[#This Row],[PERMEADO ETAPA 2 (m3)]]</f>
        <v>#REF!</v>
      </c>
      <c r="U467" s="56" t="s">
        <v>18</v>
      </c>
      <c r="V467" s="57">
        <f>Tabla1[[#This Row],[VOLUMEN ENVIADO PERMEADO RO (m3)]]</f>
        <v>0</v>
      </c>
      <c r="W467" s="101" t="e">
        <f>Tabla1[[#This Row],[TOTAL CONSUMO AGUA LIMPIA PRODUCCIÓN (m3)]]+Tabla1[[#This Row],[TOTAL CONSUMO AGUA RECHAZO PRODUCCIÓN (m3)]]</f>
        <v>#REF!</v>
      </c>
      <c r="X46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7" s="101">
        <v>0</v>
      </c>
      <c r="Z467" s="101"/>
      <c r="AA467" s="101" t="e">
        <f>+Tabla1[[#This Row],[VOLUMEN CONSUMO AGUA LIMPIA TINTORERIA (m3)]]</f>
        <v>#REF!</v>
      </c>
      <c r="AB467" s="104" t="e">
        <f>Tabla1[[#This Row],[VOLUMEN CONSUMO AGUA LIMPIA TINTORERIA (m3)]]/Tabla1[[#This Row],[TOTAL CONSUMO AGUA PRODUCCIÓN (m3)]]</f>
        <v>#REF!</v>
      </c>
      <c r="AC467" s="101" t="e">
        <f>Tabla1[[#This Row],[TOTAL CONSUMO AGUA LIMPIA PRODUCCIÓN (m3)]]-Tabla1[[#This Row],[VOLUMEN CONSUMO AGUA LIMPIA LAVANDERIA (m3)]]</f>
        <v>#REF!</v>
      </c>
      <c r="AD467" s="101">
        <v>0</v>
      </c>
      <c r="AE467" s="105"/>
      <c r="AF467" s="105">
        <v>65</v>
      </c>
      <c r="AG467" s="105">
        <v>45</v>
      </c>
      <c r="AH467" s="105">
        <f>Tabla1[[#This Row],[VOLUMEN CONSUMO AGUA LIMPIA LAVANDERIA (m3)]]</f>
        <v>0</v>
      </c>
      <c r="AI467" s="104" t="e">
        <f>Tabla1[[#This Row],[VOLUMEN CONSUMO AGUA LIMPIA LAVANDERIA (m3)]]/Tabla1[[#This Row],[TOTAL CONSUMO AGUA PRODUCCIÓN (m3)]]</f>
        <v>#REF!</v>
      </c>
      <c r="AJ467" s="105">
        <f>'[1]Contadores Por Turno 2026'!D469-'[1]Contadores Por Turno 2026'!D468</f>
        <v>0</v>
      </c>
      <c r="AK467" s="105">
        <v>0</v>
      </c>
      <c r="AL467" s="105"/>
      <c r="AM467" s="105">
        <v>19</v>
      </c>
      <c r="AN467" s="105">
        <v>0</v>
      </c>
      <c r="AO467" s="102">
        <f>'[1]Contadores Por Turno 2026'!R469-'[1]Contadores Por Turno 2026'!R468</f>
        <v>0</v>
      </c>
      <c r="AP467" s="104" t="str">
        <f t="shared" si="1"/>
        <v>%</v>
      </c>
      <c r="AQ467" s="102"/>
      <c r="AR467" s="218">
        <v>8</v>
      </c>
      <c r="AS467" s="105">
        <f>'[1]Contadores Por Turno 2026'!L469-'[1]Contadores Por Turno 2026'!L468</f>
        <v>0</v>
      </c>
      <c r="AT467" s="102" t="e">
        <f>#REF!-#REF!</f>
        <v>#REF!</v>
      </c>
      <c r="AU467" s="102">
        <f>'[1]Contadores Por Turno 2026'!U469-'[1]Contadores Por Turno 2026'!U468</f>
        <v>0</v>
      </c>
      <c r="AV467" s="102">
        <f>'[1]Contadores Por Turno 2026'!V469-'[1]Contadores Por Turno 2026'!V468</f>
        <v>0</v>
      </c>
      <c r="AW467" s="102">
        <f>'[1]Contadores Por Turno 2026'!W469-'[1]Contadores Por Turno 2026'!W468</f>
        <v>0</v>
      </c>
      <c r="AX467" s="102"/>
      <c r="AY467" s="345">
        <f>('[1]Contadores Por Turno 2026'!AD469-'[1]Contadores Por Turno 2026'!AD468)</f>
        <v>0</v>
      </c>
      <c r="AZ467" s="345">
        <f>('[1]Contadores Por Turno 2026'!S469-'[1]Contadores Por Turno 2026'!S468)/1000</f>
        <v>0</v>
      </c>
      <c r="BA467" s="225"/>
      <c r="BB467" s="4"/>
    </row>
    <row r="468" spans="1:54" ht="15.75" thickBot="1" x14ac:dyDescent="0.3">
      <c r="A468" s="23">
        <f>+A467</f>
        <v>46178</v>
      </c>
      <c r="B468" s="17">
        <v>2</v>
      </c>
      <c r="C468" s="17">
        <f>WEEKNUM(Tabla1[[#This Row],[FECHA]],2)</f>
        <v>23</v>
      </c>
      <c r="D468" s="17">
        <f>DAY(Tabla1[[#This Row],[FECHA]])</f>
        <v>5</v>
      </c>
      <c r="E468" s="17" t="e">
        <f>#REF!-#REF!</f>
        <v>#REF!</v>
      </c>
      <c r="F468" s="17" t="e">
        <f>+Tabla1[[#This Row],[VOLUMEN  INGRESO PTAP (m3)]]*0.75</f>
        <v>#REF!</v>
      </c>
      <c r="H46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8" s="17">
        <f>('[1]Contadores Por Turno 2026'!C470-'[1]Contadores Por Turno 2026'!C469)*10</f>
        <v>0</v>
      </c>
      <c r="J468" s="342">
        <f>Tabla1[[#This Row],[ENTRADA RO 1 (m3)]]</f>
        <v>0</v>
      </c>
      <c r="K468" s="55">
        <f>Tabla1[[#This Row],[RECHAZO ETAPA 1 (m3)]]</f>
        <v>0</v>
      </c>
      <c r="L468" s="55">
        <f>Tabla1[[#This Row],[PERMEADO ETAPA 1  (m3)]]</f>
        <v>0</v>
      </c>
      <c r="M468" s="54" t="e">
        <f>1-(Tabla1[[#This Row],[VOLUMEN ENVIADO A RO (m3)]]-Tabla1[[#This Row],[VOLUMEN ENVIADO PERMEADO RO (m3)]])/Tabla1[[#This Row],[VOLUMEN ENVIADO A RO (m3)]]</f>
        <v>#DIV/0!</v>
      </c>
      <c r="N468" s="342">
        <f>('[1]Contadores Por Turno 2026'!N470-'[1]Contadores Por Turno 2026'!N469)/1000</f>
        <v>0</v>
      </c>
      <c r="O468" s="55">
        <f>('[1]Contadores Por Turno 2026'!O470-'[1]Contadores Por Turno 2026'!O469)</f>
        <v>0</v>
      </c>
      <c r="P468" s="55">
        <f>+Tabla1[[#This Row],[ENTRADA RO 1 (m3)]]-Tabla1[[#This Row],[PERMEADO ETAPA 1  (m3)]]</f>
        <v>0</v>
      </c>
      <c r="Q468" s="54" t="e">
        <f>1-(Tabla1[[#This Row],[VOLUMEN ENVIADO A RO (m3)]]-Tabla1[[#This Row],[VOLUMEN ENVIADO PERMEADO RO (m3)]])/Tabla1[[#This Row],[VOLUMEN ENVIADO A RO (m3)]]</f>
        <v>#DIV/0!</v>
      </c>
      <c r="R468" s="55">
        <v>0</v>
      </c>
      <c r="S468" s="55" t="e">
        <f>((#REF!-#REF!))</f>
        <v>#REF!</v>
      </c>
      <c r="T468" s="55" t="e">
        <f>Tabla1[[#This Row],[ENTRADA ETAPA 2 (m3)]]-Tabla1[[#This Row],[PERMEADO ETAPA 2 (m3)]]</f>
        <v>#REF!</v>
      </c>
      <c r="U468" s="54" t="s">
        <v>18</v>
      </c>
      <c r="V468" s="55">
        <f>Tabla1[[#This Row],[VOLUMEN ENVIADO PERMEADO RO (m3)]]</f>
        <v>0</v>
      </c>
      <c r="W468" s="101" t="e">
        <f>Tabla1[[#This Row],[TOTAL CONSUMO AGUA LIMPIA PRODUCCIÓN (m3)]]+Tabla1[[#This Row],[TOTAL CONSUMO AGUA RECHAZO PRODUCCIÓN (m3)]]</f>
        <v>#REF!</v>
      </c>
      <c r="X46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8" s="101">
        <v>0</v>
      </c>
      <c r="Z468" s="101"/>
      <c r="AA468" s="106" t="e">
        <f>+Tabla1[[#This Row],[VOLUMEN CONSUMO AGUA LIMPIA TINTORERIA (m3)]]</f>
        <v>#REF!</v>
      </c>
      <c r="AB468" s="104" t="e">
        <f>Tabla1[[#This Row],[VOLUMEN CONSUMO AGUA LIMPIA TINTORERIA (m3)]]/Tabla1[[#This Row],[TOTAL CONSUMO AGUA PRODUCCIÓN (m3)]]</f>
        <v>#REF!</v>
      </c>
      <c r="AC468" s="106" t="e">
        <f>Tabla1[[#This Row],[TOTAL CONSUMO AGUA LIMPIA PRODUCCIÓN (m3)]]-Tabla1[[#This Row],[VOLUMEN CONSUMO AGUA LIMPIA LAVANDERIA (m3)]]</f>
        <v>#REF!</v>
      </c>
      <c r="AD468" s="106">
        <v>0</v>
      </c>
      <c r="AE468" s="110"/>
      <c r="AF468" s="110">
        <v>65</v>
      </c>
      <c r="AG468" s="110">
        <v>45</v>
      </c>
      <c r="AH468" s="110">
        <f>Tabla1[[#This Row],[VOLUMEN CONSUMO AGUA LIMPIA LAVANDERIA (m3)]]</f>
        <v>0</v>
      </c>
      <c r="AI468" s="104" t="e">
        <f>Tabla1[[#This Row],[VOLUMEN CONSUMO AGUA LIMPIA LAVANDERIA (m3)]]/Tabla1[[#This Row],[TOTAL CONSUMO AGUA PRODUCCIÓN (m3)]]</f>
        <v>#REF!</v>
      </c>
      <c r="AJ468" s="110">
        <f>'[1]Contadores Por Turno 2026'!D470-'[1]Contadores Por Turno 2026'!D469</f>
        <v>0</v>
      </c>
      <c r="AK468" s="110">
        <v>0</v>
      </c>
      <c r="AL468" s="110"/>
      <c r="AM468" s="110">
        <v>19</v>
      </c>
      <c r="AN468" s="110">
        <v>0</v>
      </c>
      <c r="AO468" s="107">
        <f>'[1]Contadores Por Turno 2026'!R470-'[1]Contadores Por Turno 2026'!R469</f>
        <v>0</v>
      </c>
      <c r="AP468" s="109" t="str">
        <f t="shared" si="1"/>
        <v>%</v>
      </c>
      <c r="AQ468" s="107"/>
      <c r="AR468" s="219">
        <v>8</v>
      </c>
      <c r="AS468" s="110">
        <f>'[1]Contadores Por Turno 2026'!L470-'[1]Contadores Por Turno 2026'!L469</f>
        <v>0</v>
      </c>
      <c r="AT468" s="107" t="e">
        <f>#REF!-#REF!</f>
        <v>#REF!</v>
      </c>
      <c r="AU468" s="107">
        <f>'[1]Contadores Por Turno 2026'!U470-'[1]Contadores Por Turno 2026'!U469</f>
        <v>0</v>
      </c>
      <c r="AV468" s="107">
        <f>'[1]Contadores Por Turno 2026'!V470-'[1]Contadores Por Turno 2026'!V469</f>
        <v>0</v>
      </c>
      <c r="AW468" s="107">
        <f>'[1]Contadores Por Turno 2026'!W470-'[1]Contadores Por Turno 2026'!W469</f>
        <v>0</v>
      </c>
      <c r="AX468" s="107"/>
      <c r="AY468" s="346">
        <f>('[1]Contadores Por Turno 2026'!AD470-'[1]Contadores Por Turno 2026'!AD469)</f>
        <v>0</v>
      </c>
      <c r="AZ468" s="346">
        <f>('[1]Contadores Por Turno 2026'!S470-'[1]Contadores Por Turno 2026'!S469)/1000</f>
        <v>0</v>
      </c>
      <c r="BA468" s="225"/>
      <c r="BB468" s="4"/>
    </row>
    <row r="469" spans="1:54" ht="15.75" thickBot="1" x14ac:dyDescent="0.3">
      <c r="A469" s="27">
        <f>+A468</f>
        <v>46178</v>
      </c>
      <c r="B469" s="28">
        <v>3</v>
      </c>
      <c r="C469" s="28">
        <f>WEEKNUM(Tabla1[[#This Row],[FECHA]],2)</f>
        <v>23</v>
      </c>
      <c r="D469" s="28">
        <f>DAY(Tabla1[[#This Row],[FECHA]])</f>
        <v>5</v>
      </c>
      <c r="E469" s="28" t="e">
        <f>#REF!-#REF!</f>
        <v>#REF!</v>
      </c>
      <c r="F469" s="28" t="e">
        <f>+Tabla1[[#This Row],[VOLUMEN  INGRESO PTAP (m3)]]*0.75</f>
        <v>#REF!</v>
      </c>
      <c r="G469" s="28"/>
      <c r="H46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9" s="28">
        <f>('[1]Contadores Por Turno 2026'!C471-'[1]Contadores Por Turno 2026'!C470)*10</f>
        <v>0</v>
      </c>
      <c r="J469" s="343">
        <f>Tabla1[[#This Row],[ENTRADA RO 1 (m3)]]</f>
        <v>0</v>
      </c>
      <c r="K469" s="61">
        <f>Tabla1[[#This Row],[RECHAZO ETAPA 1 (m3)]]</f>
        <v>0</v>
      </c>
      <c r="L469" s="61">
        <f>Tabla1[[#This Row],[PERMEADO ETAPA 1  (m3)]]</f>
        <v>0</v>
      </c>
      <c r="M469" s="60" t="e">
        <f>1-(Tabla1[[#This Row],[VOLUMEN ENVIADO A RO (m3)]]-Tabla1[[#This Row],[VOLUMEN ENVIADO PERMEADO RO (m3)]])/Tabla1[[#This Row],[VOLUMEN ENVIADO A RO (m3)]]</f>
        <v>#DIV/0!</v>
      </c>
      <c r="N469" s="343">
        <f>('[1]Contadores Por Turno 2026'!N471-'[1]Contadores Por Turno 2026'!N470)/1000</f>
        <v>0</v>
      </c>
      <c r="O469" s="61">
        <f>('[1]Contadores Por Turno 2026'!O471-'[1]Contadores Por Turno 2026'!O470)</f>
        <v>0</v>
      </c>
      <c r="P469" s="61">
        <f>+Tabla1[[#This Row],[ENTRADA RO 1 (m3)]]-Tabla1[[#This Row],[PERMEADO ETAPA 1  (m3)]]</f>
        <v>0</v>
      </c>
      <c r="Q469" s="60" t="e">
        <f>1-(Tabla1[[#This Row],[VOLUMEN ENVIADO A RO (m3)]]-Tabla1[[#This Row],[VOLUMEN ENVIADO PERMEADO RO (m3)]])/Tabla1[[#This Row],[VOLUMEN ENVIADO A RO (m3)]]</f>
        <v>#DIV/0!</v>
      </c>
      <c r="R469" s="61">
        <v>0</v>
      </c>
      <c r="S469" s="61" t="e">
        <f>((#REF!-#REF!))</f>
        <v>#REF!</v>
      </c>
      <c r="T469" s="61" t="e">
        <f>Tabla1[[#This Row],[ENTRADA ETAPA 2 (m3)]]-Tabla1[[#This Row],[PERMEADO ETAPA 2 (m3)]]</f>
        <v>#REF!</v>
      </c>
      <c r="U469" s="60" t="s">
        <v>18</v>
      </c>
      <c r="V469" s="61">
        <f>Tabla1[[#This Row],[VOLUMEN ENVIADO PERMEADO RO (m3)]]</f>
        <v>0</v>
      </c>
      <c r="W469" s="101" t="e">
        <f>Tabla1[[#This Row],[TOTAL CONSUMO AGUA LIMPIA PRODUCCIÓN (m3)]]+Tabla1[[#This Row],[TOTAL CONSUMO AGUA RECHAZO PRODUCCIÓN (m3)]]</f>
        <v>#REF!</v>
      </c>
      <c r="X4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9" s="101">
        <v>0</v>
      </c>
      <c r="Z469" s="101"/>
      <c r="AA469" s="111" t="e">
        <f>+Tabla1[[#This Row],[VOLUMEN CONSUMO AGUA LIMPIA TINTORERIA (m3)]]</f>
        <v>#REF!</v>
      </c>
      <c r="AB469" s="104" t="e">
        <f>Tabla1[[#This Row],[VOLUMEN CONSUMO AGUA LIMPIA TINTORERIA (m3)]]/Tabla1[[#This Row],[TOTAL CONSUMO AGUA PRODUCCIÓN (m3)]]</f>
        <v>#REF!</v>
      </c>
      <c r="AC469" s="111" t="e">
        <f>Tabla1[[#This Row],[TOTAL CONSUMO AGUA LIMPIA PRODUCCIÓN (m3)]]-Tabla1[[#This Row],[VOLUMEN CONSUMO AGUA LIMPIA LAVANDERIA (m3)]]</f>
        <v>#REF!</v>
      </c>
      <c r="AD469" s="111">
        <v>0</v>
      </c>
      <c r="AE469" s="115"/>
      <c r="AF469" s="115">
        <v>65</v>
      </c>
      <c r="AG469" s="115">
        <v>45</v>
      </c>
      <c r="AH469" s="115">
        <f>Tabla1[[#This Row],[VOLUMEN CONSUMO AGUA LIMPIA LAVANDERIA (m3)]]</f>
        <v>0</v>
      </c>
      <c r="AI469" s="104" t="e">
        <f>Tabla1[[#This Row],[VOLUMEN CONSUMO AGUA LIMPIA LAVANDERIA (m3)]]/Tabla1[[#This Row],[TOTAL CONSUMO AGUA PRODUCCIÓN (m3)]]</f>
        <v>#REF!</v>
      </c>
      <c r="AJ469" s="115">
        <f>'[1]Contadores Por Turno 2026'!D471-'[1]Contadores Por Turno 2026'!D470</f>
        <v>0</v>
      </c>
      <c r="AK469" s="115">
        <v>0</v>
      </c>
      <c r="AL469" s="115"/>
      <c r="AM469" s="115">
        <v>19</v>
      </c>
      <c r="AN469" s="115">
        <v>0</v>
      </c>
      <c r="AO469" s="112">
        <f>'[1]Contadores Por Turno 2026'!R471-'[1]Contadores Por Turno 2026'!R470</f>
        <v>0</v>
      </c>
      <c r="AP469" s="114" t="str">
        <f t="shared" si="1"/>
        <v>%</v>
      </c>
      <c r="AQ469" s="112"/>
      <c r="AR469" s="220">
        <v>8</v>
      </c>
      <c r="AS469" s="115">
        <f>'[1]Contadores Por Turno 2026'!L471-'[1]Contadores Por Turno 2026'!L470</f>
        <v>0</v>
      </c>
      <c r="AT469" s="112" t="e">
        <f>#REF!-#REF!</f>
        <v>#REF!</v>
      </c>
      <c r="AU469" s="112">
        <f>'[1]Contadores Por Turno 2026'!U471-'[1]Contadores Por Turno 2026'!U470</f>
        <v>0</v>
      </c>
      <c r="AV469" s="112">
        <f>'[1]Contadores Por Turno 2026'!V471-'[1]Contadores Por Turno 2026'!V470</f>
        <v>0</v>
      </c>
      <c r="AW469" s="112">
        <f>'[1]Contadores Por Turno 2026'!W471-'[1]Contadores Por Turno 2026'!W470</f>
        <v>0</v>
      </c>
      <c r="AX469" s="112"/>
      <c r="AY469" s="112">
        <f>('[1]Contadores Por Turno 2026'!AD471-'[1]Contadores Por Turno 2026'!AD470)</f>
        <v>0</v>
      </c>
      <c r="AZ469" s="112">
        <f>('[1]Contadores Por Turno 2026'!S471-'[1]Contadores Por Turno 2026'!S470)/1000</f>
        <v>0</v>
      </c>
      <c r="BA469" s="225"/>
      <c r="BB469" s="4"/>
    </row>
    <row r="470" spans="1:54" ht="15.75" thickBot="1" x14ac:dyDescent="0.3">
      <c r="A470" s="25">
        <f>+A469+1</f>
        <v>46179</v>
      </c>
      <c r="B470" s="26">
        <v>1</v>
      </c>
      <c r="C470" s="26">
        <f>WEEKNUM(Tabla1[[#This Row],[FECHA]],2)</f>
        <v>23</v>
      </c>
      <c r="D470" s="26">
        <f>DAY(Tabla1[[#This Row],[FECHA]])</f>
        <v>6</v>
      </c>
      <c r="E470" s="26" t="e">
        <f>#REF!-#REF!</f>
        <v>#REF!</v>
      </c>
      <c r="F470" s="26" t="e">
        <f>+Tabla1[[#This Row],[VOLUMEN  INGRESO PTAP (m3)]]*0.75</f>
        <v>#REF!</v>
      </c>
      <c r="G470" s="26"/>
      <c r="H4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0" s="26">
        <f>('[1]Contadores Por Turno 2026'!C472-'[1]Contadores Por Turno 2026'!C471)*10</f>
        <v>0</v>
      </c>
      <c r="J470" s="341">
        <f>Tabla1[[#This Row],[ENTRADA RO 1 (m3)]]</f>
        <v>0</v>
      </c>
      <c r="K470" s="57">
        <f>Tabla1[[#This Row],[RECHAZO ETAPA 1 (m3)]]</f>
        <v>0</v>
      </c>
      <c r="L470" s="57">
        <f>Tabla1[[#This Row],[PERMEADO ETAPA 1  (m3)]]</f>
        <v>0</v>
      </c>
      <c r="M470" s="56" t="e">
        <f>1-(Tabla1[[#This Row],[VOLUMEN ENVIADO A RO (m3)]]-Tabla1[[#This Row],[VOLUMEN ENVIADO PERMEADO RO (m3)]])/Tabla1[[#This Row],[VOLUMEN ENVIADO A RO (m3)]]</f>
        <v>#DIV/0!</v>
      </c>
      <c r="N470" s="341">
        <f>('[1]Contadores Por Turno 2026'!N472-'[1]Contadores Por Turno 2026'!N471)/1000</f>
        <v>0</v>
      </c>
      <c r="O470" s="57">
        <f>('[1]Contadores Por Turno 2026'!O472-'[1]Contadores Por Turno 2026'!O471)</f>
        <v>0</v>
      </c>
      <c r="P470" s="57">
        <f>+Tabla1[[#This Row],[ENTRADA RO 1 (m3)]]-Tabla1[[#This Row],[PERMEADO ETAPA 1  (m3)]]</f>
        <v>0</v>
      </c>
      <c r="Q470" s="56" t="e">
        <f>1-(Tabla1[[#This Row],[VOLUMEN ENVIADO A RO (m3)]]-Tabla1[[#This Row],[VOLUMEN ENVIADO PERMEADO RO (m3)]])/Tabla1[[#This Row],[VOLUMEN ENVIADO A RO (m3)]]</f>
        <v>#DIV/0!</v>
      </c>
      <c r="R470" s="57">
        <v>0</v>
      </c>
      <c r="S470" s="57" t="e">
        <f>((#REF!-#REF!))</f>
        <v>#REF!</v>
      </c>
      <c r="T470" s="57" t="e">
        <f>Tabla1[[#This Row],[ENTRADA ETAPA 2 (m3)]]-Tabla1[[#This Row],[PERMEADO ETAPA 2 (m3)]]</f>
        <v>#REF!</v>
      </c>
      <c r="U470" s="56" t="s">
        <v>18</v>
      </c>
      <c r="V470" s="57">
        <f>Tabla1[[#This Row],[VOLUMEN ENVIADO PERMEADO RO (m3)]]</f>
        <v>0</v>
      </c>
      <c r="W470" s="101" t="e">
        <f>Tabla1[[#This Row],[TOTAL CONSUMO AGUA LIMPIA PRODUCCIÓN (m3)]]+Tabla1[[#This Row],[TOTAL CONSUMO AGUA RECHAZO PRODUCCIÓN (m3)]]</f>
        <v>#REF!</v>
      </c>
      <c r="X47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0" s="101">
        <v>0</v>
      </c>
      <c r="Z470" s="101"/>
      <c r="AA470" s="101" t="e">
        <f>+Tabla1[[#This Row],[VOLUMEN CONSUMO AGUA LIMPIA TINTORERIA (m3)]]</f>
        <v>#REF!</v>
      </c>
      <c r="AB470" s="104" t="e">
        <f>Tabla1[[#This Row],[VOLUMEN CONSUMO AGUA LIMPIA TINTORERIA (m3)]]/Tabla1[[#This Row],[TOTAL CONSUMO AGUA PRODUCCIÓN (m3)]]</f>
        <v>#REF!</v>
      </c>
      <c r="AC470" s="101" t="e">
        <f>Tabla1[[#This Row],[TOTAL CONSUMO AGUA LIMPIA PRODUCCIÓN (m3)]]-Tabla1[[#This Row],[VOLUMEN CONSUMO AGUA LIMPIA LAVANDERIA (m3)]]</f>
        <v>#REF!</v>
      </c>
      <c r="AD470" s="101">
        <v>0</v>
      </c>
      <c r="AE470" s="105"/>
      <c r="AF470" s="105">
        <v>65</v>
      </c>
      <c r="AG470" s="105">
        <v>45</v>
      </c>
      <c r="AH470" s="105">
        <f>Tabla1[[#This Row],[VOLUMEN CONSUMO AGUA LIMPIA LAVANDERIA (m3)]]</f>
        <v>0</v>
      </c>
      <c r="AI470" s="104" t="e">
        <f>Tabla1[[#This Row],[VOLUMEN CONSUMO AGUA LIMPIA LAVANDERIA (m3)]]/Tabla1[[#This Row],[TOTAL CONSUMO AGUA PRODUCCIÓN (m3)]]</f>
        <v>#REF!</v>
      </c>
      <c r="AJ470" s="105">
        <f>'[1]Contadores Por Turno 2026'!D472-'[1]Contadores Por Turno 2026'!D471</f>
        <v>0</v>
      </c>
      <c r="AK470" s="105">
        <v>0</v>
      </c>
      <c r="AL470" s="105"/>
      <c r="AM470" s="105">
        <v>19</v>
      </c>
      <c r="AN470" s="105">
        <v>0</v>
      </c>
      <c r="AO470" s="102">
        <f>'[1]Contadores Por Turno 2026'!R472-'[1]Contadores Por Turno 2026'!R471</f>
        <v>0</v>
      </c>
      <c r="AP470" s="104" t="str">
        <f t="shared" si="1"/>
        <v>%</v>
      </c>
      <c r="AQ470" s="102">
        <v>460</v>
      </c>
      <c r="AR470" s="218">
        <v>8</v>
      </c>
      <c r="AS470" s="105">
        <f>'[1]Contadores Por Turno 2026'!L472-'[1]Contadores Por Turno 2026'!L471</f>
        <v>0</v>
      </c>
      <c r="AT470" s="102" t="e">
        <f>#REF!-#REF!</f>
        <v>#REF!</v>
      </c>
      <c r="AU470" s="102">
        <f>'[1]Contadores Por Turno 2026'!U472-'[1]Contadores Por Turno 2026'!U471</f>
        <v>0</v>
      </c>
      <c r="AV470" s="102">
        <f>'[1]Contadores Por Turno 2026'!V472-'[1]Contadores Por Turno 2026'!V471</f>
        <v>0</v>
      </c>
      <c r="AW470" s="102">
        <f>'[1]Contadores Por Turno 2026'!W472-'[1]Contadores Por Turno 2026'!W471</f>
        <v>0</v>
      </c>
      <c r="AX470" s="102"/>
      <c r="AY470" s="345">
        <f>('[1]Contadores Por Turno 2026'!AD472-'[1]Contadores Por Turno 2026'!AD471)</f>
        <v>0</v>
      </c>
      <c r="AZ470" s="345">
        <f>('[1]Contadores Por Turno 2026'!S472-'[1]Contadores Por Turno 2026'!S471)/1000</f>
        <v>0</v>
      </c>
      <c r="BA470" s="225"/>
      <c r="BB470" s="4"/>
    </row>
    <row r="471" spans="1:54" ht="15.75" thickBot="1" x14ac:dyDescent="0.3">
      <c r="A471" s="23">
        <f>+A470</f>
        <v>46179</v>
      </c>
      <c r="B471" s="17">
        <v>2</v>
      </c>
      <c r="C471" s="17">
        <f>WEEKNUM(Tabla1[[#This Row],[FECHA]],2)</f>
        <v>23</v>
      </c>
      <c r="D471" s="17">
        <f>DAY(Tabla1[[#This Row],[FECHA]])</f>
        <v>6</v>
      </c>
      <c r="E471" s="17" t="e">
        <f>#REF!-#REF!</f>
        <v>#REF!</v>
      </c>
      <c r="F471" s="17" t="e">
        <f>+Tabla1[[#This Row],[VOLUMEN  INGRESO PTAP (m3)]]*0.75</f>
        <v>#REF!</v>
      </c>
      <c r="H47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1" s="17">
        <f>('[1]Contadores Por Turno 2026'!C473-'[1]Contadores Por Turno 2026'!C472)*10</f>
        <v>0</v>
      </c>
      <c r="J471" s="342">
        <f>Tabla1[[#This Row],[ENTRADA RO 1 (m3)]]</f>
        <v>0</v>
      </c>
      <c r="K471" s="55">
        <f>Tabla1[[#This Row],[RECHAZO ETAPA 1 (m3)]]</f>
        <v>0</v>
      </c>
      <c r="L471" s="55">
        <f>Tabla1[[#This Row],[PERMEADO ETAPA 1  (m3)]]</f>
        <v>0</v>
      </c>
      <c r="M471" s="54" t="e">
        <f>1-(Tabla1[[#This Row],[VOLUMEN ENVIADO A RO (m3)]]-Tabla1[[#This Row],[VOLUMEN ENVIADO PERMEADO RO (m3)]])/Tabla1[[#This Row],[VOLUMEN ENVIADO A RO (m3)]]</f>
        <v>#DIV/0!</v>
      </c>
      <c r="N471" s="342">
        <f>('[1]Contadores Por Turno 2026'!N473-'[1]Contadores Por Turno 2026'!N472)/1000</f>
        <v>0</v>
      </c>
      <c r="O471" s="55">
        <f>('[1]Contadores Por Turno 2026'!O473-'[1]Contadores Por Turno 2026'!O472)</f>
        <v>0</v>
      </c>
      <c r="P471" s="55">
        <f>+Tabla1[[#This Row],[ENTRADA RO 1 (m3)]]-Tabla1[[#This Row],[PERMEADO ETAPA 1  (m3)]]</f>
        <v>0</v>
      </c>
      <c r="Q471" s="54" t="e">
        <f>1-(Tabla1[[#This Row],[VOLUMEN ENVIADO A RO (m3)]]-Tabla1[[#This Row],[VOLUMEN ENVIADO PERMEADO RO (m3)]])/Tabla1[[#This Row],[VOLUMEN ENVIADO A RO (m3)]]</f>
        <v>#DIV/0!</v>
      </c>
      <c r="R471" s="55">
        <v>0</v>
      </c>
      <c r="S471" s="55" t="e">
        <f>((#REF!-#REF!))</f>
        <v>#REF!</v>
      </c>
      <c r="T471" s="55" t="e">
        <f>Tabla1[[#This Row],[ENTRADA ETAPA 2 (m3)]]-Tabla1[[#This Row],[PERMEADO ETAPA 2 (m3)]]</f>
        <v>#REF!</v>
      </c>
      <c r="U471" s="54" t="s">
        <v>18</v>
      </c>
      <c r="V471" s="55">
        <f>Tabla1[[#This Row],[VOLUMEN ENVIADO PERMEADO RO (m3)]]</f>
        <v>0</v>
      </c>
      <c r="W471" s="101" t="e">
        <f>Tabla1[[#This Row],[TOTAL CONSUMO AGUA LIMPIA PRODUCCIÓN (m3)]]+Tabla1[[#This Row],[TOTAL CONSUMO AGUA RECHAZO PRODUCCIÓN (m3)]]</f>
        <v>#REF!</v>
      </c>
      <c r="X4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1" s="101">
        <v>0</v>
      </c>
      <c r="Z471" s="101"/>
      <c r="AA471" s="106" t="e">
        <f>+Tabla1[[#This Row],[VOLUMEN CONSUMO AGUA LIMPIA TINTORERIA (m3)]]</f>
        <v>#REF!</v>
      </c>
      <c r="AB471" s="104" t="e">
        <f>Tabla1[[#This Row],[VOLUMEN CONSUMO AGUA LIMPIA TINTORERIA (m3)]]/Tabla1[[#This Row],[TOTAL CONSUMO AGUA PRODUCCIÓN (m3)]]</f>
        <v>#REF!</v>
      </c>
      <c r="AC471" s="106" t="e">
        <f>Tabla1[[#This Row],[TOTAL CONSUMO AGUA LIMPIA PRODUCCIÓN (m3)]]-Tabla1[[#This Row],[VOLUMEN CONSUMO AGUA LIMPIA LAVANDERIA (m3)]]</f>
        <v>#REF!</v>
      </c>
      <c r="AD471" s="106">
        <v>0</v>
      </c>
      <c r="AE471" s="110"/>
      <c r="AF471" s="110">
        <v>65</v>
      </c>
      <c r="AG471" s="110">
        <v>45</v>
      </c>
      <c r="AH471" s="110">
        <f>Tabla1[[#This Row],[VOLUMEN CONSUMO AGUA LIMPIA LAVANDERIA (m3)]]</f>
        <v>0</v>
      </c>
      <c r="AI471" s="104" t="e">
        <f>Tabla1[[#This Row],[VOLUMEN CONSUMO AGUA LIMPIA LAVANDERIA (m3)]]/Tabla1[[#This Row],[TOTAL CONSUMO AGUA PRODUCCIÓN (m3)]]</f>
        <v>#REF!</v>
      </c>
      <c r="AJ471" s="110">
        <f>'[1]Contadores Por Turno 2026'!D473-'[1]Contadores Por Turno 2026'!D472</f>
        <v>0</v>
      </c>
      <c r="AK471" s="110">
        <v>0</v>
      </c>
      <c r="AL471" s="110"/>
      <c r="AM471" s="110">
        <v>19</v>
      </c>
      <c r="AN471" s="110">
        <v>0</v>
      </c>
      <c r="AO471" s="107">
        <f>'[1]Contadores Por Turno 2026'!R473-'[1]Contadores Por Turno 2026'!R472</f>
        <v>0</v>
      </c>
      <c r="AP471" s="109" t="str">
        <f t="shared" si="1"/>
        <v>%</v>
      </c>
      <c r="AQ471" s="107"/>
      <c r="AR471" s="219">
        <v>8</v>
      </c>
      <c r="AS471" s="110">
        <f>'[1]Contadores Por Turno 2026'!L473-'[1]Contadores Por Turno 2026'!L472</f>
        <v>0</v>
      </c>
      <c r="AT471" s="107" t="e">
        <f>#REF!-#REF!</f>
        <v>#REF!</v>
      </c>
      <c r="AU471" s="107">
        <f>'[1]Contadores Por Turno 2026'!U473-'[1]Contadores Por Turno 2026'!U472</f>
        <v>0</v>
      </c>
      <c r="AV471" s="107">
        <f>'[1]Contadores Por Turno 2026'!V473-'[1]Contadores Por Turno 2026'!V472</f>
        <v>0</v>
      </c>
      <c r="AW471" s="107">
        <f>'[1]Contadores Por Turno 2026'!W473-'[1]Contadores Por Turno 2026'!W472</f>
        <v>0</v>
      </c>
      <c r="AX471" s="107"/>
      <c r="AY471" s="346">
        <f>('[1]Contadores Por Turno 2026'!AD473-'[1]Contadores Por Turno 2026'!AD472)</f>
        <v>0</v>
      </c>
      <c r="AZ471" s="346">
        <f>('[1]Contadores Por Turno 2026'!S473-'[1]Contadores Por Turno 2026'!S472)/1000</f>
        <v>0</v>
      </c>
      <c r="BA471" s="225"/>
      <c r="BB471" s="4"/>
    </row>
    <row r="472" spans="1:54" ht="15.75" thickBot="1" x14ac:dyDescent="0.3">
      <c r="A472" s="27">
        <f>+A471</f>
        <v>46179</v>
      </c>
      <c r="B472" s="28">
        <v>3</v>
      </c>
      <c r="C472" s="28">
        <f>WEEKNUM(Tabla1[[#This Row],[FECHA]],2)</f>
        <v>23</v>
      </c>
      <c r="D472" s="28">
        <f>DAY(Tabla1[[#This Row],[FECHA]])</f>
        <v>6</v>
      </c>
      <c r="E472" s="28" t="e">
        <f>#REF!-#REF!</f>
        <v>#REF!</v>
      </c>
      <c r="F472" s="28" t="e">
        <f>+Tabla1[[#This Row],[VOLUMEN  INGRESO PTAP (m3)]]*0.75</f>
        <v>#REF!</v>
      </c>
      <c r="G472" s="28"/>
      <c r="H47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2" s="28">
        <f>('[1]Contadores Por Turno 2026'!C474-'[1]Contadores Por Turno 2026'!C473)*10</f>
        <v>0</v>
      </c>
      <c r="J472" s="343">
        <f>Tabla1[[#This Row],[ENTRADA RO 1 (m3)]]</f>
        <v>0</v>
      </c>
      <c r="K472" s="61">
        <f>Tabla1[[#This Row],[RECHAZO ETAPA 1 (m3)]]</f>
        <v>0</v>
      </c>
      <c r="L472" s="61">
        <f>Tabla1[[#This Row],[PERMEADO ETAPA 1  (m3)]]</f>
        <v>0</v>
      </c>
      <c r="M472" s="60" t="e">
        <f>1-(Tabla1[[#This Row],[VOLUMEN ENVIADO A RO (m3)]]-Tabla1[[#This Row],[VOLUMEN ENVIADO PERMEADO RO (m3)]])/Tabla1[[#This Row],[VOLUMEN ENVIADO A RO (m3)]]</f>
        <v>#DIV/0!</v>
      </c>
      <c r="N472" s="343">
        <f>('[1]Contadores Por Turno 2026'!N474-'[1]Contadores Por Turno 2026'!N473)/1000</f>
        <v>0</v>
      </c>
      <c r="O472" s="61">
        <f>('[1]Contadores Por Turno 2026'!O474-'[1]Contadores Por Turno 2026'!O473)</f>
        <v>0</v>
      </c>
      <c r="P472" s="61">
        <f>+Tabla1[[#This Row],[ENTRADA RO 1 (m3)]]-Tabla1[[#This Row],[PERMEADO ETAPA 1  (m3)]]</f>
        <v>0</v>
      </c>
      <c r="Q472" s="60" t="e">
        <f>1-(Tabla1[[#This Row],[VOLUMEN ENVIADO A RO (m3)]]-Tabla1[[#This Row],[VOLUMEN ENVIADO PERMEADO RO (m3)]])/Tabla1[[#This Row],[VOLUMEN ENVIADO A RO (m3)]]</f>
        <v>#DIV/0!</v>
      </c>
      <c r="R472" s="61">
        <v>0</v>
      </c>
      <c r="S472" s="61" t="e">
        <f>((#REF!-#REF!))</f>
        <v>#REF!</v>
      </c>
      <c r="T472" s="61" t="e">
        <f>Tabla1[[#This Row],[ENTRADA ETAPA 2 (m3)]]-Tabla1[[#This Row],[PERMEADO ETAPA 2 (m3)]]</f>
        <v>#REF!</v>
      </c>
      <c r="U472" s="60" t="s">
        <v>18</v>
      </c>
      <c r="V472" s="61">
        <f>Tabla1[[#This Row],[VOLUMEN ENVIADO PERMEADO RO (m3)]]</f>
        <v>0</v>
      </c>
      <c r="W472" s="101" t="e">
        <f>Tabla1[[#This Row],[TOTAL CONSUMO AGUA LIMPIA PRODUCCIÓN (m3)]]+Tabla1[[#This Row],[TOTAL CONSUMO AGUA RECHAZO PRODUCCIÓN (m3)]]</f>
        <v>#REF!</v>
      </c>
      <c r="X4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2" s="101">
        <v>0</v>
      </c>
      <c r="Z472" s="101"/>
      <c r="AA472" s="111" t="e">
        <f>+Tabla1[[#This Row],[VOLUMEN CONSUMO AGUA LIMPIA TINTORERIA (m3)]]</f>
        <v>#REF!</v>
      </c>
      <c r="AB472" s="104" t="e">
        <f>Tabla1[[#This Row],[VOLUMEN CONSUMO AGUA LIMPIA TINTORERIA (m3)]]/Tabla1[[#This Row],[TOTAL CONSUMO AGUA PRODUCCIÓN (m3)]]</f>
        <v>#REF!</v>
      </c>
      <c r="AC472" s="111" t="e">
        <f>Tabla1[[#This Row],[TOTAL CONSUMO AGUA LIMPIA PRODUCCIÓN (m3)]]-Tabla1[[#This Row],[VOLUMEN CONSUMO AGUA LIMPIA LAVANDERIA (m3)]]</f>
        <v>#REF!</v>
      </c>
      <c r="AD472" s="111">
        <v>0</v>
      </c>
      <c r="AE472" s="115"/>
      <c r="AF472" s="115">
        <v>65</v>
      </c>
      <c r="AG472" s="115">
        <v>45</v>
      </c>
      <c r="AH472" s="115">
        <f>Tabla1[[#This Row],[VOLUMEN CONSUMO AGUA LIMPIA LAVANDERIA (m3)]]</f>
        <v>0</v>
      </c>
      <c r="AI472" s="104" t="e">
        <f>Tabla1[[#This Row],[VOLUMEN CONSUMO AGUA LIMPIA LAVANDERIA (m3)]]/Tabla1[[#This Row],[TOTAL CONSUMO AGUA PRODUCCIÓN (m3)]]</f>
        <v>#REF!</v>
      </c>
      <c r="AJ472" s="115">
        <f>'[1]Contadores Por Turno 2026'!D474-'[1]Contadores Por Turno 2026'!D473</f>
        <v>0</v>
      </c>
      <c r="AK472" s="115">
        <v>0</v>
      </c>
      <c r="AL472" s="115"/>
      <c r="AM472" s="115">
        <v>19</v>
      </c>
      <c r="AN472" s="115">
        <v>0</v>
      </c>
      <c r="AO472" s="112">
        <f>'[1]Contadores Por Turno 2026'!R474-'[1]Contadores Por Turno 2026'!R473</f>
        <v>0</v>
      </c>
      <c r="AP472" s="114" t="str">
        <f t="shared" si="1"/>
        <v>%</v>
      </c>
      <c r="AQ472" s="112"/>
      <c r="AR472" s="220">
        <v>8</v>
      </c>
      <c r="AS472" s="115">
        <f>'[1]Contadores Por Turno 2026'!L474-'[1]Contadores Por Turno 2026'!L473</f>
        <v>0</v>
      </c>
      <c r="AT472" s="112" t="e">
        <f>#REF!-#REF!</f>
        <v>#REF!</v>
      </c>
      <c r="AU472" s="112">
        <f>'[1]Contadores Por Turno 2026'!U474-'[1]Contadores Por Turno 2026'!U473</f>
        <v>0</v>
      </c>
      <c r="AV472" s="112">
        <f>'[1]Contadores Por Turno 2026'!V474-'[1]Contadores Por Turno 2026'!V473</f>
        <v>0</v>
      </c>
      <c r="AW472" s="112">
        <f>'[1]Contadores Por Turno 2026'!W474-'[1]Contadores Por Turno 2026'!W473</f>
        <v>0</v>
      </c>
      <c r="AX472" s="112"/>
      <c r="AY472" s="112">
        <f>('[1]Contadores Por Turno 2026'!AD474-'[1]Contadores Por Turno 2026'!AD473)</f>
        <v>0</v>
      </c>
      <c r="AZ472" s="112">
        <f>('[1]Contadores Por Turno 2026'!S474-'[1]Contadores Por Turno 2026'!S473)/1000</f>
        <v>0</v>
      </c>
      <c r="BA472" s="225"/>
      <c r="BB472" s="4"/>
    </row>
    <row r="473" spans="1:54" ht="15.75" thickBot="1" x14ac:dyDescent="0.3">
      <c r="A473" s="25">
        <f>+A472+1</f>
        <v>46180</v>
      </c>
      <c r="B473" s="26">
        <v>1</v>
      </c>
      <c r="C473" s="26">
        <f>WEEKNUM(Tabla1[[#This Row],[FECHA]],2)</f>
        <v>23</v>
      </c>
      <c r="D473" s="26">
        <f>DAY(Tabla1[[#This Row],[FECHA]])</f>
        <v>7</v>
      </c>
      <c r="E473" s="26" t="e">
        <f>#REF!-#REF!</f>
        <v>#REF!</v>
      </c>
      <c r="F473" s="26" t="e">
        <f>+Tabla1[[#This Row],[VOLUMEN  INGRESO PTAP (m3)]]*0.75</f>
        <v>#REF!</v>
      </c>
      <c r="G473" s="26"/>
      <c r="H4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3" s="26">
        <f>('[1]Contadores Por Turno 2026'!C475-'[1]Contadores Por Turno 2026'!C474)*10</f>
        <v>0</v>
      </c>
      <c r="J473" s="341">
        <f>Tabla1[[#This Row],[ENTRADA RO 1 (m3)]]</f>
        <v>0</v>
      </c>
      <c r="K473" s="57">
        <f>Tabla1[[#This Row],[RECHAZO ETAPA 1 (m3)]]</f>
        <v>0</v>
      </c>
      <c r="L473" s="57">
        <f>Tabla1[[#This Row],[PERMEADO ETAPA 1  (m3)]]</f>
        <v>0</v>
      </c>
      <c r="M473" s="56" t="e">
        <f>1-(Tabla1[[#This Row],[VOLUMEN ENVIADO A RO (m3)]]-Tabla1[[#This Row],[VOLUMEN ENVIADO PERMEADO RO (m3)]])/Tabla1[[#This Row],[VOLUMEN ENVIADO A RO (m3)]]</f>
        <v>#DIV/0!</v>
      </c>
      <c r="N473" s="341">
        <f>('[1]Contadores Por Turno 2026'!N475-'[1]Contadores Por Turno 2026'!N474)/1000</f>
        <v>0</v>
      </c>
      <c r="O473" s="57">
        <f>('[1]Contadores Por Turno 2026'!O475-'[1]Contadores Por Turno 2026'!O474)</f>
        <v>0</v>
      </c>
      <c r="P473" s="57">
        <f>+Tabla1[[#This Row],[ENTRADA RO 1 (m3)]]-Tabla1[[#This Row],[PERMEADO ETAPA 1  (m3)]]</f>
        <v>0</v>
      </c>
      <c r="Q473" s="56" t="e">
        <f>1-(Tabla1[[#This Row],[VOLUMEN ENVIADO A RO (m3)]]-Tabla1[[#This Row],[VOLUMEN ENVIADO PERMEADO RO (m3)]])/Tabla1[[#This Row],[VOLUMEN ENVIADO A RO (m3)]]</f>
        <v>#DIV/0!</v>
      </c>
      <c r="R473" s="57">
        <v>0</v>
      </c>
      <c r="S473" s="57" t="e">
        <f>((#REF!-#REF!))</f>
        <v>#REF!</v>
      </c>
      <c r="T473" s="57" t="e">
        <f>Tabla1[[#This Row],[ENTRADA ETAPA 2 (m3)]]-Tabla1[[#This Row],[PERMEADO ETAPA 2 (m3)]]</f>
        <v>#REF!</v>
      </c>
      <c r="U473" s="56" t="s">
        <v>18</v>
      </c>
      <c r="V473" s="57">
        <f>Tabla1[[#This Row],[VOLUMEN ENVIADO PERMEADO RO (m3)]]</f>
        <v>0</v>
      </c>
      <c r="W473" s="101" t="e">
        <f>Tabla1[[#This Row],[TOTAL CONSUMO AGUA LIMPIA PRODUCCIÓN (m3)]]+Tabla1[[#This Row],[TOTAL CONSUMO AGUA RECHAZO PRODUCCIÓN (m3)]]</f>
        <v>#REF!</v>
      </c>
      <c r="X47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3" s="101">
        <v>0</v>
      </c>
      <c r="Z473" s="101"/>
      <c r="AA473" s="101" t="e">
        <f>+Tabla1[[#This Row],[VOLUMEN CONSUMO AGUA LIMPIA TINTORERIA (m3)]]</f>
        <v>#REF!</v>
      </c>
      <c r="AB473" s="104" t="e">
        <f>Tabla1[[#This Row],[VOLUMEN CONSUMO AGUA LIMPIA TINTORERIA (m3)]]/Tabla1[[#This Row],[TOTAL CONSUMO AGUA PRODUCCIÓN (m3)]]</f>
        <v>#REF!</v>
      </c>
      <c r="AC473" s="101" t="e">
        <f>Tabla1[[#This Row],[TOTAL CONSUMO AGUA LIMPIA PRODUCCIÓN (m3)]]-Tabla1[[#This Row],[VOLUMEN CONSUMO AGUA LIMPIA LAVANDERIA (m3)]]</f>
        <v>#REF!</v>
      </c>
      <c r="AD473" s="101">
        <v>0</v>
      </c>
      <c r="AE473" s="105"/>
      <c r="AF473" s="105">
        <v>65</v>
      </c>
      <c r="AG473" s="105">
        <v>45</v>
      </c>
      <c r="AH473" s="105">
        <f>Tabla1[[#This Row],[VOLUMEN CONSUMO AGUA LIMPIA LAVANDERIA (m3)]]</f>
        <v>0</v>
      </c>
      <c r="AI473" s="104" t="e">
        <f>Tabla1[[#This Row],[VOLUMEN CONSUMO AGUA LIMPIA LAVANDERIA (m3)]]/Tabla1[[#This Row],[TOTAL CONSUMO AGUA PRODUCCIÓN (m3)]]</f>
        <v>#REF!</v>
      </c>
      <c r="AJ473" s="105">
        <f>'[1]Contadores Por Turno 2026'!D475-'[1]Contadores Por Turno 2026'!D474</f>
        <v>0</v>
      </c>
      <c r="AK473" s="105">
        <v>0</v>
      </c>
      <c r="AL473" s="105"/>
      <c r="AM473" s="105">
        <v>19</v>
      </c>
      <c r="AN473" s="105">
        <v>0</v>
      </c>
      <c r="AO473" s="102">
        <f>'[1]Contadores Por Turno 2026'!R475-'[1]Contadores Por Turno 2026'!R474</f>
        <v>0</v>
      </c>
      <c r="AP473" s="104" t="str">
        <f t="shared" si="1"/>
        <v>%</v>
      </c>
      <c r="AQ473" s="102">
        <v>4041</v>
      </c>
      <c r="AR473" s="218">
        <v>8</v>
      </c>
      <c r="AS473" s="105">
        <f>'[1]Contadores Por Turno 2026'!L475-'[1]Contadores Por Turno 2026'!L474</f>
        <v>0</v>
      </c>
      <c r="AT473" s="102" t="e">
        <f>#REF!-#REF!</f>
        <v>#REF!</v>
      </c>
      <c r="AU473" s="102">
        <f>'[1]Contadores Por Turno 2026'!U475-'[1]Contadores Por Turno 2026'!U474</f>
        <v>0</v>
      </c>
      <c r="AV473" s="102">
        <f>'[1]Contadores Por Turno 2026'!V475-'[1]Contadores Por Turno 2026'!V474</f>
        <v>0</v>
      </c>
      <c r="AW473" s="102">
        <f>'[1]Contadores Por Turno 2026'!W475-'[1]Contadores Por Turno 2026'!W474</f>
        <v>0</v>
      </c>
      <c r="AX473" s="102"/>
      <c r="AY473" s="345">
        <f>('[1]Contadores Por Turno 2026'!AD475-'[1]Contadores Por Turno 2026'!AD474)</f>
        <v>0</v>
      </c>
      <c r="AZ473" s="345">
        <f>('[1]Contadores Por Turno 2026'!S475-'[1]Contadores Por Turno 2026'!S474)/1000</f>
        <v>0</v>
      </c>
      <c r="BA473" s="225"/>
      <c r="BB473" s="4"/>
    </row>
    <row r="474" spans="1:54" ht="15.75" thickBot="1" x14ac:dyDescent="0.3">
      <c r="A474" s="23">
        <f>+A473</f>
        <v>46180</v>
      </c>
      <c r="B474" s="17">
        <v>2</v>
      </c>
      <c r="C474" s="17">
        <f>WEEKNUM(Tabla1[[#This Row],[FECHA]],2)</f>
        <v>23</v>
      </c>
      <c r="D474" s="17">
        <f>DAY(Tabla1[[#This Row],[FECHA]])</f>
        <v>7</v>
      </c>
      <c r="E474" s="17" t="e">
        <f>#REF!-#REF!</f>
        <v>#REF!</v>
      </c>
      <c r="F474" s="17" t="e">
        <f>+Tabla1[[#This Row],[VOLUMEN  INGRESO PTAP (m3)]]*0.75</f>
        <v>#REF!</v>
      </c>
      <c r="H47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4" s="17">
        <f>('[1]Contadores Por Turno 2026'!C476-'[1]Contadores Por Turno 2026'!C475)*10</f>
        <v>0</v>
      </c>
      <c r="J474" s="342">
        <f>Tabla1[[#This Row],[ENTRADA RO 1 (m3)]]</f>
        <v>0</v>
      </c>
      <c r="K474" s="55">
        <f>Tabla1[[#This Row],[RECHAZO ETAPA 1 (m3)]]</f>
        <v>0</v>
      </c>
      <c r="L474" s="55">
        <f>Tabla1[[#This Row],[PERMEADO ETAPA 1  (m3)]]</f>
        <v>0</v>
      </c>
      <c r="M474" s="54" t="e">
        <f>1-(Tabla1[[#This Row],[VOLUMEN ENVIADO A RO (m3)]]-Tabla1[[#This Row],[VOLUMEN ENVIADO PERMEADO RO (m3)]])/Tabla1[[#This Row],[VOLUMEN ENVIADO A RO (m3)]]</f>
        <v>#DIV/0!</v>
      </c>
      <c r="N474" s="342">
        <f>('[1]Contadores Por Turno 2026'!N476-'[1]Contadores Por Turno 2026'!N475)/1000</f>
        <v>0</v>
      </c>
      <c r="O474" s="55">
        <f>('[1]Contadores Por Turno 2026'!O476-'[1]Contadores Por Turno 2026'!O475)</f>
        <v>0</v>
      </c>
      <c r="P474" s="55">
        <f>+Tabla1[[#This Row],[ENTRADA RO 1 (m3)]]-Tabla1[[#This Row],[PERMEADO ETAPA 1  (m3)]]</f>
        <v>0</v>
      </c>
      <c r="Q474" s="54" t="e">
        <f>1-(Tabla1[[#This Row],[VOLUMEN ENVIADO A RO (m3)]]-Tabla1[[#This Row],[VOLUMEN ENVIADO PERMEADO RO (m3)]])/Tabla1[[#This Row],[VOLUMEN ENVIADO A RO (m3)]]</f>
        <v>#DIV/0!</v>
      </c>
      <c r="R474" s="55">
        <v>0</v>
      </c>
      <c r="S474" s="55" t="e">
        <f>((#REF!-#REF!))</f>
        <v>#REF!</v>
      </c>
      <c r="T474" s="55" t="e">
        <f>Tabla1[[#This Row],[ENTRADA ETAPA 2 (m3)]]-Tabla1[[#This Row],[PERMEADO ETAPA 2 (m3)]]</f>
        <v>#REF!</v>
      </c>
      <c r="U474" s="54" t="s">
        <v>18</v>
      </c>
      <c r="V474" s="55">
        <f>Tabla1[[#This Row],[VOLUMEN ENVIADO PERMEADO RO (m3)]]</f>
        <v>0</v>
      </c>
      <c r="W474" s="101" t="e">
        <f>Tabla1[[#This Row],[TOTAL CONSUMO AGUA LIMPIA PRODUCCIÓN (m3)]]+Tabla1[[#This Row],[TOTAL CONSUMO AGUA RECHAZO PRODUCCIÓN (m3)]]</f>
        <v>#REF!</v>
      </c>
      <c r="X4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4" s="101">
        <v>0</v>
      </c>
      <c r="Z474" s="101"/>
      <c r="AA474" s="106" t="e">
        <f>+Tabla1[[#This Row],[VOLUMEN CONSUMO AGUA LIMPIA TINTORERIA (m3)]]</f>
        <v>#REF!</v>
      </c>
      <c r="AB474" s="104" t="e">
        <f>Tabla1[[#This Row],[VOLUMEN CONSUMO AGUA LIMPIA TINTORERIA (m3)]]/Tabla1[[#This Row],[TOTAL CONSUMO AGUA PRODUCCIÓN (m3)]]</f>
        <v>#REF!</v>
      </c>
      <c r="AC474" s="106" t="e">
        <f>Tabla1[[#This Row],[TOTAL CONSUMO AGUA LIMPIA PRODUCCIÓN (m3)]]-Tabla1[[#This Row],[VOLUMEN CONSUMO AGUA LIMPIA LAVANDERIA (m3)]]</f>
        <v>#REF!</v>
      </c>
      <c r="AD474" s="106">
        <v>0</v>
      </c>
      <c r="AE474" s="110"/>
      <c r="AF474" s="110">
        <v>65</v>
      </c>
      <c r="AG474" s="110">
        <v>45</v>
      </c>
      <c r="AH474" s="110">
        <f>Tabla1[[#This Row],[VOLUMEN CONSUMO AGUA LIMPIA LAVANDERIA (m3)]]</f>
        <v>0</v>
      </c>
      <c r="AI474" s="104" t="e">
        <f>Tabla1[[#This Row],[VOLUMEN CONSUMO AGUA LIMPIA LAVANDERIA (m3)]]/Tabla1[[#This Row],[TOTAL CONSUMO AGUA PRODUCCIÓN (m3)]]</f>
        <v>#REF!</v>
      </c>
      <c r="AJ474" s="110">
        <f>'[1]Contadores Por Turno 2026'!D476-'[1]Contadores Por Turno 2026'!D475</f>
        <v>0</v>
      </c>
      <c r="AK474" s="110">
        <v>0</v>
      </c>
      <c r="AL474" s="110"/>
      <c r="AM474" s="110">
        <v>19</v>
      </c>
      <c r="AN474" s="110">
        <v>0</v>
      </c>
      <c r="AO474" s="107">
        <f>'[1]Contadores Por Turno 2026'!R476-'[1]Contadores Por Turno 2026'!R475</f>
        <v>0</v>
      </c>
      <c r="AP474" s="109" t="str">
        <f t="shared" si="1"/>
        <v>%</v>
      </c>
      <c r="AQ474" s="107"/>
      <c r="AR474" s="219">
        <v>8</v>
      </c>
      <c r="AS474" s="110">
        <f>'[1]Contadores Por Turno 2026'!L476-'[1]Contadores Por Turno 2026'!L475</f>
        <v>0</v>
      </c>
      <c r="AT474" s="107" t="e">
        <f>#REF!-#REF!</f>
        <v>#REF!</v>
      </c>
      <c r="AU474" s="107">
        <f>'[1]Contadores Por Turno 2026'!U476-'[1]Contadores Por Turno 2026'!U475</f>
        <v>0</v>
      </c>
      <c r="AV474" s="107">
        <f>'[1]Contadores Por Turno 2026'!V476-'[1]Contadores Por Turno 2026'!V475</f>
        <v>0</v>
      </c>
      <c r="AW474" s="107">
        <f>'[1]Contadores Por Turno 2026'!W476-'[1]Contadores Por Turno 2026'!W475</f>
        <v>0</v>
      </c>
      <c r="AX474" s="107"/>
      <c r="AY474" s="346">
        <f>('[1]Contadores Por Turno 2026'!AD476-'[1]Contadores Por Turno 2026'!AD475)</f>
        <v>0</v>
      </c>
      <c r="AZ474" s="346">
        <f>('[1]Contadores Por Turno 2026'!S476-'[1]Contadores Por Turno 2026'!S475)/1000</f>
        <v>0</v>
      </c>
      <c r="BA474" s="225"/>
      <c r="BB474" s="4"/>
    </row>
    <row r="475" spans="1:54" ht="15.75" thickBot="1" x14ac:dyDescent="0.3">
      <c r="A475" s="27">
        <f>+A474</f>
        <v>46180</v>
      </c>
      <c r="B475" s="28">
        <v>3</v>
      </c>
      <c r="C475" s="28">
        <f>WEEKNUM(Tabla1[[#This Row],[FECHA]],2)</f>
        <v>23</v>
      </c>
      <c r="D475" s="28">
        <f>DAY(Tabla1[[#This Row],[FECHA]])</f>
        <v>7</v>
      </c>
      <c r="E475" s="28" t="e">
        <f>#REF!-#REF!</f>
        <v>#REF!</v>
      </c>
      <c r="F475" s="28" t="e">
        <f>+Tabla1[[#This Row],[VOLUMEN  INGRESO PTAP (m3)]]*0.75</f>
        <v>#REF!</v>
      </c>
      <c r="G475" s="28"/>
      <c r="H47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5" s="28">
        <f>('[1]Contadores Por Turno 2026'!C477-'[1]Contadores Por Turno 2026'!C476)*10</f>
        <v>0</v>
      </c>
      <c r="J475" s="343">
        <f>Tabla1[[#This Row],[ENTRADA RO 1 (m3)]]</f>
        <v>0</v>
      </c>
      <c r="K475" s="61">
        <f>Tabla1[[#This Row],[RECHAZO ETAPA 1 (m3)]]</f>
        <v>0</v>
      </c>
      <c r="L475" s="61">
        <f>Tabla1[[#This Row],[PERMEADO ETAPA 1  (m3)]]</f>
        <v>0</v>
      </c>
      <c r="M475" s="60" t="e">
        <f>1-(Tabla1[[#This Row],[VOLUMEN ENVIADO A RO (m3)]]-Tabla1[[#This Row],[VOLUMEN ENVIADO PERMEADO RO (m3)]])/Tabla1[[#This Row],[VOLUMEN ENVIADO A RO (m3)]]</f>
        <v>#DIV/0!</v>
      </c>
      <c r="N475" s="343">
        <f>('[1]Contadores Por Turno 2026'!N477-'[1]Contadores Por Turno 2026'!N476)/1000</f>
        <v>0</v>
      </c>
      <c r="O475" s="61">
        <f>('[1]Contadores Por Turno 2026'!O477-'[1]Contadores Por Turno 2026'!O476)</f>
        <v>0</v>
      </c>
      <c r="P475" s="61">
        <f>+Tabla1[[#This Row],[ENTRADA RO 1 (m3)]]-Tabla1[[#This Row],[PERMEADO ETAPA 1  (m3)]]</f>
        <v>0</v>
      </c>
      <c r="Q475" s="60" t="e">
        <f>1-(Tabla1[[#This Row],[VOLUMEN ENVIADO A RO (m3)]]-Tabla1[[#This Row],[VOLUMEN ENVIADO PERMEADO RO (m3)]])/Tabla1[[#This Row],[VOLUMEN ENVIADO A RO (m3)]]</f>
        <v>#DIV/0!</v>
      </c>
      <c r="R475" s="61">
        <v>0</v>
      </c>
      <c r="S475" s="61" t="e">
        <f>((#REF!-#REF!))</f>
        <v>#REF!</v>
      </c>
      <c r="T475" s="61" t="e">
        <f>Tabla1[[#This Row],[ENTRADA ETAPA 2 (m3)]]-Tabla1[[#This Row],[PERMEADO ETAPA 2 (m3)]]</f>
        <v>#REF!</v>
      </c>
      <c r="U475" s="60" t="s">
        <v>18</v>
      </c>
      <c r="V475" s="61">
        <f>Tabla1[[#This Row],[VOLUMEN ENVIADO PERMEADO RO (m3)]]</f>
        <v>0</v>
      </c>
      <c r="W475" s="101" t="e">
        <f>Tabla1[[#This Row],[TOTAL CONSUMO AGUA LIMPIA PRODUCCIÓN (m3)]]+Tabla1[[#This Row],[TOTAL CONSUMO AGUA RECHAZO PRODUCCIÓN (m3)]]</f>
        <v>#REF!</v>
      </c>
      <c r="X4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5" s="101">
        <v>0</v>
      </c>
      <c r="Z475" s="101"/>
      <c r="AA475" s="111" t="e">
        <f>+Tabla1[[#This Row],[VOLUMEN CONSUMO AGUA LIMPIA TINTORERIA (m3)]]</f>
        <v>#REF!</v>
      </c>
      <c r="AB475" s="104" t="e">
        <f>Tabla1[[#This Row],[VOLUMEN CONSUMO AGUA LIMPIA TINTORERIA (m3)]]/Tabla1[[#This Row],[TOTAL CONSUMO AGUA PRODUCCIÓN (m3)]]</f>
        <v>#REF!</v>
      </c>
      <c r="AC475" s="111" t="e">
        <f>Tabla1[[#This Row],[TOTAL CONSUMO AGUA LIMPIA PRODUCCIÓN (m3)]]-Tabla1[[#This Row],[VOLUMEN CONSUMO AGUA LIMPIA LAVANDERIA (m3)]]</f>
        <v>#REF!</v>
      </c>
      <c r="AD475" s="111">
        <v>0</v>
      </c>
      <c r="AE475" s="115"/>
      <c r="AF475" s="115">
        <v>65</v>
      </c>
      <c r="AG475" s="115">
        <v>45</v>
      </c>
      <c r="AH475" s="115">
        <f>Tabla1[[#This Row],[VOLUMEN CONSUMO AGUA LIMPIA LAVANDERIA (m3)]]</f>
        <v>0</v>
      </c>
      <c r="AI475" s="104" t="e">
        <f>Tabla1[[#This Row],[VOLUMEN CONSUMO AGUA LIMPIA LAVANDERIA (m3)]]/Tabla1[[#This Row],[TOTAL CONSUMO AGUA PRODUCCIÓN (m3)]]</f>
        <v>#REF!</v>
      </c>
      <c r="AJ475" s="115">
        <f>'[1]Contadores Por Turno 2026'!D477-'[1]Contadores Por Turno 2026'!D476</f>
        <v>0</v>
      </c>
      <c r="AK475" s="115">
        <v>0</v>
      </c>
      <c r="AL475" s="115"/>
      <c r="AM475" s="115">
        <v>19</v>
      </c>
      <c r="AN475" s="115">
        <v>0</v>
      </c>
      <c r="AO475" s="112">
        <f>'[1]Contadores Por Turno 2026'!R477-'[1]Contadores Por Turno 2026'!R476</f>
        <v>0</v>
      </c>
      <c r="AP475" s="114" t="str">
        <f t="shared" si="1"/>
        <v>%</v>
      </c>
      <c r="AQ475" s="112"/>
      <c r="AR475" s="220">
        <v>8</v>
      </c>
      <c r="AS475" s="115">
        <f>'[1]Contadores Por Turno 2026'!L477-'[1]Contadores Por Turno 2026'!L476</f>
        <v>0</v>
      </c>
      <c r="AT475" s="112" t="e">
        <f>#REF!-#REF!</f>
        <v>#REF!</v>
      </c>
      <c r="AU475" s="112">
        <f>'[1]Contadores Por Turno 2026'!U477-'[1]Contadores Por Turno 2026'!U476</f>
        <v>0</v>
      </c>
      <c r="AV475" s="112">
        <f>'[1]Contadores Por Turno 2026'!V477-'[1]Contadores Por Turno 2026'!V476</f>
        <v>0</v>
      </c>
      <c r="AW475" s="112">
        <f>'[1]Contadores Por Turno 2026'!W477-'[1]Contadores Por Turno 2026'!W476</f>
        <v>0</v>
      </c>
      <c r="AX475" s="112"/>
      <c r="AY475" s="112">
        <f>('[1]Contadores Por Turno 2026'!AD477-'[1]Contadores Por Turno 2026'!AD476)</f>
        <v>0</v>
      </c>
      <c r="AZ475" s="112">
        <f>('[1]Contadores Por Turno 2026'!S477-'[1]Contadores Por Turno 2026'!S476)/1000</f>
        <v>0</v>
      </c>
      <c r="BA475" s="225"/>
      <c r="BB475" s="4"/>
    </row>
    <row r="476" spans="1:54" ht="15.75" thickBot="1" x14ac:dyDescent="0.3">
      <c r="A476" s="25">
        <f>+A475+1</f>
        <v>46181</v>
      </c>
      <c r="B476" s="26">
        <v>1</v>
      </c>
      <c r="C476" s="26">
        <f>WEEKNUM(Tabla1[[#This Row],[FECHA]],2)</f>
        <v>24</v>
      </c>
      <c r="D476" s="26">
        <f>DAY(Tabla1[[#This Row],[FECHA]])</f>
        <v>8</v>
      </c>
      <c r="E476" s="26" t="e">
        <f>#REF!-#REF!</f>
        <v>#REF!</v>
      </c>
      <c r="F476" s="26" t="e">
        <f>+Tabla1[[#This Row],[VOLUMEN  INGRESO PTAP (m3)]]*0.75</f>
        <v>#REF!</v>
      </c>
      <c r="G476" s="26"/>
      <c r="H4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6" s="26">
        <f>('[1]Contadores Por Turno 2026'!C478-'[1]Contadores Por Turno 2026'!C477)*10</f>
        <v>0</v>
      </c>
      <c r="J476" s="341">
        <f>Tabla1[[#This Row],[ENTRADA RO 1 (m3)]]</f>
        <v>0</v>
      </c>
      <c r="K476" s="57">
        <f>Tabla1[[#This Row],[RECHAZO ETAPA 1 (m3)]]</f>
        <v>0</v>
      </c>
      <c r="L476" s="57">
        <f>Tabla1[[#This Row],[PERMEADO ETAPA 1  (m3)]]</f>
        <v>0</v>
      </c>
      <c r="M476" s="56" t="e">
        <f>1-(Tabla1[[#This Row],[VOLUMEN ENVIADO A RO (m3)]]-Tabla1[[#This Row],[VOLUMEN ENVIADO PERMEADO RO (m3)]])/Tabla1[[#This Row],[VOLUMEN ENVIADO A RO (m3)]]</f>
        <v>#DIV/0!</v>
      </c>
      <c r="N476" s="341">
        <f>('[1]Contadores Por Turno 2026'!N478-'[1]Contadores Por Turno 2026'!N477)/1000</f>
        <v>0</v>
      </c>
      <c r="O476" s="57">
        <f>('[1]Contadores Por Turno 2026'!O478-'[1]Contadores Por Turno 2026'!O477)</f>
        <v>0</v>
      </c>
      <c r="P476" s="57">
        <f>+Tabla1[[#This Row],[ENTRADA RO 1 (m3)]]-Tabla1[[#This Row],[PERMEADO ETAPA 1  (m3)]]</f>
        <v>0</v>
      </c>
      <c r="Q476" s="56" t="e">
        <f>1-(Tabla1[[#This Row],[VOLUMEN ENVIADO A RO (m3)]]-Tabla1[[#This Row],[VOLUMEN ENVIADO PERMEADO RO (m3)]])/Tabla1[[#This Row],[VOLUMEN ENVIADO A RO (m3)]]</f>
        <v>#DIV/0!</v>
      </c>
      <c r="R476" s="57">
        <v>0</v>
      </c>
      <c r="S476" s="57" t="e">
        <f>((#REF!-#REF!))</f>
        <v>#REF!</v>
      </c>
      <c r="T476" s="57" t="e">
        <f>Tabla1[[#This Row],[ENTRADA ETAPA 2 (m3)]]-Tabla1[[#This Row],[PERMEADO ETAPA 2 (m3)]]</f>
        <v>#REF!</v>
      </c>
      <c r="U476" s="56" t="s">
        <v>18</v>
      </c>
      <c r="V476" s="57">
        <f>Tabla1[[#This Row],[VOLUMEN ENVIADO PERMEADO RO (m3)]]</f>
        <v>0</v>
      </c>
      <c r="W476" s="101" t="e">
        <f>Tabla1[[#This Row],[TOTAL CONSUMO AGUA LIMPIA PRODUCCIÓN (m3)]]+Tabla1[[#This Row],[TOTAL CONSUMO AGUA RECHAZO PRODUCCIÓN (m3)]]</f>
        <v>#REF!</v>
      </c>
      <c r="X47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6" s="101">
        <v>0</v>
      </c>
      <c r="Z476" s="101"/>
      <c r="AA476" s="101" t="e">
        <f>+Tabla1[[#This Row],[VOLUMEN CONSUMO AGUA LIMPIA TINTORERIA (m3)]]</f>
        <v>#REF!</v>
      </c>
      <c r="AB476" s="104" t="e">
        <f>Tabla1[[#This Row],[VOLUMEN CONSUMO AGUA LIMPIA TINTORERIA (m3)]]/Tabla1[[#This Row],[TOTAL CONSUMO AGUA PRODUCCIÓN (m3)]]</f>
        <v>#REF!</v>
      </c>
      <c r="AC476" s="101" t="e">
        <f>Tabla1[[#This Row],[TOTAL CONSUMO AGUA LIMPIA PRODUCCIÓN (m3)]]-Tabla1[[#This Row],[VOLUMEN CONSUMO AGUA LIMPIA LAVANDERIA (m3)]]</f>
        <v>#REF!</v>
      </c>
      <c r="AD476" s="101">
        <v>0</v>
      </c>
      <c r="AE476" s="105"/>
      <c r="AF476" s="105">
        <v>65</v>
      </c>
      <c r="AG476" s="105">
        <v>45</v>
      </c>
      <c r="AH476" s="105">
        <f>Tabla1[[#This Row],[VOLUMEN CONSUMO AGUA LIMPIA LAVANDERIA (m3)]]</f>
        <v>0</v>
      </c>
      <c r="AI476" s="104" t="e">
        <f>Tabla1[[#This Row],[VOLUMEN CONSUMO AGUA LIMPIA LAVANDERIA (m3)]]/Tabla1[[#This Row],[TOTAL CONSUMO AGUA PRODUCCIÓN (m3)]]</f>
        <v>#REF!</v>
      </c>
      <c r="AJ476" s="105">
        <f>'[1]Contadores Por Turno 2026'!D478-'[1]Contadores Por Turno 2026'!D477</f>
        <v>0</v>
      </c>
      <c r="AK476" s="105">
        <v>0</v>
      </c>
      <c r="AL476" s="105"/>
      <c r="AM476" s="105">
        <v>19</v>
      </c>
      <c r="AN476" s="105">
        <v>0</v>
      </c>
      <c r="AO476" s="102">
        <f>'[1]Contadores Por Turno 2026'!R478-'[1]Contadores Por Turno 2026'!R477</f>
        <v>0</v>
      </c>
      <c r="AP476" s="104" t="str">
        <f t="shared" si="1"/>
        <v>%</v>
      </c>
      <c r="AQ476" s="102">
        <v>0</v>
      </c>
      <c r="AR476" s="218">
        <v>8</v>
      </c>
      <c r="AS476" s="105">
        <f>'[1]Contadores Por Turno 2026'!L478-'[1]Contadores Por Turno 2026'!L477</f>
        <v>0</v>
      </c>
      <c r="AT476" s="102" t="e">
        <f>#REF!-#REF!</f>
        <v>#REF!</v>
      </c>
      <c r="AU476" s="102">
        <f>'[1]Contadores Por Turno 2026'!U478-'[1]Contadores Por Turno 2026'!U477</f>
        <v>0</v>
      </c>
      <c r="AV476" s="102">
        <f>'[1]Contadores Por Turno 2026'!V478-'[1]Contadores Por Turno 2026'!V477</f>
        <v>0</v>
      </c>
      <c r="AW476" s="102">
        <f>'[1]Contadores Por Turno 2026'!W478-'[1]Contadores Por Turno 2026'!W477</f>
        <v>0</v>
      </c>
      <c r="AX476" s="102"/>
      <c r="AY476" s="345">
        <f>('[1]Contadores Por Turno 2026'!AD478-'[1]Contadores Por Turno 2026'!AD477)</f>
        <v>0</v>
      </c>
      <c r="AZ476" s="345">
        <f>('[1]Contadores Por Turno 2026'!S478-'[1]Contadores Por Turno 2026'!S477)/1000</f>
        <v>0</v>
      </c>
      <c r="BA476" s="225"/>
      <c r="BB476" s="4"/>
    </row>
    <row r="477" spans="1:54" ht="15.75" thickBot="1" x14ac:dyDescent="0.3">
      <c r="A477" s="23">
        <f>+A476</f>
        <v>46181</v>
      </c>
      <c r="B477" s="17">
        <v>2</v>
      </c>
      <c r="C477" s="17">
        <f>WEEKNUM(Tabla1[[#This Row],[FECHA]],2)</f>
        <v>24</v>
      </c>
      <c r="D477" s="17">
        <f>DAY(Tabla1[[#This Row],[FECHA]])</f>
        <v>8</v>
      </c>
      <c r="E477" s="17" t="e">
        <f>#REF!-#REF!</f>
        <v>#REF!</v>
      </c>
      <c r="F477" s="17" t="e">
        <f>+Tabla1[[#This Row],[VOLUMEN  INGRESO PTAP (m3)]]*0.75</f>
        <v>#REF!</v>
      </c>
      <c r="H47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7" s="17">
        <f>('[1]Contadores Por Turno 2026'!C479-'[1]Contadores Por Turno 2026'!C478)*10</f>
        <v>0</v>
      </c>
      <c r="J477" s="342">
        <f>Tabla1[[#This Row],[ENTRADA RO 1 (m3)]]</f>
        <v>0</v>
      </c>
      <c r="K477" s="55">
        <f>Tabla1[[#This Row],[RECHAZO ETAPA 1 (m3)]]</f>
        <v>0</v>
      </c>
      <c r="L477" s="55">
        <f>Tabla1[[#This Row],[PERMEADO ETAPA 1  (m3)]]</f>
        <v>0</v>
      </c>
      <c r="M477" s="54" t="e">
        <f>1-(Tabla1[[#This Row],[VOLUMEN ENVIADO A RO (m3)]]-Tabla1[[#This Row],[VOLUMEN ENVIADO PERMEADO RO (m3)]])/Tabla1[[#This Row],[VOLUMEN ENVIADO A RO (m3)]]</f>
        <v>#DIV/0!</v>
      </c>
      <c r="N477" s="342">
        <f>('[1]Contadores Por Turno 2026'!N479-'[1]Contadores Por Turno 2026'!N478)/1000</f>
        <v>0</v>
      </c>
      <c r="O477" s="55">
        <f>('[1]Contadores Por Turno 2026'!O479-'[1]Contadores Por Turno 2026'!O478)</f>
        <v>0</v>
      </c>
      <c r="P477" s="55">
        <f>+Tabla1[[#This Row],[ENTRADA RO 1 (m3)]]-Tabla1[[#This Row],[PERMEADO ETAPA 1  (m3)]]</f>
        <v>0</v>
      </c>
      <c r="Q477" s="54" t="e">
        <f>1-(Tabla1[[#This Row],[VOLUMEN ENVIADO A RO (m3)]]-Tabla1[[#This Row],[VOLUMEN ENVIADO PERMEADO RO (m3)]])/Tabla1[[#This Row],[VOLUMEN ENVIADO A RO (m3)]]</f>
        <v>#DIV/0!</v>
      </c>
      <c r="R477" s="55">
        <v>0</v>
      </c>
      <c r="S477" s="55" t="e">
        <f>((#REF!-#REF!))</f>
        <v>#REF!</v>
      </c>
      <c r="T477" s="55" t="e">
        <f>Tabla1[[#This Row],[ENTRADA ETAPA 2 (m3)]]-Tabla1[[#This Row],[PERMEADO ETAPA 2 (m3)]]</f>
        <v>#REF!</v>
      </c>
      <c r="U477" s="54" t="s">
        <v>18</v>
      </c>
      <c r="V477" s="55">
        <f>Tabla1[[#This Row],[VOLUMEN ENVIADO PERMEADO RO (m3)]]</f>
        <v>0</v>
      </c>
      <c r="W477" s="101" t="e">
        <f>Tabla1[[#This Row],[TOTAL CONSUMO AGUA LIMPIA PRODUCCIÓN (m3)]]+Tabla1[[#This Row],[TOTAL CONSUMO AGUA RECHAZO PRODUCCIÓN (m3)]]</f>
        <v>#REF!</v>
      </c>
      <c r="X4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7" s="101">
        <v>0</v>
      </c>
      <c r="Z477" s="101"/>
      <c r="AA477" s="106" t="e">
        <f>+Tabla1[[#This Row],[VOLUMEN CONSUMO AGUA LIMPIA TINTORERIA (m3)]]</f>
        <v>#REF!</v>
      </c>
      <c r="AB477" s="104" t="e">
        <f>Tabla1[[#This Row],[VOLUMEN CONSUMO AGUA LIMPIA TINTORERIA (m3)]]/Tabla1[[#This Row],[TOTAL CONSUMO AGUA PRODUCCIÓN (m3)]]</f>
        <v>#REF!</v>
      </c>
      <c r="AC477" s="106" t="e">
        <f>Tabla1[[#This Row],[TOTAL CONSUMO AGUA LIMPIA PRODUCCIÓN (m3)]]-Tabla1[[#This Row],[VOLUMEN CONSUMO AGUA LIMPIA LAVANDERIA (m3)]]</f>
        <v>#REF!</v>
      </c>
      <c r="AD477" s="106">
        <v>0</v>
      </c>
      <c r="AE477" s="110"/>
      <c r="AF477" s="110">
        <v>65</v>
      </c>
      <c r="AG477" s="110">
        <v>45</v>
      </c>
      <c r="AH477" s="110">
        <f>Tabla1[[#This Row],[VOLUMEN CONSUMO AGUA LIMPIA LAVANDERIA (m3)]]</f>
        <v>0</v>
      </c>
      <c r="AI477" s="104" t="e">
        <f>Tabla1[[#This Row],[VOLUMEN CONSUMO AGUA LIMPIA LAVANDERIA (m3)]]/Tabla1[[#This Row],[TOTAL CONSUMO AGUA PRODUCCIÓN (m3)]]</f>
        <v>#REF!</v>
      </c>
      <c r="AJ477" s="110">
        <f>'[1]Contadores Por Turno 2026'!D479-'[1]Contadores Por Turno 2026'!D478</f>
        <v>0</v>
      </c>
      <c r="AK477" s="110">
        <v>0</v>
      </c>
      <c r="AL477" s="110"/>
      <c r="AM477" s="110">
        <v>19</v>
      </c>
      <c r="AN477" s="110">
        <v>0</v>
      </c>
      <c r="AO477" s="107">
        <f>'[1]Contadores Por Turno 2026'!R479-'[1]Contadores Por Turno 2026'!R478</f>
        <v>0</v>
      </c>
      <c r="AP477" s="109" t="str">
        <f t="shared" si="1"/>
        <v>%</v>
      </c>
      <c r="AQ477" s="107"/>
      <c r="AR477" s="219">
        <v>8</v>
      </c>
      <c r="AS477" s="110">
        <f>'[1]Contadores Por Turno 2026'!L479-'[1]Contadores Por Turno 2026'!L478</f>
        <v>0</v>
      </c>
      <c r="AT477" s="107" t="e">
        <f>#REF!-#REF!</f>
        <v>#REF!</v>
      </c>
      <c r="AU477" s="107">
        <f>'[1]Contadores Por Turno 2026'!U479-'[1]Contadores Por Turno 2026'!U478</f>
        <v>0</v>
      </c>
      <c r="AV477" s="107">
        <f>'[1]Contadores Por Turno 2026'!V479-'[1]Contadores Por Turno 2026'!V478</f>
        <v>0</v>
      </c>
      <c r="AW477" s="107">
        <f>'[1]Contadores Por Turno 2026'!W479-'[1]Contadores Por Turno 2026'!W478</f>
        <v>0</v>
      </c>
      <c r="AX477" s="107"/>
      <c r="AY477" s="346">
        <f>('[1]Contadores Por Turno 2026'!AD479-'[1]Contadores Por Turno 2026'!AD478)</f>
        <v>0</v>
      </c>
      <c r="AZ477" s="346">
        <f>('[1]Contadores Por Turno 2026'!S479-'[1]Contadores Por Turno 2026'!S478)/1000</f>
        <v>0</v>
      </c>
      <c r="BA477" s="225"/>
      <c r="BB477" s="4"/>
    </row>
    <row r="478" spans="1:54" ht="15.75" thickBot="1" x14ac:dyDescent="0.3">
      <c r="A478" s="27">
        <f>+A477</f>
        <v>46181</v>
      </c>
      <c r="B478" s="28">
        <v>3</v>
      </c>
      <c r="C478" s="28">
        <f>WEEKNUM(Tabla1[[#This Row],[FECHA]],2)</f>
        <v>24</v>
      </c>
      <c r="D478" s="28">
        <f>DAY(Tabla1[[#This Row],[FECHA]])</f>
        <v>8</v>
      </c>
      <c r="E478" s="28" t="e">
        <f>#REF!-#REF!</f>
        <v>#REF!</v>
      </c>
      <c r="F478" s="28" t="e">
        <f>+Tabla1[[#This Row],[VOLUMEN  INGRESO PTAP (m3)]]*0.75</f>
        <v>#REF!</v>
      </c>
      <c r="G478" s="28"/>
      <c r="H47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8" s="28">
        <f>('[1]Contadores Por Turno 2026'!C480-'[1]Contadores Por Turno 2026'!C479)*10</f>
        <v>0</v>
      </c>
      <c r="J478" s="343">
        <f>Tabla1[[#This Row],[ENTRADA RO 1 (m3)]]</f>
        <v>0</v>
      </c>
      <c r="K478" s="61">
        <f>Tabla1[[#This Row],[RECHAZO ETAPA 1 (m3)]]</f>
        <v>0</v>
      </c>
      <c r="L478" s="61">
        <f>Tabla1[[#This Row],[PERMEADO ETAPA 1  (m3)]]</f>
        <v>0</v>
      </c>
      <c r="M478" s="60" t="e">
        <f>1-(Tabla1[[#This Row],[VOLUMEN ENVIADO A RO (m3)]]-Tabla1[[#This Row],[VOLUMEN ENVIADO PERMEADO RO (m3)]])/Tabla1[[#This Row],[VOLUMEN ENVIADO A RO (m3)]]</f>
        <v>#DIV/0!</v>
      </c>
      <c r="N478" s="343">
        <f>('[1]Contadores Por Turno 2026'!N480-'[1]Contadores Por Turno 2026'!N479)/1000</f>
        <v>0</v>
      </c>
      <c r="O478" s="61">
        <f>('[1]Contadores Por Turno 2026'!O480-'[1]Contadores Por Turno 2026'!O479)</f>
        <v>0</v>
      </c>
      <c r="P478" s="61">
        <f>+Tabla1[[#This Row],[ENTRADA RO 1 (m3)]]-Tabla1[[#This Row],[PERMEADO ETAPA 1  (m3)]]</f>
        <v>0</v>
      </c>
      <c r="Q478" s="60" t="e">
        <f>1-(Tabla1[[#This Row],[VOLUMEN ENVIADO A RO (m3)]]-Tabla1[[#This Row],[VOLUMEN ENVIADO PERMEADO RO (m3)]])/Tabla1[[#This Row],[VOLUMEN ENVIADO A RO (m3)]]</f>
        <v>#DIV/0!</v>
      </c>
      <c r="R478" s="61">
        <v>0</v>
      </c>
      <c r="S478" s="61" t="e">
        <f>((#REF!-#REF!))</f>
        <v>#REF!</v>
      </c>
      <c r="T478" s="61" t="e">
        <f>Tabla1[[#This Row],[ENTRADA ETAPA 2 (m3)]]-Tabla1[[#This Row],[PERMEADO ETAPA 2 (m3)]]</f>
        <v>#REF!</v>
      </c>
      <c r="U478" s="60" t="s">
        <v>18</v>
      </c>
      <c r="V478" s="61">
        <f>Tabla1[[#This Row],[VOLUMEN ENVIADO PERMEADO RO (m3)]]</f>
        <v>0</v>
      </c>
      <c r="W478" s="101" t="e">
        <f>Tabla1[[#This Row],[TOTAL CONSUMO AGUA LIMPIA PRODUCCIÓN (m3)]]+Tabla1[[#This Row],[TOTAL CONSUMO AGUA RECHAZO PRODUCCIÓN (m3)]]</f>
        <v>#REF!</v>
      </c>
      <c r="X4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8" s="101">
        <v>0</v>
      </c>
      <c r="Z478" s="101"/>
      <c r="AA478" s="111" t="e">
        <f>+Tabla1[[#This Row],[VOLUMEN CONSUMO AGUA LIMPIA TINTORERIA (m3)]]</f>
        <v>#REF!</v>
      </c>
      <c r="AB478" s="104" t="e">
        <f>Tabla1[[#This Row],[VOLUMEN CONSUMO AGUA LIMPIA TINTORERIA (m3)]]/Tabla1[[#This Row],[TOTAL CONSUMO AGUA PRODUCCIÓN (m3)]]</f>
        <v>#REF!</v>
      </c>
      <c r="AC478" s="111" t="e">
        <f>Tabla1[[#This Row],[TOTAL CONSUMO AGUA LIMPIA PRODUCCIÓN (m3)]]-Tabla1[[#This Row],[VOLUMEN CONSUMO AGUA LIMPIA LAVANDERIA (m3)]]</f>
        <v>#REF!</v>
      </c>
      <c r="AD478" s="111">
        <v>0</v>
      </c>
      <c r="AE478" s="115"/>
      <c r="AF478" s="115">
        <v>65</v>
      </c>
      <c r="AG478" s="115">
        <v>45</v>
      </c>
      <c r="AH478" s="115">
        <f>Tabla1[[#This Row],[VOLUMEN CONSUMO AGUA LIMPIA LAVANDERIA (m3)]]</f>
        <v>0</v>
      </c>
      <c r="AI478" s="104" t="e">
        <f>Tabla1[[#This Row],[VOLUMEN CONSUMO AGUA LIMPIA LAVANDERIA (m3)]]/Tabla1[[#This Row],[TOTAL CONSUMO AGUA PRODUCCIÓN (m3)]]</f>
        <v>#REF!</v>
      </c>
      <c r="AJ478" s="115">
        <f>'[1]Contadores Por Turno 2026'!D480-'[1]Contadores Por Turno 2026'!D479</f>
        <v>0</v>
      </c>
      <c r="AK478" s="115">
        <v>0</v>
      </c>
      <c r="AL478" s="115"/>
      <c r="AM478" s="115">
        <v>19</v>
      </c>
      <c r="AN478" s="115">
        <v>0</v>
      </c>
      <c r="AO478" s="112">
        <f>'[1]Contadores Por Turno 2026'!R480-'[1]Contadores Por Turno 2026'!R479</f>
        <v>0</v>
      </c>
      <c r="AP478" s="114" t="str">
        <f t="shared" si="1"/>
        <v>%</v>
      </c>
      <c r="AQ478" s="112"/>
      <c r="AR478" s="220">
        <v>8</v>
      </c>
      <c r="AS478" s="115">
        <f>'[1]Contadores Por Turno 2026'!L480-'[1]Contadores Por Turno 2026'!L479</f>
        <v>0</v>
      </c>
      <c r="AT478" s="112" t="e">
        <f>#REF!-#REF!</f>
        <v>#REF!</v>
      </c>
      <c r="AU478" s="112">
        <f>'[1]Contadores Por Turno 2026'!U480-'[1]Contadores Por Turno 2026'!U479</f>
        <v>0</v>
      </c>
      <c r="AV478" s="112">
        <f>'[1]Contadores Por Turno 2026'!V480-'[1]Contadores Por Turno 2026'!V479</f>
        <v>0</v>
      </c>
      <c r="AW478" s="112">
        <f>'[1]Contadores Por Turno 2026'!W480-'[1]Contadores Por Turno 2026'!W479</f>
        <v>0</v>
      </c>
      <c r="AX478" s="112"/>
      <c r="AY478" s="112">
        <f>('[1]Contadores Por Turno 2026'!AD480-'[1]Contadores Por Turno 2026'!AD479)</f>
        <v>0</v>
      </c>
      <c r="AZ478" s="112">
        <f>('[1]Contadores Por Turno 2026'!S480-'[1]Contadores Por Turno 2026'!S479)/1000</f>
        <v>0</v>
      </c>
      <c r="BA478" s="225"/>
      <c r="BB478" s="4"/>
    </row>
    <row r="479" spans="1:54" ht="15.75" thickBot="1" x14ac:dyDescent="0.3">
      <c r="A479" s="25">
        <f>+A478+1</f>
        <v>46182</v>
      </c>
      <c r="B479" s="26">
        <v>1</v>
      </c>
      <c r="C479" s="26">
        <f>WEEKNUM(Tabla1[[#This Row],[FECHA]],2)</f>
        <v>24</v>
      </c>
      <c r="D479" s="26">
        <f>DAY(Tabla1[[#This Row],[FECHA]])</f>
        <v>9</v>
      </c>
      <c r="E479" s="26" t="e">
        <f>#REF!-#REF!</f>
        <v>#REF!</v>
      </c>
      <c r="F479" s="26" t="e">
        <f>+Tabla1[[#This Row],[VOLUMEN  INGRESO PTAP (m3)]]*0.75</f>
        <v>#REF!</v>
      </c>
      <c r="G479" s="26"/>
      <c r="H4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9" s="26">
        <f>('[1]Contadores Por Turno 2026'!C481-'[1]Contadores Por Turno 2026'!C480)*10</f>
        <v>0</v>
      </c>
      <c r="J479" s="341">
        <f>Tabla1[[#This Row],[ENTRADA RO 1 (m3)]]</f>
        <v>0</v>
      </c>
      <c r="K479" s="57">
        <f>Tabla1[[#This Row],[RECHAZO ETAPA 1 (m3)]]</f>
        <v>0</v>
      </c>
      <c r="L479" s="57">
        <f>Tabla1[[#This Row],[PERMEADO ETAPA 1  (m3)]]</f>
        <v>0</v>
      </c>
      <c r="M479" s="56" t="e">
        <f>1-(Tabla1[[#This Row],[VOLUMEN ENVIADO A RO (m3)]]-Tabla1[[#This Row],[VOLUMEN ENVIADO PERMEADO RO (m3)]])/Tabla1[[#This Row],[VOLUMEN ENVIADO A RO (m3)]]</f>
        <v>#DIV/0!</v>
      </c>
      <c r="N479" s="341">
        <f>('[1]Contadores Por Turno 2026'!N481-'[1]Contadores Por Turno 2026'!N480)/1000</f>
        <v>0</v>
      </c>
      <c r="O479" s="57">
        <f>('[1]Contadores Por Turno 2026'!O481-'[1]Contadores Por Turno 2026'!O480)</f>
        <v>0</v>
      </c>
      <c r="P479" s="57">
        <f>+Tabla1[[#This Row],[ENTRADA RO 1 (m3)]]-Tabla1[[#This Row],[PERMEADO ETAPA 1  (m3)]]</f>
        <v>0</v>
      </c>
      <c r="Q479" s="56" t="e">
        <f>1-(Tabla1[[#This Row],[VOLUMEN ENVIADO A RO (m3)]]-Tabla1[[#This Row],[VOLUMEN ENVIADO PERMEADO RO (m3)]])/Tabla1[[#This Row],[VOLUMEN ENVIADO A RO (m3)]]</f>
        <v>#DIV/0!</v>
      </c>
      <c r="R479" s="57">
        <v>0</v>
      </c>
      <c r="S479" s="57" t="e">
        <f>((#REF!-#REF!))</f>
        <v>#REF!</v>
      </c>
      <c r="T479" s="57" t="e">
        <f>Tabla1[[#This Row],[ENTRADA ETAPA 2 (m3)]]-Tabla1[[#This Row],[PERMEADO ETAPA 2 (m3)]]</f>
        <v>#REF!</v>
      </c>
      <c r="U479" s="56" t="s">
        <v>18</v>
      </c>
      <c r="V479" s="57">
        <f>Tabla1[[#This Row],[VOLUMEN ENVIADO PERMEADO RO (m3)]]</f>
        <v>0</v>
      </c>
      <c r="W479" s="101" t="e">
        <f>Tabla1[[#This Row],[TOTAL CONSUMO AGUA LIMPIA PRODUCCIÓN (m3)]]+Tabla1[[#This Row],[TOTAL CONSUMO AGUA RECHAZO PRODUCCIÓN (m3)]]</f>
        <v>#REF!</v>
      </c>
      <c r="X47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9" s="101">
        <v>0</v>
      </c>
      <c r="Z479" s="101"/>
      <c r="AA479" s="101" t="e">
        <f>+Tabla1[[#This Row],[VOLUMEN CONSUMO AGUA LIMPIA TINTORERIA (m3)]]</f>
        <v>#REF!</v>
      </c>
      <c r="AB479" s="104" t="e">
        <f>Tabla1[[#This Row],[VOLUMEN CONSUMO AGUA LIMPIA TINTORERIA (m3)]]/Tabla1[[#This Row],[TOTAL CONSUMO AGUA PRODUCCIÓN (m3)]]</f>
        <v>#REF!</v>
      </c>
      <c r="AC479" s="101" t="e">
        <f>Tabla1[[#This Row],[TOTAL CONSUMO AGUA LIMPIA PRODUCCIÓN (m3)]]-Tabla1[[#This Row],[VOLUMEN CONSUMO AGUA LIMPIA LAVANDERIA (m3)]]</f>
        <v>#REF!</v>
      </c>
      <c r="AD479" s="101">
        <v>0</v>
      </c>
      <c r="AE479" s="105"/>
      <c r="AF479" s="105">
        <v>65</v>
      </c>
      <c r="AG479" s="105">
        <v>45</v>
      </c>
      <c r="AH479" s="105">
        <f>Tabla1[[#This Row],[VOLUMEN CONSUMO AGUA LIMPIA LAVANDERIA (m3)]]</f>
        <v>0</v>
      </c>
      <c r="AI479" s="104" t="e">
        <f>Tabla1[[#This Row],[VOLUMEN CONSUMO AGUA LIMPIA LAVANDERIA (m3)]]/Tabla1[[#This Row],[TOTAL CONSUMO AGUA PRODUCCIÓN (m3)]]</f>
        <v>#REF!</v>
      </c>
      <c r="AJ479" s="105">
        <f>'[1]Contadores Por Turno 2026'!D481-'[1]Contadores Por Turno 2026'!D480</f>
        <v>0</v>
      </c>
      <c r="AK479" s="105">
        <v>0</v>
      </c>
      <c r="AL479" s="105"/>
      <c r="AM479" s="105">
        <v>19</v>
      </c>
      <c r="AN479" s="105">
        <v>0</v>
      </c>
      <c r="AO479" s="102">
        <f>'[1]Contadores Por Turno 2026'!R481-'[1]Contadores Por Turno 2026'!R480</f>
        <v>0</v>
      </c>
      <c r="AP479" s="104" t="str">
        <f t="shared" si="1"/>
        <v>%</v>
      </c>
      <c r="AQ479" s="102">
        <v>0</v>
      </c>
      <c r="AR479" s="218">
        <v>8</v>
      </c>
      <c r="AS479" s="105">
        <f>'[1]Contadores Por Turno 2026'!L481-'[1]Contadores Por Turno 2026'!L480</f>
        <v>0</v>
      </c>
      <c r="AT479" s="102" t="e">
        <f>#REF!-#REF!</f>
        <v>#REF!</v>
      </c>
      <c r="AU479" s="102">
        <f>'[1]Contadores Por Turno 2026'!U481-'[1]Contadores Por Turno 2026'!U480</f>
        <v>0</v>
      </c>
      <c r="AV479" s="102">
        <f>'[1]Contadores Por Turno 2026'!V481-'[1]Contadores Por Turno 2026'!V480</f>
        <v>0</v>
      </c>
      <c r="AW479" s="102">
        <f>'[1]Contadores Por Turno 2026'!W481-'[1]Contadores Por Turno 2026'!W480</f>
        <v>0</v>
      </c>
      <c r="AX479" s="102"/>
      <c r="AY479" s="345">
        <f>('[1]Contadores Por Turno 2026'!AD481-'[1]Contadores Por Turno 2026'!AD480)</f>
        <v>0</v>
      </c>
      <c r="AZ479" s="345">
        <f>('[1]Contadores Por Turno 2026'!S481-'[1]Contadores Por Turno 2026'!S480)/1000</f>
        <v>0</v>
      </c>
      <c r="BA479" s="225"/>
      <c r="BB479" s="4"/>
    </row>
    <row r="480" spans="1:54" ht="15.75" thickBot="1" x14ac:dyDescent="0.3">
      <c r="A480" s="23">
        <f>+A479</f>
        <v>46182</v>
      </c>
      <c r="B480" s="17">
        <v>2</v>
      </c>
      <c r="C480" s="17">
        <f>WEEKNUM(Tabla1[[#This Row],[FECHA]],2)</f>
        <v>24</v>
      </c>
      <c r="D480" s="17">
        <f>DAY(Tabla1[[#This Row],[FECHA]])</f>
        <v>9</v>
      </c>
      <c r="E480" s="17" t="e">
        <f>#REF!-#REF!</f>
        <v>#REF!</v>
      </c>
      <c r="F480" s="17" t="e">
        <f>+Tabla1[[#This Row],[VOLUMEN  INGRESO PTAP (m3)]]*0.75</f>
        <v>#REF!</v>
      </c>
      <c r="H48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0" s="17">
        <f>('[1]Contadores Por Turno 2026'!C482-'[1]Contadores Por Turno 2026'!C481)*10</f>
        <v>0</v>
      </c>
      <c r="J480" s="342">
        <f>Tabla1[[#This Row],[ENTRADA RO 1 (m3)]]</f>
        <v>0</v>
      </c>
      <c r="K480" s="55">
        <f>Tabla1[[#This Row],[RECHAZO ETAPA 1 (m3)]]</f>
        <v>0</v>
      </c>
      <c r="L480" s="55">
        <f>Tabla1[[#This Row],[PERMEADO ETAPA 1  (m3)]]</f>
        <v>0</v>
      </c>
      <c r="M480" s="54" t="e">
        <f>1-(Tabla1[[#This Row],[VOLUMEN ENVIADO A RO (m3)]]-Tabla1[[#This Row],[VOLUMEN ENVIADO PERMEADO RO (m3)]])/Tabla1[[#This Row],[VOLUMEN ENVIADO A RO (m3)]]</f>
        <v>#DIV/0!</v>
      </c>
      <c r="N480" s="342">
        <f>('[1]Contadores Por Turno 2026'!N482-'[1]Contadores Por Turno 2026'!N481)/1000</f>
        <v>0</v>
      </c>
      <c r="O480" s="55">
        <f>('[1]Contadores Por Turno 2026'!O482-'[1]Contadores Por Turno 2026'!O481)</f>
        <v>0</v>
      </c>
      <c r="P480" s="55">
        <f>+Tabla1[[#This Row],[ENTRADA RO 1 (m3)]]-Tabla1[[#This Row],[PERMEADO ETAPA 1  (m3)]]</f>
        <v>0</v>
      </c>
      <c r="Q480" s="54" t="e">
        <f>1-(Tabla1[[#This Row],[VOLUMEN ENVIADO A RO (m3)]]-Tabla1[[#This Row],[VOLUMEN ENVIADO PERMEADO RO (m3)]])/Tabla1[[#This Row],[VOLUMEN ENVIADO A RO (m3)]]</f>
        <v>#DIV/0!</v>
      </c>
      <c r="R480" s="55">
        <v>0</v>
      </c>
      <c r="S480" s="55" t="e">
        <f>((#REF!-#REF!))</f>
        <v>#REF!</v>
      </c>
      <c r="T480" s="55" t="e">
        <f>Tabla1[[#This Row],[ENTRADA ETAPA 2 (m3)]]-Tabla1[[#This Row],[PERMEADO ETAPA 2 (m3)]]</f>
        <v>#REF!</v>
      </c>
      <c r="U480" s="54" t="s">
        <v>18</v>
      </c>
      <c r="V480" s="55">
        <f>Tabla1[[#This Row],[VOLUMEN ENVIADO PERMEADO RO (m3)]]</f>
        <v>0</v>
      </c>
      <c r="W480" s="101" t="e">
        <f>Tabla1[[#This Row],[TOTAL CONSUMO AGUA LIMPIA PRODUCCIÓN (m3)]]+Tabla1[[#This Row],[TOTAL CONSUMO AGUA RECHAZO PRODUCCIÓN (m3)]]</f>
        <v>#REF!</v>
      </c>
      <c r="X4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0" s="101">
        <v>0</v>
      </c>
      <c r="Z480" s="101"/>
      <c r="AA480" s="106" t="e">
        <f>+Tabla1[[#This Row],[VOLUMEN CONSUMO AGUA LIMPIA TINTORERIA (m3)]]</f>
        <v>#REF!</v>
      </c>
      <c r="AB480" s="104" t="e">
        <f>Tabla1[[#This Row],[VOLUMEN CONSUMO AGUA LIMPIA TINTORERIA (m3)]]/Tabla1[[#This Row],[TOTAL CONSUMO AGUA PRODUCCIÓN (m3)]]</f>
        <v>#REF!</v>
      </c>
      <c r="AC480" s="106" t="e">
        <f>Tabla1[[#This Row],[TOTAL CONSUMO AGUA LIMPIA PRODUCCIÓN (m3)]]-Tabla1[[#This Row],[VOLUMEN CONSUMO AGUA LIMPIA LAVANDERIA (m3)]]</f>
        <v>#REF!</v>
      </c>
      <c r="AD480" s="106">
        <v>0</v>
      </c>
      <c r="AE480" s="110"/>
      <c r="AF480" s="110">
        <v>65</v>
      </c>
      <c r="AG480" s="110">
        <v>45</v>
      </c>
      <c r="AH480" s="110">
        <f>Tabla1[[#This Row],[VOLUMEN CONSUMO AGUA LIMPIA LAVANDERIA (m3)]]</f>
        <v>0</v>
      </c>
      <c r="AI480" s="104" t="e">
        <f>Tabla1[[#This Row],[VOLUMEN CONSUMO AGUA LIMPIA LAVANDERIA (m3)]]/Tabla1[[#This Row],[TOTAL CONSUMO AGUA PRODUCCIÓN (m3)]]</f>
        <v>#REF!</v>
      </c>
      <c r="AJ480" s="110">
        <f>'[1]Contadores Por Turno 2026'!D482-'[1]Contadores Por Turno 2026'!D481</f>
        <v>0</v>
      </c>
      <c r="AK480" s="110">
        <v>0</v>
      </c>
      <c r="AL480" s="110"/>
      <c r="AM480" s="110">
        <v>19</v>
      </c>
      <c r="AN480" s="110">
        <v>0</v>
      </c>
      <c r="AO480" s="107">
        <f>'[1]Contadores Por Turno 2026'!R482-'[1]Contadores Por Turno 2026'!R481</f>
        <v>0</v>
      </c>
      <c r="AP480" s="109" t="str">
        <f t="shared" si="1"/>
        <v>%</v>
      </c>
      <c r="AQ480" s="107"/>
      <c r="AR480" s="219">
        <v>8</v>
      </c>
      <c r="AS480" s="110">
        <f>'[1]Contadores Por Turno 2026'!L482-'[1]Contadores Por Turno 2026'!L481</f>
        <v>0</v>
      </c>
      <c r="AT480" s="107" t="e">
        <f>#REF!-#REF!</f>
        <v>#REF!</v>
      </c>
      <c r="AU480" s="107">
        <f>'[1]Contadores Por Turno 2026'!U482-'[1]Contadores Por Turno 2026'!U481</f>
        <v>0</v>
      </c>
      <c r="AV480" s="107">
        <f>'[1]Contadores Por Turno 2026'!V482-'[1]Contadores Por Turno 2026'!V481</f>
        <v>0</v>
      </c>
      <c r="AW480" s="107">
        <f>'[1]Contadores Por Turno 2026'!W482-'[1]Contadores Por Turno 2026'!W481</f>
        <v>0</v>
      </c>
      <c r="AX480" s="107"/>
      <c r="AY480" s="346">
        <f>('[1]Contadores Por Turno 2026'!AD482-'[1]Contadores Por Turno 2026'!AD481)</f>
        <v>0</v>
      </c>
      <c r="AZ480" s="346">
        <f>('[1]Contadores Por Turno 2026'!S482-'[1]Contadores Por Turno 2026'!S481)/1000</f>
        <v>0</v>
      </c>
      <c r="BA480" s="225"/>
      <c r="BB480" s="4"/>
    </row>
    <row r="481" spans="1:54" ht="15.75" thickBot="1" x14ac:dyDescent="0.3">
      <c r="A481" s="27">
        <f>+A480</f>
        <v>46182</v>
      </c>
      <c r="B481" s="28">
        <v>3</v>
      </c>
      <c r="C481" s="28">
        <f>WEEKNUM(Tabla1[[#This Row],[FECHA]],2)</f>
        <v>24</v>
      </c>
      <c r="D481" s="28">
        <f>DAY(Tabla1[[#This Row],[FECHA]])</f>
        <v>9</v>
      </c>
      <c r="E481" s="28" t="e">
        <f>#REF!-#REF!</f>
        <v>#REF!</v>
      </c>
      <c r="F481" s="28" t="e">
        <f>+Tabla1[[#This Row],[VOLUMEN  INGRESO PTAP (m3)]]*0.75</f>
        <v>#REF!</v>
      </c>
      <c r="G481" s="28"/>
      <c r="H48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1" s="28">
        <f>('[1]Contadores Por Turno 2026'!C483-'[1]Contadores Por Turno 2026'!C482)*10</f>
        <v>0</v>
      </c>
      <c r="J481" s="343">
        <f>Tabla1[[#This Row],[ENTRADA RO 1 (m3)]]</f>
        <v>0</v>
      </c>
      <c r="K481" s="61">
        <f>Tabla1[[#This Row],[RECHAZO ETAPA 1 (m3)]]</f>
        <v>0</v>
      </c>
      <c r="L481" s="61">
        <f>Tabla1[[#This Row],[PERMEADO ETAPA 1  (m3)]]</f>
        <v>0</v>
      </c>
      <c r="M481" s="60" t="e">
        <f>1-(Tabla1[[#This Row],[VOLUMEN ENVIADO A RO (m3)]]-Tabla1[[#This Row],[VOLUMEN ENVIADO PERMEADO RO (m3)]])/Tabla1[[#This Row],[VOLUMEN ENVIADO A RO (m3)]]</f>
        <v>#DIV/0!</v>
      </c>
      <c r="N481" s="343">
        <f>('[1]Contadores Por Turno 2026'!N483-'[1]Contadores Por Turno 2026'!N482)/1000</f>
        <v>0</v>
      </c>
      <c r="O481" s="61">
        <f>('[1]Contadores Por Turno 2026'!O483-'[1]Contadores Por Turno 2026'!O482)</f>
        <v>0</v>
      </c>
      <c r="P481" s="61">
        <f>+Tabla1[[#This Row],[ENTRADA RO 1 (m3)]]-Tabla1[[#This Row],[PERMEADO ETAPA 1  (m3)]]</f>
        <v>0</v>
      </c>
      <c r="Q481" s="60" t="e">
        <f>1-(Tabla1[[#This Row],[VOLUMEN ENVIADO A RO (m3)]]-Tabla1[[#This Row],[VOLUMEN ENVIADO PERMEADO RO (m3)]])/Tabla1[[#This Row],[VOLUMEN ENVIADO A RO (m3)]]</f>
        <v>#DIV/0!</v>
      </c>
      <c r="R481" s="61">
        <v>0</v>
      </c>
      <c r="S481" s="61" t="e">
        <f>((#REF!-#REF!))</f>
        <v>#REF!</v>
      </c>
      <c r="T481" s="61" t="e">
        <f>Tabla1[[#This Row],[ENTRADA ETAPA 2 (m3)]]-Tabla1[[#This Row],[PERMEADO ETAPA 2 (m3)]]</f>
        <v>#REF!</v>
      </c>
      <c r="U481" s="60" t="s">
        <v>18</v>
      </c>
      <c r="V481" s="61">
        <f>Tabla1[[#This Row],[VOLUMEN ENVIADO PERMEADO RO (m3)]]</f>
        <v>0</v>
      </c>
      <c r="W481" s="101" t="e">
        <f>Tabla1[[#This Row],[TOTAL CONSUMO AGUA LIMPIA PRODUCCIÓN (m3)]]+Tabla1[[#This Row],[TOTAL CONSUMO AGUA RECHAZO PRODUCCIÓN (m3)]]</f>
        <v>#REF!</v>
      </c>
      <c r="X4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1" s="101">
        <v>0</v>
      </c>
      <c r="Z481" s="101"/>
      <c r="AA481" s="111" t="e">
        <f>+Tabla1[[#This Row],[VOLUMEN CONSUMO AGUA LIMPIA TINTORERIA (m3)]]</f>
        <v>#REF!</v>
      </c>
      <c r="AB481" s="104" t="e">
        <f>Tabla1[[#This Row],[VOLUMEN CONSUMO AGUA LIMPIA TINTORERIA (m3)]]/Tabla1[[#This Row],[TOTAL CONSUMO AGUA PRODUCCIÓN (m3)]]</f>
        <v>#REF!</v>
      </c>
      <c r="AC481" s="111" t="e">
        <f>Tabla1[[#This Row],[TOTAL CONSUMO AGUA LIMPIA PRODUCCIÓN (m3)]]-Tabla1[[#This Row],[VOLUMEN CONSUMO AGUA LIMPIA LAVANDERIA (m3)]]</f>
        <v>#REF!</v>
      </c>
      <c r="AD481" s="111">
        <v>0</v>
      </c>
      <c r="AE481" s="115"/>
      <c r="AF481" s="115">
        <v>65</v>
      </c>
      <c r="AG481" s="115">
        <v>45</v>
      </c>
      <c r="AH481" s="115">
        <f>Tabla1[[#This Row],[VOLUMEN CONSUMO AGUA LIMPIA LAVANDERIA (m3)]]</f>
        <v>0</v>
      </c>
      <c r="AI481" s="104" t="e">
        <f>Tabla1[[#This Row],[VOLUMEN CONSUMO AGUA LIMPIA LAVANDERIA (m3)]]/Tabla1[[#This Row],[TOTAL CONSUMO AGUA PRODUCCIÓN (m3)]]</f>
        <v>#REF!</v>
      </c>
      <c r="AJ481" s="115">
        <f>'[1]Contadores Por Turno 2026'!D483-'[1]Contadores Por Turno 2026'!D482</f>
        <v>0</v>
      </c>
      <c r="AK481" s="115">
        <v>0</v>
      </c>
      <c r="AL481" s="115"/>
      <c r="AM481" s="115">
        <v>19</v>
      </c>
      <c r="AN481" s="115">
        <v>0</v>
      </c>
      <c r="AO481" s="112">
        <f>'[1]Contadores Por Turno 2026'!R483-'[1]Contadores Por Turno 2026'!R482</f>
        <v>0</v>
      </c>
      <c r="AP481" s="114" t="str">
        <f t="shared" si="1"/>
        <v>%</v>
      </c>
      <c r="AQ481" s="112"/>
      <c r="AR481" s="220">
        <v>8</v>
      </c>
      <c r="AS481" s="115">
        <f>'[1]Contadores Por Turno 2026'!L483-'[1]Contadores Por Turno 2026'!L482</f>
        <v>0</v>
      </c>
      <c r="AT481" s="112" t="e">
        <f>#REF!-#REF!</f>
        <v>#REF!</v>
      </c>
      <c r="AU481" s="112">
        <f>'[1]Contadores Por Turno 2026'!U483-'[1]Contadores Por Turno 2026'!U482</f>
        <v>0</v>
      </c>
      <c r="AV481" s="112">
        <f>'[1]Contadores Por Turno 2026'!V483-'[1]Contadores Por Turno 2026'!V482</f>
        <v>0</v>
      </c>
      <c r="AW481" s="112">
        <f>'[1]Contadores Por Turno 2026'!W483-'[1]Contadores Por Turno 2026'!W482</f>
        <v>0</v>
      </c>
      <c r="AX481" s="112"/>
      <c r="AY481" s="112">
        <f>('[1]Contadores Por Turno 2026'!AD483-'[1]Contadores Por Turno 2026'!AD482)</f>
        <v>0</v>
      </c>
      <c r="AZ481" s="112">
        <f>('[1]Contadores Por Turno 2026'!S483-'[1]Contadores Por Turno 2026'!S482)/1000</f>
        <v>0</v>
      </c>
      <c r="BA481" s="225"/>
      <c r="BB481" s="4"/>
    </row>
    <row r="482" spans="1:54" ht="15.75" thickBot="1" x14ac:dyDescent="0.3">
      <c r="A482" s="25">
        <f>+A481+1</f>
        <v>46183</v>
      </c>
      <c r="B482" s="26">
        <v>1</v>
      </c>
      <c r="C482" s="26">
        <f>WEEKNUM(Tabla1[[#This Row],[FECHA]],2)</f>
        <v>24</v>
      </c>
      <c r="D482" s="26">
        <f>DAY(Tabla1[[#This Row],[FECHA]])</f>
        <v>10</v>
      </c>
      <c r="E482" s="26" t="e">
        <f>#REF!-#REF!</f>
        <v>#REF!</v>
      </c>
      <c r="F482" s="26" t="e">
        <f>+Tabla1[[#This Row],[VOLUMEN  INGRESO PTAP (m3)]]*0.75</f>
        <v>#REF!</v>
      </c>
      <c r="G482" s="26"/>
      <c r="H4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2" s="26">
        <f>('[1]Contadores Por Turno 2026'!C484-'[1]Contadores Por Turno 2026'!C483)*10</f>
        <v>0</v>
      </c>
      <c r="J482" s="341">
        <f>Tabla1[[#This Row],[ENTRADA RO 1 (m3)]]</f>
        <v>0</v>
      </c>
      <c r="K482" s="57">
        <f>Tabla1[[#This Row],[RECHAZO ETAPA 1 (m3)]]</f>
        <v>0</v>
      </c>
      <c r="L482" s="57">
        <f>Tabla1[[#This Row],[PERMEADO ETAPA 1  (m3)]]</f>
        <v>0</v>
      </c>
      <c r="M482" s="56" t="e">
        <f>1-(Tabla1[[#This Row],[VOLUMEN ENVIADO A RO (m3)]]-Tabla1[[#This Row],[VOLUMEN ENVIADO PERMEADO RO (m3)]])/Tabla1[[#This Row],[VOLUMEN ENVIADO A RO (m3)]]</f>
        <v>#DIV/0!</v>
      </c>
      <c r="N482" s="341">
        <f>('[1]Contadores Por Turno 2026'!N484-'[1]Contadores Por Turno 2026'!N483)/1000</f>
        <v>0</v>
      </c>
      <c r="O482" s="57">
        <f>('[1]Contadores Por Turno 2026'!O484-'[1]Contadores Por Turno 2026'!O483)</f>
        <v>0</v>
      </c>
      <c r="P482" s="57">
        <f>+Tabla1[[#This Row],[ENTRADA RO 1 (m3)]]-Tabla1[[#This Row],[PERMEADO ETAPA 1  (m3)]]</f>
        <v>0</v>
      </c>
      <c r="Q482" s="56" t="e">
        <f>1-(Tabla1[[#This Row],[VOLUMEN ENVIADO A RO (m3)]]-Tabla1[[#This Row],[VOLUMEN ENVIADO PERMEADO RO (m3)]])/Tabla1[[#This Row],[VOLUMEN ENVIADO A RO (m3)]]</f>
        <v>#DIV/0!</v>
      </c>
      <c r="R482" s="57">
        <v>0</v>
      </c>
      <c r="S482" s="57" t="e">
        <f>((#REF!-#REF!))</f>
        <v>#REF!</v>
      </c>
      <c r="T482" s="57" t="e">
        <f>Tabla1[[#This Row],[ENTRADA ETAPA 2 (m3)]]-Tabla1[[#This Row],[PERMEADO ETAPA 2 (m3)]]</f>
        <v>#REF!</v>
      </c>
      <c r="U482" s="56" t="s">
        <v>18</v>
      </c>
      <c r="V482" s="57">
        <f>Tabla1[[#This Row],[VOLUMEN ENVIADO PERMEADO RO (m3)]]</f>
        <v>0</v>
      </c>
      <c r="W482" s="101" t="e">
        <f>Tabla1[[#This Row],[TOTAL CONSUMO AGUA LIMPIA PRODUCCIÓN (m3)]]+Tabla1[[#This Row],[TOTAL CONSUMO AGUA RECHAZO PRODUCCIÓN (m3)]]</f>
        <v>#REF!</v>
      </c>
      <c r="X48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2" s="101">
        <v>0</v>
      </c>
      <c r="Z482" s="101"/>
      <c r="AA482" s="101" t="e">
        <f>+Tabla1[[#This Row],[VOLUMEN CONSUMO AGUA LIMPIA TINTORERIA (m3)]]</f>
        <v>#REF!</v>
      </c>
      <c r="AB482" s="104" t="e">
        <f>Tabla1[[#This Row],[VOLUMEN CONSUMO AGUA LIMPIA TINTORERIA (m3)]]/Tabla1[[#This Row],[TOTAL CONSUMO AGUA PRODUCCIÓN (m3)]]</f>
        <v>#REF!</v>
      </c>
      <c r="AC482" s="101" t="e">
        <f>Tabla1[[#This Row],[TOTAL CONSUMO AGUA LIMPIA PRODUCCIÓN (m3)]]-Tabla1[[#This Row],[VOLUMEN CONSUMO AGUA LIMPIA LAVANDERIA (m3)]]</f>
        <v>#REF!</v>
      </c>
      <c r="AD482" s="101">
        <v>0</v>
      </c>
      <c r="AE482" s="105"/>
      <c r="AF482" s="105">
        <v>65</v>
      </c>
      <c r="AG482" s="105">
        <v>45</v>
      </c>
      <c r="AH482" s="105">
        <f>Tabla1[[#This Row],[VOLUMEN CONSUMO AGUA LIMPIA LAVANDERIA (m3)]]</f>
        <v>0</v>
      </c>
      <c r="AI482" s="104" t="e">
        <f>Tabla1[[#This Row],[VOLUMEN CONSUMO AGUA LIMPIA LAVANDERIA (m3)]]/Tabla1[[#This Row],[TOTAL CONSUMO AGUA PRODUCCIÓN (m3)]]</f>
        <v>#REF!</v>
      </c>
      <c r="AJ482" s="105">
        <f>'[1]Contadores Por Turno 2026'!D484-'[1]Contadores Por Turno 2026'!D483</f>
        <v>0</v>
      </c>
      <c r="AK482" s="105">
        <v>0</v>
      </c>
      <c r="AL482" s="105"/>
      <c r="AM482" s="105">
        <v>19</v>
      </c>
      <c r="AN482" s="105">
        <v>0</v>
      </c>
      <c r="AO482" s="102">
        <f>'[1]Contadores Por Turno 2026'!R484-'[1]Contadores Por Turno 2026'!R483</f>
        <v>0</v>
      </c>
      <c r="AP482" s="104" t="str">
        <f t="shared" si="1"/>
        <v>%</v>
      </c>
      <c r="AQ482" s="102">
        <v>8373</v>
      </c>
      <c r="AR482" s="218">
        <v>8</v>
      </c>
      <c r="AS482" s="105">
        <f>'[1]Contadores Por Turno 2026'!L484-'[1]Contadores Por Turno 2026'!L483</f>
        <v>0</v>
      </c>
      <c r="AT482" s="102" t="e">
        <f>#REF!-#REF!</f>
        <v>#REF!</v>
      </c>
      <c r="AU482" s="102">
        <f>'[1]Contadores Por Turno 2026'!U484-'[1]Contadores Por Turno 2026'!U483</f>
        <v>0</v>
      </c>
      <c r="AV482" s="102">
        <f>'[1]Contadores Por Turno 2026'!V484-'[1]Contadores Por Turno 2026'!V483</f>
        <v>0</v>
      </c>
      <c r="AW482" s="102">
        <f>'[1]Contadores Por Turno 2026'!W484-'[1]Contadores Por Turno 2026'!W483</f>
        <v>0</v>
      </c>
      <c r="AX482" s="102"/>
      <c r="AY482" s="345">
        <f>('[1]Contadores Por Turno 2026'!AD484-'[1]Contadores Por Turno 2026'!AD483)</f>
        <v>0</v>
      </c>
      <c r="AZ482" s="345">
        <f>('[1]Contadores Por Turno 2026'!S484-'[1]Contadores Por Turno 2026'!S483)/1000</f>
        <v>0</v>
      </c>
      <c r="BA482" s="225"/>
      <c r="BB482" s="4"/>
    </row>
    <row r="483" spans="1:54" ht="15.75" thickBot="1" x14ac:dyDescent="0.3">
      <c r="A483" s="23">
        <f>+A482</f>
        <v>46183</v>
      </c>
      <c r="B483" s="17">
        <v>2</v>
      </c>
      <c r="C483" s="17">
        <f>WEEKNUM(Tabla1[[#This Row],[FECHA]],2)</f>
        <v>24</v>
      </c>
      <c r="D483" s="17">
        <f>DAY(Tabla1[[#This Row],[FECHA]])</f>
        <v>10</v>
      </c>
      <c r="E483" s="17" t="e">
        <f>#REF!-#REF!</f>
        <v>#REF!</v>
      </c>
      <c r="F483" s="17" t="e">
        <f>+Tabla1[[#This Row],[VOLUMEN  INGRESO PTAP (m3)]]*0.75</f>
        <v>#REF!</v>
      </c>
      <c r="H48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3" s="17">
        <f>('[1]Contadores Por Turno 2026'!C485-'[1]Contadores Por Turno 2026'!C484)*10</f>
        <v>0</v>
      </c>
      <c r="J483" s="342">
        <f>Tabla1[[#This Row],[ENTRADA RO 1 (m3)]]</f>
        <v>0</v>
      </c>
      <c r="K483" s="55">
        <f>Tabla1[[#This Row],[RECHAZO ETAPA 1 (m3)]]</f>
        <v>0</v>
      </c>
      <c r="L483" s="55">
        <f>Tabla1[[#This Row],[PERMEADO ETAPA 1  (m3)]]</f>
        <v>0</v>
      </c>
      <c r="M483" s="54" t="e">
        <f>1-(Tabla1[[#This Row],[VOLUMEN ENVIADO A RO (m3)]]-Tabla1[[#This Row],[VOLUMEN ENVIADO PERMEADO RO (m3)]])/Tabla1[[#This Row],[VOLUMEN ENVIADO A RO (m3)]]</f>
        <v>#DIV/0!</v>
      </c>
      <c r="N483" s="342">
        <f>('[1]Contadores Por Turno 2026'!N485-'[1]Contadores Por Turno 2026'!N484)/1000</f>
        <v>0</v>
      </c>
      <c r="O483" s="55">
        <f>('[1]Contadores Por Turno 2026'!O485-'[1]Contadores Por Turno 2026'!O484)</f>
        <v>0</v>
      </c>
      <c r="P483" s="55">
        <f>+Tabla1[[#This Row],[ENTRADA RO 1 (m3)]]-Tabla1[[#This Row],[PERMEADO ETAPA 1  (m3)]]</f>
        <v>0</v>
      </c>
      <c r="Q483" s="54" t="e">
        <f>1-(Tabla1[[#This Row],[VOLUMEN ENVIADO A RO (m3)]]-Tabla1[[#This Row],[VOLUMEN ENVIADO PERMEADO RO (m3)]])/Tabla1[[#This Row],[VOLUMEN ENVIADO A RO (m3)]]</f>
        <v>#DIV/0!</v>
      </c>
      <c r="R483" s="55">
        <v>0</v>
      </c>
      <c r="S483" s="55" t="e">
        <f>((#REF!-#REF!))</f>
        <v>#REF!</v>
      </c>
      <c r="T483" s="55" t="e">
        <f>Tabla1[[#This Row],[ENTRADA ETAPA 2 (m3)]]-Tabla1[[#This Row],[PERMEADO ETAPA 2 (m3)]]</f>
        <v>#REF!</v>
      </c>
      <c r="U483" s="54" t="s">
        <v>18</v>
      </c>
      <c r="V483" s="55">
        <f>Tabla1[[#This Row],[VOLUMEN ENVIADO PERMEADO RO (m3)]]</f>
        <v>0</v>
      </c>
      <c r="W483" s="101" t="e">
        <f>Tabla1[[#This Row],[TOTAL CONSUMO AGUA LIMPIA PRODUCCIÓN (m3)]]+Tabla1[[#This Row],[TOTAL CONSUMO AGUA RECHAZO PRODUCCIÓN (m3)]]</f>
        <v>#REF!</v>
      </c>
      <c r="X4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3" s="101">
        <v>0</v>
      </c>
      <c r="Z483" s="101"/>
      <c r="AA483" s="106" t="e">
        <f>+Tabla1[[#This Row],[VOLUMEN CONSUMO AGUA LIMPIA TINTORERIA (m3)]]</f>
        <v>#REF!</v>
      </c>
      <c r="AB483" s="104" t="e">
        <f>Tabla1[[#This Row],[VOLUMEN CONSUMO AGUA LIMPIA TINTORERIA (m3)]]/Tabla1[[#This Row],[TOTAL CONSUMO AGUA PRODUCCIÓN (m3)]]</f>
        <v>#REF!</v>
      </c>
      <c r="AC483" s="106" t="e">
        <f>Tabla1[[#This Row],[TOTAL CONSUMO AGUA LIMPIA PRODUCCIÓN (m3)]]-Tabla1[[#This Row],[VOLUMEN CONSUMO AGUA LIMPIA LAVANDERIA (m3)]]</f>
        <v>#REF!</v>
      </c>
      <c r="AD483" s="106">
        <v>0</v>
      </c>
      <c r="AE483" s="110"/>
      <c r="AF483" s="110">
        <v>65</v>
      </c>
      <c r="AG483" s="110">
        <v>45</v>
      </c>
      <c r="AH483" s="110">
        <f>Tabla1[[#This Row],[VOLUMEN CONSUMO AGUA LIMPIA LAVANDERIA (m3)]]</f>
        <v>0</v>
      </c>
      <c r="AI483" s="104" t="e">
        <f>Tabla1[[#This Row],[VOLUMEN CONSUMO AGUA LIMPIA LAVANDERIA (m3)]]/Tabla1[[#This Row],[TOTAL CONSUMO AGUA PRODUCCIÓN (m3)]]</f>
        <v>#REF!</v>
      </c>
      <c r="AJ483" s="110">
        <f>'[1]Contadores Por Turno 2026'!D485-'[1]Contadores Por Turno 2026'!D484</f>
        <v>0</v>
      </c>
      <c r="AK483" s="110">
        <v>0</v>
      </c>
      <c r="AL483" s="110"/>
      <c r="AM483" s="110">
        <v>19</v>
      </c>
      <c r="AN483" s="110">
        <v>0</v>
      </c>
      <c r="AO483" s="107">
        <f>'[1]Contadores Por Turno 2026'!R485-'[1]Contadores Por Turno 2026'!R484</f>
        <v>0</v>
      </c>
      <c r="AP483" s="109" t="str">
        <f t="shared" si="1"/>
        <v>%</v>
      </c>
      <c r="AQ483" s="107"/>
      <c r="AR483" s="219">
        <v>8</v>
      </c>
      <c r="AS483" s="110">
        <f>'[1]Contadores Por Turno 2026'!L485-'[1]Contadores Por Turno 2026'!L484</f>
        <v>0</v>
      </c>
      <c r="AT483" s="107" t="e">
        <f>#REF!-#REF!</f>
        <v>#REF!</v>
      </c>
      <c r="AU483" s="107">
        <f>'[1]Contadores Por Turno 2026'!U485-'[1]Contadores Por Turno 2026'!U484</f>
        <v>0</v>
      </c>
      <c r="AV483" s="107">
        <f>'[1]Contadores Por Turno 2026'!V485-'[1]Contadores Por Turno 2026'!V484</f>
        <v>0</v>
      </c>
      <c r="AW483" s="107">
        <f>'[1]Contadores Por Turno 2026'!W485-'[1]Contadores Por Turno 2026'!W484</f>
        <v>0</v>
      </c>
      <c r="AX483" s="107"/>
      <c r="AY483" s="346">
        <f>('[1]Contadores Por Turno 2026'!AD485-'[1]Contadores Por Turno 2026'!AD484)</f>
        <v>0</v>
      </c>
      <c r="AZ483" s="346">
        <f>('[1]Contadores Por Turno 2026'!S485-'[1]Contadores Por Turno 2026'!S484)/1000</f>
        <v>0</v>
      </c>
      <c r="BA483" s="225"/>
      <c r="BB483" s="4"/>
    </row>
    <row r="484" spans="1:54" ht="15.75" thickBot="1" x14ac:dyDescent="0.3">
      <c r="A484" s="27">
        <f>+A483</f>
        <v>46183</v>
      </c>
      <c r="B484" s="28">
        <v>3</v>
      </c>
      <c r="C484" s="28">
        <f>WEEKNUM(Tabla1[[#This Row],[FECHA]],2)</f>
        <v>24</v>
      </c>
      <c r="D484" s="28">
        <f>DAY(Tabla1[[#This Row],[FECHA]])</f>
        <v>10</v>
      </c>
      <c r="E484" s="28" t="e">
        <f>#REF!-#REF!</f>
        <v>#REF!</v>
      </c>
      <c r="F484" s="28" t="e">
        <f>+Tabla1[[#This Row],[VOLUMEN  INGRESO PTAP (m3)]]*0.75</f>
        <v>#REF!</v>
      </c>
      <c r="G484" s="28"/>
      <c r="H48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4" s="28">
        <f>('[1]Contadores Por Turno 2026'!C486-'[1]Contadores Por Turno 2026'!C485)*10</f>
        <v>0</v>
      </c>
      <c r="J484" s="343">
        <f>Tabla1[[#This Row],[ENTRADA RO 1 (m3)]]</f>
        <v>0</v>
      </c>
      <c r="K484" s="61">
        <f>Tabla1[[#This Row],[RECHAZO ETAPA 1 (m3)]]</f>
        <v>0</v>
      </c>
      <c r="L484" s="61">
        <f>Tabla1[[#This Row],[PERMEADO ETAPA 1  (m3)]]</f>
        <v>0</v>
      </c>
      <c r="M484" s="60" t="e">
        <f>1-(Tabla1[[#This Row],[VOLUMEN ENVIADO A RO (m3)]]-Tabla1[[#This Row],[VOLUMEN ENVIADO PERMEADO RO (m3)]])/Tabla1[[#This Row],[VOLUMEN ENVIADO A RO (m3)]]</f>
        <v>#DIV/0!</v>
      </c>
      <c r="N484" s="343">
        <f>('[1]Contadores Por Turno 2026'!N486-'[1]Contadores Por Turno 2026'!N485)/1000</f>
        <v>0</v>
      </c>
      <c r="O484" s="61">
        <f>('[1]Contadores Por Turno 2026'!O486-'[1]Contadores Por Turno 2026'!O485)</f>
        <v>0</v>
      </c>
      <c r="P484" s="61">
        <f>+Tabla1[[#This Row],[ENTRADA RO 1 (m3)]]-Tabla1[[#This Row],[PERMEADO ETAPA 1  (m3)]]</f>
        <v>0</v>
      </c>
      <c r="Q484" s="60" t="e">
        <f>1-(Tabla1[[#This Row],[VOLUMEN ENVIADO A RO (m3)]]-Tabla1[[#This Row],[VOLUMEN ENVIADO PERMEADO RO (m3)]])/Tabla1[[#This Row],[VOLUMEN ENVIADO A RO (m3)]]</f>
        <v>#DIV/0!</v>
      </c>
      <c r="R484" s="61">
        <v>0</v>
      </c>
      <c r="S484" s="61" t="e">
        <f>((#REF!-#REF!))</f>
        <v>#REF!</v>
      </c>
      <c r="T484" s="61" t="e">
        <f>Tabla1[[#This Row],[ENTRADA ETAPA 2 (m3)]]-Tabla1[[#This Row],[PERMEADO ETAPA 2 (m3)]]</f>
        <v>#REF!</v>
      </c>
      <c r="U484" s="60" t="s">
        <v>18</v>
      </c>
      <c r="V484" s="61">
        <f>Tabla1[[#This Row],[VOLUMEN ENVIADO PERMEADO RO (m3)]]</f>
        <v>0</v>
      </c>
      <c r="W484" s="101" t="e">
        <f>Tabla1[[#This Row],[TOTAL CONSUMO AGUA LIMPIA PRODUCCIÓN (m3)]]+Tabla1[[#This Row],[TOTAL CONSUMO AGUA RECHAZO PRODUCCIÓN (m3)]]</f>
        <v>#REF!</v>
      </c>
      <c r="X4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4" s="101">
        <v>0</v>
      </c>
      <c r="Z484" s="101"/>
      <c r="AA484" s="111" t="e">
        <f>+Tabla1[[#This Row],[VOLUMEN CONSUMO AGUA LIMPIA TINTORERIA (m3)]]</f>
        <v>#REF!</v>
      </c>
      <c r="AB484" s="104" t="e">
        <f>Tabla1[[#This Row],[VOLUMEN CONSUMO AGUA LIMPIA TINTORERIA (m3)]]/Tabla1[[#This Row],[TOTAL CONSUMO AGUA PRODUCCIÓN (m3)]]</f>
        <v>#REF!</v>
      </c>
      <c r="AC484" s="111" t="e">
        <f>Tabla1[[#This Row],[TOTAL CONSUMO AGUA LIMPIA PRODUCCIÓN (m3)]]-Tabla1[[#This Row],[VOLUMEN CONSUMO AGUA LIMPIA LAVANDERIA (m3)]]</f>
        <v>#REF!</v>
      </c>
      <c r="AD484" s="111">
        <v>0</v>
      </c>
      <c r="AE484" s="115"/>
      <c r="AF484" s="115">
        <v>65</v>
      </c>
      <c r="AG484" s="115">
        <v>45</v>
      </c>
      <c r="AH484" s="115">
        <f>Tabla1[[#This Row],[VOLUMEN CONSUMO AGUA LIMPIA LAVANDERIA (m3)]]</f>
        <v>0</v>
      </c>
      <c r="AI484" s="104" t="e">
        <f>Tabla1[[#This Row],[VOLUMEN CONSUMO AGUA LIMPIA LAVANDERIA (m3)]]/Tabla1[[#This Row],[TOTAL CONSUMO AGUA PRODUCCIÓN (m3)]]</f>
        <v>#REF!</v>
      </c>
      <c r="AJ484" s="115">
        <f>'[1]Contadores Por Turno 2026'!D486-'[1]Contadores Por Turno 2026'!D485</f>
        <v>0</v>
      </c>
      <c r="AK484" s="115">
        <v>0</v>
      </c>
      <c r="AL484" s="115"/>
      <c r="AM484" s="115">
        <v>19</v>
      </c>
      <c r="AN484" s="115">
        <v>0</v>
      </c>
      <c r="AO484" s="112">
        <f>'[1]Contadores Por Turno 2026'!R486-'[1]Contadores Por Turno 2026'!R485</f>
        <v>0</v>
      </c>
      <c r="AP484" s="114" t="str">
        <f t="shared" si="1"/>
        <v>%</v>
      </c>
      <c r="AQ484" s="112"/>
      <c r="AR484" s="220">
        <v>8</v>
      </c>
      <c r="AS484" s="115">
        <f>'[1]Contadores Por Turno 2026'!L486-'[1]Contadores Por Turno 2026'!L485</f>
        <v>0</v>
      </c>
      <c r="AT484" s="112" t="e">
        <f>#REF!-#REF!</f>
        <v>#REF!</v>
      </c>
      <c r="AU484" s="112">
        <f>'[1]Contadores Por Turno 2026'!U486-'[1]Contadores Por Turno 2026'!U485</f>
        <v>0</v>
      </c>
      <c r="AV484" s="112">
        <f>'[1]Contadores Por Turno 2026'!V486-'[1]Contadores Por Turno 2026'!V485</f>
        <v>0</v>
      </c>
      <c r="AW484" s="112">
        <f>'[1]Contadores Por Turno 2026'!W486-'[1]Contadores Por Turno 2026'!W485</f>
        <v>0</v>
      </c>
      <c r="AX484" s="112"/>
      <c r="AY484" s="112">
        <f>('[1]Contadores Por Turno 2026'!AD486-'[1]Contadores Por Turno 2026'!AD485)</f>
        <v>0</v>
      </c>
      <c r="AZ484" s="112">
        <f>('[1]Contadores Por Turno 2026'!S486-'[1]Contadores Por Turno 2026'!S485)/1000</f>
        <v>0</v>
      </c>
      <c r="BA484" s="225"/>
      <c r="BB484" s="4"/>
    </row>
    <row r="485" spans="1:54" ht="15.75" thickBot="1" x14ac:dyDescent="0.3">
      <c r="A485" s="25">
        <f>+A484+1</f>
        <v>46184</v>
      </c>
      <c r="B485" s="26">
        <v>1</v>
      </c>
      <c r="C485" s="26">
        <f>WEEKNUM(Tabla1[[#This Row],[FECHA]],2)</f>
        <v>24</v>
      </c>
      <c r="D485" s="26">
        <f>DAY(Tabla1[[#This Row],[FECHA]])</f>
        <v>11</v>
      </c>
      <c r="E485" s="26" t="e">
        <f>#REF!-#REF!</f>
        <v>#REF!</v>
      </c>
      <c r="F485" s="26" t="e">
        <f>+Tabla1[[#This Row],[VOLUMEN  INGRESO PTAP (m3)]]*0.75</f>
        <v>#REF!</v>
      </c>
      <c r="G485" s="26"/>
      <c r="H4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5" s="26">
        <f>('[1]Contadores Por Turno 2026'!C487-'[1]Contadores Por Turno 2026'!C486)*10</f>
        <v>0</v>
      </c>
      <c r="J485" s="341">
        <f>Tabla1[[#This Row],[ENTRADA RO 1 (m3)]]</f>
        <v>0</v>
      </c>
      <c r="K485" s="57">
        <f>Tabla1[[#This Row],[RECHAZO ETAPA 1 (m3)]]</f>
        <v>0</v>
      </c>
      <c r="L485" s="57">
        <f>Tabla1[[#This Row],[PERMEADO ETAPA 1  (m3)]]</f>
        <v>0</v>
      </c>
      <c r="M485" s="56" t="e">
        <f>1-(Tabla1[[#This Row],[VOLUMEN ENVIADO A RO (m3)]]-Tabla1[[#This Row],[VOLUMEN ENVIADO PERMEADO RO (m3)]])/Tabla1[[#This Row],[VOLUMEN ENVIADO A RO (m3)]]</f>
        <v>#DIV/0!</v>
      </c>
      <c r="N485" s="341">
        <f>('[1]Contadores Por Turno 2026'!N487-'[1]Contadores Por Turno 2026'!N486)/1000</f>
        <v>0</v>
      </c>
      <c r="O485" s="57">
        <f>('[1]Contadores Por Turno 2026'!O487-'[1]Contadores Por Turno 2026'!O486)</f>
        <v>0</v>
      </c>
      <c r="P485" s="57">
        <f>+Tabla1[[#This Row],[ENTRADA RO 1 (m3)]]-Tabla1[[#This Row],[PERMEADO ETAPA 1  (m3)]]</f>
        <v>0</v>
      </c>
      <c r="Q485" s="56" t="e">
        <f>1-(Tabla1[[#This Row],[VOLUMEN ENVIADO A RO (m3)]]-Tabla1[[#This Row],[VOLUMEN ENVIADO PERMEADO RO (m3)]])/Tabla1[[#This Row],[VOLUMEN ENVIADO A RO (m3)]]</f>
        <v>#DIV/0!</v>
      </c>
      <c r="R485" s="57">
        <v>0</v>
      </c>
      <c r="S485" s="57" t="e">
        <f>((#REF!-#REF!))</f>
        <v>#REF!</v>
      </c>
      <c r="T485" s="57" t="e">
        <f>Tabla1[[#This Row],[ENTRADA ETAPA 2 (m3)]]-Tabla1[[#This Row],[PERMEADO ETAPA 2 (m3)]]</f>
        <v>#REF!</v>
      </c>
      <c r="U485" s="56" t="s">
        <v>18</v>
      </c>
      <c r="V485" s="57">
        <f>Tabla1[[#This Row],[VOLUMEN ENVIADO PERMEADO RO (m3)]]</f>
        <v>0</v>
      </c>
      <c r="W485" s="101" t="e">
        <f>Tabla1[[#This Row],[TOTAL CONSUMO AGUA LIMPIA PRODUCCIÓN (m3)]]+Tabla1[[#This Row],[TOTAL CONSUMO AGUA RECHAZO PRODUCCIÓN (m3)]]</f>
        <v>#REF!</v>
      </c>
      <c r="X48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5" s="101">
        <v>0</v>
      </c>
      <c r="Z485" s="101"/>
      <c r="AA485" s="101" t="e">
        <f>+Tabla1[[#This Row],[VOLUMEN CONSUMO AGUA LIMPIA TINTORERIA (m3)]]</f>
        <v>#REF!</v>
      </c>
      <c r="AB485" s="104" t="e">
        <f>Tabla1[[#This Row],[VOLUMEN CONSUMO AGUA LIMPIA TINTORERIA (m3)]]/Tabla1[[#This Row],[TOTAL CONSUMO AGUA PRODUCCIÓN (m3)]]</f>
        <v>#REF!</v>
      </c>
      <c r="AC485" s="101" t="e">
        <f>Tabla1[[#This Row],[TOTAL CONSUMO AGUA LIMPIA PRODUCCIÓN (m3)]]-Tabla1[[#This Row],[VOLUMEN CONSUMO AGUA LIMPIA LAVANDERIA (m3)]]</f>
        <v>#REF!</v>
      </c>
      <c r="AD485" s="101">
        <v>0</v>
      </c>
      <c r="AE485" s="105"/>
      <c r="AF485" s="105">
        <v>65</v>
      </c>
      <c r="AG485" s="105">
        <v>45</v>
      </c>
      <c r="AH485" s="105">
        <f>Tabla1[[#This Row],[VOLUMEN CONSUMO AGUA LIMPIA LAVANDERIA (m3)]]</f>
        <v>0</v>
      </c>
      <c r="AI485" s="104" t="e">
        <f>Tabla1[[#This Row],[VOLUMEN CONSUMO AGUA LIMPIA LAVANDERIA (m3)]]/Tabla1[[#This Row],[TOTAL CONSUMO AGUA PRODUCCIÓN (m3)]]</f>
        <v>#REF!</v>
      </c>
      <c r="AJ485" s="105">
        <f>'[1]Contadores Por Turno 2026'!D487-'[1]Contadores Por Turno 2026'!D486</f>
        <v>0</v>
      </c>
      <c r="AK485" s="105">
        <v>0</v>
      </c>
      <c r="AL485" s="105"/>
      <c r="AM485" s="105">
        <v>19</v>
      </c>
      <c r="AN485" s="105">
        <v>0</v>
      </c>
      <c r="AO485" s="102">
        <f>'[1]Contadores Por Turno 2026'!R487-'[1]Contadores Por Turno 2026'!R486</f>
        <v>0</v>
      </c>
      <c r="AP485" s="104" t="str">
        <f t="shared" si="1"/>
        <v>%</v>
      </c>
      <c r="AQ485" s="102">
        <v>11197</v>
      </c>
      <c r="AR485" s="218">
        <v>8</v>
      </c>
      <c r="AS485" s="105">
        <f>'[1]Contadores Por Turno 2026'!L487-'[1]Contadores Por Turno 2026'!L486</f>
        <v>0</v>
      </c>
      <c r="AT485" s="102" t="e">
        <f>#REF!-#REF!</f>
        <v>#REF!</v>
      </c>
      <c r="AU485" s="102">
        <f>'[1]Contadores Por Turno 2026'!U487-'[1]Contadores Por Turno 2026'!U486</f>
        <v>0</v>
      </c>
      <c r="AV485" s="102">
        <f>'[1]Contadores Por Turno 2026'!V487-'[1]Contadores Por Turno 2026'!V486</f>
        <v>0</v>
      </c>
      <c r="AW485" s="102">
        <f>'[1]Contadores Por Turno 2026'!W487-'[1]Contadores Por Turno 2026'!W486</f>
        <v>0</v>
      </c>
      <c r="AX485" s="102"/>
      <c r="AY485" s="345">
        <f>('[1]Contadores Por Turno 2026'!AD487-'[1]Contadores Por Turno 2026'!AD486)</f>
        <v>0</v>
      </c>
      <c r="AZ485" s="345">
        <f>('[1]Contadores Por Turno 2026'!S487-'[1]Contadores Por Turno 2026'!S486)/1000</f>
        <v>0</v>
      </c>
      <c r="BA485" s="225"/>
      <c r="BB485" s="4"/>
    </row>
    <row r="486" spans="1:54" ht="15.75" thickBot="1" x14ac:dyDescent="0.3">
      <c r="A486" s="23">
        <f>+A485</f>
        <v>46184</v>
      </c>
      <c r="B486" s="17">
        <v>2</v>
      </c>
      <c r="C486" s="17">
        <f>WEEKNUM(Tabla1[[#This Row],[FECHA]],2)</f>
        <v>24</v>
      </c>
      <c r="D486" s="17">
        <f>DAY(Tabla1[[#This Row],[FECHA]])</f>
        <v>11</v>
      </c>
      <c r="E486" s="17" t="e">
        <f>#REF!-#REF!</f>
        <v>#REF!</v>
      </c>
      <c r="F486" s="17" t="e">
        <f>+Tabla1[[#This Row],[VOLUMEN  INGRESO PTAP (m3)]]*0.75</f>
        <v>#REF!</v>
      </c>
      <c r="H48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6" s="17">
        <f>('[1]Contadores Por Turno 2026'!C488-'[1]Contadores Por Turno 2026'!C487)*10</f>
        <v>0</v>
      </c>
      <c r="J486" s="342">
        <f>Tabla1[[#This Row],[ENTRADA RO 1 (m3)]]</f>
        <v>0</v>
      </c>
      <c r="K486" s="55">
        <f>Tabla1[[#This Row],[RECHAZO ETAPA 1 (m3)]]</f>
        <v>0</v>
      </c>
      <c r="L486" s="55">
        <f>Tabla1[[#This Row],[PERMEADO ETAPA 1  (m3)]]</f>
        <v>0</v>
      </c>
      <c r="M486" s="54" t="e">
        <f>1-(Tabla1[[#This Row],[VOLUMEN ENVIADO A RO (m3)]]-Tabla1[[#This Row],[VOLUMEN ENVIADO PERMEADO RO (m3)]])/Tabla1[[#This Row],[VOLUMEN ENVIADO A RO (m3)]]</f>
        <v>#DIV/0!</v>
      </c>
      <c r="N486" s="342">
        <f>('[1]Contadores Por Turno 2026'!N488-'[1]Contadores Por Turno 2026'!N487)/1000</f>
        <v>0</v>
      </c>
      <c r="O486" s="55">
        <f>('[1]Contadores Por Turno 2026'!O488-'[1]Contadores Por Turno 2026'!O487)</f>
        <v>0</v>
      </c>
      <c r="P486" s="55">
        <f>+Tabla1[[#This Row],[ENTRADA RO 1 (m3)]]-Tabla1[[#This Row],[PERMEADO ETAPA 1  (m3)]]</f>
        <v>0</v>
      </c>
      <c r="Q486" s="54" t="e">
        <f>1-(Tabla1[[#This Row],[VOLUMEN ENVIADO A RO (m3)]]-Tabla1[[#This Row],[VOLUMEN ENVIADO PERMEADO RO (m3)]])/Tabla1[[#This Row],[VOLUMEN ENVIADO A RO (m3)]]</f>
        <v>#DIV/0!</v>
      </c>
      <c r="R486" s="55">
        <v>0</v>
      </c>
      <c r="S486" s="55" t="e">
        <f>((#REF!-#REF!))</f>
        <v>#REF!</v>
      </c>
      <c r="T486" s="55" t="e">
        <f>Tabla1[[#This Row],[ENTRADA ETAPA 2 (m3)]]-Tabla1[[#This Row],[PERMEADO ETAPA 2 (m3)]]</f>
        <v>#REF!</v>
      </c>
      <c r="U486" s="54" t="s">
        <v>18</v>
      </c>
      <c r="V486" s="55">
        <f>Tabla1[[#This Row],[VOLUMEN ENVIADO PERMEADO RO (m3)]]</f>
        <v>0</v>
      </c>
      <c r="W486" s="101" t="e">
        <f>Tabla1[[#This Row],[TOTAL CONSUMO AGUA LIMPIA PRODUCCIÓN (m3)]]+Tabla1[[#This Row],[TOTAL CONSUMO AGUA RECHAZO PRODUCCIÓN (m3)]]</f>
        <v>#REF!</v>
      </c>
      <c r="X4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6" s="101">
        <v>0</v>
      </c>
      <c r="Z486" s="101"/>
      <c r="AA486" s="106" t="e">
        <f>+Tabla1[[#This Row],[VOLUMEN CONSUMO AGUA LIMPIA TINTORERIA (m3)]]</f>
        <v>#REF!</v>
      </c>
      <c r="AB486" s="104" t="e">
        <f>Tabla1[[#This Row],[VOLUMEN CONSUMO AGUA LIMPIA TINTORERIA (m3)]]/Tabla1[[#This Row],[TOTAL CONSUMO AGUA PRODUCCIÓN (m3)]]</f>
        <v>#REF!</v>
      </c>
      <c r="AC486" s="106" t="e">
        <f>Tabla1[[#This Row],[TOTAL CONSUMO AGUA LIMPIA PRODUCCIÓN (m3)]]-Tabla1[[#This Row],[VOLUMEN CONSUMO AGUA LIMPIA LAVANDERIA (m3)]]</f>
        <v>#REF!</v>
      </c>
      <c r="AD486" s="106">
        <v>0</v>
      </c>
      <c r="AE486" s="110"/>
      <c r="AF486" s="110">
        <v>65</v>
      </c>
      <c r="AG486" s="110">
        <v>45</v>
      </c>
      <c r="AH486" s="110">
        <f>Tabla1[[#This Row],[VOLUMEN CONSUMO AGUA LIMPIA LAVANDERIA (m3)]]</f>
        <v>0</v>
      </c>
      <c r="AI486" s="104" t="e">
        <f>Tabla1[[#This Row],[VOLUMEN CONSUMO AGUA LIMPIA LAVANDERIA (m3)]]/Tabla1[[#This Row],[TOTAL CONSUMO AGUA PRODUCCIÓN (m3)]]</f>
        <v>#REF!</v>
      </c>
      <c r="AJ486" s="110">
        <f>'[1]Contadores Por Turno 2026'!D488-'[1]Contadores Por Turno 2026'!D487</f>
        <v>0</v>
      </c>
      <c r="AK486" s="110">
        <v>0</v>
      </c>
      <c r="AL486" s="110"/>
      <c r="AM486" s="110">
        <v>19</v>
      </c>
      <c r="AN486" s="110">
        <v>0</v>
      </c>
      <c r="AO486" s="107">
        <f>'[1]Contadores Por Turno 2026'!R488-'[1]Contadores Por Turno 2026'!R487</f>
        <v>0</v>
      </c>
      <c r="AP486" s="109" t="str">
        <f t="shared" si="1"/>
        <v>%</v>
      </c>
      <c r="AQ486" s="107"/>
      <c r="AR486" s="219">
        <v>8</v>
      </c>
      <c r="AS486" s="110">
        <f>'[1]Contadores Por Turno 2026'!L488-'[1]Contadores Por Turno 2026'!L487</f>
        <v>0</v>
      </c>
      <c r="AT486" s="107" t="e">
        <f>#REF!-#REF!</f>
        <v>#REF!</v>
      </c>
      <c r="AU486" s="107">
        <f>'[1]Contadores Por Turno 2026'!U488-'[1]Contadores Por Turno 2026'!U487</f>
        <v>0</v>
      </c>
      <c r="AV486" s="107">
        <f>'[1]Contadores Por Turno 2026'!V488-'[1]Contadores Por Turno 2026'!V487</f>
        <v>0</v>
      </c>
      <c r="AW486" s="107">
        <f>'[1]Contadores Por Turno 2026'!W488-'[1]Contadores Por Turno 2026'!W487</f>
        <v>0</v>
      </c>
      <c r="AX486" s="107"/>
      <c r="AY486" s="346">
        <f>('[1]Contadores Por Turno 2026'!AD488-'[1]Contadores Por Turno 2026'!AD487)</f>
        <v>0</v>
      </c>
      <c r="AZ486" s="346">
        <f>('[1]Contadores Por Turno 2026'!S488-'[1]Contadores Por Turno 2026'!S487)/1000</f>
        <v>0</v>
      </c>
      <c r="BA486" s="225"/>
      <c r="BB486" s="4"/>
    </row>
    <row r="487" spans="1:54" ht="15.75" thickBot="1" x14ac:dyDescent="0.3">
      <c r="A487" s="27">
        <f>+A486</f>
        <v>46184</v>
      </c>
      <c r="B487" s="28">
        <v>3</v>
      </c>
      <c r="C487" s="28">
        <f>WEEKNUM(Tabla1[[#This Row],[FECHA]],2)</f>
        <v>24</v>
      </c>
      <c r="D487" s="28">
        <f>DAY(Tabla1[[#This Row],[FECHA]])</f>
        <v>11</v>
      </c>
      <c r="E487" s="28" t="e">
        <f>#REF!-#REF!</f>
        <v>#REF!</v>
      </c>
      <c r="F487" s="28" t="e">
        <f>+Tabla1[[#This Row],[VOLUMEN  INGRESO PTAP (m3)]]*0.75</f>
        <v>#REF!</v>
      </c>
      <c r="G487" s="28"/>
      <c r="H48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7" s="28">
        <f>('[1]Contadores Por Turno 2026'!C489-'[1]Contadores Por Turno 2026'!C488)*10</f>
        <v>0</v>
      </c>
      <c r="J487" s="343">
        <f>Tabla1[[#This Row],[ENTRADA RO 1 (m3)]]</f>
        <v>0</v>
      </c>
      <c r="K487" s="61">
        <f>Tabla1[[#This Row],[RECHAZO ETAPA 1 (m3)]]</f>
        <v>0</v>
      </c>
      <c r="L487" s="61">
        <f>Tabla1[[#This Row],[PERMEADO ETAPA 1  (m3)]]</f>
        <v>0</v>
      </c>
      <c r="M487" s="60" t="e">
        <f>1-(Tabla1[[#This Row],[VOLUMEN ENVIADO A RO (m3)]]-Tabla1[[#This Row],[VOLUMEN ENVIADO PERMEADO RO (m3)]])/Tabla1[[#This Row],[VOLUMEN ENVIADO A RO (m3)]]</f>
        <v>#DIV/0!</v>
      </c>
      <c r="N487" s="343">
        <f>('[1]Contadores Por Turno 2026'!N489-'[1]Contadores Por Turno 2026'!N488)/1000</f>
        <v>0</v>
      </c>
      <c r="O487" s="61">
        <f>('[1]Contadores Por Turno 2026'!O489-'[1]Contadores Por Turno 2026'!O488)</f>
        <v>0</v>
      </c>
      <c r="P487" s="61">
        <f>+Tabla1[[#This Row],[ENTRADA RO 1 (m3)]]-Tabla1[[#This Row],[PERMEADO ETAPA 1  (m3)]]</f>
        <v>0</v>
      </c>
      <c r="Q487" s="60" t="e">
        <f>1-(Tabla1[[#This Row],[VOLUMEN ENVIADO A RO (m3)]]-Tabla1[[#This Row],[VOLUMEN ENVIADO PERMEADO RO (m3)]])/Tabla1[[#This Row],[VOLUMEN ENVIADO A RO (m3)]]</f>
        <v>#DIV/0!</v>
      </c>
      <c r="R487" s="61">
        <v>0</v>
      </c>
      <c r="S487" s="61" t="e">
        <f>((#REF!-#REF!))</f>
        <v>#REF!</v>
      </c>
      <c r="T487" s="61" t="e">
        <f>Tabla1[[#This Row],[ENTRADA ETAPA 2 (m3)]]-Tabla1[[#This Row],[PERMEADO ETAPA 2 (m3)]]</f>
        <v>#REF!</v>
      </c>
      <c r="U487" s="60" t="s">
        <v>18</v>
      </c>
      <c r="V487" s="61">
        <f>Tabla1[[#This Row],[VOLUMEN ENVIADO PERMEADO RO (m3)]]</f>
        <v>0</v>
      </c>
      <c r="W487" s="101" t="e">
        <f>Tabla1[[#This Row],[TOTAL CONSUMO AGUA LIMPIA PRODUCCIÓN (m3)]]+Tabla1[[#This Row],[TOTAL CONSUMO AGUA RECHAZO PRODUCCIÓN (m3)]]</f>
        <v>#REF!</v>
      </c>
      <c r="X4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7" s="101">
        <v>0</v>
      </c>
      <c r="Z487" s="101"/>
      <c r="AA487" s="111" t="e">
        <f>+Tabla1[[#This Row],[VOLUMEN CONSUMO AGUA LIMPIA TINTORERIA (m3)]]</f>
        <v>#REF!</v>
      </c>
      <c r="AB487" s="104" t="e">
        <f>Tabla1[[#This Row],[VOLUMEN CONSUMO AGUA LIMPIA TINTORERIA (m3)]]/Tabla1[[#This Row],[TOTAL CONSUMO AGUA PRODUCCIÓN (m3)]]</f>
        <v>#REF!</v>
      </c>
      <c r="AC487" s="111" t="e">
        <f>Tabla1[[#This Row],[TOTAL CONSUMO AGUA LIMPIA PRODUCCIÓN (m3)]]-Tabla1[[#This Row],[VOLUMEN CONSUMO AGUA LIMPIA LAVANDERIA (m3)]]</f>
        <v>#REF!</v>
      </c>
      <c r="AD487" s="111">
        <v>0</v>
      </c>
      <c r="AE487" s="115"/>
      <c r="AF487" s="115">
        <v>65</v>
      </c>
      <c r="AG487" s="115">
        <v>45</v>
      </c>
      <c r="AH487" s="115">
        <f>Tabla1[[#This Row],[VOLUMEN CONSUMO AGUA LIMPIA LAVANDERIA (m3)]]</f>
        <v>0</v>
      </c>
      <c r="AI487" s="104" t="e">
        <f>Tabla1[[#This Row],[VOLUMEN CONSUMO AGUA LIMPIA LAVANDERIA (m3)]]/Tabla1[[#This Row],[TOTAL CONSUMO AGUA PRODUCCIÓN (m3)]]</f>
        <v>#REF!</v>
      </c>
      <c r="AJ487" s="115">
        <f>'[1]Contadores Por Turno 2026'!D489-'[1]Contadores Por Turno 2026'!D488</f>
        <v>0</v>
      </c>
      <c r="AK487" s="115">
        <v>0</v>
      </c>
      <c r="AL487" s="115"/>
      <c r="AM487" s="115">
        <v>19</v>
      </c>
      <c r="AN487" s="115">
        <v>0</v>
      </c>
      <c r="AO487" s="112">
        <f>'[1]Contadores Por Turno 2026'!R489-'[1]Contadores Por Turno 2026'!R488</f>
        <v>0</v>
      </c>
      <c r="AP487" s="114" t="str">
        <f t="shared" si="1"/>
        <v>%</v>
      </c>
      <c r="AQ487" s="112"/>
      <c r="AR487" s="220">
        <v>8</v>
      </c>
      <c r="AS487" s="115">
        <f>'[1]Contadores Por Turno 2026'!L489-'[1]Contadores Por Turno 2026'!L488</f>
        <v>0</v>
      </c>
      <c r="AT487" s="112" t="e">
        <f>#REF!-#REF!</f>
        <v>#REF!</v>
      </c>
      <c r="AU487" s="112">
        <f>'[1]Contadores Por Turno 2026'!U489-'[1]Contadores Por Turno 2026'!U488</f>
        <v>0</v>
      </c>
      <c r="AV487" s="112">
        <f>'[1]Contadores Por Turno 2026'!V489-'[1]Contadores Por Turno 2026'!V488</f>
        <v>0</v>
      </c>
      <c r="AW487" s="112">
        <f>'[1]Contadores Por Turno 2026'!W489-'[1]Contadores Por Turno 2026'!W488</f>
        <v>0</v>
      </c>
      <c r="AX487" s="112"/>
      <c r="AY487" s="112">
        <f>('[1]Contadores Por Turno 2026'!AD489-'[1]Contadores Por Turno 2026'!AD488)</f>
        <v>0</v>
      </c>
      <c r="AZ487" s="112">
        <f>('[1]Contadores Por Turno 2026'!S489-'[1]Contadores Por Turno 2026'!S488)/1000</f>
        <v>0</v>
      </c>
      <c r="BA487" s="225"/>
      <c r="BB487" s="4"/>
    </row>
    <row r="488" spans="1:54" ht="15.75" thickBot="1" x14ac:dyDescent="0.3">
      <c r="A488" s="25">
        <f>+A487+1</f>
        <v>46185</v>
      </c>
      <c r="B488" s="26">
        <v>1</v>
      </c>
      <c r="C488" s="26">
        <f>WEEKNUM(Tabla1[[#This Row],[FECHA]],2)</f>
        <v>24</v>
      </c>
      <c r="D488" s="26">
        <f>DAY(Tabla1[[#This Row],[FECHA]])</f>
        <v>12</v>
      </c>
      <c r="E488" s="26" t="e">
        <f>#REF!-#REF!</f>
        <v>#REF!</v>
      </c>
      <c r="F488" s="26" t="e">
        <f>+Tabla1[[#This Row],[VOLUMEN  INGRESO PTAP (m3)]]*0.75</f>
        <v>#REF!</v>
      </c>
      <c r="G488" s="26"/>
      <c r="H4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8" s="26">
        <f>('[1]Contadores Por Turno 2026'!C490-'[1]Contadores Por Turno 2026'!C489)*10</f>
        <v>0</v>
      </c>
      <c r="J488" s="341">
        <f>Tabla1[[#This Row],[ENTRADA RO 1 (m3)]]</f>
        <v>0</v>
      </c>
      <c r="K488" s="57">
        <f>Tabla1[[#This Row],[RECHAZO ETAPA 1 (m3)]]</f>
        <v>0</v>
      </c>
      <c r="L488" s="57">
        <f>Tabla1[[#This Row],[PERMEADO ETAPA 1  (m3)]]</f>
        <v>0</v>
      </c>
      <c r="M488" s="56" t="e">
        <f>1-(Tabla1[[#This Row],[VOLUMEN ENVIADO A RO (m3)]]-Tabla1[[#This Row],[VOLUMEN ENVIADO PERMEADO RO (m3)]])/Tabla1[[#This Row],[VOLUMEN ENVIADO A RO (m3)]]</f>
        <v>#DIV/0!</v>
      </c>
      <c r="N488" s="341">
        <f>('[1]Contadores Por Turno 2026'!N490-'[1]Contadores Por Turno 2026'!N489)/1000</f>
        <v>0</v>
      </c>
      <c r="O488" s="57">
        <f>('[1]Contadores Por Turno 2026'!O490-'[1]Contadores Por Turno 2026'!O489)</f>
        <v>0</v>
      </c>
      <c r="P488" s="57">
        <f>+Tabla1[[#This Row],[ENTRADA RO 1 (m3)]]-Tabla1[[#This Row],[PERMEADO ETAPA 1  (m3)]]</f>
        <v>0</v>
      </c>
      <c r="Q488" s="56" t="e">
        <f>1-(Tabla1[[#This Row],[VOLUMEN ENVIADO A RO (m3)]]-Tabla1[[#This Row],[VOLUMEN ENVIADO PERMEADO RO (m3)]])/Tabla1[[#This Row],[VOLUMEN ENVIADO A RO (m3)]]</f>
        <v>#DIV/0!</v>
      </c>
      <c r="R488" s="57">
        <v>0</v>
      </c>
      <c r="S488" s="57" t="e">
        <f>((#REF!-#REF!))</f>
        <v>#REF!</v>
      </c>
      <c r="T488" s="57" t="e">
        <f>Tabla1[[#This Row],[ENTRADA ETAPA 2 (m3)]]-Tabla1[[#This Row],[PERMEADO ETAPA 2 (m3)]]</f>
        <v>#REF!</v>
      </c>
      <c r="U488" s="56" t="s">
        <v>18</v>
      </c>
      <c r="V488" s="57">
        <f>Tabla1[[#This Row],[VOLUMEN ENVIADO PERMEADO RO (m3)]]</f>
        <v>0</v>
      </c>
      <c r="W488" s="101" t="e">
        <f>Tabla1[[#This Row],[TOTAL CONSUMO AGUA LIMPIA PRODUCCIÓN (m3)]]+Tabla1[[#This Row],[TOTAL CONSUMO AGUA RECHAZO PRODUCCIÓN (m3)]]</f>
        <v>#REF!</v>
      </c>
      <c r="X48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8" s="101">
        <v>0</v>
      </c>
      <c r="Z488" s="101"/>
      <c r="AA488" s="101" t="e">
        <f>+Tabla1[[#This Row],[VOLUMEN CONSUMO AGUA LIMPIA TINTORERIA (m3)]]</f>
        <v>#REF!</v>
      </c>
      <c r="AB488" s="104" t="e">
        <f>Tabla1[[#This Row],[VOLUMEN CONSUMO AGUA LIMPIA TINTORERIA (m3)]]/Tabla1[[#This Row],[TOTAL CONSUMO AGUA PRODUCCIÓN (m3)]]</f>
        <v>#REF!</v>
      </c>
      <c r="AC488" s="101" t="e">
        <f>Tabla1[[#This Row],[TOTAL CONSUMO AGUA LIMPIA PRODUCCIÓN (m3)]]-Tabla1[[#This Row],[VOLUMEN CONSUMO AGUA LIMPIA LAVANDERIA (m3)]]</f>
        <v>#REF!</v>
      </c>
      <c r="AD488" s="101">
        <v>0</v>
      </c>
      <c r="AE488" s="105"/>
      <c r="AF488" s="105">
        <v>65</v>
      </c>
      <c r="AG488" s="105">
        <v>45</v>
      </c>
      <c r="AH488" s="105">
        <f>Tabla1[[#This Row],[VOLUMEN CONSUMO AGUA LIMPIA LAVANDERIA (m3)]]</f>
        <v>0</v>
      </c>
      <c r="AI488" s="104" t="e">
        <f>Tabla1[[#This Row],[VOLUMEN CONSUMO AGUA LIMPIA LAVANDERIA (m3)]]/Tabla1[[#This Row],[TOTAL CONSUMO AGUA PRODUCCIÓN (m3)]]</f>
        <v>#REF!</v>
      </c>
      <c r="AJ488" s="105">
        <f>'[1]Contadores Por Turno 2026'!D490-'[1]Contadores Por Turno 2026'!D489</f>
        <v>0</v>
      </c>
      <c r="AK488" s="105">
        <v>0</v>
      </c>
      <c r="AL488" s="105"/>
      <c r="AM488" s="105">
        <v>19</v>
      </c>
      <c r="AN488" s="105">
        <v>0</v>
      </c>
      <c r="AO488" s="102">
        <f>'[1]Contadores Por Turno 2026'!R490-'[1]Contadores Por Turno 2026'!R489</f>
        <v>0</v>
      </c>
      <c r="AP488" s="104" t="str">
        <f t="shared" si="1"/>
        <v>%</v>
      </c>
      <c r="AQ488" s="102">
        <v>1200</v>
      </c>
      <c r="AR488" s="218">
        <v>8</v>
      </c>
      <c r="AS488" s="105">
        <f>'[1]Contadores Por Turno 2026'!L490-'[1]Contadores Por Turno 2026'!L489</f>
        <v>0</v>
      </c>
      <c r="AT488" s="102" t="e">
        <f>#REF!-#REF!</f>
        <v>#REF!</v>
      </c>
      <c r="AU488" s="102">
        <f>'[1]Contadores Por Turno 2026'!U490-'[1]Contadores Por Turno 2026'!U489</f>
        <v>0</v>
      </c>
      <c r="AV488" s="102">
        <f>'[1]Contadores Por Turno 2026'!V490-'[1]Contadores Por Turno 2026'!V489</f>
        <v>0</v>
      </c>
      <c r="AW488" s="102">
        <f>'[1]Contadores Por Turno 2026'!W490-'[1]Contadores Por Turno 2026'!W489</f>
        <v>0</v>
      </c>
      <c r="AX488" s="102"/>
      <c r="AY488" s="345">
        <f>('[1]Contadores Por Turno 2026'!AD490-'[1]Contadores Por Turno 2026'!AD489)</f>
        <v>0</v>
      </c>
      <c r="AZ488" s="345">
        <f>('[1]Contadores Por Turno 2026'!S490-'[1]Contadores Por Turno 2026'!S489)/1000</f>
        <v>0</v>
      </c>
      <c r="BA488" s="225"/>
      <c r="BB488" s="4"/>
    </row>
    <row r="489" spans="1:54" ht="15.75" thickBot="1" x14ac:dyDescent="0.3">
      <c r="A489" s="23">
        <f>+A488</f>
        <v>46185</v>
      </c>
      <c r="B489" s="17">
        <v>2</v>
      </c>
      <c r="C489" s="17">
        <f>WEEKNUM(Tabla1[[#This Row],[FECHA]],2)</f>
        <v>24</v>
      </c>
      <c r="D489" s="17">
        <f>DAY(Tabla1[[#This Row],[FECHA]])</f>
        <v>12</v>
      </c>
      <c r="E489" s="17" t="e">
        <f>#REF!-#REF!</f>
        <v>#REF!</v>
      </c>
      <c r="F489" s="17" t="e">
        <f>+Tabla1[[#This Row],[VOLUMEN  INGRESO PTAP (m3)]]*0.75</f>
        <v>#REF!</v>
      </c>
      <c r="H48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9" s="17">
        <f>('[1]Contadores Por Turno 2026'!C491-'[1]Contadores Por Turno 2026'!C490)*10</f>
        <v>0</v>
      </c>
      <c r="J489" s="342">
        <f>Tabla1[[#This Row],[ENTRADA RO 1 (m3)]]</f>
        <v>0</v>
      </c>
      <c r="K489" s="55">
        <f>Tabla1[[#This Row],[RECHAZO ETAPA 1 (m3)]]</f>
        <v>0</v>
      </c>
      <c r="L489" s="55">
        <f>Tabla1[[#This Row],[PERMEADO ETAPA 1  (m3)]]</f>
        <v>0</v>
      </c>
      <c r="M489" s="54" t="e">
        <f>1-(Tabla1[[#This Row],[VOLUMEN ENVIADO A RO (m3)]]-Tabla1[[#This Row],[VOLUMEN ENVIADO PERMEADO RO (m3)]])/Tabla1[[#This Row],[VOLUMEN ENVIADO A RO (m3)]]</f>
        <v>#DIV/0!</v>
      </c>
      <c r="N489" s="342">
        <f>('[1]Contadores Por Turno 2026'!N491-'[1]Contadores Por Turno 2026'!N490)/1000</f>
        <v>0</v>
      </c>
      <c r="O489" s="55">
        <f>('[1]Contadores Por Turno 2026'!O491-'[1]Contadores Por Turno 2026'!O490)</f>
        <v>0</v>
      </c>
      <c r="P489" s="55">
        <f>+Tabla1[[#This Row],[ENTRADA RO 1 (m3)]]-Tabla1[[#This Row],[PERMEADO ETAPA 1  (m3)]]</f>
        <v>0</v>
      </c>
      <c r="Q489" s="54" t="e">
        <f>1-(Tabla1[[#This Row],[VOLUMEN ENVIADO A RO (m3)]]-Tabla1[[#This Row],[VOLUMEN ENVIADO PERMEADO RO (m3)]])/Tabla1[[#This Row],[VOLUMEN ENVIADO A RO (m3)]]</f>
        <v>#DIV/0!</v>
      </c>
      <c r="R489" s="55">
        <v>0</v>
      </c>
      <c r="S489" s="55" t="e">
        <f>((#REF!-#REF!))</f>
        <v>#REF!</v>
      </c>
      <c r="T489" s="55" t="e">
        <f>Tabla1[[#This Row],[ENTRADA ETAPA 2 (m3)]]-Tabla1[[#This Row],[PERMEADO ETAPA 2 (m3)]]</f>
        <v>#REF!</v>
      </c>
      <c r="U489" s="54" t="s">
        <v>18</v>
      </c>
      <c r="V489" s="55">
        <f>Tabla1[[#This Row],[VOLUMEN ENVIADO PERMEADO RO (m3)]]</f>
        <v>0</v>
      </c>
      <c r="W489" s="101" t="e">
        <f>Tabla1[[#This Row],[TOTAL CONSUMO AGUA LIMPIA PRODUCCIÓN (m3)]]+Tabla1[[#This Row],[TOTAL CONSUMO AGUA RECHAZO PRODUCCIÓN (m3)]]</f>
        <v>#REF!</v>
      </c>
      <c r="X4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9" s="101">
        <v>0</v>
      </c>
      <c r="Z489" s="101"/>
      <c r="AA489" s="106" t="e">
        <f>+Tabla1[[#This Row],[VOLUMEN CONSUMO AGUA LIMPIA TINTORERIA (m3)]]</f>
        <v>#REF!</v>
      </c>
      <c r="AB489" s="104" t="e">
        <f>Tabla1[[#This Row],[VOLUMEN CONSUMO AGUA LIMPIA TINTORERIA (m3)]]/Tabla1[[#This Row],[TOTAL CONSUMO AGUA PRODUCCIÓN (m3)]]</f>
        <v>#REF!</v>
      </c>
      <c r="AC489" s="106" t="e">
        <f>Tabla1[[#This Row],[TOTAL CONSUMO AGUA LIMPIA PRODUCCIÓN (m3)]]-Tabla1[[#This Row],[VOLUMEN CONSUMO AGUA LIMPIA LAVANDERIA (m3)]]</f>
        <v>#REF!</v>
      </c>
      <c r="AD489" s="106">
        <v>0</v>
      </c>
      <c r="AE489" s="110"/>
      <c r="AF489" s="110">
        <v>65</v>
      </c>
      <c r="AG489" s="110">
        <v>45</v>
      </c>
      <c r="AH489" s="110">
        <f>Tabla1[[#This Row],[VOLUMEN CONSUMO AGUA LIMPIA LAVANDERIA (m3)]]</f>
        <v>0</v>
      </c>
      <c r="AI489" s="104" t="e">
        <f>Tabla1[[#This Row],[VOLUMEN CONSUMO AGUA LIMPIA LAVANDERIA (m3)]]/Tabla1[[#This Row],[TOTAL CONSUMO AGUA PRODUCCIÓN (m3)]]</f>
        <v>#REF!</v>
      </c>
      <c r="AJ489" s="110">
        <f>'[1]Contadores Por Turno 2026'!D491-'[1]Contadores Por Turno 2026'!D490</f>
        <v>0</v>
      </c>
      <c r="AK489" s="110">
        <v>0</v>
      </c>
      <c r="AL489" s="110"/>
      <c r="AM489" s="110">
        <v>19</v>
      </c>
      <c r="AN489" s="110">
        <v>0</v>
      </c>
      <c r="AO489" s="107">
        <f>'[1]Contadores Por Turno 2026'!R491-'[1]Contadores Por Turno 2026'!R490</f>
        <v>0</v>
      </c>
      <c r="AP489" s="109" t="str">
        <f t="shared" si="1"/>
        <v>%</v>
      </c>
      <c r="AQ489" s="107"/>
      <c r="AR489" s="219">
        <v>8</v>
      </c>
      <c r="AS489" s="110">
        <f>'[1]Contadores Por Turno 2026'!L491-'[1]Contadores Por Turno 2026'!L490</f>
        <v>0</v>
      </c>
      <c r="AT489" s="107" t="e">
        <f>#REF!-#REF!</f>
        <v>#REF!</v>
      </c>
      <c r="AU489" s="107">
        <f>'[1]Contadores Por Turno 2026'!U491-'[1]Contadores Por Turno 2026'!U490</f>
        <v>0</v>
      </c>
      <c r="AV489" s="107">
        <f>'[1]Contadores Por Turno 2026'!V491-'[1]Contadores Por Turno 2026'!V490</f>
        <v>0</v>
      </c>
      <c r="AW489" s="107">
        <f>'[1]Contadores Por Turno 2026'!W491-'[1]Contadores Por Turno 2026'!W490</f>
        <v>0</v>
      </c>
      <c r="AX489" s="107"/>
      <c r="AY489" s="346">
        <f>('[1]Contadores Por Turno 2026'!AD491-'[1]Contadores Por Turno 2026'!AD490)</f>
        <v>0</v>
      </c>
      <c r="AZ489" s="346">
        <f>('[1]Contadores Por Turno 2026'!S491-'[1]Contadores Por Turno 2026'!S490)/1000</f>
        <v>0</v>
      </c>
      <c r="BA489" s="225"/>
      <c r="BB489" s="4"/>
    </row>
    <row r="490" spans="1:54" ht="15.75" thickBot="1" x14ac:dyDescent="0.3">
      <c r="A490" s="27">
        <f>+A489</f>
        <v>46185</v>
      </c>
      <c r="B490" s="28">
        <v>3</v>
      </c>
      <c r="C490" s="28">
        <f>WEEKNUM(Tabla1[[#This Row],[FECHA]],2)</f>
        <v>24</v>
      </c>
      <c r="D490" s="28">
        <f>DAY(Tabla1[[#This Row],[FECHA]])</f>
        <v>12</v>
      </c>
      <c r="E490" s="28" t="e">
        <f>#REF!-#REF!</f>
        <v>#REF!</v>
      </c>
      <c r="F490" s="28" t="e">
        <f>+Tabla1[[#This Row],[VOLUMEN  INGRESO PTAP (m3)]]*0.75</f>
        <v>#REF!</v>
      </c>
      <c r="G490" s="28"/>
      <c r="H49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0" s="28">
        <f>('[1]Contadores Por Turno 2026'!C492-'[1]Contadores Por Turno 2026'!C491)*10</f>
        <v>0</v>
      </c>
      <c r="J490" s="343">
        <f>Tabla1[[#This Row],[ENTRADA RO 1 (m3)]]</f>
        <v>0</v>
      </c>
      <c r="K490" s="61">
        <f>Tabla1[[#This Row],[RECHAZO ETAPA 1 (m3)]]</f>
        <v>0</v>
      </c>
      <c r="L490" s="61">
        <f>Tabla1[[#This Row],[PERMEADO ETAPA 1  (m3)]]</f>
        <v>0</v>
      </c>
      <c r="M490" s="60" t="e">
        <f>1-(Tabla1[[#This Row],[VOLUMEN ENVIADO A RO (m3)]]-Tabla1[[#This Row],[VOLUMEN ENVIADO PERMEADO RO (m3)]])/Tabla1[[#This Row],[VOLUMEN ENVIADO A RO (m3)]]</f>
        <v>#DIV/0!</v>
      </c>
      <c r="N490" s="343">
        <f>('[1]Contadores Por Turno 2026'!N492-'[1]Contadores Por Turno 2026'!N491)/1000</f>
        <v>0</v>
      </c>
      <c r="O490" s="61">
        <f>('[1]Contadores Por Turno 2026'!O492-'[1]Contadores Por Turno 2026'!O491)</f>
        <v>0</v>
      </c>
      <c r="P490" s="61">
        <f>+Tabla1[[#This Row],[ENTRADA RO 1 (m3)]]-Tabla1[[#This Row],[PERMEADO ETAPA 1  (m3)]]</f>
        <v>0</v>
      </c>
      <c r="Q490" s="60" t="e">
        <f>1-(Tabla1[[#This Row],[VOLUMEN ENVIADO A RO (m3)]]-Tabla1[[#This Row],[VOLUMEN ENVIADO PERMEADO RO (m3)]])/Tabla1[[#This Row],[VOLUMEN ENVIADO A RO (m3)]]</f>
        <v>#DIV/0!</v>
      </c>
      <c r="R490" s="61">
        <v>0</v>
      </c>
      <c r="S490" s="61" t="e">
        <f>((#REF!-#REF!))</f>
        <v>#REF!</v>
      </c>
      <c r="T490" s="61" t="e">
        <f>Tabla1[[#This Row],[ENTRADA ETAPA 2 (m3)]]-Tabla1[[#This Row],[PERMEADO ETAPA 2 (m3)]]</f>
        <v>#REF!</v>
      </c>
      <c r="U490" s="60" t="s">
        <v>18</v>
      </c>
      <c r="V490" s="61">
        <f>Tabla1[[#This Row],[VOLUMEN ENVIADO PERMEADO RO (m3)]]</f>
        <v>0</v>
      </c>
      <c r="W490" s="101" t="e">
        <f>Tabla1[[#This Row],[TOTAL CONSUMO AGUA LIMPIA PRODUCCIÓN (m3)]]+Tabla1[[#This Row],[TOTAL CONSUMO AGUA RECHAZO PRODUCCIÓN (m3)]]</f>
        <v>#REF!</v>
      </c>
      <c r="X4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0" s="101">
        <v>0</v>
      </c>
      <c r="Z490" s="101"/>
      <c r="AA490" s="111" t="e">
        <f>+Tabla1[[#This Row],[VOLUMEN CONSUMO AGUA LIMPIA TINTORERIA (m3)]]</f>
        <v>#REF!</v>
      </c>
      <c r="AB490" s="104" t="e">
        <f>Tabla1[[#This Row],[VOLUMEN CONSUMO AGUA LIMPIA TINTORERIA (m3)]]/Tabla1[[#This Row],[TOTAL CONSUMO AGUA PRODUCCIÓN (m3)]]</f>
        <v>#REF!</v>
      </c>
      <c r="AC490" s="111" t="e">
        <f>Tabla1[[#This Row],[TOTAL CONSUMO AGUA LIMPIA PRODUCCIÓN (m3)]]-Tabla1[[#This Row],[VOLUMEN CONSUMO AGUA LIMPIA LAVANDERIA (m3)]]</f>
        <v>#REF!</v>
      </c>
      <c r="AD490" s="111">
        <v>0</v>
      </c>
      <c r="AE490" s="115"/>
      <c r="AF490" s="115">
        <v>65</v>
      </c>
      <c r="AG490" s="115">
        <v>45</v>
      </c>
      <c r="AH490" s="115">
        <f>Tabla1[[#This Row],[VOLUMEN CONSUMO AGUA LIMPIA LAVANDERIA (m3)]]</f>
        <v>0</v>
      </c>
      <c r="AI490" s="104" t="e">
        <f>Tabla1[[#This Row],[VOLUMEN CONSUMO AGUA LIMPIA LAVANDERIA (m3)]]/Tabla1[[#This Row],[TOTAL CONSUMO AGUA PRODUCCIÓN (m3)]]</f>
        <v>#REF!</v>
      </c>
      <c r="AJ490" s="115">
        <f>'[1]Contadores Por Turno 2026'!D492-'[1]Contadores Por Turno 2026'!D491</f>
        <v>0</v>
      </c>
      <c r="AK490" s="115">
        <v>0</v>
      </c>
      <c r="AL490" s="115"/>
      <c r="AM490" s="115">
        <v>19</v>
      </c>
      <c r="AN490" s="115">
        <v>0</v>
      </c>
      <c r="AO490" s="112">
        <f>'[1]Contadores Por Turno 2026'!R492-'[1]Contadores Por Turno 2026'!R491</f>
        <v>0</v>
      </c>
      <c r="AP490" s="114" t="str">
        <f t="shared" si="1"/>
        <v>%</v>
      </c>
      <c r="AQ490" s="112"/>
      <c r="AR490" s="220">
        <v>8</v>
      </c>
      <c r="AS490" s="115">
        <f>'[1]Contadores Por Turno 2026'!L492-'[1]Contadores Por Turno 2026'!L491</f>
        <v>0</v>
      </c>
      <c r="AT490" s="112" t="e">
        <f>#REF!-#REF!</f>
        <v>#REF!</v>
      </c>
      <c r="AU490" s="112">
        <f>'[1]Contadores Por Turno 2026'!U492-'[1]Contadores Por Turno 2026'!U491</f>
        <v>0</v>
      </c>
      <c r="AV490" s="112">
        <f>'[1]Contadores Por Turno 2026'!V492-'[1]Contadores Por Turno 2026'!V491</f>
        <v>0</v>
      </c>
      <c r="AW490" s="112">
        <f>'[1]Contadores Por Turno 2026'!W492-'[1]Contadores Por Turno 2026'!W491</f>
        <v>0</v>
      </c>
      <c r="AX490" s="112"/>
      <c r="AY490" s="112">
        <f>('[1]Contadores Por Turno 2026'!AD492-'[1]Contadores Por Turno 2026'!AD491)</f>
        <v>0</v>
      </c>
      <c r="AZ490" s="112">
        <f>('[1]Contadores Por Turno 2026'!S492-'[1]Contadores Por Turno 2026'!S491)/1000</f>
        <v>0</v>
      </c>
      <c r="BA490" s="225"/>
      <c r="BB490" s="4"/>
    </row>
    <row r="491" spans="1:54" ht="15.75" thickBot="1" x14ac:dyDescent="0.3">
      <c r="A491" s="25">
        <f>+A490+1</f>
        <v>46186</v>
      </c>
      <c r="B491" s="26">
        <v>1</v>
      </c>
      <c r="C491" s="26">
        <f>WEEKNUM(Tabla1[[#This Row],[FECHA]],2)</f>
        <v>24</v>
      </c>
      <c r="D491" s="26">
        <f>DAY(Tabla1[[#This Row],[FECHA]])</f>
        <v>13</v>
      </c>
      <c r="E491" s="26" t="e">
        <f>#REF!-#REF!</f>
        <v>#REF!</v>
      </c>
      <c r="F491" s="26" t="e">
        <f>+Tabla1[[#This Row],[VOLUMEN  INGRESO PTAP (m3)]]*0.75</f>
        <v>#REF!</v>
      </c>
      <c r="G491" s="26"/>
      <c r="H4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1" s="26">
        <f>('[1]Contadores Por Turno 2026'!C493-'[1]Contadores Por Turno 2026'!C492)*10</f>
        <v>0</v>
      </c>
      <c r="J491" s="341">
        <f>Tabla1[[#This Row],[ENTRADA RO 1 (m3)]]</f>
        <v>0</v>
      </c>
      <c r="K491" s="57">
        <f>Tabla1[[#This Row],[RECHAZO ETAPA 1 (m3)]]</f>
        <v>0</v>
      </c>
      <c r="L491" s="57">
        <f>Tabla1[[#This Row],[PERMEADO ETAPA 1  (m3)]]</f>
        <v>0</v>
      </c>
      <c r="M491" s="56" t="e">
        <f>1-(Tabla1[[#This Row],[VOLUMEN ENVIADO A RO (m3)]]-Tabla1[[#This Row],[VOLUMEN ENVIADO PERMEADO RO (m3)]])/Tabla1[[#This Row],[VOLUMEN ENVIADO A RO (m3)]]</f>
        <v>#DIV/0!</v>
      </c>
      <c r="N491" s="341">
        <f>('[1]Contadores Por Turno 2026'!N493-'[1]Contadores Por Turno 2026'!N492)/1000</f>
        <v>0</v>
      </c>
      <c r="O491" s="57">
        <f>('[1]Contadores Por Turno 2026'!O493-'[1]Contadores Por Turno 2026'!O492)</f>
        <v>0</v>
      </c>
      <c r="P491" s="57">
        <f>+Tabla1[[#This Row],[ENTRADA RO 1 (m3)]]-Tabla1[[#This Row],[PERMEADO ETAPA 1  (m3)]]</f>
        <v>0</v>
      </c>
      <c r="Q491" s="56" t="e">
        <f>1-(Tabla1[[#This Row],[VOLUMEN ENVIADO A RO (m3)]]-Tabla1[[#This Row],[VOLUMEN ENVIADO PERMEADO RO (m3)]])/Tabla1[[#This Row],[VOLUMEN ENVIADO A RO (m3)]]</f>
        <v>#DIV/0!</v>
      </c>
      <c r="R491" s="57">
        <v>0</v>
      </c>
      <c r="S491" s="57">
        <v>34.666666666666664</v>
      </c>
      <c r="T491" s="57">
        <f>Tabla1[[#This Row],[ENTRADA ETAPA 2 (m3)]]-Tabla1[[#This Row],[PERMEADO ETAPA 2 (m3)]]</f>
        <v>-34.666666666666664</v>
      </c>
      <c r="U491" s="56">
        <v>0.37</v>
      </c>
      <c r="V491" s="57">
        <f>Tabla1[[#This Row],[VOLUMEN ENVIADO PERMEADO RO (m3)]]</f>
        <v>0</v>
      </c>
      <c r="W491" s="101" t="e">
        <f>Tabla1[[#This Row],[TOTAL CONSUMO AGUA LIMPIA PRODUCCIÓN (m3)]]+Tabla1[[#This Row],[TOTAL CONSUMO AGUA RECHAZO PRODUCCIÓN (m3)]]</f>
        <v>#REF!</v>
      </c>
      <c r="X49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1" s="101">
        <v>0</v>
      </c>
      <c r="Z491" s="101"/>
      <c r="AA491" s="101" t="e">
        <f>+Tabla1[[#This Row],[VOLUMEN CONSUMO AGUA LIMPIA TINTORERIA (m3)]]</f>
        <v>#REF!</v>
      </c>
      <c r="AB491" s="104" t="e">
        <f>Tabla1[[#This Row],[VOLUMEN CONSUMO AGUA LIMPIA TINTORERIA (m3)]]/Tabla1[[#This Row],[TOTAL CONSUMO AGUA PRODUCCIÓN (m3)]]</f>
        <v>#REF!</v>
      </c>
      <c r="AC491" s="101" t="e">
        <f>Tabla1[[#This Row],[TOTAL CONSUMO AGUA LIMPIA PRODUCCIÓN (m3)]]-Tabla1[[#This Row],[VOLUMEN CONSUMO AGUA LIMPIA LAVANDERIA (m3)]]</f>
        <v>#REF!</v>
      </c>
      <c r="AD491" s="101">
        <v>0</v>
      </c>
      <c r="AE491" s="105"/>
      <c r="AF491" s="105">
        <v>65</v>
      </c>
      <c r="AG491" s="105">
        <v>45</v>
      </c>
      <c r="AH491" s="105">
        <f>Tabla1[[#This Row],[VOLUMEN CONSUMO AGUA LIMPIA LAVANDERIA (m3)]]</f>
        <v>0</v>
      </c>
      <c r="AI491" s="104" t="e">
        <f>Tabla1[[#This Row],[VOLUMEN CONSUMO AGUA LIMPIA LAVANDERIA (m3)]]/Tabla1[[#This Row],[TOTAL CONSUMO AGUA PRODUCCIÓN (m3)]]</f>
        <v>#REF!</v>
      </c>
      <c r="AJ491" s="105">
        <f>'[1]Contadores Por Turno 2026'!D493-'[1]Contadores Por Turno 2026'!D492</f>
        <v>0</v>
      </c>
      <c r="AK491" s="105">
        <v>0</v>
      </c>
      <c r="AL491" s="105"/>
      <c r="AM491" s="105">
        <v>19</v>
      </c>
      <c r="AN491" s="105">
        <v>0</v>
      </c>
      <c r="AO491" s="102">
        <f>'[1]Contadores Por Turno 2026'!R493-'[1]Contadores Por Turno 2026'!R492</f>
        <v>0</v>
      </c>
      <c r="AP491" s="104" t="str">
        <f t="shared" si="1"/>
        <v>%</v>
      </c>
      <c r="AQ491" s="102">
        <v>1645</v>
      </c>
      <c r="AR491" s="218">
        <v>8</v>
      </c>
      <c r="AS491" s="105">
        <f>'[1]Contadores Por Turno 2026'!L493-'[1]Contadores Por Turno 2026'!L492</f>
        <v>0</v>
      </c>
      <c r="AT491" s="102" t="e">
        <f>#REF!-#REF!</f>
        <v>#REF!</v>
      </c>
      <c r="AU491" s="102">
        <f>'[1]Contadores Por Turno 2026'!U493-'[1]Contadores Por Turno 2026'!U492</f>
        <v>0</v>
      </c>
      <c r="AV491" s="102">
        <f>'[1]Contadores Por Turno 2026'!V493-'[1]Contadores Por Turno 2026'!V492</f>
        <v>0</v>
      </c>
      <c r="AW491" s="102">
        <f>'[1]Contadores Por Turno 2026'!W493-'[1]Contadores Por Turno 2026'!W492</f>
        <v>0</v>
      </c>
      <c r="AX491" s="102"/>
      <c r="AY491" s="345">
        <f>('[1]Contadores Por Turno 2026'!AD493-'[1]Contadores Por Turno 2026'!AD492)</f>
        <v>0</v>
      </c>
      <c r="AZ491" s="345">
        <f>('[1]Contadores Por Turno 2026'!S493-'[1]Contadores Por Turno 2026'!S492)/1000</f>
        <v>0</v>
      </c>
      <c r="BA491" s="225"/>
      <c r="BB491" s="4"/>
    </row>
    <row r="492" spans="1:54" ht="15.75" thickBot="1" x14ac:dyDescent="0.3">
      <c r="A492" s="23">
        <f>+A491</f>
        <v>46186</v>
      </c>
      <c r="B492" s="17">
        <v>2</v>
      </c>
      <c r="C492" s="17">
        <f>WEEKNUM(Tabla1[[#This Row],[FECHA]],2)</f>
        <v>24</v>
      </c>
      <c r="D492" s="17">
        <f>DAY(Tabla1[[#This Row],[FECHA]])</f>
        <v>13</v>
      </c>
      <c r="E492" s="17" t="e">
        <f>#REF!-#REF!</f>
        <v>#REF!</v>
      </c>
      <c r="F492" s="17" t="e">
        <f>+Tabla1[[#This Row],[VOLUMEN  INGRESO PTAP (m3)]]*0.75</f>
        <v>#REF!</v>
      </c>
      <c r="H49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2" s="17">
        <f>('[1]Contadores Por Turno 2026'!C494-'[1]Contadores Por Turno 2026'!C493)*10</f>
        <v>0</v>
      </c>
      <c r="J492" s="342">
        <f>Tabla1[[#This Row],[ENTRADA RO 1 (m3)]]</f>
        <v>0</v>
      </c>
      <c r="K492" s="55">
        <f>Tabla1[[#This Row],[RECHAZO ETAPA 1 (m3)]]</f>
        <v>0</v>
      </c>
      <c r="L492" s="55">
        <f>Tabla1[[#This Row],[PERMEADO ETAPA 1  (m3)]]</f>
        <v>0</v>
      </c>
      <c r="M492" s="54" t="e">
        <f>1-(Tabla1[[#This Row],[VOLUMEN ENVIADO A RO (m3)]]-Tabla1[[#This Row],[VOLUMEN ENVIADO PERMEADO RO (m3)]])/Tabla1[[#This Row],[VOLUMEN ENVIADO A RO (m3)]]</f>
        <v>#DIV/0!</v>
      </c>
      <c r="N492" s="342">
        <f>('[1]Contadores Por Turno 2026'!N494-'[1]Contadores Por Turno 2026'!N493)/1000</f>
        <v>0</v>
      </c>
      <c r="O492" s="55">
        <f>('[1]Contadores Por Turno 2026'!O494-'[1]Contadores Por Turno 2026'!O493)</f>
        <v>0</v>
      </c>
      <c r="P492" s="55">
        <f>+Tabla1[[#This Row],[ENTRADA RO 1 (m3)]]-Tabla1[[#This Row],[PERMEADO ETAPA 1  (m3)]]</f>
        <v>0</v>
      </c>
      <c r="Q492" s="54" t="e">
        <f>1-(Tabla1[[#This Row],[VOLUMEN ENVIADO A RO (m3)]]-Tabla1[[#This Row],[VOLUMEN ENVIADO PERMEADO RO (m3)]])/Tabla1[[#This Row],[VOLUMEN ENVIADO A RO (m3)]]</f>
        <v>#DIV/0!</v>
      </c>
      <c r="R492" s="55">
        <v>0</v>
      </c>
      <c r="S492" s="55">
        <v>35</v>
      </c>
      <c r="T492" s="55">
        <f>Tabla1[[#This Row],[ENTRADA ETAPA 2 (m3)]]-Tabla1[[#This Row],[PERMEADO ETAPA 2 (m3)]]</f>
        <v>-35</v>
      </c>
      <c r="U492" s="54">
        <v>0.37</v>
      </c>
      <c r="V492" s="55">
        <f>Tabla1[[#This Row],[VOLUMEN ENVIADO PERMEADO RO (m3)]]</f>
        <v>0</v>
      </c>
      <c r="W492" s="101" t="e">
        <f>Tabla1[[#This Row],[TOTAL CONSUMO AGUA LIMPIA PRODUCCIÓN (m3)]]+Tabla1[[#This Row],[TOTAL CONSUMO AGUA RECHAZO PRODUCCIÓN (m3)]]</f>
        <v>#REF!</v>
      </c>
      <c r="X4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2" s="101">
        <v>0</v>
      </c>
      <c r="Z492" s="101"/>
      <c r="AA492" s="106" t="e">
        <f>+Tabla1[[#This Row],[VOLUMEN CONSUMO AGUA LIMPIA TINTORERIA (m3)]]</f>
        <v>#REF!</v>
      </c>
      <c r="AB492" s="104" t="e">
        <f>Tabla1[[#This Row],[VOLUMEN CONSUMO AGUA LIMPIA TINTORERIA (m3)]]/Tabla1[[#This Row],[TOTAL CONSUMO AGUA PRODUCCIÓN (m3)]]</f>
        <v>#REF!</v>
      </c>
      <c r="AC492" s="106" t="e">
        <f>Tabla1[[#This Row],[TOTAL CONSUMO AGUA LIMPIA PRODUCCIÓN (m3)]]-Tabla1[[#This Row],[VOLUMEN CONSUMO AGUA LIMPIA LAVANDERIA (m3)]]</f>
        <v>#REF!</v>
      </c>
      <c r="AD492" s="106">
        <v>0</v>
      </c>
      <c r="AE492" s="110"/>
      <c r="AF492" s="110">
        <v>65</v>
      </c>
      <c r="AG492" s="110">
        <v>45</v>
      </c>
      <c r="AH492" s="110">
        <f>Tabla1[[#This Row],[VOLUMEN CONSUMO AGUA LIMPIA LAVANDERIA (m3)]]</f>
        <v>0</v>
      </c>
      <c r="AI492" s="104" t="e">
        <f>Tabla1[[#This Row],[VOLUMEN CONSUMO AGUA LIMPIA LAVANDERIA (m3)]]/Tabla1[[#This Row],[TOTAL CONSUMO AGUA PRODUCCIÓN (m3)]]</f>
        <v>#REF!</v>
      </c>
      <c r="AJ492" s="110">
        <f>'[1]Contadores Por Turno 2026'!D494-'[1]Contadores Por Turno 2026'!D493</f>
        <v>0</v>
      </c>
      <c r="AK492" s="110">
        <v>0</v>
      </c>
      <c r="AL492" s="110"/>
      <c r="AM492" s="110">
        <v>19</v>
      </c>
      <c r="AN492" s="110">
        <v>0</v>
      </c>
      <c r="AO492" s="107">
        <f>'[1]Contadores Por Turno 2026'!R494-'[1]Contadores Por Turno 2026'!R493</f>
        <v>0</v>
      </c>
      <c r="AP492" s="109" t="str">
        <f t="shared" si="1"/>
        <v>%</v>
      </c>
      <c r="AQ492" s="107"/>
      <c r="AR492" s="219">
        <v>8</v>
      </c>
      <c r="AS492" s="110">
        <f>'[1]Contadores Por Turno 2026'!L494-'[1]Contadores Por Turno 2026'!L493</f>
        <v>0</v>
      </c>
      <c r="AT492" s="107" t="e">
        <f>#REF!-#REF!</f>
        <v>#REF!</v>
      </c>
      <c r="AU492" s="107">
        <f>'[1]Contadores Por Turno 2026'!U494-'[1]Contadores Por Turno 2026'!U493</f>
        <v>0</v>
      </c>
      <c r="AV492" s="107">
        <f>'[1]Contadores Por Turno 2026'!V494-'[1]Contadores Por Turno 2026'!V493</f>
        <v>0</v>
      </c>
      <c r="AW492" s="107">
        <f>'[1]Contadores Por Turno 2026'!W494-'[1]Contadores Por Turno 2026'!W493</f>
        <v>0</v>
      </c>
      <c r="AX492" s="107"/>
      <c r="AY492" s="346">
        <f>('[1]Contadores Por Turno 2026'!AD494-'[1]Contadores Por Turno 2026'!AD493)</f>
        <v>0</v>
      </c>
      <c r="AZ492" s="346">
        <f>('[1]Contadores Por Turno 2026'!S494-'[1]Contadores Por Turno 2026'!S493)/1000</f>
        <v>0</v>
      </c>
      <c r="BA492" s="225"/>
      <c r="BB492" s="4"/>
    </row>
    <row r="493" spans="1:54" ht="15.75" thickBot="1" x14ac:dyDescent="0.3">
      <c r="A493" s="27">
        <f>+A492</f>
        <v>46186</v>
      </c>
      <c r="B493" s="28">
        <v>3</v>
      </c>
      <c r="C493" s="28">
        <f>WEEKNUM(Tabla1[[#This Row],[FECHA]],2)</f>
        <v>24</v>
      </c>
      <c r="D493" s="28">
        <f>DAY(Tabla1[[#This Row],[FECHA]])</f>
        <v>13</v>
      </c>
      <c r="E493" s="28" t="e">
        <f>#REF!-#REF!</f>
        <v>#REF!</v>
      </c>
      <c r="F493" s="28" t="e">
        <f>+Tabla1[[#This Row],[VOLUMEN  INGRESO PTAP (m3)]]*0.75</f>
        <v>#REF!</v>
      </c>
      <c r="G493" s="28"/>
      <c r="H49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3" s="28">
        <f>('[1]Contadores Por Turno 2026'!C495-'[1]Contadores Por Turno 2026'!C494)*10</f>
        <v>0</v>
      </c>
      <c r="J493" s="343">
        <f>Tabla1[[#This Row],[ENTRADA RO 1 (m3)]]</f>
        <v>0</v>
      </c>
      <c r="K493" s="61">
        <f>Tabla1[[#This Row],[RECHAZO ETAPA 1 (m3)]]</f>
        <v>0</v>
      </c>
      <c r="L493" s="61">
        <f>Tabla1[[#This Row],[PERMEADO ETAPA 1  (m3)]]</f>
        <v>0</v>
      </c>
      <c r="M493" s="60" t="e">
        <f>1-(Tabla1[[#This Row],[VOLUMEN ENVIADO A RO (m3)]]-Tabla1[[#This Row],[VOLUMEN ENVIADO PERMEADO RO (m3)]])/Tabla1[[#This Row],[VOLUMEN ENVIADO A RO (m3)]]</f>
        <v>#DIV/0!</v>
      </c>
      <c r="N493" s="343">
        <f>('[1]Contadores Por Turno 2026'!N495-'[1]Contadores Por Turno 2026'!N494)/1000</f>
        <v>0</v>
      </c>
      <c r="O493" s="61">
        <f>('[1]Contadores Por Turno 2026'!O495-'[1]Contadores Por Turno 2026'!O494)</f>
        <v>0</v>
      </c>
      <c r="P493" s="61">
        <f>+Tabla1[[#This Row],[ENTRADA RO 1 (m3)]]-Tabla1[[#This Row],[PERMEADO ETAPA 1  (m3)]]</f>
        <v>0</v>
      </c>
      <c r="Q493" s="60" t="e">
        <f>1-(Tabla1[[#This Row],[VOLUMEN ENVIADO A RO (m3)]]-Tabla1[[#This Row],[VOLUMEN ENVIADO PERMEADO RO (m3)]])/Tabla1[[#This Row],[VOLUMEN ENVIADO A RO (m3)]]</f>
        <v>#DIV/0!</v>
      </c>
      <c r="R493" s="61">
        <v>0</v>
      </c>
      <c r="S493" s="61">
        <v>35</v>
      </c>
      <c r="T493" s="61">
        <f>Tabla1[[#This Row],[ENTRADA ETAPA 2 (m3)]]-Tabla1[[#This Row],[PERMEADO ETAPA 2 (m3)]]</f>
        <v>-35</v>
      </c>
      <c r="U493" s="60">
        <v>0.37</v>
      </c>
      <c r="V493" s="61">
        <f>Tabla1[[#This Row],[VOLUMEN ENVIADO PERMEADO RO (m3)]]</f>
        <v>0</v>
      </c>
      <c r="W493" s="101" t="e">
        <f>Tabla1[[#This Row],[TOTAL CONSUMO AGUA LIMPIA PRODUCCIÓN (m3)]]+Tabla1[[#This Row],[TOTAL CONSUMO AGUA RECHAZO PRODUCCIÓN (m3)]]</f>
        <v>#REF!</v>
      </c>
      <c r="X4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3" s="101">
        <v>0</v>
      </c>
      <c r="Z493" s="101"/>
      <c r="AA493" s="111" t="e">
        <f>+Tabla1[[#This Row],[VOLUMEN CONSUMO AGUA LIMPIA TINTORERIA (m3)]]</f>
        <v>#REF!</v>
      </c>
      <c r="AB493" s="104" t="e">
        <f>Tabla1[[#This Row],[VOLUMEN CONSUMO AGUA LIMPIA TINTORERIA (m3)]]/Tabla1[[#This Row],[TOTAL CONSUMO AGUA PRODUCCIÓN (m3)]]</f>
        <v>#REF!</v>
      </c>
      <c r="AC493" s="111" t="e">
        <f>Tabla1[[#This Row],[TOTAL CONSUMO AGUA LIMPIA PRODUCCIÓN (m3)]]-Tabla1[[#This Row],[VOLUMEN CONSUMO AGUA LIMPIA LAVANDERIA (m3)]]</f>
        <v>#REF!</v>
      </c>
      <c r="AD493" s="111">
        <v>0</v>
      </c>
      <c r="AE493" s="115"/>
      <c r="AF493" s="115">
        <v>65</v>
      </c>
      <c r="AG493" s="115">
        <v>45</v>
      </c>
      <c r="AH493" s="115">
        <f>Tabla1[[#This Row],[VOLUMEN CONSUMO AGUA LIMPIA LAVANDERIA (m3)]]</f>
        <v>0</v>
      </c>
      <c r="AI493" s="104" t="e">
        <f>Tabla1[[#This Row],[VOLUMEN CONSUMO AGUA LIMPIA LAVANDERIA (m3)]]/Tabla1[[#This Row],[TOTAL CONSUMO AGUA PRODUCCIÓN (m3)]]</f>
        <v>#REF!</v>
      </c>
      <c r="AJ493" s="115">
        <f>'[1]Contadores Por Turno 2026'!D495-'[1]Contadores Por Turno 2026'!D494</f>
        <v>0</v>
      </c>
      <c r="AK493" s="115">
        <v>0</v>
      </c>
      <c r="AL493" s="115"/>
      <c r="AM493" s="115">
        <v>19</v>
      </c>
      <c r="AN493" s="115">
        <v>0</v>
      </c>
      <c r="AO493" s="112">
        <f>'[1]Contadores Por Turno 2026'!R495-'[1]Contadores Por Turno 2026'!R494</f>
        <v>0</v>
      </c>
      <c r="AP493" s="114" t="str">
        <f t="shared" si="1"/>
        <v>%</v>
      </c>
      <c r="AQ493" s="112"/>
      <c r="AR493" s="220">
        <v>8</v>
      </c>
      <c r="AS493" s="115">
        <f>'[1]Contadores Por Turno 2026'!L495-'[1]Contadores Por Turno 2026'!L494</f>
        <v>0</v>
      </c>
      <c r="AT493" s="112" t="e">
        <f>#REF!-#REF!</f>
        <v>#REF!</v>
      </c>
      <c r="AU493" s="112">
        <f>'[1]Contadores Por Turno 2026'!U495-'[1]Contadores Por Turno 2026'!U494</f>
        <v>0</v>
      </c>
      <c r="AV493" s="112">
        <f>'[1]Contadores Por Turno 2026'!V495-'[1]Contadores Por Turno 2026'!V494</f>
        <v>0</v>
      </c>
      <c r="AW493" s="112">
        <f>'[1]Contadores Por Turno 2026'!W495-'[1]Contadores Por Turno 2026'!W494</f>
        <v>0</v>
      </c>
      <c r="AX493" s="112"/>
      <c r="AY493" s="112">
        <f>('[1]Contadores Por Turno 2026'!AD495-'[1]Contadores Por Turno 2026'!AD494)</f>
        <v>0</v>
      </c>
      <c r="AZ493" s="112">
        <f>('[1]Contadores Por Turno 2026'!S495-'[1]Contadores Por Turno 2026'!S494)/1000</f>
        <v>0</v>
      </c>
      <c r="BA493" s="225"/>
      <c r="BB493" s="4"/>
    </row>
    <row r="494" spans="1:54" ht="15.75" thickBot="1" x14ac:dyDescent="0.3">
      <c r="A494" s="25">
        <f>+A493+1</f>
        <v>46187</v>
      </c>
      <c r="B494" s="26">
        <v>1</v>
      </c>
      <c r="C494" s="26">
        <f>WEEKNUM(Tabla1[[#This Row],[FECHA]],2)</f>
        <v>24</v>
      </c>
      <c r="D494" s="26">
        <f>DAY(Tabla1[[#This Row],[FECHA]])</f>
        <v>14</v>
      </c>
      <c r="E494" s="26" t="e">
        <f>#REF!-#REF!</f>
        <v>#REF!</v>
      </c>
      <c r="F494" s="26" t="e">
        <f>+Tabla1[[#This Row],[VOLUMEN  INGRESO PTAP (m3)]]*0.75</f>
        <v>#REF!</v>
      </c>
      <c r="G494" s="26"/>
      <c r="H4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4" s="26">
        <f>('[1]Contadores Por Turno 2026'!C496-'[1]Contadores Por Turno 2026'!C495)*10</f>
        <v>0</v>
      </c>
      <c r="J494" s="341">
        <f>Tabla1[[#This Row],[ENTRADA RO 1 (m3)]]</f>
        <v>0</v>
      </c>
      <c r="K494" s="57">
        <f>Tabla1[[#This Row],[RECHAZO ETAPA 1 (m3)]]</f>
        <v>0</v>
      </c>
      <c r="L494" s="57">
        <f>Tabla1[[#This Row],[PERMEADO ETAPA 1  (m3)]]</f>
        <v>0</v>
      </c>
      <c r="M494" s="56" t="e">
        <f>1-(Tabla1[[#This Row],[VOLUMEN ENVIADO A RO (m3)]]-Tabla1[[#This Row],[VOLUMEN ENVIADO PERMEADO RO (m3)]])/Tabla1[[#This Row],[VOLUMEN ENVIADO A RO (m3)]]</f>
        <v>#DIV/0!</v>
      </c>
      <c r="N494" s="341">
        <f>('[1]Contadores Por Turno 2026'!N496-'[1]Contadores Por Turno 2026'!N495)/1000</f>
        <v>0</v>
      </c>
      <c r="O494" s="57">
        <f>('[1]Contadores Por Turno 2026'!O496-'[1]Contadores Por Turno 2026'!O495)</f>
        <v>0</v>
      </c>
      <c r="P494" s="57">
        <f>+Tabla1[[#This Row],[ENTRADA RO 1 (m3)]]-Tabla1[[#This Row],[PERMEADO ETAPA 1  (m3)]]</f>
        <v>0</v>
      </c>
      <c r="Q494" s="56" t="e">
        <f>1-(Tabla1[[#This Row],[VOLUMEN ENVIADO A RO (m3)]]-Tabla1[[#This Row],[VOLUMEN ENVIADO PERMEADO RO (m3)]])/Tabla1[[#This Row],[VOLUMEN ENVIADO A RO (m3)]]</f>
        <v>#DIV/0!</v>
      </c>
      <c r="R494" s="57">
        <v>0</v>
      </c>
      <c r="S494" s="57">
        <f>+Tabla1[[#This Row],[ENTRADA ETAPA 2 (m3)]]*0.34</f>
        <v>0</v>
      </c>
      <c r="T494" s="57">
        <f>Tabla1[[#This Row],[ENTRADA ETAPA 2 (m3)]]-Tabla1[[#This Row],[PERMEADO ETAPA 2 (m3)]]</f>
        <v>0</v>
      </c>
      <c r="U494" s="56">
        <v>0.34</v>
      </c>
      <c r="V494" s="57">
        <f>Tabla1[[#This Row],[VOLUMEN ENVIADO PERMEADO RO (m3)]]</f>
        <v>0</v>
      </c>
      <c r="W494" s="101" t="e">
        <f>Tabla1[[#This Row],[TOTAL CONSUMO AGUA LIMPIA PRODUCCIÓN (m3)]]+Tabla1[[#This Row],[TOTAL CONSUMO AGUA RECHAZO PRODUCCIÓN (m3)]]</f>
        <v>#REF!</v>
      </c>
      <c r="X49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4" s="101">
        <v>0</v>
      </c>
      <c r="Z494" s="101"/>
      <c r="AA494" s="101" t="e">
        <f>+Tabla1[[#This Row],[VOLUMEN CONSUMO AGUA LIMPIA TINTORERIA (m3)]]</f>
        <v>#REF!</v>
      </c>
      <c r="AB494" s="104" t="e">
        <f>Tabla1[[#This Row],[VOLUMEN CONSUMO AGUA LIMPIA TINTORERIA (m3)]]/Tabla1[[#This Row],[TOTAL CONSUMO AGUA PRODUCCIÓN (m3)]]</f>
        <v>#REF!</v>
      </c>
      <c r="AC494" s="101" t="e">
        <f>Tabla1[[#This Row],[TOTAL CONSUMO AGUA LIMPIA PRODUCCIÓN (m3)]]-Tabla1[[#This Row],[VOLUMEN CONSUMO AGUA LIMPIA LAVANDERIA (m3)]]</f>
        <v>#REF!</v>
      </c>
      <c r="AD494" s="101">
        <v>0</v>
      </c>
      <c r="AE494" s="105"/>
      <c r="AF494" s="105">
        <v>65</v>
      </c>
      <c r="AG494" s="105">
        <v>45</v>
      </c>
      <c r="AH494" s="105">
        <f>Tabla1[[#This Row],[VOLUMEN CONSUMO AGUA LIMPIA LAVANDERIA (m3)]]</f>
        <v>0</v>
      </c>
      <c r="AI494" s="104" t="e">
        <f>Tabla1[[#This Row],[VOLUMEN CONSUMO AGUA LIMPIA LAVANDERIA (m3)]]/Tabla1[[#This Row],[TOTAL CONSUMO AGUA PRODUCCIÓN (m3)]]</f>
        <v>#REF!</v>
      </c>
      <c r="AJ494" s="105">
        <f>'[1]Contadores Por Turno 2026'!D496-'[1]Contadores Por Turno 2026'!D495</f>
        <v>0</v>
      </c>
      <c r="AK494" s="105">
        <v>0</v>
      </c>
      <c r="AL494" s="105"/>
      <c r="AM494" s="105">
        <v>19</v>
      </c>
      <c r="AN494" s="105">
        <v>0</v>
      </c>
      <c r="AO494" s="102">
        <f>'[1]Contadores Por Turno 2026'!R496-'[1]Contadores Por Turno 2026'!R495</f>
        <v>0</v>
      </c>
      <c r="AP494" s="104" t="str">
        <f t="shared" si="1"/>
        <v>%</v>
      </c>
      <c r="AQ494" s="102">
        <v>3842</v>
      </c>
      <c r="AR494" s="218">
        <v>8</v>
      </c>
      <c r="AS494" s="105">
        <f>'[1]Contadores Por Turno 2026'!L496-'[1]Contadores Por Turno 2026'!L495</f>
        <v>0</v>
      </c>
      <c r="AT494" s="102" t="e">
        <f>#REF!-#REF!</f>
        <v>#REF!</v>
      </c>
      <c r="AU494" s="102">
        <f>'[1]Contadores Por Turno 2026'!U496-'[1]Contadores Por Turno 2026'!U495</f>
        <v>0</v>
      </c>
      <c r="AV494" s="102">
        <f>'[1]Contadores Por Turno 2026'!V496-'[1]Contadores Por Turno 2026'!V495</f>
        <v>0</v>
      </c>
      <c r="AW494" s="102">
        <f>'[1]Contadores Por Turno 2026'!W496-'[1]Contadores Por Turno 2026'!W495</f>
        <v>0</v>
      </c>
      <c r="AX494" s="102"/>
      <c r="AY494" s="345">
        <f>('[1]Contadores Por Turno 2026'!AD496-'[1]Contadores Por Turno 2026'!AD495)</f>
        <v>0</v>
      </c>
      <c r="AZ494" s="345">
        <f>('[1]Contadores Por Turno 2026'!S496-'[1]Contadores Por Turno 2026'!S495)/1000</f>
        <v>0</v>
      </c>
      <c r="BA494" s="225"/>
      <c r="BB494" s="4"/>
    </row>
    <row r="495" spans="1:54" ht="15.75" thickBot="1" x14ac:dyDescent="0.3">
      <c r="A495" s="23">
        <f>+A494</f>
        <v>46187</v>
      </c>
      <c r="B495" s="17">
        <v>2</v>
      </c>
      <c r="C495" s="17">
        <f>WEEKNUM(Tabla1[[#This Row],[FECHA]],2)</f>
        <v>24</v>
      </c>
      <c r="D495" s="17">
        <f>DAY(Tabla1[[#This Row],[FECHA]])</f>
        <v>14</v>
      </c>
      <c r="E495" s="17" t="e">
        <f>#REF!-#REF!</f>
        <v>#REF!</v>
      </c>
      <c r="F495" s="17" t="e">
        <f>+Tabla1[[#This Row],[VOLUMEN  INGRESO PTAP (m3)]]*0.75</f>
        <v>#REF!</v>
      </c>
      <c r="H49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5" s="17">
        <f>('[1]Contadores Por Turno 2026'!C497-'[1]Contadores Por Turno 2026'!C496)*10</f>
        <v>0</v>
      </c>
      <c r="J495" s="342">
        <f>Tabla1[[#This Row],[ENTRADA RO 1 (m3)]]</f>
        <v>0</v>
      </c>
      <c r="K495" s="57">
        <f>Tabla1[[#This Row],[RECHAZO ETAPA 1 (m3)]]</f>
        <v>0</v>
      </c>
      <c r="L495" s="55">
        <f>Tabla1[[#This Row],[PERMEADO ETAPA 1  (m3)]]</f>
        <v>0</v>
      </c>
      <c r="M495" s="54" t="e">
        <f>1-(Tabla1[[#This Row],[VOLUMEN ENVIADO A RO (m3)]]-Tabla1[[#This Row],[VOLUMEN ENVIADO PERMEADO RO (m3)]])/Tabla1[[#This Row],[VOLUMEN ENVIADO A RO (m3)]]</f>
        <v>#DIV/0!</v>
      </c>
      <c r="N495" s="342">
        <f>('[1]Contadores Por Turno 2026'!N497-'[1]Contadores Por Turno 2026'!N496)/1000</f>
        <v>0</v>
      </c>
      <c r="O495" s="57">
        <f>('[1]Contadores Por Turno 2026'!O497-'[1]Contadores Por Turno 2026'!O496)</f>
        <v>0</v>
      </c>
      <c r="P495" s="55">
        <f>+Tabla1[[#This Row],[ENTRADA RO 1 (m3)]]-Tabla1[[#This Row],[PERMEADO ETAPA 1  (m3)]]</f>
        <v>0</v>
      </c>
      <c r="Q495" s="54" t="e">
        <f>1-(Tabla1[[#This Row],[VOLUMEN ENVIADO A RO (m3)]]-Tabla1[[#This Row],[VOLUMEN ENVIADO PERMEADO RO (m3)]])/Tabla1[[#This Row],[VOLUMEN ENVIADO A RO (m3)]]</f>
        <v>#DIV/0!</v>
      </c>
      <c r="R495" s="57">
        <v>0</v>
      </c>
      <c r="S495" s="57">
        <v>37</v>
      </c>
      <c r="T495" s="55">
        <f>Tabla1[[#This Row],[ENTRADA ETAPA 2 (m3)]]-Tabla1[[#This Row],[PERMEADO ETAPA 2 (m3)]]</f>
        <v>-37</v>
      </c>
      <c r="U495" s="54">
        <v>0.34</v>
      </c>
      <c r="V495" s="57">
        <f>Tabla1[[#This Row],[VOLUMEN ENVIADO PERMEADO RO (m3)]]</f>
        <v>0</v>
      </c>
      <c r="W495" s="101" t="e">
        <f>Tabla1[[#This Row],[TOTAL CONSUMO AGUA LIMPIA PRODUCCIÓN (m3)]]+Tabla1[[#This Row],[TOTAL CONSUMO AGUA RECHAZO PRODUCCIÓN (m3)]]</f>
        <v>#REF!</v>
      </c>
      <c r="X4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5" s="101">
        <v>0</v>
      </c>
      <c r="Z495" s="101"/>
      <c r="AA495" s="106" t="e">
        <f>+Tabla1[[#This Row],[VOLUMEN CONSUMO AGUA LIMPIA TINTORERIA (m3)]]</f>
        <v>#REF!</v>
      </c>
      <c r="AB495" s="104" t="e">
        <f>Tabla1[[#This Row],[VOLUMEN CONSUMO AGUA LIMPIA TINTORERIA (m3)]]/Tabla1[[#This Row],[TOTAL CONSUMO AGUA PRODUCCIÓN (m3)]]</f>
        <v>#REF!</v>
      </c>
      <c r="AC495" s="106" t="e">
        <f>Tabla1[[#This Row],[TOTAL CONSUMO AGUA LIMPIA PRODUCCIÓN (m3)]]-Tabla1[[#This Row],[VOLUMEN CONSUMO AGUA LIMPIA LAVANDERIA (m3)]]</f>
        <v>#REF!</v>
      </c>
      <c r="AD495" s="106">
        <v>0</v>
      </c>
      <c r="AE495" s="110"/>
      <c r="AF495" s="110">
        <v>65</v>
      </c>
      <c r="AG495" s="110">
        <v>45</v>
      </c>
      <c r="AH495" s="110">
        <f>Tabla1[[#This Row],[VOLUMEN CONSUMO AGUA LIMPIA LAVANDERIA (m3)]]</f>
        <v>0</v>
      </c>
      <c r="AI495" s="104" t="e">
        <f>Tabla1[[#This Row],[VOLUMEN CONSUMO AGUA LIMPIA LAVANDERIA (m3)]]/Tabla1[[#This Row],[TOTAL CONSUMO AGUA PRODUCCIÓN (m3)]]</f>
        <v>#REF!</v>
      </c>
      <c r="AJ495" s="110">
        <f>'[1]Contadores Por Turno 2026'!D497-'[1]Contadores Por Turno 2026'!D496</f>
        <v>0</v>
      </c>
      <c r="AK495" s="110">
        <v>0</v>
      </c>
      <c r="AL495" s="110"/>
      <c r="AM495" s="110">
        <v>19</v>
      </c>
      <c r="AN495" s="110">
        <v>0</v>
      </c>
      <c r="AO495" s="107">
        <f>'[1]Contadores Por Turno 2026'!R497-'[1]Contadores Por Turno 2026'!R496</f>
        <v>0</v>
      </c>
      <c r="AP495" s="109" t="str">
        <f t="shared" si="1"/>
        <v>%</v>
      </c>
      <c r="AQ495" s="107"/>
      <c r="AR495" s="219">
        <v>8</v>
      </c>
      <c r="AS495" s="110">
        <f>'[1]Contadores Por Turno 2026'!L497-'[1]Contadores Por Turno 2026'!L496</f>
        <v>0</v>
      </c>
      <c r="AT495" s="107" t="e">
        <f>#REF!-#REF!</f>
        <v>#REF!</v>
      </c>
      <c r="AU495" s="107">
        <f>'[1]Contadores Por Turno 2026'!U497-'[1]Contadores Por Turno 2026'!U496</f>
        <v>0</v>
      </c>
      <c r="AV495" s="107">
        <f>'[1]Contadores Por Turno 2026'!V497-'[1]Contadores Por Turno 2026'!V496</f>
        <v>0</v>
      </c>
      <c r="AW495" s="107">
        <f>'[1]Contadores Por Turno 2026'!W497-'[1]Contadores Por Turno 2026'!W496</f>
        <v>0</v>
      </c>
      <c r="AX495" s="107"/>
      <c r="AY495" s="346">
        <f>('[1]Contadores Por Turno 2026'!AD497-'[1]Contadores Por Turno 2026'!AD496)</f>
        <v>0</v>
      </c>
      <c r="AZ495" s="346">
        <f>('[1]Contadores Por Turno 2026'!S497-'[1]Contadores Por Turno 2026'!S496)/1000</f>
        <v>0</v>
      </c>
      <c r="BA495" s="225"/>
      <c r="BB495" s="4"/>
    </row>
    <row r="496" spans="1:54" ht="15.75" thickBot="1" x14ac:dyDescent="0.3">
      <c r="A496" s="27">
        <f>+A495</f>
        <v>46187</v>
      </c>
      <c r="B496" s="28">
        <v>3</v>
      </c>
      <c r="C496" s="28">
        <f>WEEKNUM(Tabla1[[#This Row],[FECHA]],2)</f>
        <v>24</v>
      </c>
      <c r="D496" s="28">
        <f>DAY(Tabla1[[#This Row],[FECHA]])</f>
        <v>14</v>
      </c>
      <c r="E496" s="28" t="e">
        <f>#REF!-#REF!</f>
        <v>#REF!</v>
      </c>
      <c r="F496" s="28" t="e">
        <f>+Tabla1[[#This Row],[VOLUMEN  INGRESO PTAP (m3)]]*0.75</f>
        <v>#REF!</v>
      </c>
      <c r="G496" s="28"/>
      <c r="H49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6" s="28">
        <f>('[1]Contadores Por Turno 2026'!C498-'[1]Contadores Por Turno 2026'!C497)*10</f>
        <v>0</v>
      </c>
      <c r="J496" s="343">
        <f>Tabla1[[#This Row],[ENTRADA RO 1 (m3)]]</f>
        <v>0</v>
      </c>
      <c r="K496" s="57">
        <f>Tabla1[[#This Row],[RECHAZO ETAPA 1 (m3)]]</f>
        <v>0</v>
      </c>
      <c r="L496" s="61">
        <f>Tabla1[[#This Row],[PERMEADO ETAPA 1  (m3)]]</f>
        <v>0</v>
      </c>
      <c r="M496" s="60" t="e">
        <f>1-(Tabla1[[#This Row],[VOLUMEN ENVIADO A RO (m3)]]-Tabla1[[#This Row],[VOLUMEN ENVIADO PERMEADO RO (m3)]])/Tabla1[[#This Row],[VOLUMEN ENVIADO A RO (m3)]]</f>
        <v>#DIV/0!</v>
      </c>
      <c r="N496" s="343">
        <f>('[1]Contadores Por Turno 2026'!N498-'[1]Contadores Por Turno 2026'!N497)/1000</f>
        <v>0</v>
      </c>
      <c r="O496" s="57">
        <f>('[1]Contadores Por Turno 2026'!O498-'[1]Contadores Por Turno 2026'!O497)</f>
        <v>0</v>
      </c>
      <c r="P496" s="61">
        <f>+Tabla1[[#This Row],[ENTRADA RO 1 (m3)]]-Tabla1[[#This Row],[PERMEADO ETAPA 1  (m3)]]</f>
        <v>0</v>
      </c>
      <c r="Q496" s="60" t="e">
        <f>1-(Tabla1[[#This Row],[VOLUMEN ENVIADO A RO (m3)]]-Tabla1[[#This Row],[VOLUMEN ENVIADO PERMEADO RO (m3)]])/Tabla1[[#This Row],[VOLUMEN ENVIADO A RO (m3)]]</f>
        <v>#DIV/0!</v>
      </c>
      <c r="R496" s="57">
        <v>0</v>
      </c>
      <c r="S496" s="57">
        <f>+Tabla1[[#This Row],[ENTRADA ETAPA 2 (m3)]]*0.34</f>
        <v>0</v>
      </c>
      <c r="T496" s="61">
        <f>Tabla1[[#This Row],[ENTRADA ETAPA 2 (m3)]]-Tabla1[[#This Row],[PERMEADO ETAPA 2 (m3)]]</f>
        <v>0</v>
      </c>
      <c r="U496" s="60">
        <v>0.34</v>
      </c>
      <c r="V496" s="57">
        <f>Tabla1[[#This Row],[VOLUMEN ENVIADO PERMEADO RO (m3)]]</f>
        <v>0</v>
      </c>
      <c r="W496" s="101" t="e">
        <f>Tabla1[[#This Row],[TOTAL CONSUMO AGUA LIMPIA PRODUCCIÓN (m3)]]+Tabla1[[#This Row],[TOTAL CONSUMO AGUA RECHAZO PRODUCCIÓN (m3)]]</f>
        <v>#REF!</v>
      </c>
      <c r="X4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6" s="101">
        <v>0</v>
      </c>
      <c r="Z496" s="101"/>
      <c r="AA496" s="111" t="e">
        <f>+Tabla1[[#This Row],[VOLUMEN CONSUMO AGUA LIMPIA TINTORERIA (m3)]]</f>
        <v>#REF!</v>
      </c>
      <c r="AB496" s="104" t="e">
        <f>Tabla1[[#This Row],[VOLUMEN CONSUMO AGUA LIMPIA TINTORERIA (m3)]]/Tabla1[[#This Row],[TOTAL CONSUMO AGUA PRODUCCIÓN (m3)]]</f>
        <v>#REF!</v>
      </c>
      <c r="AC496" s="111" t="e">
        <f>Tabla1[[#This Row],[TOTAL CONSUMO AGUA LIMPIA PRODUCCIÓN (m3)]]-Tabla1[[#This Row],[VOLUMEN CONSUMO AGUA LIMPIA LAVANDERIA (m3)]]</f>
        <v>#REF!</v>
      </c>
      <c r="AD496" s="111">
        <v>0</v>
      </c>
      <c r="AE496" s="115"/>
      <c r="AF496" s="115">
        <v>65</v>
      </c>
      <c r="AG496" s="115">
        <v>45</v>
      </c>
      <c r="AH496" s="115">
        <f>Tabla1[[#This Row],[VOLUMEN CONSUMO AGUA LIMPIA LAVANDERIA (m3)]]</f>
        <v>0</v>
      </c>
      <c r="AI496" s="104" t="e">
        <f>Tabla1[[#This Row],[VOLUMEN CONSUMO AGUA LIMPIA LAVANDERIA (m3)]]/Tabla1[[#This Row],[TOTAL CONSUMO AGUA PRODUCCIÓN (m3)]]</f>
        <v>#REF!</v>
      </c>
      <c r="AJ496" s="115">
        <f>'[1]Contadores Por Turno 2026'!D498-'[1]Contadores Por Turno 2026'!D497</f>
        <v>0</v>
      </c>
      <c r="AK496" s="115">
        <v>0</v>
      </c>
      <c r="AL496" s="115"/>
      <c r="AM496" s="115">
        <v>19</v>
      </c>
      <c r="AN496" s="115">
        <v>0</v>
      </c>
      <c r="AO496" s="112">
        <f>'[1]Contadores Por Turno 2026'!R498-'[1]Contadores Por Turno 2026'!R497</f>
        <v>0</v>
      </c>
      <c r="AP496" s="114" t="str">
        <f t="shared" si="1"/>
        <v>%</v>
      </c>
      <c r="AQ496" s="112"/>
      <c r="AR496" s="220">
        <v>8</v>
      </c>
      <c r="AS496" s="115">
        <f>'[1]Contadores Por Turno 2026'!L498-'[1]Contadores Por Turno 2026'!L497</f>
        <v>0</v>
      </c>
      <c r="AT496" s="112" t="e">
        <f>#REF!-#REF!</f>
        <v>#REF!</v>
      </c>
      <c r="AU496" s="112">
        <f>'[1]Contadores Por Turno 2026'!U498-'[1]Contadores Por Turno 2026'!U497</f>
        <v>0</v>
      </c>
      <c r="AV496" s="112">
        <f>'[1]Contadores Por Turno 2026'!V498-'[1]Contadores Por Turno 2026'!V497</f>
        <v>0</v>
      </c>
      <c r="AW496" s="112">
        <f>'[1]Contadores Por Turno 2026'!W498-'[1]Contadores Por Turno 2026'!W497</f>
        <v>0</v>
      </c>
      <c r="AX496" s="112"/>
      <c r="AY496" s="112">
        <f>('[1]Contadores Por Turno 2026'!AD498-'[1]Contadores Por Turno 2026'!AD497)</f>
        <v>0</v>
      </c>
      <c r="AZ496" s="112">
        <f>('[1]Contadores Por Turno 2026'!S498-'[1]Contadores Por Turno 2026'!S497)/1000</f>
        <v>0</v>
      </c>
      <c r="BA496" s="225"/>
      <c r="BB496" s="4"/>
    </row>
    <row r="497" spans="1:54" ht="15.75" thickBot="1" x14ac:dyDescent="0.3">
      <c r="A497" s="25">
        <f>+A496+1</f>
        <v>46188</v>
      </c>
      <c r="B497" s="26">
        <v>1</v>
      </c>
      <c r="C497" s="26">
        <f>WEEKNUM(Tabla1[[#This Row],[FECHA]],2)</f>
        <v>25</v>
      </c>
      <c r="D497" s="26">
        <f>DAY(Tabla1[[#This Row],[FECHA]])</f>
        <v>15</v>
      </c>
      <c r="E497" s="26" t="e">
        <f>#REF!-#REF!</f>
        <v>#REF!</v>
      </c>
      <c r="F497" s="26" t="e">
        <f>+Tabla1[[#This Row],[VOLUMEN  INGRESO PTAP (m3)]]*0.75</f>
        <v>#REF!</v>
      </c>
      <c r="G497" s="26"/>
      <c r="H4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7" s="26">
        <f>('[1]Contadores Por Turno 2026'!C499-'[1]Contadores Por Turno 2026'!C498)*10</f>
        <v>0</v>
      </c>
      <c r="J497" s="341">
        <f>Tabla1[[#This Row],[ENTRADA RO 1 (m3)]]</f>
        <v>0</v>
      </c>
      <c r="K497" s="57">
        <f>Tabla1[[#This Row],[RECHAZO ETAPA 1 (m3)]]</f>
        <v>0</v>
      </c>
      <c r="L497" s="57">
        <f>Tabla1[[#This Row],[PERMEADO ETAPA 1  (m3)]]</f>
        <v>0</v>
      </c>
      <c r="M497" s="56" t="e">
        <f>1-(Tabla1[[#This Row],[VOLUMEN ENVIADO A RO (m3)]]-Tabla1[[#This Row],[VOLUMEN ENVIADO PERMEADO RO (m3)]])/Tabla1[[#This Row],[VOLUMEN ENVIADO A RO (m3)]]</f>
        <v>#DIV/0!</v>
      </c>
      <c r="N497" s="341">
        <f>('[1]Contadores Por Turno 2026'!N499-'[1]Contadores Por Turno 2026'!N498)/1000</f>
        <v>0</v>
      </c>
      <c r="O497" s="57">
        <f>('[1]Contadores Por Turno 2026'!O499-'[1]Contadores Por Turno 2026'!O498)</f>
        <v>0</v>
      </c>
      <c r="P497" s="57">
        <f>+Tabla1[[#This Row],[ENTRADA RO 1 (m3)]]-Tabla1[[#This Row],[PERMEADO ETAPA 1  (m3)]]</f>
        <v>0</v>
      </c>
      <c r="Q497" s="56" t="e">
        <f>1-(Tabla1[[#This Row],[VOLUMEN ENVIADO A RO (m3)]]-Tabla1[[#This Row],[VOLUMEN ENVIADO PERMEADO RO (m3)]])/Tabla1[[#This Row],[VOLUMEN ENVIADO A RO (m3)]]</f>
        <v>#DIV/0!</v>
      </c>
      <c r="R497" s="57">
        <v>0</v>
      </c>
      <c r="S497" s="57">
        <v>0</v>
      </c>
      <c r="T497" s="57">
        <f>Tabla1[[#This Row],[ENTRADA ETAPA 2 (m3)]]-Tabla1[[#This Row],[PERMEADO ETAPA 2 (m3)]]</f>
        <v>0</v>
      </c>
      <c r="U497" s="56" t="s">
        <v>18</v>
      </c>
      <c r="V497" s="57">
        <f>Tabla1[[#This Row],[VOLUMEN ENVIADO PERMEADO RO (m3)]]</f>
        <v>0</v>
      </c>
      <c r="W497" s="101" t="e">
        <f>Tabla1[[#This Row],[TOTAL CONSUMO AGUA LIMPIA PRODUCCIÓN (m3)]]+Tabla1[[#This Row],[TOTAL CONSUMO AGUA RECHAZO PRODUCCIÓN (m3)]]</f>
        <v>#REF!</v>
      </c>
      <c r="X49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7" s="101">
        <v>0</v>
      </c>
      <c r="Z497" s="101"/>
      <c r="AA497" s="101" t="e">
        <f>+Tabla1[[#This Row],[VOLUMEN CONSUMO AGUA LIMPIA TINTORERIA (m3)]]</f>
        <v>#REF!</v>
      </c>
      <c r="AB497" s="104" t="e">
        <f>Tabla1[[#This Row],[VOLUMEN CONSUMO AGUA LIMPIA TINTORERIA (m3)]]/Tabla1[[#This Row],[TOTAL CONSUMO AGUA PRODUCCIÓN (m3)]]</f>
        <v>#REF!</v>
      </c>
      <c r="AC497" s="101" t="e">
        <f>Tabla1[[#This Row],[TOTAL CONSUMO AGUA LIMPIA PRODUCCIÓN (m3)]]-Tabla1[[#This Row],[VOLUMEN CONSUMO AGUA LIMPIA LAVANDERIA (m3)]]</f>
        <v>#REF!</v>
      </c>
      <c r="AD497" s="101">
        <v>0</v>
      </c>
      <c r="AE497" s="105"/>
      <c r="AF497" s="105">
        <v>65</v>
      </c>
      <c r="AG497" s="105">
        <v>45</v>
      </c>
      <c r="AH497" s="105">
        <f>Tabla1[[#This Row],[VOLUMEN CONSUMO AGUA LIMPIA LAVANDERIA (m3)]]</f>
        <v>0</v>
      </c>
      <c r="AI497" s="104" t="e">
        <f>Tabla1[[#This Row],[VOLUMEN CONSUMO AGUA LIMPIA LAVANDERIA (m3)]]/Tabla1[[#This Row],[TOTAL CONSUMO AGUA PRODUCCIÓN (m3)]]</f>
        <v>#REF!</v>
      </c>
      <c r="AJ497" s="105">
        <f>'[1]Contadores Por Turno 2026'!D499-'[1]Contadores Por Turno 2026'!D498</f>
        <v>0</v>
      </c>
      <c r="AK497" s="105">
        <v>0</v>
      </c>
      <c r="AL497" s="105"/>
      <c r="AM497" s="105">
        <v>19</v>
      </c>
      <c r="AN497" s="105">
        <v>0</v>
      </c>
      <c r="AO497" s="102">
        <f>'[1]Contadores Por Turno 2026'!R499-'[1]Contadores Por Turno 2026'!R498</f>
        <v>0</v>
      </c>
      <c r="AP497" s="104" t="str">
        <f t="shared" si="1"/>
        <v>%</v>
      </c>
      <c r="AQ497" s="102">
        <v>0</v>
      </c>
      <c r="AR497" s="218">
        <v>8</v>
      </c>
      <c r="AS497" s="105">
        <f>'[1]Contadores Por Turno 2026'!L499-'[1]Contadores Por Turno 2026'!L498</f>
        <v>0</v>
      </c>
      <c r="AT497" s="102" t="e">
        <f>#REF!-#REF!</f>
        <v>#REF!</v>
      </c>
      <c r="AU497" s="102">
        <f>'[1]Contadores Por Turno 2026'!U499-'[1]Contadores Por Turno 2026'!U498</f>
        <v>0</v>
      </c>
      <c r="AV497" s="102">
        <f>'[1]Contadores Por Turno 2026'!V499-'[1]Contadores Por Turno 2026'!V498</f>
        <v>0</v>
      </c>
      <c r="AW497" s="102">
        <f>'[1]Contadores Por Turno 2026'!W499-'[1]Contadores Por Turno 2026'!W498</f>
        <v>0</v>
      </c>
      <c r="AX497" s="102"/>
      <c r="AY497" s="345">
        <f>('[1]Contadores Por Turno 2026'!AD499-'[1]Contadores Por Turno 2026'!AD498)</f>
        <v>0</v>
      </c>
      <c r="AZ497" s="345">
        <f>('[1]Contadores Por Turno 2026'!S499-'[1]Contadores Por Turno 2026'!S498)/1000</f>
        <v>0</v>
      </c>
      <c r="BA497" s="225"/>
      <c r="BB497" s="4"/>
    </row>
    <row r="498" spans="1:54" ht="15.75" thickBot="1" x14ac:dyDescent="0.3">
      <c r="A498" s="23">
        <f>+A497</f>
        <v>46188</v>
      </c>
      <c r="B498" s="17">
        <v>2</v>
      </c>
      <c r="C498" s="17">
        <f>WEEKNUM(Tabla1[[#This Row],[FECHA]],2)</f>
        <v>25</v>
      </c>
      <c r="D498" s="17">
        <f>DAY(Tabla1[[#This Row],[FECHA]])</f>
        <v>15</v>
      </c>
      <c r="E498" s="17" t="e">
        <f>#REF!-#REF!</f>
        <v>#REF!</v>
      </c>
      <c r="F498" s="17" t="e">
        <f>+Tabla1[[#This Row],[VOLUMEN  INGRESO PTAP (m3)]]*0.75</f>
        <v>#REF!</v>
      </c>
      <c r="H49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8" s="17">
        <f>('[1]Contadores Por Turno 2026'!C500-'[1]Contadores Por Turno 2026'!C499)*10</f>
        <v>0</v>
      </c>
      <c r="J498" s="342">
        <f>Tabla1[[#This Row],[ENTRADA RO 1 (m3)]]</f>
        <v>0</v>
      </c>
      <c r="K498" s="55">
        <f>Tabla1[[#This Row],[RECHAZO ETAPA 1 (m3)]]</f>
        <v>0</v>
      </c>
      <c r="L498" s="55">
        <f>Tabla1[[#This Row],[PERMEADO ETAPA 1  (m3)]]</f>
        <v>0</v>
      </c>
      <c r="M498" s="54" t="e">
        <f>1-(Tabla1[[#This Row],[VOLUMEN ENVIADO A RO (m3)]]-Tabla1[[#This Row],[VOLUMEN ENVIADO PERMEADO RO (m3)]])/Tabla1[[#This Row],[VOLUMEN ENVIADO A RO (m3)]]</f>
        <v>#DIV/0!</v>
      </c>
      <c r="N498" s="342">
        <f>('[1]Contadores Por Turno 2026'!N500-'[1]Contadores Por Turno 2026'!N499)/1000</f>
        <v>0</v>
      </c>
      <c r="O498" s="55">
        <f>('[1]Contadores Por Turno 2026'!O500-'[1]Contadores Por Turno 2026'!O499)</f>
        <v>0</v>
      </c>
      <c r="P498" s="55">
        <f>+Tabla1[[#This Row],[ENTRADA RO 1 (m3)]]-Tabla1[[#This Row],[PERMEADO ETAPA 1  (m3)]]</f>
        <v>0</v>
      </c>
      <c r="Q498" s="54" t="e">
        <f>1-(Tabla1[[#This Row],[VOLUMEN ENVIADO A RO (m3)]]-Tabla1[[#This Row],[VOLUMEN ENVIADO PERMEADO RO (m3)]])/Tabla1[[#This Row],[VOLUMEN ENVIADO A RO (m3)]]</f>
        <v>#DIV/0!</v>
      </c>
      <c r="R498" s="55">
        <v>0</v>
      </c>
      <c r="S498" s="55" t="e">
        <f>((#REF!-#REF!))</f>
        <v>#REF!</v>
      </c>
      <c r="T498" s="55" t="e">
        <f>Tabla1[[#This Row],[ENTRADA ETAPA 2 (m3)]]-Tabla1[[#This Row],[PERMEADO ETAPA 2 (m3)]]</f>
        <v>#REF!</v>
      </c>
      <c r="U498" s="54" t="s">
        <v>18</v>
      </c>
      <c r="V498" s="55">
        <f>Tabla1[[#This Row],[VOLUMEN ENVIADO PERMEADO RO (m3)]]</f>
        <v>0</v>
      </c>
      <c r="W498" s="101" t="e">
        <f>Tabla1[[#This Row],[TOTAL CONSUMO AGUA LIMPIA PRODUCCIÓN (m3)]]+Tabla1[[#This Row],[TOTAL CONSUMO AGUA RECHAZO PRODUCCIÓN (m3)]]</f>
        <v>#REF!</v>
      </c>
      <c r="X4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8" s="101">
        <v>0</v>
      </c>
      <c r="Z498" s="101"/>
      <c r="AA498" s="106" t="e">
        <f>+Tabla1[[#This Row],[VOLUMEN CONSUMO AGUA LIMPIA TINTORERIA (m3)]]</f>
        <v>#REF!</v>
      </c>
      <c r="AB498" s="104" t="e">
        <f>Tabla1[[#This Row],[VOLUMEN CONSUMO AGUA LIMPIA TINTORERIA (m3)]]/Tabla1[[#This Row],[TOTAL CONSUMO AGUA PRODUCCIÓN (m3)]]</f>
        <v>#REF!</v>
      </c>
      <c r="AC498" s="106" t="e">
        <f>Tabla1[[#This Row],[TOTAL CONSUMO AGUA LIMPIA PRODUCCIÓN (m3)]]-Tabla1[[#This Row],[VOLUMEN CONSUMO AGUA LIMPIA LAVANDERIA (m3)]]</f>
        <v>#REF!</v>
      </c>
      <c r="AD498" s="106">
        <v>0</v>
      </c>
      <c r="AE498" s="110"/>
      <c r="AF498" s="110">
        <v>65</v>
      </c>
      <c r="AG498" s="110">
        <v>45</v>
      </c>
      <c r="AH498" s="110">
        <f>Tabla1[[#This Row],[VOLUMEN CONSUMO AGUA LIMPIA LAVANDERIA (m3)]]</f>
        <v>0</v>
      </c>
      <c r="AI498" s="104" t="e">
        <f>Tabla1[[#This Row],[VOLUMEN CONSUMO AGUA LIMPIA LAVANDERIA (m3)]]/Tabla1[[#This Row],[TOTAL CONSUMO AGUA PRODUCCIÓN (m3)]]</f>
        <v>#REF!</v>
      </c>
      <c r="AJ498" s="110">
        <f>'[1]Contadores Por Turno 2026'!D500-'[1]Contadores Por Turno 2026'!D499</f>
        <v>0</v>
      </c>
      <c r="AK498" s="110">
        <v>0</v>
      </c>
      <c r="AL498" s="110"/>
      <c r="AM498" s="110">
        <v>19</v>
      </c>
      <c r="AN498" s="110">
        <v>0</v>
      </c>
      <c r="AO498" s="107">
        <f>'[1]Contadores Por Turno 2026'!R500-'[1]Contadores Por Turno 2026'!R499</f>
        <v>0</v>
      </c>
      <c r="AP498" s="109" t="str">
        <f t="shared" si="1"/>
        <v>%</v>
      </c>
      <c r="AQ498" s="107"/>
      <c r="AR498" s="219">
        <v>8</v>
      </c>
      <c r="AS498" s="110">
        <f>'[1]Contadores Por Turno 2026'!L500-'[1]Contadores Por Turno 2026'!L499</f>
        <v>0</v>
      </c>
      <c r="AT498" s="107" t="e">
        <f>#REF!-#REF!</f>
        <v>#REF!</v>
      </c>
      <c r="AU498" s="107">
        <f>'[1]Contadores Por Turno 2026'!U500-'[1]Contadores Por Turno 2026'!U499</f>
        <v>0</v>
      </c>
      <c r="AV498" s="107">
        <f>'[1]Contadores Por Turno 2026'!V500-'[1]Contadores Por Turno 2026'!V499</f>
        <v>0</v>
      </c>
      <c r="AW498" s="107">
        <f>'[1]Contadores Por Turno 2026'!W500-'[1]Contadores Por Turno 2026'!W499</f>
        <v>0</v>
      </c>
      <c r="AX498" s="107"/>
      <c r="AY498" s="346">
        <f>('[1]Contadores Por Turno 2026'!AD500-'[1]Contadores Por Turno 2026'!AD499)</f>
        <v>0</v>
      </c>
      <c r="AZ498" s="346">
        <f>('[1]Contadores Por Turno 2026'!S500-'[1]Contadores Por Turno 2026'!S499)/1000</f>
        <v>0</v>
      </c>
      <c r="BA498" s="225"/>
      <c r="BB498" s="4"/>
    </row>
    <row r="499" spans="1:54" ht="15.75" thickBot="1" x14ac:dyDescent="0.3">
      <c r="A499" s="27">
        <f>+A498</f>
        <v>46188</v>
      </c>
      <c r="B499" s="28">
        <v>3</v>
      </c>
      <c r="C499" s="28">
        <f>WEEKNUM(Tabla1[[#This Row],[FECHA]],2)</f>
        <v>25</v>
      </c>
      <c r="D499" s="28">
        <f>DAY(Tabla1[[#This Row],[FECHA]])</f>
        <v>15</v>
      </c>
      <c r="E499" s="28" t="e">
        <f>#REF!-#REF!</f>
        <v>#REF!</v>
      </c>
      <c r="F499" s="28" t="e">
        <f>+Tabla1[[#This Row],[VOLUMEN  INGRESO PTAP (m3)]]*0.75</f>
        <v>#REF!</v>
      </c>
      <c r="G499" s="28"/>
      <c r="H49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9" s="28">
        <f>('[1]Contadores Por Turno 2026'!C501-'[1]Contadores Por Turno 2026'!C500)*10</f>
        <v>0</v>
      </c>
      <c r="J499" s="343">
        <f>Tabla1[[#This Row],[ENTRADA RO 1 (m3)]]</f>
        <v>0</v>
      </c>
      <c r="K499" s="61">
        <f>Tabla1[[#This Row],[RECHAZO ETAPA 1 (m3)]]</f>
        <v>0</v>
      </c>
      <c r="L499" s="61">
        <f>Tabla1[[#This Row],[PERMEADO ETAPA 1  (m3)]]</f>
        <v>0</v>
      </c>
      <c r="M499" s="60" t="e">
        <f>1-(Tabla1[[#This Row],[VOLUMEN ENVIADO A RO (m3)]]-Tabla1[[#This Row],[VOLUMEN ENVIADO PERMEADO RO (m3)]])/Tabla1[[#This Row],[VOLUMEN ENVIADO A RO (m3)]]</f>
        <v>#DIV/0!</v>
      </c>
      <c r="N499" s="343">
        <f>('[1]Contadores Por Turno 2026'!N501-'[1]Contadores Por Turno 2026'!N500)/1000</f>
        <v>0</v>
      </c>
      <c r="O499" s="61">
        <f>('[1]Contadores Por Turno 2026'!O501-'[1]Contadores Por Turno 2026'!O500)</f>
        <v>0</v>
      </c>
      <c r="P499" s="61">
        <f>+Tabla1[[#This Row],[ENTRADA RO 1 (m3)]]-Tabla1[[#This Row],[PERMEADO ETAPA 1  (m3)]]</f>
        <v>0</v>
      </c>
      <c r="Q499" s="60" t="e">
        <f>1-(Tabla1[[#This Row],[VOLUMEN ENVIADO A RO (m3)]]-Tabla1[[#This Row],[VOLUMEN ENVIADO PERMEADO RO (m3)]])/Tabla1[[#This Row],[VOLUMEN ENVIADO A RO (m3)]]</f>
        <v>#DIV/0!</v>
      </c>
      <c r="R499" s="61">
        <v>0</v>
      </c>
      <c r="S499" s="61" t="e">
        <f>((#REF!-#REF!))</f>
        <v>#REF!</v>
      </c>
      <c r="T499" s="61" t="e">
        <f>Tabla1[[#This Row],[ENTRADA ETAPA 2 (m3)]]-Tabla1[[#This Row],[PERMEADO ETAPA 2 (m3)]]</f>
        <v>#REF!</v>
      </c>
      <c r="U499" s="60" t="s">
        <v>18</v>
      </c>
      <c r="V499" s="61">
        <f>Tabla1[[#This Row],[VOLUMEN ENVIADO PERMEADO RO (m3)]]</f>
        <v>0</v>
      </c>
      <c r="W499" s="101" t="e">
        <f>Tabla1[[#This Row],[TOTAL CONSUMO AGUA LIMPIA PRODUCCIÓN (m3)]]+Tabla1[[#This Row],[TOTAL CONSUMO AGUA RECHAZO PRODUCCIÓN (m3)]]</f>
        <v>#REF!</v>
      </c>
      <c r="X4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9" s="101">
        <v>0</v>
      </c>
      <c r="Z499" s="101"/>
      <c r="AA499" s="111" t="e">
        <f>+Tabla1[[#This Row],[VOLUMEN CONSUMO AGUA LIMPIA TINTORERIA (m3)]]</f>
        <v>#REF!</v>
      </c>
      <c r="AB499" s="104" t="e">
        <f>Tabla1[[#This Row],[VOLUMEN CONSUMO AGUA LIMPIA TINTORERIA (m3)]]/Tabla1[[#This Row],[TOTAL CONSUMO AGUA PRODUCCIÓN (m3)]]</f>
        <v>#REF!</v>
      </c>
      <c r="AC499" s="111" t="e">
        <f>Tabla1[[#This Row],[TOTAL CONSUMO AGUA LIMPIA PRODUCCIÓN (m3)]]-Tabla1[[#This Row],[VOLUMEN CONSUMO AGUA LIMPIA LAVANDERIA (m3)]]</f>
        <v>#REF!</v>
      </c>
      <c r="AD499" s="111">
        <v>0</v>
      </c>
      <c r="AE499" s="115"/>
      <c r="AF499" s="115">
        <v>65</v>
      </c>
      <c r="AG499" s="115">
        <v>45</v>
      </c>
      <c r="AH499" s="115">
        <f>Tabla1[[#This Row],[VOLUMEN CONSUMO AGUA LIMPIA LAVANDERIA (m3)]]</f>
        <v>0</v>
      </c>
      <c r="AI499" s="104" t="e">
        <f>Tabla1[[#This Row],[VOLUMEN CONSUMO AGUA LIMPIA LAVANDERIA (m3)]]/Tabla1[[#This Row],[TOTAL CONSUMO AGUA PRODUCCIÓN (m3)]]</f>
        <v>#REF!</v>
      </c>
      <c r="AJ499" s="115">
        <f>'[1]Contadores Por Turno 2026'!D501-'[1]Contadores Por Turno 2026'!D500</f>
        <v>0</v>
      </c>
      <c r="AK499" s="115">
        <v>0</v>
      </c>
      <c r="AL499" s="115"/>
      <c r="AM499" s="115">
        <v>19</v>
      </c>
      <c r="AN499" s="115">
        <v>0</v>
      </c>
      <c r="AO499" s="112">
        <f>'[1]Contadores Por Turno 2026'!R501-'[1]Contadores Por Turno 2026'!R500</f>
        <v>0</v>
      </c>
      <c r="AP499" s="114" t="str">
        <f t="shared" si="1"/>
        <v>%</v>
      </c>
      <c r="AQ499" s="112"/>
      <c r="AR499" s="220">
        <v>8</v>
      </c>
      <c r="AS499" s="115">
        <f>'[1]Contadores Por Turno 2026'!L501-'[1]Contadores Por Turno 2026'!L500</f>
        <v>0</v>
      </c>
      <c r="AT499" s="112" t="e">
        <f>#REF!-#REF!</f>
        <v>#REF!</v>
      </c>
      <c r="AU499" s="112">
        <f>'[1]Contadores Por Turno 2026'!U501-'[1]Contadores Por Turno 2026'!U500</f>
        <v>0</v>
      </c>
      <c r="AV499" s="112">
        <f>'[1]Contadores Por Turno 2026'!V501-'[1]Contadores Por Turno 2026'!V500</f>
        <v>0</v>
      </c>
      <c r="AW499" s="112">
        <f>'[1]Contadores Por Turno 2026'!W501-'[1]Contadores Por Turno 2026'!W500</f>
        <v>0</v>
      </c>
      <c r="AX499" s="112"/>
      <c r="AY499" s="112">
        <f>('[1]Contadores Por Turno 2026'!AD501-'[1]Contadores Por Turno 2026'!AD500)</f>
        <v>0</v>
      </c>
      <c r="AZ499" s="112">
        <f>('[1]Contadores Por Turno 2026'!S501-'[1]Contadores Por Turno 2026'!S500)/1000</f>
        <v>0</v>
      </c>
      <c r="BA499" s="225"/>
      <c r="BB499" s="4"/>
    </row>
    <row r="500" spans="1:54" ht="15.75" thickBot="1" x14ac:dyDescent="0.3">
      <c r="A500" s="25">
        <f>+A499+1</f>
        <v>46189</v>
      </c>
      <c r="B500" s="26">
        <v>1</v>
      </c>
      <c r="C500" s="26">
        <f>WEEKNUM(Tabla1[[#This Row],[FECHA]],2)</f>
        <v>25</v>
      </c>
      <c r="D500" s="26">
        <f>DAY(Tabla1[[#This Row],[FECHA]])</f>
        <v>16</v>
      </c>
      <c r="E500" s="26" t="e">
        <f>#REF!-#REF!</f>
        <v>#REF!</v>
      </c>
      <c r="F500" s="26" t="e">
        <f>+Tabla1[[#This Row],[VOLUMEN  INGRESO PTAP (m3)]]*0.75</f>
        <v>#REF!</v>
      </c>
      <c r="G500" s="26"/>
      <c r="H5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0" s="26">
        <f>('[1]Contadores Por Turno 2026'!C502-'[1]Contadores Por Turno 2026'!C501)*10</f>
        <v>0</v>
      </c>
      <c r="J500" s="341">
        <f>Tabla1[[#This Row],[ENTRADA RO 1 (m3)]]</f>
        <v>0</v>
      </c>
      <c r="K500" s="57">
        <f>Tabla1[[#This Row],[RECHAZO ETAPA 1 (m3)]]</f>
        <v>0</v>
      </c>
      <c r="L500" s="57">
        <f>Tabla1[[#This Row],[PERMEADO ETAPA 1  (m3)]]</f>
        <v>0</v>
      </c>
      <c r="M500" s="56" t="e">
        <f>1-(Tabla1[[#This Row],[VOLUMEN ENVIADO A RO (m3)]]-Tabla1[[#This Row],[VOLUMEN ENVIADO PERMEADO RO (m3)]])/Tabla1[[#This Row],[VOLUMEN ENVIADO A RO (m3)]]</f>
        <v>#DIV/0!</v>
      </c>
      <c r="N500" s="341">
        <f>('[1]Contadores Por Turno 2026'!N502-'[1]Contadores Por Turno 2026'!N501)/1000</f>
        <v>0</v>
      </c>
      <c r="O500" s="57">
        <f>('[1]Contadores Por Turno 2026'!O502-'[1]Contadores Por Turno 2026'!O501)</f>
        <v>0</v>
      </c>
      <c r="P500" s="57">
        <f>+Tabla1[[#This Row],[ENTRADA RO 1 (m3)]]-Tabla1[[#This Row],[PERMEADO ETAPA 1  (m3)]]</f>
        <v>0</v>
      </c>
      <c r="Q500" s="56" t="e">
        <f>1-(Tabla1[[#This Row],[VOLUMEN ENVIADO A RO (m3)]]-Tabla1[[#This Row],[VOLUMEN ENVIADO PERMEADO RO (m3)]])/Tabla1[[#This Row],[VOLUMEN ENVIADO A RO (m3)]]</f>
        <v>#DIV/0!</v>
      </c>
      <c r="R500" s="57">
        <v>0</v>
      </c>
      <c r="S500" s="57" t="e">
        <f>((#REF!-#REF!))</f>
        <v>#REF!</v>
      </c>
      <c r="T500" s="57" t="e">
        <f>Tabla1[[#This Row],[ENTRADA ETAPA 2 (m3)]]-Tabla1[[#This Row],[PERMEADO ETAPA 2 (m3)]]</f>
        <v>#REF!</v>
      </c>
      <c r="U500" s="56" t="s">
        <v>18</v>
      </c>
      <c r="V500" s="57">
        <f>Tabla1[[#This Row],[VOLUMEN ENVIADO PERMEADO RO (m3)]]</f>
        <v>0</v>
      </c>
      <c r="W500" s="101" t="e">
        <f>Tabla1[[#This Row],[TOTAL CONSUMO AGUA LIMPIA PRODUCCIÓN (m3)]]+Tabla1[[#This Row],[TOTAL CONSUMO AGUA RECHAZO PRODUCCIÓN (m3)]]</f>
        <v>#REF!</v>
      </c>
      <c r="X50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0" s="101">
        <v>0</v>
      </c>
      <c r="Z500" s="101"/>
      <c r="AA500" s="101" t="e">
        <f>+Tabla1[[#This Row],[VOLUMEN CONSUMO AGUA LIMPIA TINTORERIA (m3)]]</f>
        <v>#REF!</v>
      </c>
      <c r="AB500" s="104" t="e">
        <f>Tabla1[[#This Row],[VOLUMEN CONSUMO AGUA LIMPIA TINTORERIA (m3)]]/Tabla1[[#This Row],[TOTAL CONSUMO AGUA PRODUCCIÓN (m3)]]</f>
        <v>#REF!</v>
      </c>
      <c r="AC500" s="101" t="e">
        <f>Tabla1[[#This Row],[TOTAL CONSUMO AGUA LIMPIA PRODUCCIÓN (m3)]]-Tabla1[[#This Row],[VOLUMEN CONSUMO AGUA LIMPIA LAVANDERIA (m3)]]</f>
        <v>#REF!</v>
      </c>
      <c r="AD500" s="101">
        <v>0</v>
      </c>
      <c r="AE500" s="105"/>
      <c r="AF500" s="105">
        <v>65</v>
      </c>
      <c r="AG500" s="105">
        <v>45</v>
      </c>
      <c r="AH500" s="105">
        <f>Tabla1[[#This Row],[VOLUMEN CONSUMO AGUA LIMPIA LAVANDERIA (m3)]]</f>
        <v>0</v>
      </c>
      <c r="AI500" s="104" t="e">
        <f>Tabla1[[#This Row],[VOLUMEN CONSUMO AGUA LIMPIA LAVANDERIA (m3)]]/Tabla1[[#This Row],[TOTAL CONSUMO AGUA PRODUCCIÓN (m3)]]</f>
        <v>#REF!</v>
      </c>
      <c r="AJ500" s="105">
        <f>'[1]Contadores Por Turno 2026'!D502-'[1]Contadores Por Turno 2026'!D501</f>
        <v>0</v>
      </c>
      <c r="AK500" s="105">
        <v>0</v>
      </c>
      <c r="AL500" s="105"/>
      <c r="AM500" s="105">
        <v>19</v>
      </c>
      <c r="AN500" s="105">
        <v>0</v>
      </c>
      <c r="AO500" s="102">
        <f>'[1]Contadores Por Turno 2026'!R502-'[1]Contadores Por Turno 2026'!R501</f>
        <v>0</v>
      </c>
      <c r="AP500" s="104" t="str">
        <f t="shared" si="1"/>
        <v>%</v>
      </c>
      <c r="AQ500" s="102">
        <v>4593</v>
      </c>
      <c r="AR500" s="218">
        <v>8</v>
      </c>
      <c r="AS500" s="105">
        <f>'[1]Contadores Por Turno 2026'!L502-'[1]Contadores Por Turno 2026'!L501</f>
        <v>0</v>
      </c>
      <c r="AT500" s="102" t="e">
        <f>#REF!-#REF!</f>
        <v>#REF!</v>
      </c>
      <c r="AU500" s="102">
        <f>'[1]Contadores Por Turno 2026'!U502-'[1]Contadores Por Turno 2026'!U501</f>
        <v>0</v>
      </c>
      <c r="AV500" s="102">
        <f>'[1]Contadores Por Turno 2026'!V502-'[1]Contadores Por Turno 2026'!V501</f>
        <v>0</v>
      </c>
      <c r="AW500" s="102">
        <f>'[1]Contadores Por Turno 2026'!W502-'[1]Contadores Por Turno 2026'!W501</f>
        <v>0</v>
      </c>
      <c r="AX500" s="102"/>
      <c r="AY500" s="345">
        <f>('[1]Contadores Por Turno 2026'!AD502-'[1]Contadores Por Turno 2026'!AD501)</f>
        <v>0</v>
      </c>
      <c r="AZ500" s="345">
        <f>('[1]Contadores Por Turno 2026'!S502-'[1]Contadores Por Turno 2026'!S501)/1000</f>
        <v>0</v>
      </c>
      <c r="BA500" s="225"/>
      <c r="BB500" s="4"/>
    </row>
    <row r="501" spans="1:54" ht="15.75" thickBot="1" x14ac:dyDescent="0.3">
      <c r="A501" s="23">
        <f>+A500</f>
        <v>46189</v>
      </c>
      <c r="B501" s="17">
        <v>2</v>
      </c>
      <c r="C501" s="17">
        <f>WEEKNUM(Tabla1[[#This Row],[FECHA]],2)</f>
        <v>25</v>
      </c>
      <c r="D501" s="17">
        <f>DAY(Tabla1[[#This Row],[FECHA]])</f>
        <v>16</v>
      </c>
      <c r="E501" s="17" t="e">
        <f>#REF!-#REF!</f>
        <v>#REF!</v>
      </c>
      <c r="F501" s="17" t="e">
        <f>+Tabla1[[#This Row],[VOLUMEN  INGRESO PTAP (m3)]]*0.75</f>
        <v>#REF!</v>
      </c>
      <c r="H50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1" s="17">
        <f>('[1]Contadores Por Turno 2026'!C503-'[1]Contadores Por Turno 2026'!C502)*10</f>
        <v>0</v>
      </c>
      <c r="J501" s="342">
        <f>Tabla1[[#This Row],[ENTRADA RO 1 (m3)]]</f>
        <v>0</v>
      </c>
      <c r="K501" s="55">
        <f>Tabla1[[#This Row],[RECHAZO ETAPA 1 (m3)]]</f>
        <v>0</v>
      </c>
      <c r="L501" s="55">
        <f>Tabla1[[#This Row],[PERMEADO ETAPA 1  (m3)]]</f>
        <v>0</v>
      </c>
      <c r="M501" s="54" t="e">
        <f>1-(Tabla1[[#This Row],[VOLUMEN ENVIADO A RO (m3)]]-Tabla1[[#This Row],[VOLUMEN ENVIADO PERMEADO RO (m3)]])/Tabla1[[#This Row],[VOLUMEN ENVIADO A RO (m3)]]</f>
        <v>#DIV/0!</v>
      </c>
      <c r="N501" s="342">
        <f>('[1]Contadores Por Turno 2026'!N503-'[1]Contadores Por Turno 2026'!N502)/1000</f>
        <v>0</v>
      </c>
      <c r="O501" s="55">
        <f>('[1]Contadores Por Turno 2026'!O503-'[1]Contadores Por Turno 2026'!O502)</f>
        <v>0</v>
      </c>
      <c r="P501" s="55">
        <f>+Tabla1[[#This Row],[ENTRADA RO 1 (m3)]]-Tabla1[[#This Row],[PERMEADO ETAPA 1  (m3)]]</f>
        <v>0</v>
      </c>
      <c r="Q501" s="54" t="e">
        <f>1-(Tabla1[[#This Row],[VOLUMEN ENVIADO A RO (m3)]]-Tabla1[[#This Row],[VOLUMEN ENVIADO PERMEADO RO (m3)]])/Tabla1[[#This Row],[VOLUMEN ENVIADO A RO (m3)]]</f>
        <v>#DIV/0!</v>
      </c>
      <c r="R501" s="55">
        <v>0</v>
      </c>
      <c r="S501" s="55" t="e">
        <f>((#REF!-#REF!))</f>
        <v>#REF!</v>
      </c>
      <c r="T501" s="55" t="e">
        <f>Tabla1[[#This Row],[ENTRADA ETAPA 2 (m3)]]-Tabla1[[#This Row],[PERMEADO ETAPA 2 (m3)]]</f>
        <v>#REF!</v>
      </c>
      <c r="U501" s="54" t="s">
        <v>18</v>
      </c>
      <c r="V501" s="55">
        <f>Tabla1[[#This Row],[VOLUMEN ENVIADO PERMEADO RO (m3)]]</f>
        <v>0</v>
      </c>
      <c r="W501" s="101" t="e">
        <f>Tabla1[[#This Row],[TOTAL CONSUMO AGUA LIMPIA PRODUCCIÓN (m3)]]+Tabla1[[#This Row],[TOTAL CONSUMO AGUA RECHAZO PRODUCCIÓN (m3)]]</f>
        <v>#REF!</v>
      </c>
      <c r="X5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1" s="101">
        <v>0</v>
      </c>
      <c r="Z501" s="101"/>
      <c r="AA501" s="106" t="e">
        <f>+Tabla1[[#This Row],[VOLUMEN CONSUMO AGUA LIMPIA TINTORERIA (m3)]]</f>
        <v>#REF!</v>
      </c>
      <c r="AB501" s="104" t="e">
        <f>Tabla1[[#This Row],[VOLUMEN CONSUMO AGUA LIMPIA TINTORERIA (m3)]]/Tabla1[[#This Row],[TOTAL CONSUMO AGUA PRODUCCIÓN (m3)]]</f>
        <v>#REF!</v>
      </c>
      <c r="AC501" s="106" t="e">
        <f>Tabla1[[#This Row],[TOTAL CONSUMO AGUA LIMPIA PRODUCCIÓN (m3)]]-Tabla1[[#This Row],[VOLUMEN CONSUMO AGUA LIMPIA LAVANDERIA (m3)]]</f>
        <v>#REF!</v>
      </c>
      <c r="AD501" s="106">
        <v>0</v>
      </c>
      <c r="AE501" s="110"/>
      <c r="AF501" s="110">
        <v>65</v>
      </c>
      <c r="AG501" s="110">
        <v>45</v>
      </c>
      <c r="AH501" s="110">
        <f>Tabla1[[#This Row],[VOLUMEN CONSUMO AGUA LIMPIA LAVANDERIA (m3)]]</f>
        <v>0</v>
      </c>
      <c r="AI501" s="104" t="e">
        <f>Tabla1[[#This Row],[VOLUMEN CONSUMO AGUA LIMPIA LAVANDERIA (m3)]]/Tabla1[[#This Row],[TOTAL CONSUMO AGUA PRODUCCIÓN (m3)]]</f>
        <v>#REF!</v>
      </c>
      <c r="AJ501" s="110">
        <f>'[1]Contadores Por Turno 2026'!D503-'[1]Contadores Por Turno 2026'!D502</f>
        <v>0</v>
      </c>
      <c r="AK501" s="110">
        <v>0</v>
      </c>
      <c r="AL501" s="110"/>
      <c r="AM501" s="110">
        <v>19</v>
      </c>
      <c r="AN501" s="110">
        <v>0</v>
      </c>
      <c r="AO501" s="107">
        <f>'[1]Contadores Por Turno 2026'!R503-'[1]Contadores Por Turno 2026'!R502</f>
        <v>0</v>
      </c>
      <c r="AP501" s="109" t="str">
        <f t="shared" si="1"/>
        <v>%</v>
      </c>
      <c r="AQ501" s="107"/>
      <c r="AR501" s="219">
        <v>8</v>
      </c>
      <c r="AS501" s="110">
        <f>'[1]Contadores Por Turno 2026'!L503-'[1]Contadores Por Turno 2026'!L502</f>
        <v>0</v>
      </c>
      <c r="AT501" s="107" t="e">
        <f>#REF!-#REF!</f>
        <v>#REF!</v>
      </c>
      <c r="AU501" s="107">
        <f>'[1]Contadores Por Turno 2026'!U503-'[1]Contadores Por Turno 2026'!U502</f>
        <v>0</v>
      </c>
      <c r="AV501" s="107">
        <f>'[1]Contadores Por Turno 2026'!V503-'[1]Contadores Por Turno 2026'!V502</f>
        <v>0</v>
      </c>
      <c r="AW501" s="107">
        <f>'[1]Contadores Por Turno 2026'!W503-'[1]Contadores Por Turno 2026'!W502</f>
        <v>0</v>
      </c>
      <c r="AX501" s="107"/>
      <c r="AY501" s="346">
        <f>('[1]Contadores Por Turno 2026'!AD503-'[1]Contadores Por Turno 2026'!AD502)</f>
        <v>0</v>
      </c>
      <c r="AZ501" s="346">
        <f>('[1]Contadores Por Turno 2026'!S503-'[1]Contadores Por Turno 2026'!S502)/1000</f>
        <v>0</v>
      </c>
      <c r="BA501" s="225"/>
      <c r="BB501" s="4"/>
    </row>
    <row r="502" spans="1:54" ht="15.75" thickBot="1" x14ac:dyDescent="0.3">
      <c r="A502" s="27">
        <f>+A501</f>
        <v>46189</v>
      </c>
      <c r="B502" s="28">
        <v>3</v>
      </c>
      <c r="C502" s="28">
        <f>WEEKNUM(Tabla1[[#This Row],[FECHA]],2)</f>
        <v>25</v>
      </c>
      <c r="D502" s="28">
        <f>DAY(Tabla1[[#This Row],[FECHA]])</f>
        <v>16</v>
      </c>
      <c r="E502" s="28" t="e">
        <f>#REF!-#REF!</f>
        <v>#REF!</v>
      </c>
      <c r="F502" s="28" t="e">
        <f>+Tabla1[[#This Row],[VOLUMEN  INGRESO PTAP (m3)]]*0.75</f>
        <v>#REF!</v>
      </c>
      <c r="G502" s="28"/>
      <c r="H50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2" s="28">
        <f>('[1]Contadores Por Turno 2026'!C504-'[1]Contadores Por Turno 2026'!C503)*10</f>
        <v>0</v>
      </c>
      <c r="J502" s="343">
        <f>Tabla1[[#This Row],[ENTRADA RO 1 (m3)]]</f>
        <v>0</v>
      </c>
      <c r="K502" s="61">
        <f>Tabla1[[#This Row],[RECHAZO ETAPA 1 (m3)]]</f>
        <v>0</v>
      </c>
      <c r="L502" s="61">
        <f>Tabla1[[#This Row],[PERMEADO ETAPA 1  (m3)]]</f>
        <v>0</v>
      </c>
      <c r="M502" s="60" t="e">
        <f>1-(Tabla1[[#This Row],[VOLUMEN ENVIADO A RO (m3)]]-Tabla1[[#This Row],[VOLUMEN ENVIADO PERMEADO RO (m3)]])/Tabla1[[#This Row],[VOLUMEN ENVIADO A RO (m3)]]</f>
        <v>#DIV/0!</v>
      </c>
      <c r="N502" s="343">
        <f>('[1]Contadores Por Turno 2026'!N504-'[1]Contadores Por Turno 2026'!N503)/1000</f>
        <v>0</v>
      </c>
      <c r="O502" s="61">
        <f>('[1]Contadores Por Turno 2026'!O504-'[1]Contadores Por Turno 2026'!O503)</f>
        <v>0</v>
      </c>
      <c r="P502" s="61">
        <f>+Tabla1[[#This Row],[ENTRADA RO 1 (m3)]]-Tabla1[[#This Row],[PERMEADO ETAPA 1  (m3)]]</f>
        <v>0</v>
      </c>
      <c r="Q502" s="60" t="e">
        <f>1-(Tabla1[[#This Row],[VOLUMEN ENVIADO A RO (m3)]]-Tabla1[[#This Row],[VOLUMEN ENVIADO PERMEADO RO (m3)]])/Tabla1[[#This Row],[VOLUMEN ENVIADO A RO (m3)]]</f>
        <v>#DIV/0!</v>
      </c>
      <c r="R502" s="61">
        <v>0</v>
      </c>
      <c r="S502" s="61" t="e">
        <f>((#REF!-#REF!))</f>
        <v>#REF!</v>
      </c>
      <c r="T502" s="61" t="e">
        <f>Tabla1[[#This Row],[ENTRADA ETAPA 2 (m3)]]-Tabla1[[#This Row],[PERMEADO ETAPA 2 (m3)]]</f>
        <v>#REF!</v>
      </c>
      <c r="U502" s="60" t="s">
        <v>18</v>
      </c>
      <c r="V502" s="61">
        <f>Tabla1[[#This Row],[VOLUMEN ENVIADO PERMEADO RO (m3)]]</f>
        <v>0</v>
      </c>
      <c r="W502" s="101" t="e">
        <f>Tabla1[[#This Row],[TOTAL CONSUMO AGUA LIMPIA PRODUCCIÓN (m3)]]+Tabla1[[#This Row],[TOTAL CONSUMO AGUA RECHAZO PRODUCCIÓN (m3)]]</f>
        <v>#REF!</v>
      </c>
      <c r="X5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2" s="101">
        <v>0</v>
      </c>
      <c r="Z502" s="101"/>
      <c r="AA502" s="111" t="e">
        <f>+Tabla1[[#This Row],[VOLUMEN CONSUMO AGUA LIMPIA TINTORERIA (m3)]]</f>
        <v>#REF!</v>
      </c>
      <c r="AB502" s="104" t="e">
        <f>Tabla1[[#This Row],[VOLUMEN CONSUMO AGUA LIMPIA TINTORERIA (m3)]]/Tabla1[[#This Row],[TOTAL CONSUMO AGUA PRODUCCIÓN (m3)]]</f>
        <v>#REF!</v>
      </c>
      <c r="AC502" s="111" t="e">
        <f>Tabla1[[#This Row],[TOTAL CONSUMO AGUA LIMPIA PRODUCCIÓN (m3)]]-Tabla1[[#This Row],[VOLUMEN CONSUMO AGUA LIMPIA LAVANDERIA (m3)]]</f>
        <v>#REF!</v>
      </c>
      <c r="AD502" s="111">
        <v>0</v>
      </c>
      <c r="AE502" s="115"/>
      <c r="AF502" s="115">
        <v>65</v>
      </c>
      <c r="AG502" s="115">
        <v>45</v>
      </c>
      <c r="AH502" s="115">
        <f>Tabla1[[#This Row],[VOLUMEN CONSUMO AGUA LIMPIA LAVANDERIA (m3)]]</f>
        <v>0</v>
      </c>
      <c r="AI502" s="104" t="e">
        <f>Tabla1[[#This Row],[VOLUMEN CONSUMO AGUA LIMPIA LAVANDERIA (m3)]]/Tabla1[[#This Row],[TOTAL CONSUMO AGUA PRODUCCIÓN (m3)]]</f>
        <v>#REF!</v>
      </c>
      <c r="AJ502" s="115">
        <f>'[1]Contadores Por Turno 2026'!D504-'[1]Contadores Por Turno 2026'!D503</f>
        <v>0</v>
      </c>
      <c r="AK502" s="115">
        <v>0</v>
      </c>
      <c r="AL502" s="115"/>
      <c r="AM502" s="115">
        <v>19</v>
      </c>
      <c r="AN502" s="115">
        <v>0</v>
      </c>
      <c r="AO502" s="112">
        <f>'[1]Contadores Por Turno 2026'!R504-'[1]Contadores Por Turno 2026'!R503</f>
        <v>0</v>
      </c>
      <c r="AP502" s="114" t="str">
        <f t="shared" si="1"/>
        <v>%</v>
      </c>
      <c r="AQ502" s="112"/>
      <c r="AR502" s="220">
        <v>8</v>
      </c>
      <c r="AS502" s="115">
        <f>'[1]Contadores Por Turno 2026'!L504-'[1]Contadores Por Turno 2026'!L503</f>
        <v>0</v>
      </c>
      <c r="AT502" s="112" t="e">
        <f>#REF!-#REF!</f>
        <v>#REF!</v>
      </c>
      <c r="AU502" s="112">
        <f>'[1]Contadores Por Turno 2026'!U504-'[1]Contadores Por Turno 2026'!U503</f>
        <v>0</v>
      </c>
      <c r="AV502" s="112">
        <f>'[1]Contadores Por Turno 2026'!V504-'[1]Contadores Por Turno 2026'!V503</f>
        <v>0</v>
      </c>
      <c r="AW502" s="112">
        <f>'[1]Contadores Por Turno 2026'!W504-'[1]Contadores Por Turno 2026'!W503</f>
        <v>0</v>
      </c>
      <c r="AX502" s="112"/>
      <c r="AY502" s="112">
        <f>('[1]Contadores Por Turno 2026'!AD504-'[1]Contadores Por Turno 2026'!AD503)</f>
        <v>0</v>
      </c>
      <c r="AZ502" s="112">
        <f>('[1]Contadores Por Turno 2026'!S504-'[1]Contadores Por Turno 2026'!S503)/1000</f>
        <v>0</v>
      </c>
      <c r="BA502" s="225"/>
      <c r="BB502" s="4"/>
    </row>
    <row r="503" spans="1:54" ht="15.75" thickBot="1" x14ac:dyDescent="0.3">
      <c r="A503" s="25">
        <f>+A502+1</f>
        <v>46190</v>
      </c>
      <c r="B503" s="26">
        <v>1</v>
      </c>
      <c r="C503" s="26">
        <f>WEEKNUM(Tabla1[[#This Row],[FECHA]],2)</f>
        <v>25</v>
      </c>
      <c r="D503" s="26">
        <f>DAY(Tabla1[[#This Row],[FECHA]])</f>
        <v>17</v>
      </c>
      <c r="E503" s="26" t="e">
        <f>#REF!-#REF!</f>
        <v>#REF!</v>
      </c>
      <c r="F503" s="26" t="e">
        <f>+Tabla1[[#This Row],[VOLUMEN  INGRESO PTAP (m3)]]*0.75</f>
        <v>#REF!</v>
      </c>
      <c r="G503" s="26"/>
      <c r="H5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3" s="26">
        <f>('[1]Contadores Por Turno 2026'!C505-'[1]Contadores Por Turno 2026'!C504)*10</f>
        <v>0</v>
      </c>
      <c r="J503" s="341">
        <f>Tabla1[[#This Row],[ENTRADA RO 1 (m3)]]</f>
        <v>0</v>
      </c>
      <c r="K503" s="57">
        <f>Tabla1[[#This Row],[RECHAZO ETAPA 1 (m3)]]</f>
        <v>0</v>
      </c>
      <c r="L503" s="57">
        <f>Tabla1[[#This Row],[PERMEADO ETAPA 1  (m3)]]</f>
        <v>0</v>
      </c>
      <c r="M503" s="56" t="e">
        <f>1-(Tabla1[[#This Row],[VOLUMEN ENVIADO A RO (m3)]]-Tabla1[[#This Row],[VOLUMEN ENVIADO PERMEADO RO (m3)]])/Tabla1[[#This Row],[VOLUMEN ENVIADO A RO (m3)]]</f>
        <v>#DIV/0!</v>
      </c>
      <c r="N503" s="341">
        <f>('[1]Contadores Por Turno 2026'!N505-'[1]Contadores Por Turno 2026'!N504)/1000</f>
        <v>0</v>
      </c>
      <c r="O503" s="57">
        <f>('[1]Contadores Por Turno 2026'!O505-'[1]Contadores Por Turno 2026'!O504)</f>
        <v>0</v>
      </c>
      <c r="P503" s="57">
        <f>+Tabla1[[#This Row],[ENTRADA RO 1 (m3)]]-Tabla1[[#This Row],[PERMEADO ETAPA 1  (m3)]]</f>
        <v>0</v>
      </c>
      <c r="Q503" s="56" t="e">
        <f>1-(Tabla1[[#This Row],[VOLUMEN ENVIADO A RO (m3)]]-Tabla1[[#This Row],[VOLUMEN ENVIADO PERMEADO RO (m3)]])/Tabla1[[#This Row],[VOLUMEN ENVIADO A RO (m3)]]</f>
        <v>#DIV/0!</v>
      </c>
      <c r="R503" s="57">
        <v>0</v>
      </c>
      <c r="S503" s="57" t="e">
        <f>((#REF!-#REF!))</f>
        <v>#REF!</v>
      </c>
      <c r="T503" s="57" t="e">
        <f>Tabla1[[#This Row],[ENTRADA ETAPA 2 (m3)]]-Tabla1[[#This Row],[PERMEADO ETAPA 2 (m3)]]</f>
        <v>#REF!</v>
      </c>
      <c r="U503" s="56" t="s">
        <v>18</v>
      </c>
      <c r="V503" s="57">
        <f>Tabla1[[#This Row],[VOLUMEN ENVIADO PERMEADO RO (m3)]]</f>
        <v>0</v>
      </c>
      <c r="W503" s="101" t="e">
        <f>Tabla1[[#This Row],[TOTAL CONSUMO AGUA LIMPIA PRODUCCIÓN (m3)]]+Tabla1[[#This Row],[TOTAL CONSUMO AGUA RECHAZO PRODUCCIÓN (m3)]]</f>
        <v>#REF!</v>
      </c>
      <c r="X50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3" s="101">
        <v>0</v>
      </c>
      <c r="Z503" s="101"/>
      <c r="AA503" s="101" t="e">
        <f>+Tabla1[[#This Row],[VOLUMEN CONSUMO AGUA LIMPIA TINTORERIA (m3)]]</f>
        <v>#REF!</v>
      </c>
      <c r="AB503" s="104" t="e">
        <f>Tabla1[[#This Row],[VOLUMEN CONSUMO AGUA LIMPIA TINTORERIA (m3)]]/Tabla1[[#This Row],[TOTAL CONSUMO AGUA PRODUCCIÓN (m3)]]</f>
        <v>#REF!</v>
      </c>
      <c r="AC503" s="101" t="e">
        <f>Tabla1[[#This Row],[TOTAL CONSUMO AGUA LIMPIA PRODUCCIÓN (m3)]]-Tabla1[[#This Row],[VOLUMEN CONSUMO AGUA LIMPIA LAVANDERIA (m3)]]</f>
        <v>#REF!</v>
      </c>
      <c r="AD503" s="101">
        <v>0</v>
      </c>
      <c r="AE503" s="105"/>
      <c r="AF503" s="105">
        <v>65</v>
      </c>
      <c r="AG503" s="105">
        <v>45</v>
      </c>
      <c r="AH503" s="105">
        <f>Tabla1[[#This Row],[VOLUMEN CONSUMO AGUA LIMPIA LAVANDERIA (m3)]]</f>
        <v>0</v>
      </c>
      <c r="AI503" s="104" t="e">
        <f>Tabla1[[#This Row],[VOLUMEN CONSUMO AGUA LIMPIA LAVANDERIA (m3)]]/Tabla1[[#This Row],[TOTAL CONSUMO AGUA PRODUCCIÓN (m3)]]</f>
        <v>#REF!</v>
      </c>
      <c r="AJ503" s="105">
        <f>'[1]Contadores Por Turno 2026'!D505-'[1]Contadores Por Turno 2026'!D504</f>
        <v>0</v>
      </c>
      <c r="AK503" s="105">
        <v>0</v>
      </c>
      <c r="AL503" s="105"/>
      <c r="AM503" s="105">
        <v>19</v>
      </c>
      <c r="AN503" s="105">
        <v>0</v>
      </c>
      <c r="AO503" s="102">
        <f>'[1]Contadores Por Turno 2026'!R505-'[1]Contadores Por Turno 2026'!R504</f>
        <v>0</v>
      </c>
      <c r="AP503" s="104" t="str">
        <f t="shared" si="1"/>
        <v>%</v>
      </c>
      <c r="AQ503" s="102">
        <v>4096</v>
      </c>
      <c r="AR503" s="218">
        <v>8</v>
      </c>
      <c r="AS503" s="105">
        <f>'[1]Contadores Por Turno 2026'!L505-'[1]Contadores Por Turno 2026'!L504</f>
        <v>0</v>
      </c>
      <c r="AT503" s="102" t="e">
        <f>#REF!-#REF!</f>
        <v>#REF!</v>
      </c>
      <c r="AU503" s="102">
        <f>'[1]Contadores Por Turno 2026'!U505-'[1]Contadores Por Turno 2026'!U504</f>
        <v>0</v>
      </c>
      <c r="AV503" s="102">
        <f>'[1]Contadores Por Turno 2026'!V505-'[1]Contadores Por Turno 2026'!V504</f>
        <v>0</v>
      </c>
      <c r="AW503" s="102">
        <f>'[1]Contadores Por Turno 2026'!W505-'[1]Contadores Por Turno 2026'!W504</f>
        <v>0</v>
      </c>
      <c r="AX503" s="102"/>
      <c r="AY503" s="345">
        <f>('[1]Contadores Por Turno 2026'!AD505-'[1]Contadores Por Turno 2026'!AD504)</f>
        <v>0</v>
      </c>
      <c r="AZ503" s="345">
        <f>('[1]Contadores Por Turno 2026'!S505-'[1]Contadores Por Turno 2026'!S504)/1000</f>
        <v>0</v>
      </c>
      <c r="BA503" s="225"/>
      <c r="BB503" s="4"/>
    </row>
    <row r="504" spans="1:54" ht="15.75" thickBot="1" x14ac:dyDescent="0.3">
      <c r="A504" s="23">
        <f>+A503</f>
        <v>46190</v>
      </c>
      <c r="B504" s="17">
        <v>2</v>
      </c>
      <c r="C504" s="17">
        <f>WEEKNUM(Tabla1[[#This Row],[FECHA]],2)</f>
        <v>25</v>
      </c>
      <c r="D504" s="17">
        <f>DAY(Tabla1[[#This Row],[FECHA]])</f>
        <v>17</v>
      </c>
      <c r="E504" s="17" t="e">
        <f>#REF!-#REF!</f>
        <v>#REF!</v>
      </c>
      <c r="F504" s="17" t="e">
        <f>+Tabla1[[#This Row],[VOLUMEN  INGRESO PTAP (m3)]]*0.75</f>
        <v>#REF!</v>
      </c>
      <c r="H50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4" s="17">
        <f>('[1]Contadores Por Turno 2026'!C506-'[1]Contadores Por Turno 2026'!C505)*10</f>
        <v>0</v>
      </c>
      <c r="J504" s="342">
        <f>Tabla1[[#This Row],[ENTRADA RO 1 (m3)]]</f>
        <v>0</v>
      </c>
      <c r="K504" s="55">
        <f>Tabla1[[#This Row],[RECHAZO ETAPA 1 (m3)]]</f>
        <v>0</v>
      </c>
      <c r="L504" s="55">
        <f>Tabla1[[#This Row],[PERMEADO ETAPA 1  (m3)]]</f>
        <v>0</v>
      </c>
      <c r="M504" s="54" t="e">
        <f>1-(Tabla1[[#This Row],[VOLUMEN ENVIADO A RO (m3)]]-Tabla1[[#This Row],[VOLUMEN ENVIADO PERMEADO RO (m3)]])/Tabla1[[#This Row],[VOLUMEN ENVIADO A RO (m3)]]</f>
        <v>#DIV/0!</v>
      </c>
      <c r="N504" s="342">
        <f>('[1]Contadores Por Turno 2026'!N506-'[1]Contadores Por Turno 2026'!N505)/1000</f>
        <v>0</v>
      </c>
      <c r="O504" s="55">
        <f>('[1]Contadores Por Turno 2026'!O506-'[1]Contadores Por Turno 2026'!O505)</f>
        <v>0</v>
      </c>
      <c r="P504" s="55">
        <f>+Tabla1[[#This Row],[ENTRADA RO 1 (m3)]]-Tabla1[[#This Row],[PERMEADO ETAPA 1  (m3)]]</f>
        <v>0</v>
      </c>
      <c r="Q504" s="54" t="e">
        <f>1-(Tabla1[[#This Row],[VOLUMEN ENVIADO A RO (m3)]]-Tabla1[[#This Row],[VOLUMEN ENVIADO PERMEADO RO (m3)]])/Tabla1[[#This Row],[VOLUMEN ENVIADO A RO (m3)]]</f>
        <v>#DIV/0!</v>
      </c>
      <c r="R504" s="55">
        <v>0</v>
      </c>
      <c r="S504" s="55" t="e">
        <f>((#REF!-#REF!))</f>
        <v>#REF!</v>
      </c>
      <c r="T504" s="55" t="e">
        <f>Tabla1[[#This Row],[ENTRADA ETAPA 2 (m3)]]-Tabla1[[#This Row],[PERMEADO ETAPA 2 (m3)]]</f>
        <v>#REF!</v>
      </c>
      <c r="U504" s="54" t="s">
        <v>18</v>
      </c>
      <c r="V504" s="55">
        <f>Tabla1[[#This Row],[VOLUMEN ENVIADO PERMEADO RO (m3)]]</f>
        <v>0</v>
      </c>
      <c r="W504" s="101" t="e">
        <f>Tabla1[[#This Row],[TOTAL CONSUMO AGUA LIMPIA PRODUCCIÓN (m3)]]+Tabla1[[#This Row],[TOTAL CONSUMO AGUA RECHAZO PRODUCCIÓN (m3)]]</f>
        <v>#REF!</v>
      </c>
      <c r="X50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4" s="101">
        <v>0</v>
      </c>
      <c r="Z504" s="101"/>
      <c r="AA504" s="106" t="e">
        <f>+Tabla1[[#This Row],[VOLUMEN CONSUMO AGUA LIMPIA TINTORERIA (m3)]]</f>
        <v>#REF!</v>
      </c>
      <c r="AB504" s="104" t="e">
        <f>Tabla1[[#This Row],[VOLUMEN CONSUMO AGUA LIMPIA TINTORERIA (m3)]]/Tabla1[[#This Row],[TOTAL CONSUMO AGUA PRODUCCIÓN (m3)]]</f>
        <v>#REF!</v>
      </c>
      <c r="AC504" s="106" t="e">
        <f>Tabla1[[#This Row],[TOTAL CONSUMO AGUA LIMPIA PRODUCCIÓN (m3)]]-Tabla1[[#This Row],[VOLUMEN CONSUMO AGUA LIMPIA LAVANDERIA (m3)]]</f>
        <v>#REF!</v>
      </c>
      <c r="AD504" s="106">
        <v>0</v>
      </c>
      <c r="AE504" s="110"/>
      <c r="AF504" s="110">
        <v>65</v>
      </c>
      <c r="AG504" s="110">
        <v>45</v>
      </c>
      <c r="AH504" s="110">
        <f>Tabla1[[#This Row],[VOLUMEN CONSUMO AGUA LIMPIA LAVANDERIA (m3)]]</f>
        <v>0</v>
      </c>
      <c r="AI504" s="104" t="e">
        <f>Tabla1[[#This Row],[VOLUMEN CONSUMO AGUA LIMPIA LAVANDERIA (m3)]]/Tabla1[[#This Row],[TOTAL CONSUMO AGUA PRODUCCIÓN (m3)]]</f>
        <v>#REF!</v>
      </c>
      <c r="AJ504" s="110">
        <f>'[1]Contadores Por Turno 2026'!D506-'[1]Contadores Por Turno 2026'!D505</f>
        <v>0</v>
      </c>
      <c r="AK504" s="110">
        <v>0</v>
      </c>
      <c r="AL504" s="110"/>
      <c r="AM504" s="110">
        <v>19</v>
      </c>
      <c r="AN504" s="110">
        <v>0</v>
      </c>
      <c r="AO504" s="107">
        <f>'[1]Contadores Por Turno 2026'!R506-'[1]Contadores Por Turno 2026'!R505</f>
        <v>0</v>
      </c>
      <c r="AP504" s="109" t="str">
        <f t="shared" si="1"/>
        <v>%</v>
      </c>
      <c r="AQ504" s="107"/>
      <c r="AR504" s="219">
        <v>8</v>
      </c>
      <c r="AS504" s="110">
        <f>'[1]Contadores Por Turno 2026'!L506-'[1]Contadores Por Turno 2026'!L505</f>
        <v>0</v>
      </c>
      <c r="AT504" s="107" t="e">
        <f>#REF!-#REF!</f>
        <v>#REF!</v>
      </c>
      <c r="AU504" s="107">
        <f>'[1]Contadores Por Turno 2026'!U506-'[1]Contadores Por Turno 2026'!U505</f>
        <v>0</v>
      </c>
      <c r="AV504" s="107">
        <f>'[1]Contadores Por Turno 2026'!V506-'[1]Contadores Por Turno 2026'!V505</f>
        <v>0</v>
      </c>
      <c r="AW504" s="107">
        <f>'[1]Contadores Por Turno 2026'!W506-'[1]Contadores Por Turno 2026'!W505</f>
        <v>0</v>
      </c>
      <c r="AX504" s="107"/>
      <c r="AY504" s="346">
        <f>('[1]Contadores Por Turno 2026'!AD506-'[1]Contadores Por Turno 2026'!AD505)</f>
        <v>0</v>
      </c>
      <c r="AZ504" s="346">
        <f>('[1]Contadores Por Turno 2026'!S506-'[1]Contadores Por Turno 2026'!S505)/1000</f>
        <v>0</v>
      </c>
      <c r="BA504" s="225"/>
      <c r="BB504" s="4"/>
    </row>
    <row r="505" spans="1:54" ht="15.75" thickBot="1" x14ac:dyDescent="0.3">
      <c r="A505" s="27">
        <f>+A504</f>
        <v>46190</v>
      </c>
      <c r="B505" s="28">
        <v>3</v>
      </c>
      <c r="C505" s="28">
        <f>WEEKNUM(Tabla1[[#This Row],[FECHA]],2)</f>
        <v>25</v>
      </c>
      <c r="D505" s="28">
        <f>DAY(Tabla1[[#This Row],[FECHA]])</f>
        <v>17</v>
      </c>
      <c r="E505" s="28" t="e">
        <f>#REF!-#REF!</f>
        <v>#REF!</v>
      </c>
      <c r="F505" s="28" t="e">
        <f>+Tabla1[[#This Row],[VOLUMEN  INGRESO PTAP (m3)]]*0.75</f>
        <v>#REF!</v>
      </c>
      <c r="G505" s="28"/>
      <c r="H50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5" s="28">
        <f>('[1]Contadores Por Turno 2026'!C507-'[1]Contadores Por Turno 2026'!C506)*10</f>
        <v>0</v>
      </c>
      <c r="J505" s="343">
        <f>Tabla1[[#This Row],[ENTRADA RO 1 (m3)]]</f>
        <v>0</v>
      </c>
      <c r="K505" s="61">
        <f>Tabla1[[#This Row],[RECHAZO ETAPA 1 (m3)]]</f>
        <v>0</v>
      </c>
      <c r="L505" s="61">
        <f>Tabla1[[#This Row],[PERMEADO ETAPA 1  (m3)]]</f>
        <v>0</v>
      </c>
      <c r="M505" s="60" t="e">
        <f>1-(Tabla1[[#This Row],[VOLUMEN ENVIADO A RO (m3)]]-Tabla1[[#This Row],[VOLUMEN ENVIADO PERMEADO RO (m3)]])/Tabla1[[#This Row],[VOLUMEN ENVIADO A RO (m3)]]</f>
        <v>#DIV/0!</v>
      </c>
      <c r="N505" s="343">
        <f>('[1]Contadores Por Turno 2026'!N507-'[1]Contadores Por Turno 2026'!N506)/1000</f>
        <v>0</v>
      </c>
      <c r="O505" s="61">
        <f>('[1]Contadores Por Turno 2026'!O507-'[1]Contadores Por Turno 2026'!O506)</f>
        <v>0</v>
      </c>
      <c r="P505" s="61">
        <f>+Tabla1[[#This Row],[ENTRADA RO 1 (m3)]]-Tabla1[[#This Row],[PERMEADO ETAPA 1  (m3)]]</f>
        <v>0</v>
      </c>
      <c r="Q505" s="60" t="e">
        <f>1-(Tabla1[[#This Row],[VOLUMEN ENVIADO A RO (m3)]]-Tabla1[[#This Row],[VOLUMEN ENVIADO PERMEADO RO (m3)]])/Tabla1[[#This Row],[VOLUMEN ENVIADO A RO (m3)]]</f>
        <v>#DIV/0!</v>
      </c>
      <c r="R505" s="61">
        <v>0</v>
      </c>
      <c r="S505" s="61" t="e">
        <f>((#REF!-#REF!))</f>
        <v>#REF!</v>
      </c>
      <c r="T505" s="61" t="e">
        <f>Tabla1[[#This Row],[ENTRADA ETAPA 2 (m3)]]-Tabla1[[#This Row],[PERMEADO ETAPA 2 (m3)]]</f>
        <v>#REF!</v>
      </c>
      <c r="U505" s="60" t="s">
        <v>18</v>
      </c>
      <c r="V505" s="61">
        <f>Tabla1[[#This Row],[VOLUMEN ENVIADO PERMEADO RO (m3)]]</f>
        <v>0</v>
      </c>
      <c r="W505" s="101" t="e">
        <f>Tabla1[[#This Row],[TOTAL CONSUMO AGUA LIMPIA PRODUCCIÓN (m3)]]+Tabla1[[#This Row],[TOTAL CONSUMO AGUA RECHAZO PRODUCCIÓN (m3)]]</f>
        <v>#REF!</v>
      </c>
      <c r="X5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5" s="101">
        <v>0</v>
      </c>
      <c r="Z505" s="101"/>
      <c r="AA505" s="111" t="e">
        <f>+Tabla1[[#This Row],[VOLUMEN CONSUMO AGUA LIMPIA TINTORERIA (m3)]]</f>
        <v>#REF!</v>
      </c>
      <c r="AB505" s="104" t="e">
        <f>Tabla1[[#This Row],[VOLUMEN CONSUMO AGUA LIMPIA TINTORERIA (m3)]]/Tabla1[[#This Row],[TOTAL CONSUMO AGUA PRODUCCIÓN (m3)]]</f>
        <v>#REF!</v>
      </c>
      <c r="AC505" s="111" t="e">
        <f>Tabla1[[#This Row],[TOTAL CONSUMO AGUA LIMPIA PRODUCCIÓN (m3)]]-Tabla1[[#This Row],[VOLUMEN CONSUMO AGUA LIMPIA LAVANDERIA (m3)]]</f>
        <v>#REF!</v>
      </c>
      <c r="AD505" s="111">
        <v>0</v>
      </c>
      <c r="AE505" s="115"/>
      <c r="AF505" s="115">
        <v>65</v>
      </c>
      <c r="AG505" s="115">
        <v>45</v>
      </c>
      <c r="AH505" s="115">
        <f>Tabla1[[#This Row],[VOLUMEN CONSUMO AGUA LIMPIA LAVANDERIA (m3)]]</f>
        <v>0</v>
      </c>
      <c r="AI505" s="104" t="e">
        <f>Tabla1[[#This Row],[VOLUMEN CONSUMO AGUA LIMPIA LAVANDERIA (m3)]]/Tabla1[[#This Row],[TOTAL CONSUMO AGUA PRODUCCIÓN (m3)]]</f>
        <v>#REF!</v>
      </c>
      <c r="AJ505" s="115">
        <f>'[1]Contadores Por Turno 2026'!D507-'[1]Contadores Por Turno 2026'!D506</f>
        <v>0</v>
      </c>
      <c r="AK505" s="115">
        <v>0</v>
      </c>
      <c r="AL505" s="115"/>
      <c r="AM505" s="115">
        <v>19</v>
      </c>
      <c r="AN505" s="115">
        <v>0</v>
      </c>
      <c r="AO505" s="112">
        <f>'[1]Contadores Por Turno 2026'!R507-'[1]Contadores Por Turno 2026'!R506</f>
        <v>0</v>
      </c>
      <c r="AP505" s="114" t="str">
        <f t="shared" si="1"/>
        <v>%</v>
      </c>
      <c r="AQ505" s="112"/>
      <c r="AR505" s="220">
        <v>8</v>
      </c>
      <c r="AS505" s="115">
        <f>'[1]Contadores Por Turno 2026'!L507-'[1]Contadores Por Turno 2026'!L506</f>
        <v>0</v>
      </c>
      <c r="AT505" s="112" t="e">
        <f>#REF!-#REF!</f>
        <v>#REF!</v>
      </c>
      <c r="AU505" s="112">
        <f>'[1]Contadores Por Turno 2026'!U507-'[1]Contadores Por Turno 2026'!U506</f>
        <v>0</v>
      </c>
      <c r="AV505" s="112">
        <f>'[1]Contadores Por Turno 2026'!V507-'[1]Contadores Por Turno 2026'!V506</f>
        <v>0</v>
      </c>
      <c r="AW505" s="112">
        <f>'[1]Contadores Por Turno 2026'!W507-'[1]Contadores Por Turno 2026'!W506</f>
        <v>0</v>
      </c>
      <c r="AX505" s="112"/>
      <c r="AY505" s="112">
        <f>('[1]Contadores Por Turno 2026'!AD507-'[1]Contadores Por Turno 2026'!AD506)</f>
        <v>0</v>
      </c>
      <c r="AZ505" s="112">
        <f>('[1]Contadores Por Turno 2026'!S507-'[1]Contadores Por Turno 2026'!S506)/1000</f>
        <v>0</v>
      </c>
      <c r="BA505" s="225"/>
      <c r="BB505" s="4"/>
    </row>
    <row r="506" spans="1:54" ht="15.75" thickBot="1" x14ac:dyDescent="0.3">
      <c r="A506" s="25">
        <f>+A505+1</f>
        <v>46191</v>
      </c>
      <c r="B506" s="26">
        <v>1</v>
      </c>
      <c r="C506" s="26">
        <f>WEEKNUM(Tabla1[[#This Row],[FECHA]],2)</f>
        <v>25</v>
      </c>
      <c r="D506" s="26">
        <f>DAY(Tabla1[[#This Row],[FECHA]])</f>
        <v>18</v>
      </c>
      <c r="E506" s="26" t="e">
        <f>#REF!-#REF!</f>
        <v>#REF!</v>
      </c>
      <c r="F506" s="26" t="e">
        <f>+Tabla1[[#This Row],[VOLUMEN  INGRESO PTAP (m3)]]*0.75</f>
        <v>#REF!</v>
      </c>
      <c r="G506" s="26"/>
      <c r="H5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6" s="26">
        <f>('[1]Contadores Por Turno 2026'!C508-'[1]Contadores Por Turno 2026'!C507)*10</f>
        <v>0</v>
      </c>
      <c r="J506" s="341">
        <f>Tabla1[[#This Row],[ENTRADA RO 1 (m3)]]</f>
        <v>0</v>
      </c>
      <c r="K506" s="57">
        <f>Tabla1[[#This Row],[RECHAZO ETAPA 1 (m3)]]</f>
        <v>0</v>
      </c>
      <c r="L506" s="57">
        <f>Tabla1[[#This Row],[PERMEADO ETAPA 1  (m3)]]</f>
        <v>0</v>
      </c>
      <c r="M506" s="56" t="e">
        <f>1-(Tabla1[[#This Row],[VOLUMEN ENVIADO A RO (m3)]]-Tabla1[[#This Row],[VOLUMEN ENVIADO PERMEADO RO (m3)]])/Tabla1[[#This Row],[VOLUMEN ENVIADO A RO (m3)]]</f>
        <v>#DIV/0!</v>
      </c>
      <c r="N506" s="341">
        <f>('[1]Contadores Por Turno 2026'!N508-'[1]Contadores Por Turno 2026'!N507)/1000</f>
        <v>0</v>
      </c>
      <c r="O506" s="57">
        <f>('[1]Contadores Por Turno 2026'!O508-'[1]Contadores Por Turno 2026'!O507)</f>
        <v>0</v>
      </c>
      <c r="P506" s="57">
        <f>+Tabla1[[#This Row],[ENTRADA RO 1 (m3)]]-Tabla1[[#This Row],[PERMEADO ETAPA 1  (m3)]]</f>
        <v>0</v>
      </c>
      <c r="Q506" s="56" t="e">
        <f>1-(Tabla1[[#This Row],[VOLUMEN ENVIADO A RO (m3)]]-Tabla1[[#This Row],[VOLUMEN ENVIADO PERMEADO RO (m3)]])/Tabla1[[#This Row],[VOLUMEN ENVIADO A RO (m3)]]</f>
        <v>#DIV/0!</v>
      </c>
      <c r="R506" s="57">
        <v>0</v>
      </c>
      <c r="S506" s="57" t="e">
        <f>((#REF!-#REF!))</f>
        <v>#REF!</v>
      </c>
      <c r="T506" s="57" t="e">
        <f>Tabla1[[#This Row],[ENTRADA ETAPA 2 (m3)]]-Tabla1[[#This Row],[PERMEADO ETAPA 2 (m3)]]</f>
        <v>#REF!</v>
      </c>
      <c r="U506" s="56" t="s">
        <v>18</v>
      </c>
      <c r="V506" s="57">
        <f>Tabla1[[#This Row],[VOLUMEN ENVIADO PERMEADO RO (m3)]]</f>
        <v>0</v>
      </c>
      <c r="W506" s="101" t="e">
        <f>Tabla1[[#This Row],[TOTAL CONSUMO AGUA LIMPIA PRODUCCIÓN (m3)]]+Tabla1[[#This Row],[TOTAL CONSUMO AGUA RECHAZO PRODUCCIÓN (m3)]]</f>
        <v>#REF!</v>
      </c>
      <c r="X50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6" s="101">
        <v>0</v>
      </c>
      <c r="Z506" s="101"/>
      <c r="AA506" s="101" t="e">
        <f>+Tabla1[[#This Row],[VOLUMEN CONSUMO AGUA LIMPIA TINTORERIA (m3)]]</f>
        <v>#REF!</v>
      </c>
      <c r="AB506" s="104" t="e">
        <f>Tabla1[[#This Row],[VOLUMEN CONSUMO AGUA LIMPIA TINTORERIA (m3)]]/Tabla1[[#This Row],[TOTAL CONSUMO AGUA PRODUCCIÓN (m3)]]</f>
        <v>#REF!</v>
      </c>
      <c r="AC506" s="101" t="e">
        <f>Tabla1[[#This Row],[TOTAL CONSUMO AGUA LIMPIA PRODUCCIÓN (m3)]]-Tabla1[[#This Row],[VOLUMEN CONSUMO AGUA LIMPIA LAVANDERIA (m3)]]</f>
        <v>#REF!</v>
      </c>
      <c r="AD506" s="101">
        <v>0</v>
      </c>
      <c r="AE506" s="105"/>
      <c r="AF506" s="105">
        <v>65</v>
      </c>
      <c r="AG506" s="105">
        <v>45</v>
      </c>
      <c r="AH506" s="105">
        <f>Tabla1[[#This Row],[VOLUMEN CONSUMO AGUA LIMPIA LAVANDERIA (m3)]]</f>
        <v>0</v>
      </c>
      <c r="AI506" s="104" t="e">
        <f>Tabla1[[#This Row],[VOLUMEN CONSUMO AGUA LIMPIA LAVANDERIA (m3)]]/Tabla1[[#This Row],[TOTAL CONSUMO AGUA PRODUCCIÓN (m3)]]</f>
        <v>#REF!</v>
      </c>
      <c r="AJ506" s="105">
        <f>'[1]Contadores Por Turno 2026'!D508-'[1]Contadores Por Turno 2026'!D507</f>
        <v>0</v>
      </c>
      <c r="AK506" s="105">
        <v>0</v>
      </c>
      <c r="AL506" s="105"/>
      <c r="AM506" s="105">
        <v>19</v>
      </c>
      <c r="AN506" s="105">
        <v>0</v>
      </c>
      <c r="AO506" s="102">
        <f>'[1]Contadores Por Turno 2026'!R508-'[1]Contadores Por Turno 2026'!R507</f>
        <v>0</v>
      </c>
      <c r="AP506" s="104" t="str">
        <f t="shared" si="1"/>
        <v>%</v>
      </c>
      <c r="AQ506" s="102"/>
      <c r="AR506" s="218">
        <v>8</v>
      </c>
      <c r="AS506" s="105">
        <f>'[1]Contadores Por Turno 2026'!L508-'[1]Contadores Por Turno 2026'!L507</f>
        <v>0</v>
      </c>
      <c r="AT506" s="102" t="e">
        <f>#REF!-#REF!</f>
        <v>#REF!</v>
      </c>
      <c r="AU506" s="102">
        <f>'[1]Contadores Por Turno 2026'!U508-'[1]Contadores Por Turno 2026'!U507</f>
        <v>0</v>
      </c>
      <c r="AV506" s="102">
        <f>'[1]Contadores Por Turno 2026'!V508-'[1]Contadores Por Turno 2026'!V507</f>
        <v>0</v>
      </c>
      <c r="AW506" s="102">
        <f>'[1]Contadores Por Turno 2026'!W508-'[1]Contadores Por Turno 2026'!W507</f>
        <v>0</v>
      </c>
      <c r="AX506" s="102"/>
      <c r="AY506" s="345">
        <f>('[1]Contadores Por Turno 2026'!AD508-'[1]Contadores Por Turno 2026'!AD507)</f>
        <v>0</v>
      </c>
      <c r="AZ506" s="345">
        <f>('[1]Contadores Por Turno 2026'!S508-'[1]Contadores Por Turno 2026'!S507)/1000</f>
        <v>0</v>
      </c>
      <c r="BA506" s="225"/>
      <c r="BB506" s="4"/>
    </row>
    <row r="507" spans="1:54" ht="15.75" thickBot="1" x14ac:dyDescent="0.3">
      <c r="A507" s="23">
        <f>+A506</f>
        <v>46191</v>
      </c>
      <c r="B507" s="17">
        <v>1</v>
      </c>
      <c r="C507" s="17">
        <f>WEEKNUM(Tabla1[[#This Row],[FECHA]],2)</f>
        <v>25</v>
      </c>
      <c r="D507" s="17">
        <f>DAY(Tabla1[[#This Row],[FECHA]])</f>
        <v>18</v>
      </c>
      <c r="E507" s="17" t="e">
        <f>#REF!-#REF!</f>
        <v>#REF!</v>
      </c>
      <c r="F507" s="17" t="e">
        <f>+Tabla1[[#This Row],[VOLUMEN  INGRESO PTAP (m3)]]*0.75</f>
        <v>#REF!</v>
      </c>
      <c r="H50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7" s="17">
        <f>('[1]Contadores Por Turno 2026'!C509-'[1]Contadores Por Turno 2026'!C508)*10</f>
        <v>0</v>
      </c>
      <c r="J507" s="342">
        <f>Tabla1[[#This Row],[ENTRADA RO 1 (m3)]]</f>
        <v>0</v>
      </c>
      <c r="K507" s="55">
        <f>Tabla1[[#This Row],[RECHAZO ETAPA 1 (m3)]]</f>
        <v>0</v>
      </c>
      <c r="L507" s="55">
        <f>Tabla1[[#This Row],[PERMEADO ETAPA 1  (m3)]]</f>
        <v>0</v>
      </c>
      <c r="M507" s="54" t="e">
        <f>1-(Tabla1[[#This Row],[VOLUMEN ENVIADO A RO (m3)]]-Tabla1[[#This Row],[VOLUMEN ENVIADO PERMEADO RO (m3)]])/Tabla1[[#This Row],[VOLUMEN ENVIADO A RO (m3)]]</f>
        <v>#DIV/0!</v>
      </c>
      <c r="N507" s="342">
        <f>('[1]Contadores Por Turno 2026'!N509-'[1]Contadores Por Turno 2026'!N508)/1000</f>
        <v>0</v>
      </c>
      <c r="O507" s="55">
        <f>('[1]Contadores Por Turno 2026'!O509-'[1]Contadores Por Turno 2026'!O508)</f>
        <v>0</v>
      </c>
      <c r="P507" s="55">
        <f>+Tabla1[[#This Row],[ENTRADA RO 1 (m3)]]-Tabla1[[#This Row],[PERMEADO ETAPA 1  (m3)]]</f>
        <v>0</v>
      </c>
      <c r="Q507" s="54" t="e">
        <f>1-(Tabla1[[#This Row],[VOLUMEN ENVIADO A RO (m3)]]-Tabla1[[#This Row],[VOLUMEN ENVIADO PERMEADO RO (m3)]])/Tabla1[[#This Row],[VOLUMEN ENVIADO A RO (m3)]]</f>
        <v>#DIV/0!</v>
      </c>
      <c r="R507" s="55">
        <v>0</v>
      </c>
      <c r="S507" s="55" t="e">
        <f>((#REF!-#REF!))</f>
        <v>#REF!</v>
      </c>
      <c r="T507" s="55" t="e">
        <f>Tabla1[[#This Row],[ENTRADA ETAPA 2 (m3)]]-Tabla1[[#This Row],[PERMEADO ETAPA 2 (m3)]]</f>
        <v>#REF!</v>
      </c>
      <c r="U507" s="54" t="s">
        <v>18</v>
      </c>
      <c r="V507" s="55">
        <f>Tabla1[[#This Row],[VOLUMEN ENVIADO PERMEADO RO (m3)]]</f>
        <v>0</v>
      </c>
      <c r="W507" s="101" t="e">
        <f>Tabla1[[#This Row],[TOTAL CONSUMO AGUA LIMPIA PRODUCCIÓN (m3)]]+Tabla1[[#This Row],[TOTAL CONSUMO AGUA RECHAZO PRODUCCIÓN (m3)]]</f>
        <v>#REF!</v>
      </c>
      <c r="X50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7" s="101">
        <v>0</v>
      </c>
      <c r="Z507" s="101"/>
      <c r="AA507" s="106" t="e">
        <f>+Tabla1[[#This Row],[VOLUMEN CONSUMO AGUA LIMPIA TINTORERIA (m3)]]</f>
        <v>#REF!</v>
      </c>
      <c r="AB507" s="104" t="e">
        <f>Tabla1[[#This Row],[VOLUMEN CONSUMO AGUA LIMPIA TINTORERIA (m3)]]/Tabla1[[#This Row],[TOTAL CONSUMO AGUA PRODUCCIÓN (m3)]]</f>
        <v>#REF!</v>
      </c>
      <c r="AC507" s="106" t="e">
        <f>Tabla1[[#This Row],[TOTAL CONSUMO AGUA LIMPIA PRODUCCIÓN (m3)]]-Tabla1[[#This Row],[VOLUMEN CONSUMO AGUA LIMPIA LAVANDERIA (m3)]]</f>
        <v>#REF!</v>
      </c>
      <c r="AD507" s="106">
        <v>0</v>
      </c>
      <c r="AE507" s="110"/>
      <c r="AF507" s="110">
        <v>65</v>
      </c>
      <c r="AG507" s="110">
        <v>45</v>
      </c>
      <c r="AH507" s="110">
        <f>Tabla1[[#This Row],[VOLUMEN CONSUMO AGUA LIMPIA LAVANDERIA (m3)]]</f>
        <v>0</v>
      </c>
      <c r="AI507" s="104" t="e">
        <f>Tabla1[[#This Row],[VOLUMEN CONSUMO AGUA LIMPIA LAVANDERIA (m3)]]/Tabla1[[#This Row],[TOTAL CONSUMO AGUA PRODUCCIÓN (m3)]]</f>
        <v>#REF!</v>
      </c>
      <c r="AJ507" s="110">
        <f>'[1]Contadores Por Turno 2026'!D509-'[1]Contadores Por Turno 2026'!D508</f>
        <v>0</v>
      </c>
      <c r="AK507" s="110">
        <v>0</v>
      </c>
      <c r="AL507" s="110"/>
      <c r="AM507" s="110">
        <v>19</v>
      </c>
      <c r="AN507" s="110">
        <v>0</v>
      </c>
      <c r="AO507" s="107">
        <f>'[1]Contadores Por Turno 2026'!R509-'[1]Contadores Por Turno 2026'!R508</f>
        <v>0</v>
      </c>
      <c r="AP507" s="109" t="str">
        <f t="shared" si="1"/>
        <v>%</v>
      </c>
      <c r="AQ507" s="107"/>
      <c r="AR507" s="219">
        <v>8</v>
      </c>
      <c r="AS507" s="110">
        <f>'[1]Contadores Por Turno 2026'!L509-'[1]Contadores Por Turno 2026'!L508</f>
        <v>0</v>
      </c>
      <c r="AT507" s="107" t="e">
        <f>#REF!-#REF!</f>
        <v>#REF!</v>
      </c>
      <c r="AU507" s="107">
        <f>'[1]Contadores Por Turno 2026'!U509-'[1]Contadores Por Turno 2026'!U508</f>
        <v>0</v>
      </c>
      <c r="AV507" s="107">
        <f>'[1]Contadores Por Turno 2026'!V509-'[1]Contadores Por Turno 2026'!V508</f>
        <v>0</v>
      </c>
      <c r="AW507" s="107">
        <f>'[1]Contadores Por Turno 2026'!W509-'[1]Contadores Por Turno 2026'!W508</f>
        <v>0</v>
      </c>
      <c r="AX507" s="107"/>
      <c r="AY507" s="346">
        <f>('[1]Contadores Por Turno 2026'!AD509-'[1]Contadores Por Turno 2026'!AD508)</f>
        <v>0</v>
      </c>
      <c r="AZ507" s="346">
        <f>('[1]Contadores Por Turno 2026'!S509-'[1]Contadores Por Turno 2026'!S508)/1000</f>
        <v>0</v>
      </c>
      <c r="BA507" s="225"/>
      <c r="BB507" s="4"/>
    </row>
    <row r="508" spans="1:54" ht="15.75" thickBot="1" x14ac:dyDescent="0.3">
      <c r="A508" s="27">
        <f>+A507</f>
        <v>46191</v>
      </c>
      <c r="B508" s="28">
        <v>2</v>
      </c>
      <c r="C508" s="28">
        <f>WEEKNUM(Tabla1[[#This Row],[FECHA]],2)</f>
        <v>25</v>
      </c>
      <c r="D508" s="28">
        <f>DAY(Tabla1[[#This Row],[FECHA]])</f>
        <v>18</v>
      </c>
      <c r="E508" s="28" t="e">
        <f>#REF!-#REF!</f>
        <v>#REF!</v>
      </c>
      <c r="F508" s="28" t="e">
        <f>+Tabla1[[#This Row],[VOLUMEN  INGRESO PTAP (m3)]]*0.75</f>
        <v>#REF!</v>
      </c>
      <c r="G508" s="28"/>
      <c r="H50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8" s="28">
        <f>('[1]Contadores Por Turno 2026'!C510-'[1]Contadores Por Turno 2026'!C509)*10</f>
        <v>0</v>
      </c>
      <c r="J508" s="343">
        <f>Tabla1[[#This Row],[ENTRADA RO 1 (m3)]]</f>
        <v>0</v>
      </c>
      <c r="K508" s="61">
        <f>Tabla1[[#This Row],[RECHAZO ETAPA 1 (m3)]]</f>
        <v>0</v>
      </c>
      <c r="L508" s="61">
        <f>Tabla1[[#This Row],[PERMEADO ETAPA 1  (m3)]]</f>
        <v>0</v>
      </c>
      <c r="M508" s="60" t="e">
        <f>1-(Tabla1[[#This Row],[VOLUMEN ENVIADO A RO (m3)]]-Tabla1[[#This Row],[VOLUMEN ENVIADO PERMEADO RO (m3)]])/Tabla1[[#This Row],[VOLUMEN ENVIADO A RO (m3)]]</f>
        <v>#DIV/0!</v>
      </c>
      <c r="N508" s="343">
        <f>('[1]Contadores Por Turno 2026'!N510-'[1]Contadores Por Turno 2026'!N509)/1000</f>
        <v>0</v>
      </c>
      <c r="O508" s="61">
        <f>('[1]Contadores Por Turno 2026'!O510-'[1]Contadores Por Turno 2026'!O509)</f>
        <v>0</v>
      </c>
      <c r="P508" s="61">
        <f>+Tabla1[[#This Row],[ENTRADA RO 1 (m3)]]-Tabla1[[#This Row],[PERMEADO ETAPA 1  (m3)]]</f>
        <v>0</v>
      </c>
      <c r="Q508" s="60" t="e">
        <f>1-(Tabla1[[#This Row],[VOLUMEN ENVIADO A RO (m3)]]-Tabla1[[#This Row],[VOLUMEN ENVIADO PERMEADO RO (m3)]])/Tabla1[[#This Row],[VOLUMEN ENVIADO A RO (m3)]]</f>
        <v>#DIV/0!</v>
      </c>
      <c r="R508" s="61">
        <v>0</v>
      </c>
      <c r="S508" s="61" t="e">
        <f>((#REF!-#REF!))</f>
        <v>#REF!</v>
      </c>
      <c r="T508" s="61" t="e">
        <f>Tabla1[[#This Row],[ENTRADA ETAPA 2 (m3)]]-Tabla1[[#This Row],[PERMEADO ETAPA 2 (m3)]]</f>
        <v>#REF!</v>
      </c>
      <c r="U508" s="60" t="s">
        <v>18</v>
      </c>
      <c r="V508" s="61">
        <f>Tabla1[[#This Row],[VOLUMEN ENVIADO PERMEADO RO (m3)]]</f>
        <v>0</v>
      </c>
      <c r="W508" s="101" t="e">
        <f>Tabla1[[#This Row],[TOTAL CONSUMO AGUA LIMPIA PRODUCCIÓN (m3)]]+Tabla1[[#This Row],[TOTAL CONSUMO AGUA RECHAZO PRODUCCIÓN (m3)]]</f>
        <v>#REF!</v>
      </c>
      <c r="X5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8" s="101">
        <v>0</v>
      </c>
      <c r="Z508" s="101"/>
      <c r="AA508" s="111" t="e">
        <f>+Tabla1[[#This Row],[VOLUMEN CONSUMO AGUA LIMPIA TINTORERIA (m3)]]</f>
        <v>#REF!</v>
      </c>
      <c r="AB508" s="104" t="e">
        <f>Tabla1[[#This Row],[VOLUMEN CONSUMO AGUA LIMPIA TINTORERIA (m3)]]/Tabla1[[#This Row],[TOTAL CONSUMO AGUA PRODUCCIÓN (m3)]]</f>
        <v>#REF!</v>
      </c>
      <c r="AC508" s="111" t="e">
        <f>Tabla1[[#This Row],[TOTAL CONSUMO AGUA LIMPIA PRODUCCIÓN (m3)]]-Tabla1[[#This Row],[VOLUMEN CONSUMO AGUA LIMPIA LAVANDERIA (m3)]]</f>
        <v>#REF!</v>
      </c>
      <c r="AD508" s="111">
        <v>0</v>
      </c>
      <c r="AE508" s="115"/>
      <c r="AF508" s="115">
        <v>65</v>
      </c>
      <c r="AG508" s="115">
        <v>45</v>
      </c>
      <c r="AH508" s="115">
        <f>Tabla1[[#This Row],[VOLUMEN CONSUMO AGUA LIMPIA LAVANDERIA (m3)]]</f>
        <v>0</v>
      </c>
      <c r="AI508" s="104" t="e">
        <f>Tabla1[[#This Row],[VOLUMEN CONSUMO AGUA LIMPIA LAVANDERIA (m3)]]/Tabla1[[#This Row],[TOTAL CONSUMO AGUA PRODUCCIÓN (m3)]]</f>
        <v>#REF!</v>
      </c>
      <c r="AJ508" s="115">
        <f>'[1]Contadores Por Turno 2026'!D510-'[1]Contadores Por Turno 2026'!D509</f>
        <v>0</v>
      </c>
      <c r="AK508" s="115">
        <v>0</v>
      </c>
      <c r="AL508" s="115"/>
      <c r="AM508" s="115">
        <v>19</v>
      </c>
      <c r="AN508" s="115">
        <v>0</v>
      </c>
      <c r="AO508" s="112">
        <f>'[1]Contadores Por Turno 2026'!R510-'[1]Contadores Por Turno 2026'!R509</f>
        <v>0</v>
      </c>
      <c r="AP508" s="114" t="str">
        <f t="shared" si="1"/>
        <v>%</v>
      </c>
      <c r="AQ508" s="112">
        <v>700</v>
      </c>
      <c r="AR508" s="220">
        <v>8</v>
      </c>
      <c r="AS508" s="115">
        <f>'[1]Contadores Por Turno 2026'!L510-'[1]Contadores Por Turno 2026'!L509</f>
        <v>0</v>
      </c>
      <c r="AT508" s="112" t="e">
        <f>#REF!-#REF!</f>
        <v>#REF!</v>
      </c>
      <c r="AU508" s="112">
        <f>'[1]Contadores Por Turno 2026'!U510-'[1]Contadores Por Turno 2026'!U509</f>
        <v>0</v>
      </c>
      <c r="AV508" s="112">
        <f>'[1]Contadores Por Turno 2026'!V510-'[1]Contadores Por Turno 2026'!V509</f>
        <v>0</v>
      </c>
      <c r="AW508" s="112">
        <f>'[1]Contadores Por Turno 2026'!W510-'[1]Contadores Por Turno 2026'!W509</f>
        <v>0</v>
      </c>
      <c r="AX508" s="112"/>
      <c r="AY508" s="112">
        <f>('[1]Contadores Por Turno 2026'!AD510-'[1]Contadores Por Turno 2026'!AD509)</f>
        <v>0</v>
      </c>
      <c r="AZ508" s="112">
        <f>('[1]Contadores Por Turno 2026'!S510-'[1]Contadores Por Turno 2026'!S509)/1000</f>
        <v>0</v>
      </c>
      <c r="BA508" s="225"/>
      <c r="BB508" s="4"/>
    </row>
    <row r="509" spans="1:54" ht="15.75" thickBot="1" x14ac:dyDescent="0.3">
      <c r="A509" s="25">
        <f>+A508+1</f>
        <v>46192</v>
      </c>
      <c r="B509" s="26">
        <v>3</v>
      </c>
      <c r="C509" s="26">
        <f>WEEKNUM(Tabla1[[#This Row],[FECHA]],2)</f>
        <v>25</v>
      </c>
      <c r="D509" s="26">
        <f>DAY(Tabla1[[#This Row],[FECHA]])</f>
        <v>19</v>
      </c>
      <c r="E509" s="26" t="e">
        <f>#REF!-#REF!</f>
        <v>#REF!</v>
      </c>
      <c r="F509" s="26" t="e">
        <f>+Tabla1[[#This Row],[VOLUMEN  INGRESO PTAP (m3)]]*0.75</f>
        <v>#REF!</v>
      </c>
      <c r="G509" s="26"/>
      <c r="H5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9" s="26">
        <f>('[1]Contadores Por Turno 2026'!C511-'[1]Contadores Por Turno 2026'!C510)*10</f>
        <v>0</v>
      </c>
      <c r="J509" s="341">
        <f>Tabla1[[#This Row],[ENTRADA RO 1 (m3)]]</f>
        <v>0</v>
      </c>
      <c r="K509" s="57">
        <f>Tabla1[[#This Row],[RECHAZO ETAPA 1 (m3)]]</f>
        <v>0</v>
      </c>
      <c r="L509" s="57">
        <f>Tabla1[[#This Row],[PERMEADO ETAPA 1  (m3)]]</f>
        <v>0</v>
      </c>
      <c r="M509" s="56" t="e">
        <f>1-(Tabla1[[#This Row],[VOLUMEN ENVIADO A RO (m3)]]-Tabla1[[#This Row],[VOLUMEN ENVIADO PERMEADO RO (m3)]])/Tabla1[[#This Row],[VOLUMEN ENVIADO A RO (m3)]]</f>
        <v>#DIV/0!</v>
      </c>
      <c r="N509" s="341">
        <f>('[1]Contadores Por Turno 2026'!N511-'[1]Contadores Por Turno 2026'!N510)/1000</f>
        <v>0</v>
      </c>
      <c r="O509" s="57">
        <f>('[1]Contadores Por Turno 2026'!O511-'[1]Contadores Por Turno 2026'!O510)</f>
        <v>0</v>
      </c>
      <c r="P509" s="57">
        <f>+Tabla1[[#This Row],[ENTRADA RO 1 (m3)]]-Tabla1[[#This Row],[PERMEADO ETAPA 1  (m3)]]</f>
        <v>0</v>
      </c>
      <c r="Q509" s="56" t="e">
        <f>1-(Tabla1[[#This Row],[VOLUMEN ENVIADO A RO (m3)]]-Tabla1[[#This Row],[VOLUMEN ENVIADO PERMEADO RO (m3)]])/Tabla1[[#This Row],[VOLUMEN ENVIADO A RO (m3)]]</f>
        <v>#DIV/0!</v>
      </c>
      <c r="R509" s="57">
        <v>0</v>
      </c>
      <c r="S509" s="57" t="e">
        <f>((#REF!-#REF!))</f>
        <v>#REF!</v>
      </c>
      <c r="T509" s="57" t="e">
        <f>Tabla1[[#This Row],[ENTRADA ETAPA 2 (m3)]]-Tabla1[[#This Row],[PERMEADO ETAPA 2 (m3)]]</f>
        <v>#REF!</v>
      </c>
      <c r="U509" s="56" t="s">
        <v>18</v>
      </c>
      <c r="V509" s="57">
        <f>Tabla1[[#This Row],[VOLUMEN ENVIADO PERMEADO RO (m3)]]</f>
        <v>0</v>
      </c>
      <c r="W509" s="101" t="e">
        <f>Tabla1[[#This Row],[TOTAL CONSUMO AGUA LIMPIA PRODUCCIÓN (m3)]]+Tabla1[[#This Row],[TOTAL CONSUMO AGUA RECHAZO PRODUCCIÓN (m3)]]</f>
        <v>#REF!</v>
      </c>
      <c r="X50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9" s="101">
        <v>0</v>
      </c>
      <c r="Z509" s="101"/>
      <c r="AA509" s="101" t="e">
        <f>+Tabla1[[#This Row],[VOLUMEN CONSUMO AGUA LIMPIA TINTORERIA (m3)]]</f>
        <v>#REF!</v>
      </c>
      <c r="AB509" s="104" t="e">
        <f>Tabla1[[#This Row],[VOLUMEN CONSUMO AGUA LIMPIA TINTORERIA (m3)]]/Tabla1[[#This Row],[TOTAL CONSUMO AGUA PRODUCCIÓN (m3)]]</f>
        <v>#REF!</v>
      </c>
      <c r="AC509" s="101" t="e">
        <f>Tabla1[[#This Row],[TOTAL CONSUMO AGUA LIMPIA PRODUCCIÓN (m3)]]-Tabla1[[#This Row],[VOLUMEN CONSUMO AGUA LIMPIA LAVANDERIA (m3)]]</f>
        <v>#REF!</v>
      </c>
      <c r="AD509" s="101">
        <v>0</v>
      </c>
      <c r="AE509" s="105"/>
      <c r="AF509" s="105">
        <v>65</v>
      </c>
      <c r="AG509" s="105">
        <v>45</v>
      </c>
      <c r="AH509" s="105">
        <f>Tabla1[[#This Row],[VOLUMEN CONSUMO AGUA LIMPIA LAVANDERIA (m3)]]</f>
        <v>0</v>
      </c>
      <c r="AI509" s="104" t="e">
        <f>Tabla1[[#This Row],[VOLUMEN CONSUMO AGUA LIMPIA LAVANDERIA (m3)]]/Tabla1[[#This Row],[TOTAL CONSUMO AGUA PRODUCCIÓN (m3)]]</f>
        <v>#REF!</v>
      </c>
      <c r="AJ509" s="105">
        <f>'[1]Contadores Por Turno 2026'!D511-'[1]Contadores Por Turno 2026'!D510</f>
        <v>0</v>
      </c>
      <c r="AK509" s="105">
        <v>0</v>
      </c>
      <c r="AL509" s="105"/>
      <c r="AM509" s="105">
        <v>19</v>
      </c>
      <c r="AN509" s="105">
        <v>0</v>
      </c>
      <c r="AO509" s="102">
        <f>'[1]Contadores Por Turno 2026'!R511-'[1]Contadores Por Turno 2026'!R510</f>
        <v>0</v>
      </c>
      <c r="AP509" s="104" t="str">
        <f t="shared" si="1"/>
        <v>%</v>
      </c>
      <c r="AQ509" s="102"/>
      <c r="AR509" s="218">
        <v>8</v>
      </c>
      <c r="AS509" s="105">
        <f>'[1]Contadores Por Turno 2026'!L511-'[1]Contadores Por Turno 2026'!L510</f>
        <v>0</v>
      </c>
      <c r="AT509" s="102" t="e">
        <f>#REF!-#REF!</f>
        <v>#REF!</v>
      </c>
      <c r="AU509" s="102">
        <f>'[1]Contadores Por Turno 2026'!U511-'[1]Contadores Por Turno 2026'!U510</f>
        <v>0</v>
      </c>
      <c r="AV509" s="102">
        <f>'[1]Contadores Por Turno 2026'!V511-'[1]Contadores Por Turno 2026'!V510</f>
        <v>0</v>
      </c>
      <c r="AW509" s="102">
        <f>'[1]Contadores Por Turno 2026'!W511-'[1]Contadores Por Turno 2026'!W510</f>
        <v>0</v>
      </c>
      <c r="AX509" s="102"/>
      <c r="AY509" s="345">
        <f>('[1]Contadores Por Turno 2026'!AD511-'[1]Contadores Por Turno 2026'!AD510)</f>
        <v>0</v>
      </c>
      <c r="AZ509" s="345">
        <f>('[1]Contadores Por Turno 2026'!S511-'[1]Contadores Por Turno 2026'!S510)/1000</f>
        <v>0</v>
      </c>
      <c r="BA509" s="225"/>
      <c r="BB509" s="4"/>
    </row>
    <row r="510" spans="1:54" ht="15.75" thickBot="1" x14ac:dyDescent="0.3">
      <c r="A510" s="23">
        <f>+A509</f>
        <v>46192</v>
      </c>
      <c r="B510" s="17">
        <v>1</v>
      </c>
      <c r="C510" s="17">
        <f>WEEKNUM(Tabla1[[#This Row],[FECHA]],2)</f>
        <v>25</v>
      </c>
      <c r="D510" s="17">
        <f>DAY(Tabla1[[#This Row],[FECHA]])</f>
        <v>19</v>
      </c>
      <c r="E510" s="17" t="e">
        <f>#REF!-#REF!</f>
        <v>#REF!</v>
      </c>
      <c r="F510" s="17" t="e">
        <f>+Tabla1[[#This Row],[VOLUMEN  INGRESO PTAP (m3)]]*0.75</f>
        <v>#REF!</v>
      </c>
      <c r="H51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0" s="17">
        <f>('[1]Contadores Por Turno 2026'!C512-'[1]Contadores Por Turno 2026'!C511)*10</f>
        <v>0</v>
      </c>
      <c r="J510" s="342">
        <f>Tabla1[[#This Row],[ENTRADA RO 1 (m3)]]</f>
        <v>0</v>
      </c>
      <c r="K510" s="55">
        <f>Tabla1[[#This Row],[RECHAZO ETAPA 1 (m3)]]</f>
        <v>0</v>
      </c>
      <c r="L510" s="55">
        <f>Tabla1[[#This Row],[PERMEADO ETAPA 1  (m3)]]</f>
        <v>0</v>
      </c>
      <c r="M510" s="54" t="e">
        <f>1-(Tabla1[[#This Row],[VOLUMEN ENVIADO A RO (m3)]]-Tabla1[[#This Row],[VOLUMEN ENVIADO PERMEADO RO (m3)]])/Tabla1[[#This Row],[VOLUMEN ENVIADO A RO (m3)]]</f>
        <v>#DIV/0!</v>
      </c>
      <c r="N510" s="342">
        <f>('[1]Contadores Por Turno 2026'!N512-'[1]Contadores Por Turno 2026'!N511)/1000</f>
        <v>0</v>
      </c>
      <c r="O510" s="55">
        <f>('[1]Contadores Por Turno 2026'!O512-'[1]Contadores Por Turno 2026'!O511)</f>
        <v>0</v>
      </c>
      <c r="P510" s="55">
        <f>+Tabla1[[#This Row],[ENTRADA RO 1 (m3)]]-Tabla1[[#This Row],[PERMEADO ETAPA 1  (m3)]]</f>
        <v>0</v>
      </c>
      <c r="Q510" s="54" t="e">
        <f>1-(Tabla1[[#This Row],[VOLUMEN ENVIADO A RO (m3)]]-Tabla1[[#This Row],[VOLUMEN ENVIADO PERMEADO RO (m3)]])/Tabla1[[#This Row],[VOLUMEN ENVIADO A RO (m3)]]</f>
        <v>#DIV/0!</v>
      </c>
      <c r="R510" s="55">
        <v>0</v>
      </c>
      <c r="S510" s="55" t="e">
        <f>((#REF!-#REF!))</f>
        <v>#REF!</v>
      </c>
      <c r="T510" s="55" t="e">
        <f>Tabla1[[#This Row],[ENTRADA ETAPA 2 (m3)]]-Tabla1[[#This Row],[PERMEADO ETAPA 2 (m3)]]</f>
        <v>#REF!</v>
      </c>
      <c r="U510" s="54" t="s">
        <v>18</v>
      </c>
      <c r="V510" s="55">
        <f>Tabla1[[#This Row],[VOLUMEN ENVIADO PERMEADO RO (m3)]]</f>
        <v>0</v>
      </c>
      <c r="W510" s="101" t="e">
        <f>Tabla1[[#This Row],[TOTAL CONSUMO AGUA LIMPIA PRODUCCIÓN (m3)]]+Tabla1[[#This Row],[TOTAL CONSUMO AGUA RECHAZO PRODUCCIÓN (m3)]]</f>
        <v>#REF!</v>
      </c>
      <c r="X51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0" s="101">
        <v>0</v>
      </c>
      <c r="Z510" s="101"/>
      <c r="AA510" s="106" t="e">
        <f>+Tabla1[[#This Row],[VOLUMEN CONSUMO AGUA LIMPIA TINTORERIA (m3)]]</f>
        <v>#REF!</v>
      </c>
      <c r="AB510" s="104" t="e">
        <f>Tabla1[[#This Row],[VOLUMEN CONSUMO AGUA LIMPIA TINTORERIA (m3)]]/Tabla1[[#This Row],[TOTAL CONSUMO AGUA PRODUCCIÓN (m3)]]</f>
        <v>#REF!</v>
      </c>
      <c r="AC510" s="106" t="e">
        <f>Tabla1[[#This Row],[TOTAL CONSUMO AGUA LIMPIA PRODUCCIÓN (m3)]]-Tabla1[[#This Row],[VOLUMEN CONSUMO AGUA LIMPIA LAVANDERIA (m3)]]</f>
        <v>#REF!</v>
      </c>
      <c r="AD510" s="106">
        <v>0</v>
      </c>
      <c r="AE510" s="110"/>
      <c r="AF510" s="110">
        <v>65</v>
      </c>
      <c r="AG510" s="110">
        <v>45</v>
      </c>
      <c r="AH510" s="110">
        <f>Tabla1[[#This Row],[VOLUMEN CONSUMO AGUA LIMPIA LAVANDERIA (m3)]]</f>
        <v>0</v>
      </c>
      <c r="AI510" s="104" t="e">
        <f>Tabla1[[#This Row],[VOLUMEN CONSUMO AGUA LIMPIA LAVANDERIA (m3)]]/Tabla1[[#This Row],[TOTAL CONSUMO AGUA PRODUCCIÓN (m3)]]</f>
        <v>#REF!</v>
      </c>
      <c r="AJ510" s="110">
        <f>'[1]Contadores Por Turno 2026'!D512-'[1]Contadores Por Turno 2026'!D511</f>
        <v>0</v>
      </c>
      <c r="AK510" s="110">
        <v>0</v>
      </c>
      <c r="AL510" s="110"/>
      <c r="AM510" s="110">
        <v>19</v>
      </c>
      <c r="AN510" s="110">
        <v>0</v>
      </c>
      <c r="AO510" s="107">
        <f>'[1]Contadores Por Turno 2026'!R512-'[1]Contadores Por Turno 2026'!R511</f>
        <v>0</v>
      </c>
      <c r="AP510" s="109" t="str">
        <f t="shared" si="1"/>
        <v>%</v>
      </c>
      <c r="AQ510" s="107"/>
      <c r="AR510" s="219">
        <v>8</v>
      </c>
      <c r="AS510" s="110">
        <f>'[1]Contadores Por Turno 2026'!L512-'[1]Contadores Por Turno 2026'!L511</f>
        <v>0</v>
      </c>
      <c r="AT510" s="107" t="e">
        <f>#REF!-#REF!</f>
        <v>#REF!</v>
      </c>
      <c r="AU510" s="107">
        <f>'[1]Contadores Por Turno 2026'!U512-'[1]Contadores Por Turno 2026'!U511</f>
        <v>0</v>
      </c>
      <c r="AV510" s="107">
        <f>'[1]Contadores Por Turno 2026'!V512-'[1]Contadores Por Turno 2026'!V511</f>
        <v>0</v>
      </c>
      <c r="AW510" s="107">
        <f>'[1]Contadores Por Turno 2026'!W512-'[1]Contadores Por Turno 2026'!W511</f>
        <v>0</v>
      </c>
      <c r="AX510" s="107"/>
      <c r="AY510" s="346">
        <f>('[1]Contadores Por Turno 2026'!AD512-'[1]Contadores Por Turno 2026'!AD511)</f>
        <v>0</v>
      </c>
      <c r="AZ510" s="346">
        <f>('[1]Contadores Por Turno 2026'!S512-'[1]Contadores Por Turno 2026'!S511)/1000</f>
        <v>0</v>
      </c>
      <c r="BA510" s="225"/>
      <c r="BB510" s="4"/>
    </row>
    <row r="511" spans="1:54" ht="15.75" thickBot="1" x14ac:dyDescent="0.3">
      <c r="A511" s="27">
        <f>+A510</f>
        <v>46192</v>
      </c>
      <c r="B511" s="28">
        <v>2</v>
      </c>
      <c r="C511" s="28">
        <f>WEEKNUM(Tabla1[[#This Row],[FECHA]],2)</f>
        <v>25</v>
      </c>
      <c r="D511" s="28">
        <f>DAY(Tabla1[[#This Row],[FECHA]])</f>
        <v>19</v>
      </c>
      <c r="E511" s="28" t="e">
        <f>#REF!-#REF!</f>
        <v>#REF!</v>
      </c>
      <c r="F511" s="28" t="e">
        <f>+Tabla1[[#This Row],[VOLUMEN  INGRESO PTAP (m3)]]*0.75</f>
        <v>#REF!</v>
      </c>
      <c r="G511" s="28"/>
      <c r="H51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1" s="28">
        <f>('[1]Contadores Por Turno 2026'!C513-'[1]Contadores Por Turno 2026'!C512)*10</f>
        <v>0</v>
      </c>
      <c r="J511" s="343">
        <f>Tabla1[[#This Row],[ENTRADA RO 1 (m3)]]</f>
        <v>0</v>
      </c>
      <c r="K511" s="61">
        <f>Tabla1[[#This Row],[RECHAZO ETAPA 1 (m3)]]</f>
        <v>0</v>
      </c>
      <c r="L511" s="61">
        <f>Tabla1[[#This Row],[PERMEADO ETAPA 1  (m3)]]</f>
        <v>0</v>
      </c>
      <c r="M511" s="60" t="e">
        <f>1-(Tabla1[[#This Row],[VOLUMEN ENVIADO A RO (m3)]]-Tabla1[[#This Row],[VOLUMEN ENVIADO PERMEADO RO (m3)]])/Tabla1[[#This Row],[VOLUMEN ENVIADO A RO (m3)]]</f>
        <v>#DIV/0!</v>
      </c>
      <c r="N511" s="343">
        <f>('[1]Contadores Por Turno 2026'!N513-'[1]Contadores Por Turno 2026'!N512)/1000</f>
        <v>0</v>
      </c>
      <c r="O511" s="61">
        <f>('[1]Contadores Por Turno 2026'!O513-'[1]Contadores Por Turno 2026'!O512)</f>
        <v>0</v>
      </c>
      <c r="P511" s="61">
        <f>+Tabla1[[#This Row],[ENTRADA RO 1 (m3)]]-Tabla1[[#This Row],[PERMEADO ETAPA 1  (m3)]]</f>
        <v>0</v>
      </c>
      <c r="Q511" s="60" t="e">
        <f>1-(Tabla1[[#This Row],[VOLUMEN ENVIADO A RO (m3)]]-Tabla1[[#This Row],[VOLUMEN ENVIADO PERMEADO RO (m3)]])/Tabla1[[#This Row],[VOLUMEN ENVIADO A RO (m3)]]</f>
        <v>#DIV/0!</v>
      </c>
      <c r="R511" s="61">
        <v>0</v>
      </c>
      <c r="S511" s="61" t="e">
        <f>((#REF!-#REF!))</f>
        <v>#REF!</v>
      </c>
      <c r="T511" s="61" t="e">
        <f>Tabla1[[#This Row],[ENTRADA ETAPA 2 (m3)]]-Tabla1[[#This Row],[PERMEADO ETAPA 2 (m3)]]</f>
        <v>#REF!</v>
      </c>
      <c r="U511" s="60" t="s">
        <v>18</v>
      </c>
      <c r="V511" s="61">
        <f>Tabla1[[#This Row],[VOLUMEN ENVIADO PERMEADO RO (m3)]]</f>
        <v>0</v>
      </c>
      <c r="W511" s="101" t="e">
        <f>Tabla1[[#This Row],[TOTAL CONSUMO AGUA LIMPIA PRODUCCIÓN (m3)]]+Tabla1[[#This Row],[TOTAL CONSUMO AGUA RECHAZO PRODUCCIÓN (m3)]]</f>
        <v>#REF!</v>
      </c>
      <c r="X5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1" s="101">
        <v>0</v>
      </c>
      <c r="Z511" s="101"/>
      <c r="AA511" s="111" t="e">
        <f>+Tabla1[[#This Row],[VOLUMEN CONSUMO AGUA LIMPIA TINTORERIA (m3)]]</f>
        <v>#REF!</v>
      </c>
      <c r="AB511" s="104" t="e">
        <f>Tabla1[[#This Row],[VOLUMEN CONSUMO AGUA LIMPIA TINTORERIA (m3)]]/Tabla1[[#This Row],[TOTAL CONSUMO AGUA PRODUCCIÓN (m3)]]</f>
        <v>#REF!</v>
      </c>
      <c r="AC511" s="111" t="e">
        <f>Tabla1[[#This Row],[TOTAL CONSUMO AGUA LIMPIA PRODUCCIÓN (m3)]]-Tabla1[[#This Row],[VOLUMEN CONSUMO AGUA LIMPIA LAVANDERIA (m3)]]</f>
        <v>#REF!</v>
      </c>
      <c r="AD511" s="111">
        <v>0</v>
      </c>
      <c r="AE511" s="115"/>
      <c r="AF511" s="115">
        <v>65</v>
      </c>
      <c r="AG511" s="115">
        <v>45</v>
      </c>
      <c r="AH511" s="115">
        <f>Tabla1[[#This Row],[VOLUMEN CONSUMO AGUA LIMPIA LAVANDERIA (m3)]]</f>
        <v>0</v>
      </c>
      <c r="AI511" s="104" t="e">
        <f>Tabla1[[#This Row],[VOLUMEN CONSUMO AGUA LIMPIA LAVANDERIA (m3)]]/Tabla1[[#This Row],[TOTAL CONSUMO AGUA PRODUCCIÓN (m3)]]</f>
        <v>#REF!</v>
      </c>
      <c r="AJ511" s="115">
        <f>'[1]Contadores Por Turno 2026'!D513-'[1]Contadores Por Turno 2026'!D512</f>
        <v>0</v>
      </c>
      <c r="AK511" s="115">
        <v>0</v>
      </c>
      <c r="AL511" s="115"/>
      <c r="AM511" s="115">
        <v>19</v>
      </c>
      <c r="AN511" s="115">
        <v>0</v>
      </c>
      <c r="AO511" s="112">
        <f>'[1]Contadores Por Turno 2026'!R513-'[1]Contadores Por Turno 2026'!R512</f>
        <v>0</v>
      </c>
      <c r="AP511" s="114" t="str">
        <f t="shared" si="1"/>
        <v>%</v>
      </c>
      <c r="AQ511" s="112">
        <v>0</v>
      </c>
      <c r="AR511" s="220">
        <v>8</v>
      </c>
      <c r="AS511" s="115">
        <f>'[1]Contadores Por Turno 2026'!L513-'[1]Contadores Por Turno 2026'!L512</f>
        <v>0</v>
      </c>
      <c r="AT511" s="112" t="e">
        <f>#REF!-#REF!</f>
        <v>#REF!</v>
      </c>
      <c r="AU511" s="112">
        <f>'[1]Contadores Por Turno 2026'!U513-'[1]Contadores Por Turno 2026'!U512</f>
        <v>0</v>
      </c>
      <c r="AV511" s="112">
        <f>'[1]Contadores Por Turno 2026'!V513-'[1]Contadores Por Turno 2026'!V512</f>
        <v>0</v>
      </c>
      <c r="AW511" s="112">
        <f>'[1]Contadores Por Turno 2026'!W513-'[1]Contadores Por Turno 2026'!W512</f>
        <v>0</v>
      </c>
      <c r="AX511" s="112"/>
      <c r="AY511" s="112">
        <f>('[1]Contadores Por Turno 2026'!AD513-'[1]Contadores Por Turno 2026'!AD512)</f>
        <v>0</v>
      </c>
      <c r="AZ511" s="112">
        <f>('[1]Contadores Por Turno 2026'!S513-'[1]Contadores Por Turno 2026'!S512)/1000</f>
        <v>0</v>
      </c>
      <c r="BA511" s="225"/>
      <c r="BB511" s="4"/>
    </row>
    <row r="512" spans="1:54" ht="15.75" thickBot="1" x14ac:dyDescent="0.3">
      <c r="A512" s="25">
        <f>+A511+1</f>
        <v>46193</v>
      </c>
      <c r="B512" s="26">
        <v>3</v>
      </c>
      <c r="C512" s="26">
        <f>WEEKNUM(Tabla1[[#This Row],[FECHA]],2)</f>
        <v>25</v>
      </c>
      <c r="D512" s="26">
        <f>DAY(Tabla1[[#This Row],[FECHA]])</f>
        <v>20</v>
      </c>
      <c r="E512" s="26" t="e">
        <f>#REF!-#REF!</f>
        <v>#REF!</v>
      </c>
      <c r="F512" s="26" t="e">
        <f>+Tabla1[[#This Row],[VOLUMEN  INGRESO PTAP (m3)]]*0.75</f>
        <v>#REF!</v>
      </c>
      <c r="G512" s="26"/>
      <c r="H5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2" s="26">
        <f>('[1]Contadores Por Turno 2026'!C514-'[1]Contadores Por Turno 2026'!C513)*10</f>
        <v>0</v>
      </c>
      <c r="J512" s="341">
        <f>Tabla1[[#This Row],[ENTRADA RO 1 (m3)]]</f>
        <v>0</v>
      </c>
      <c r="K512" s="57">
        <f>Tabla1[[#This Row],[RECHAZO ETAPA 1 (m3)]]</f>
        <v>0</v>
      </c>
      <c r="L512" s="57">
        <f>Tabla1[[#This Row],[PERMEADO ETAPA 1  (m3)]]</f>
        <v>0</v>
      </c>
      <c r="M512" s="56" t="e">
        <f>1-(Tabla1[[#This Row],[VOLUMEN ENVIADO A RO (m3)]]-Tabla1[[#This Row],[VOLUMEN ENVIADO PERMEADO RO (m3)]])/Tabla1[[#This Row],[VOLUMEN ENVIADO A RO (m3)]]</f>
        <v>#DIV/0!</v>
      </c>
      <c r="N512" s="341">
        <f>('[1]Contadores Por Turno 2026'!N514-'[1]Contadores Por Turno 2026'!N513)/1000</f>
        <v>0</v>
      </c>
      <c r="O512" s="57">
        <f>('[1]Contadores Por Turno 2026'!O514-'[1]Contadores Por Turno 2026'!O513)</f>
        <v>0</v>
      </c>
      <c r="P512" s="57">
        <f>+Tabla1[[#This Row],[ENTRADA RO 1 (m3)]]-Tabla1[[#This Row],[PERMEADO ETAPA 1  (m3)]]</f>
        <v>0</v>
      </c>
      <c r="Q512" s="56" t="e">
        <f>1-(Tabla1[[#This Row],[VOLUMEN ENVIADO A RO (m3)]]-Tabla1[[#This Row],[VOLUMEN ENVIADO PERMEADO RO (m3)]])/Tabla1[[#This Row],[VOLUMEN ENVIADO A RO (m3)]]</f>
        <v>#DIV/0!</v>
      </c>
      <c r="R512" s="57">
        <v>0</v>
      </c>
      <c r="S512" s="57" t="e">
        <f>((#REF!-#REF!))</f>
        <v>#REF!</v>
      </c>
      <c r="T512" s="57" t="e">
        <f>Tabla1[[#This Row],[ENTRADA ETAPA 2 (m3)]]-Tabla1[[#This Row],[PERMEADO ETAPA 2 (m3)]]</f>
        <v>#REF!</v>
      </c>
      <c r="U512" s="56" t="s">
        <v>18</v>
      </c>
      <c r="V512" s="57">
        <f>Tabla1[[#This Row],[VOLUMEN ENVIADO PERMEADO RO (m3)]]</f>
        <v>0</v>
      </c>
      <c r="W512" s="101" t="e">
        <f>Tabla1[[#This Row],[TOTAL CONSUMO AGUA LIMPIA PRODUCCIÓN (m3)]]+Tabla1[[#This Row],[TOTAL CONSUMO AGUA RECHAZO PRODUCCIÓN (m3)]]</f>
        <v>#REF!</v>
      </c>
      <c r="X51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2" s="101">
        <v>0</v>
      </c>
      <c r="Z512" s="101"/>
      <c r="AA512" s="101" t="e">
        <f>+Tabla1[[#This Row],[VOLUMEN CONSUMO AGUA LIMPIA TINTORERIA (m3)]]</f>
        <v>#REF!</v>
      </c>
      <c r="AB512" s="104" t="e">
        <f>Tabla1[[#This Row],[VOLUMEN CONSUMO AGUA LIMPIA TINTORERIA (m3)]]/Tabla1[[#This Row],[TOTAL CONSUMO AGUA PRODUCCIÓN (m3)]]</f>
        <v>#REF!</v>
      </c>
      <c r="AC512" s="101" t="e">
        <f>Tabla1[[#This Row],[TOTAL CONSUMO AGUA LIMPIA PRODUCCIÓN (m3)]]-Tabla1[[#This Row],[VOLUMEN CONSUMO AGUA LIMPIA LAVANDERIA (m3)]]</f>
        <v>#REF!</v>
      </c>
      <c r="AD512" s="101">
        <v>0</v>
      </c>
      <c r="AE512" s="105"/>
      <c r="AF512" s="105">
        <v>65</v>
      </c>
      <c r="AG512" s="105">
        <v>45</v>
      </c>
      <c r="AH512" s="105">
        <f>Tabla1[[#This Row],[VOLUMEN CONSUMO AGUA LIMPIA LAVANDERIA (m3)]]</f>
        <v>0</v>
      </c>
      <c r="AI512" s="104" t="e">
        <f>Tabla1[[#This Row],[VOLUMEN CONSUMO AGUA LIMPIA LAVANDERIA (m3)]]/Tabla1[[#This Row],[TOTAL CONSUMO AGUA PRODUCCIÓN (m3)]]</f>
        <v>#REF!</v>
      </c>
      <c r="AJ512" s="105">
        <f>'[1]Contadores Por Turno 2026'!D514-'[1]Contadores Por Turno 2026'!D513</f>
        <v>0</v>
      </c>
      <c r="AK512" s="105">
        <v>0</v>
      </c>
      <c r="AL512" s="105"/>
      <c r="AM512" s="105">
        <v>19</v>
      </c>
      <c r="AN512" s="105">
        <v>0</v>
      </c>
      <c r="AO512" s="102">
        <f>'[1]Contadores Por Turno 2026'!R514-'[1]Contadores Por Turno 2026'!R513</f>
        <v>0</v>
      </c>
      <c r="AP512" s="104" t="str">
        <f t="shared" si="1"/>
        <v>%</v>
      </c>
      <c r="AQ512" s="102"/>
      <c r="AR512" s="218">
        <v>8</v>
      </c>
      <c r="AS512" s="105">
        <f>'[1]Contadores Por Turno 2026'!L514-'[1]Contadores Por Turno 2026'!L513</f>
        <v>0</v>
      </c>
      <c r="AT512" s="102" t="e">
        <f>#REF!-#REF!</f>
        <v>#REF!</v>
      </c>
      <c r="AU512" s="102">
        <f>'[1]Contadores Por Turno 2026'!U514-'[1]Contadores Por Turno 2026'!U513</f>
        <v>0</v>
      </c>
      <c r="AV512" s="102">
        <f>'[1]Contadores Por Turno 2026'!V514-'[1]Contadores Por Turno 2026'!V513</f>
        <v>0</v>
      </c>
      <c r="AW512" s="102">
        <f>'[1]Contadores Por Turno 2026'!W514-'[1]Contadores Por Turno 2026'!W513</f>
        <v>0</v>
      </c>
      <c r="AX512" s="102"/>
      <c r="AY512" s="345">
        <f>('[1]Contadores Por Turno 2026'!AD514-'[1]Contadores Por Turno 2026'!AD513)</f>
        <v>0</v>
      </c>
      <c r="AZ512" s="345">
        <f>('[1]Contadores Por Turno 2026'!S514-'[1]Contadores Por Turno 2026'!S513)/1000</f>
        <v>0</v>
      </c>
      <c r="BA512" s="225"/>
      <c r="BB512" s="4"/>
    </row>
    <row r="513" spans="1:54" ht="15.75" thickBot="1" x14ac:dyDescent="0.3">
      <c r="A513" s="23">
        <f>+A512</f>
        <v>46193</v>
      </c>
      <c r="B513" s="17">
        <v>1</v>
      </c>
      <c r="C513" s="17">
        <f>WEEKNUM(Tabla1[[#This Row],[FECHA]],2)</f>
        <v>25</v>
      </c>
      <c r="D513" s="17">
        <f>DAY(Tabla1[[#This Row],[FECHA]])</f>
        <v>20</v>
      </c>
      <c r="E513" s="17" t="e">
        <f>#REF!-#REF!</f>
        <v>#REF!</v>
      </c>
      <c r="F513" s="17" t="e">
        <f>+Tabla1[[#This Row],[VOLUMEN  INGRESO PTAP (m3)]]*0.75</f>
        <v>#REF!</v>
      </c>
      <c r="H51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3" s="17">
        <f>('[1]Contadores Por Turno 2026'!C515-'[1]Contadores Por Turno 2026'!C514)*10</f>
        <v>0</v>
      </c>
      <c r="J513" s="342">
        <f>Tabla1[[#This Row],[ENTRADA RO 1 (m3)]]</f>
        <v>0</v>
      </c>
      <c r="K513" s="55">
        <f>Tabla1[[#This Row],[RECHAZO ETAPA 1 (m3)]]</f>
        <v>0</v>
      </c>
      <c r="L513" s="55">
        <f>Tabla1[[#This Row],[PERMEADO ETAPA 1  (m3)]]</f>
        <v>0</v>
      </c>
      <c r="M513" s="54" t="e">
        <f>1-(Tabla1[[#This Row],[VOLUMEN ENVIADO A RO (m3)]]-Tabla1[[#This Row],[VOLUMEN ENVIADO PERMEADO RO (m3)]])/Tabla1[[#This Row],[VOLUMEN ENVIADO A RO (m3)]]</f>
        <v>#DIV/0!</v>
      </c>
      <c r="N513" s="342">
        <f>('[1]Contadores Por Turno 2026'!N515-'[1]Contadores Por Turno 2026'!N514)/1000</f>
        <v>0</v>
      </c>
      <c r="O513" s="55">
        <f>('[1]Contadores Por Turno 2026'!O515-'[1]Contadores Por Turno 2026'!O514)</f>
        <v>0</v>
      </c>
      <c r="P513" s="55">
        <f>+Tabla1[[#This Row],[ENTRADA RO 1 (m3)]]-Tabla1[[#This Row],[PERMEADO ETAPA 1  (m3)]]</f>
        <v>0</v>
      </c>
      <c r="Q513" s="54" t="e">
        <f>1-(Tabla1[[#This Row],[VOLUMEN ENVIADO A RO (m3)]]-Tabla1[[#This Row],[VOLUMEN ENVIADO PERMEADO RO (m3)]])/Tabla1[[#This Row],[VOLUMEN ENVIADO A RO (m3)]]</f>
        <v>#DIV/0!</v>
      </c>
      <c r="R513" s="55">
        <v>0</v>
      </c>
      <c r="S513" s="55" t="e">
        <f>((#REF!-#REF!))</f>
        <v>#REF!</v>
      </c>
      <c r="T513" s="55" t="e">
        <f>Tabla1[[#This Row],[ENTRADA ETAPA 2 (m3)]]-Tabla1[[#This Row],[PERMEADO ETAPA 2 (m3)]]</f>
        <v>#REF!</v>
      </c>
      <c r="U513" s="54" t="s">
        <v>18</v>
      </c>
      <c r="V513" s="55">
        <f>Tabla1[[#This Row],[VOLUMEN ENVIADO PERMEADO RO (m3)]]</f>
        <v>0</v>
      </c>
      <c r="W513" s="101" t="e">
        <f>Tabla1[[#This Row],[TOTAL CONSUMO AGUA LIMPIA PRODUCCIÓN (m3)]]+Tabla1[[#This Row],[TOTAL CONSUMO AGUA RECHAZO PRODUCCIÓN (m3)]]</f>
        <v>#REF!</v>
      </c>
      <c r="X51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3" s="101">
        <v>0</v>
      </c>
      <c r="Z513" s="101"/>
      <c r="AA513" s="106" t="e">
        <f>+Tabla1[[#This Row],[VOLUMEN CONSUMO AGUA LIMPIA TINTORERIA (m3)]]</f>
        <v>#REF!</v>
      </c>
      <c r="AB513" s="104" t="e">
        <f>Tabla1[[#This Row],[VOLUMEN CONSUMO AGUA LIMPIA TINTORERIA (m3)]]/Tabla1[[#This Row],[TOTAL CONSUMO AGUA PRODUCCIÓN (m3)]]</f>
        <v>#REF!</v>
      </c>
      <c r="AC513" s="106" t="e">
        <f>Tabla1[[#This Row],[TOTAL CONSUMO AGUA LIMPIA PRODUCCIÓN (m3)]]-Tabla1[[#This Row],[VOLUMEN CONSUMO AGUA LIMPIA LAVANDERIA (m3)]]</f>
        <v>#REF!</v>
      </c>
      <c r="AD513" s="106">
        <v>0</v>
      </c>
      <c r="AE513" s="110"/>
      <c r="AF513" s="110">
        <v>65</v>
      </c>
      <c r="AG513" s="110">
        <v>45</v>
      </c>
      <c r="AH513" s="110">
        <f>Tabla1[[#This Row],[VOLUMEN CONSUMO AGUA LIMPIA LAVANDERIA (m3)]]</f>
        <v>0</v>
      </c>
      <c r="AI513" s="104" t="e">
        <f>Tabla1[[#This Row],[VOLUMEN CONSUMO AGUA LIMPIA LAVANDERIA (m3)]]/Tabla1[[#This Row],[TOTAL CONSUMO AGUA PRODUCCIÓN (m3)]]</f>
        <v>#REF!</v>
      </c>
      <c r="AJ513" s="110">
        <f>'[1]Contadores Por Turno 2026'!D515-'[1]Contadores Por Turno 2026'!D514</f>
        <v>0</v>
      </c>
      <c r="AK513" s="110">
        <v>0</v>
      </c>
      <c r="AL513" s="110"/>
      <c r="AM513" s="110">
        <v>19</v>
      </c>
      <c r="AN513" s="110">
        <v>0</v>
      </c>
      <c r="AO513" s="107">
        <f>'[1]Contadores Por Turno 2026'!R515-'[1]Contadores Por Turno 2026'!R514</f>
        <v>0</v>
      </c>
      <c r="AP513" s="109" t="str">
        <f t="shared" si="1"/>
        <v>%</v>
      </c>
      <c r="AQ513" s="107">
        <v>1964</v>
      </c>
      <c r="AR513" s="219">
        <v>8</v>
      </c>
      <c r="AS513" s="110">
        <f>'[1]Contadores Por Turno 2026'!L515-'[1]Contadores Por Turno 2026'!L514</f>
        <v>0</v>
      </c>
      <c r="AT513" s="107" t="e">
        <f>#REF!-#REF!</f>
        <v>#REF!</v>
      </c>
      <c r="AU513" s="107">
        <f>'[1]Contadores Por Turno 2026'!U515-'[1]Contadores Por Turno 2026'!U514</f>
        <v>0</v>
      </c>
      <c r="AV513" s="107">
        <f>'[1]Contadores Por Turno 2026'!V515-'[1]Contadores Por Turno 2026'!V514</f>
        <v>0</v>
      </c>
      <c r="AW513" s="107">
        <f>'[1]Contadores Por Turno 2026'!W515-'[1]Contadores Por Turno 2026'!W514</f>
        <v>0</v>
      </c>
      <c r="AX513" s="107"/>
      <c r="AY513" s="346">
        <f>('[1]Contadores Por Turno 2026'!AD515-'[1]Contadores Por Turno 2026'!AD514)</f>
        <v>0</v>
      </c>
      <c r="AZ513" s="346">
        <f>('[1]Contadores Por Turno 2026'!S515-'[1]Contadores Por Turno 2026'!S514)/1000</f>
        <v>0</v>
      </c>
      <c r="BA513" s="225"/>
      <c r="BB513" s="4"/>
    </row>
    <row r="514" spans="1:54" ht="15.75" thickBot="1" x14ac:dyDescent="0.3">
      <c r="A514" s="27">
        <f>+A513</f>
        <v>46193</v>
      </c>
      <c r="B514" s="28">
        <v>2</v>
      </c>
      <c r="C514" s="28">
        <f>WEEKNUM(Tabla1[[#This Row],[FECHA]],2)</f>
        <v>25</v>
      </c>
      <c r="D514" s="28">
        <f>DAY(Tabla1[[#This Row],[FECHA]])</f>
        <v>20</v>
      </c>
      <c r="E514" s="28" t="e">
        <f>#REF!-#REF!</f>
        <v>#REF!</v>
      </c>
      <c r="F514" s="28" t="e">
        <f>+Tabla1[[#This Row],[VOLUMEN  INGRESO PTAP (m3)]]*0.75</f>
        <v>#REF!</v>
      </c>
      <c r="G514" s="28"/>
      <c r="H51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4" s="28">
        <f>('[1]Contadores Por Turno 2026'!C516-'[1]Contadores Por Turno 2026'!C515)*10</f>
        <v>0</v>
      </c>
      <c r="J514" s="343">
        <f>Tabla1[[#This Row],[ENTRADA RO 1 (m3)]]</f>
        <v>0</v>
      </c>
      <c r="K514" s="61">
        <f>Tabla1[[#This Row],[RECHAZO ETAPA 1 (m3)]]</f>
        <v>0</v>
      </c>
      <c r="L514" s="61">
        <f>Tabla1[[#This Row],[PERMEADO ETAPA 1  (m3)]]</f>
        <v>0</v>
      </c>
      <c r="M514" s="60" t="e">
        <f>1-(Tabla1[[#This Row],[VOLUMEN ENVIADO A RO (m3)]]-Tabla1[[#This Row],[VOLUMEN ENVIADO PERMEADO RO (m3)]])/Tabla1[[#This Row],[VOLUMEN ENVIADO A RO (m3)]]</f>
        <v>#DIV/0!</v>
      </c>
      <c r="N514" s="343">
        <f>('[1]Contadores Por Turno 2026'!N516-'[1]Contadores Por Turno 2026'!N515)/1000</f>
        <v>0</v>
      </c>
      <c r="O514" s="61">
        <f>('[1]Contadores Por Turno 2026'!O516-'[1]Contadores Por Turno 2026'!O515)</f>
        <v>0</v>
      </c>
      <c r="P514" s="61">
        <f>+Tabla1[[#This Row],[ENTRADA RO 1 (m3)]]-Tabla1[[#This Row],[PERMEADO ETAPA 1  (m3)]]</f>
        <v>0</v>
      </c>
      <c r="Q514" s="60" t="e">
        <f>1-(Tabla1[[#This Row],[VOLUMEN ENVIADO A RO (m3)]]-Tabla1[[#This Row],[VOLUMEN ENVIADO PERMEADO RO (m3)]])/Tabla1[[#This Row],[VOLUMEN ENVIADO A RO (m3)]]</f>
        <v>#DIV/0!</v>
      </c>
      <c r="R514" s="61">
        <v>0</v>
      </c>
      <c r="S514" s="61" t="e">
        <f>((#REF!-#REF!))</f>
        <v>#REF!</v>
      </c>
      <c r="T514" s="61" t="e">
        <f>Tabla1[[#This Row],[ENTRADA ETAPA 2 (m3)]]-Tabla1[[#This Row],[PERMEADO ETAPA 2 (m3)]]</f>
        <v>#REF!</v>
      </c>
      <c r="U514" s="60" t="s">
        <v>18</v>
      </c>
      <c r="V514" s="61">
        <f>Tabla1[[#This Row],[VOLUMEN ENVIADO PERMEADO RO (m3)]]</f>
        <v>0</v>
      </c>
      <c r="W514" s="101" t="e">
        <f>Tabla1[[#This Row],[TOTAL CONSUMO AGUA LIMPIA PRODUCCIÓN (m3)]]+Tabla1[[#This Row],[TOTAL CONSUMO AGUA RECHAZO PRODUCCIÓN (m3)]]</f>
        <v>#REF!</v>
      </c>
      <c r="X5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4" s="101">
        <v>0</v>
      </c>
      <c r="Z514" s="101"/>
      <c r="AA514" s="111" t="e">
        <f>+Tabla1[[#This Row],[VOLUMEN CONSUMO AGUA LIMPIA TINTORERIA (m3)]]</f>
        <v>#REF!</v>
      </c>
      <c r="AB514" s="104" t="e">
        <f>Tabla1[[#This Row],[VOLUMEN CONSUMO AGUA LIMPIA TINTORERIA (m3)]]/Tabla1[[#This Row],[TOTAL CONSUMO AGUA PRODUCCIÓN (m3)]]</f>
        <v>#REF!</v>
      </c>
      <c r="AC514" s="111" t="e">
        <f>Tabla1[[#This Row],[TOTAL CONSUMO AGUA LIMPIA PRODUCCIÓN (m3)]]-Tabla1[[#This Row],[VOLUMEN CONSUMO AGUA LIMPIA LAVANDERIA (m3)]]</f>
        <v>#REF!</v>
      </c>
      <c r="AD514" s="111">
        <v>0</v>
      </c>
      <c r="AE514" s="115"/>
      <c r="AF514" s="115">
        <v>65</v>
      </c>
      <c r="AG514" s="115">
        <v>45</v>
      </c>
      <c r="AH514" s="115">
        <f>Tabla1[[#This Row],[VOLUMEN CONSUMO AGUA LIMPIA LAVANDERIA (m3)]]</f>
        <v>0</v>
      </c>
      <c r="AI514" s="104" t="e">
        <f>Tabla1[[#This Row],[VOLUMEN CONSUMO AGUA LIMPIA LAVANDERIA (m3)]]/Tabla1[[#This Row],[TOTAL CONSUMO AGUA PRODUCCIÓN (m3)]]</f>
        <v>#REF!</v>
      </c>
      <c r="AJ514" s="115">
        <f>'[1]Contadores Por Turno 2026'!D516-'[1]Contadores Por Turno 2026'!D515</f>
        <v>0</v>
      </c>
      <c r="AK514" s="115">
        <v>0</v>
      </c>
      <c r="AL514" s="115"/>
      <c r="AM514" s="115">
        <v>19</v>
      </c>
      <c r="AN514" s="115">
        <v>0</v>
      </c>
      <c r="AO514" s="112">
        <f>'[1]Contadores Por Turno 2026'!R516-'[1]Contadores Por Turno 2026'!R515</f>
        <v>0</v>
      </c>
      <c r="AP514" s="114" t="str">
        <f t="shared" si="1"/>
        <v>%</v>
      </c>
      <c r="AQ514" s="112"/>
      <c r="AR514" s="220">
        <v>8</v>
      </c>
      <c r="AS514" s="115">
        <f>'[1]Contadores Por Turno 2026'!L516-'[1]Contadores Por Turno 2026'!L515</f>
        <v>0</v>
      </c>
      <c r="AT514" s="112" t="e">
        <f>#REF!-#REF!</f>
        <v>#REF!</v>
      </c>
      <c r="AU514" s="112">
        <f>'[1]Contadores Por Turno 2026'!U516-'[1]Contadores Por Turno 2026'!U515</f>
        <v>0</v>
      </c>
      <c r="AV514" s="112">
        <f>'[1]Contadores Por Turno 2026'!V516-'[1]Contadores Por Turno 2026'!V515</f>
        <v>0</v>
      </c>
      <c r="AW514" s="112">
        <f>'[1]Contadores Por Turno 2026'!W516-'[1]Contadores Por Turno 2026'!W515</f>
        <v>0</v>
      </c>
      <c r="AX514" s="112"/>
      <c r="AY514" s="112">
        <f>('[1]Contadores Por Turno 2026'!AD516-'[1]Contadores Por Turno 2026'!AD515)</f>
        <v>0</v>
      </c>
      <c r="AZ514" s="112">
        <f>('[1]Contadores Por Turno 2026'!S516-'[1]Contadores Por Turno 2026'!S515)/1000</f>
        <v>0</v>
      </c>
      <c r="BA514" s="225"/>
      <c r="BB514" s="4"/>
    </row>
    <row r="515" spans="1:54" ht="15.75" thickBot="1" x14ac:dyDescent="0.3">
      <c r="A515" s="25">
        <f>+A514+1</f>
        <v>46194</v>
      </c>
      <c r="B515" s="26">
        <v>2</v>
      </c>
      <c r="C515" s="26">
        <f>WEEKNUM(Tabla1[[#This Row],[FECHA]],2)</f>
        <v>25</v>
      </c>
      <c r="D515" s="26">
        <f>DAY(Tabla1[[#This Row],[FECHA]])</f>
        <v>21</v>
      </c>
      <c r="E515" s="26" t="e">
        <f>#REF!-#REF!</f>
        <v>#REF!</v>
      </c>
      <c r="F515" s="26" t="e">
        <f>+Tabla1[[#This Row],[VOLUMEN  INGRESO PTAP (m3)]]*0.75</f>
        <v>#REF!</v>
      </c>
      <c r="G515" s="26"/>
      <c r="H5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5" s="26">
        <f>('[1]Contadores Por Turno 2026'!C517-'[1]Contadores Por Turno 2026'!C516)*10</f>
        <v>0</v>
      </c>
      <c r="J515" s="341">
        <f>Tabla1[[#This Row],[ENTRADA RO 1 (m3)]]</f>
        <v>0</v>
      </c>
      <c r="K515" s="57">
        <f>Tabla1[[#This Row],[RECHAZO ETAPA 1 (m3)]]</f>
        <v>0</v>
      </c>
      <c r="L515" s="57">
        <f>Tabla1[[#This Row],[PERMEADO ETAPA 1  (m3)]]</f>
        <v>0</v>
      </c>
      <c r="M515" s="56" t="e">
        <f>1-(Tabla1[[#This Row],[VOLUMEN ENVIADO A RO (m3)]]-Tabla1[[#This Row],[VOLUMEN ENVIADO PERMEADO RO (m3)]])/Tabla1[[#This Row],[VOLUMEN ENVIADO A RO (m3)]]</f>
        <v>#DIV/0!</v>
      </c>
      <c r="N515" s="341">
        <f>('[1]Contadores Por Turno 2026'!N517-'[1]Contadores Por Turno 2026'!N516)/1000</f>
        <v>0</v>
      </c>
      <c r="O515" s="57">
        <f>('[1]Contadores Por Turno 2026'!O517-'[1]Contadores Por Turno 2026'!O516)</f>
        <v>0</v>
      </c>
      <c r="P515" s="57">
        <f>+Tabla1[[#This Row],[ENTRADA RO 1 (m3)]]-Tabla1[[#This Row],[PERMEADO ETAPA 1  (m3)]]</f>
        <v>0</v>
      </c>
      <c r="Q515" s="56" t="e">
        <f>1-(Tabla1[[#This Row],[VOLUMEN ENVIADO A RO (m3)]]-Tabla1[[#This Row],[VOLUMEN ENVIADO PERMEADO RO (m3)]])/Tabla1[[#This Row],[VOLUMEN ENVIADO A RO (m3)]]</f>
        <v>#DIV/0!</v>
      </c>
      <c r="R515" s="57">
        <v>0</v>
      </c>
      <c r="S515" s="57" t="e">
        <f>((#REF!-#REF!))</f>
        <v>#REF!</v>
      </c>
      <c r="T515" s="57" t="e">
        <f>Tabla1[[#This Row],[ENTRADA ETAPA 2 (m3)]]-Tabla1[[#This Row],[PERMEADO ETAPA 2 (m3)]]</f>
        <v>#REF!</v>
      </c>
      <c r="U515" s="56" t="s">
        <v>18</v>
      </c>
      <c r="V515" s="57">
        <f>Tabla1[[#This Row],[VOLUMEN ENVIADO PERMEADO RO (m3)]]</f>
        <v>0</v>
      </c>
      <c r="W515" s="101" t="e">
        <f>Tabla1[[#This Row],[TOTAL CONSUMO AGUA LIMPIA PRODUCCIÓN (m3)]]+Tabla1[[#This Row],[TOTAL CONSUMO AGUA RECHAZO PRODUCCIÓN (m3)]]</f>
        <v>#REF!</v>
      </c>
      <c r="X51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5" s="101">
        <v>0</v>
      </c>
      <c r="Z515" s="101"/>
      <c r="AA515" s="101" t="e">
        <f>+Tabla1[[#This Row],[VOLUMEN CONSUMO AGUA LIMPIA TINTORERIA (m3)]]</f>
        <v>#REF!</v>
      </c>
      <c r="AB515" s="104" t="e">
        <f>Tabla1[[#This Row],[VOLUMEN CONSUMO AGUA LIMPIA TINTORERIA (m3)]]/Tabla1[[#This Row],[TOTAL CONSUMO AGUA PRODUCCIÓN (m3)]]</f>
        <v>#REF!</v>
      </c>
      <c r="AC515" s="101" t="e">
        <f>Tabla1[[#This Row],[TOTAL CONSUMO AGUA LIMPIA PRODUCCIÓN (m3)]]-Tabla1[[#This Row],[VOLUMEN CONSUMO AGUA LIMPIA LAVANDERIA (m3)]]</f>
        <v>#REF!</v>
      </c>
      <c r="AD515" s="101">
        <v>0</v>
      </c>
      <c r="AE515" s="105"/>
      <c r="AF515" s="105">
        <v>65</v>
      </c>
      <c r="AG515" s="105">
        <v>45</v>
      </c>
      <c r="AH515" s="105">
        <f>Tabla1[[#This Row],[VOLUMEN CONSUMO AGUA LIMPIA LAVANDERIA (m3)]]</f>
        <v>0</v>
      </c>
      <c r="AI515" s="104" t="e">
        <f>Tabla1[[#This Row],[VOLUMEN CONSUMO AGUA LIMPIA LAVANDERIA (m3)]]/Tabla1[[#This Row],[TOTAL CONSUMO AGUA PRODUCCIÓN (m3)]]</f>
        <v>#REF!</v>
      </c>
      <c r="AJ515" s="105">
        <f>'[1]Contadores Por Turno 2026'!D517-'[1]Contadores Por Turno 2026'!D516</f>
        <v>0</v>
      </c>
      <c r="AK515" s="105">
        <v>0</v>
      </c>
      <c r="AL515" s="105"/>
      <c r="AM515" s="105">
        <v>19</v>
      </c>
      <c r="AN515" s="105">
        <v>0</v>
      </c>
      <c r="AO515" s="102">
        <f>'[1]Contadores Por Turno 2026'!R517-'[1]Contadores Por Turno 2026'!R516</f>
        <v>0</v>
      </c>
      <c r="AP515" s="104" t="str">
        <f t="shared" si="1"/>
        <v>%</v>
      </c>
      <c r="AQ515" s="102"/>
      <c r="AR515" s="218">
        <v>8</v>
      </c>
      <c r="AS515" s="105">
        <f>'[1]Contadores Por Turno 2026'!L517-'[1]Contadores Por Turno 2026'!L516</f>
        <v>0</v>
      </c>
      <c r="AT515" s="102" t="e">
        <f>#REF!-#REF!</f>
        <v>#REF!</v>
      </c>
      <c r="AU515" s="102">
        <f>'[1]Contadores Por Turno 2026'!U517-'[1]Contadores Por Turno 2026'!U516</f>
        <v>0</v>
      </c>
      <c r="AV515" s="102">
        <f>'[1]Contadores Por Turno 2026'!V517-'[1]Contadores Por Turno 2026'!V516</f>
        <v>0</v>
      </c>
      <c r="AW515" s="102">
        <f>'[1]Contadores Por Turno 2026'!W517-'[1]Contadores Por Turno 2026'!W516</f>
        <v>0</v>
      </c>
      <c r="AX515" s="102"/>
      <c r="AY515" s="345">
        <f>('[1]Contadores Por Turno 2026'!AD517-'[1]Contadores Por Turno 2026'!AD516)</f>
        <v>0</v>
      </c>
      <c r="AZ515" s="345">
        <f>('[1]Contadores Por Turno 2026'!S517-'[1]Contadores Por Turno 2026'!S516)/1000</f>
        <v>0</v>
      </c>
      <c r="BA515" s="225"/>
      <c r="BB515" s="4"/>
    </row>
    <row r="516" spans="1:54" ht="15.75" thickBot="1" x14ac:dyDescent="0.3">
      <c r="A516" s="23">
        <f>+A515</f>
        <v>46194</v>
      </c>
      <c r="B516" s="17">
        <v>3</v>
      </c>
      <c r="C516" s="17">
        <f>WEEKNUM(Tabla1[[#This Row],[FECHA]],2)</f>
        <v>25</v>
      </c>
      <c r="D516" s="17">
        <f>DAY(Tabla1[[#This Row],[FECHA]])</f>
        <v>21</v>
      </c>
      <c r="E516" s="17" t="e">
        <f>#REF!-#REF!</f>
        <v>#REF!</v>
      </c>
      <c r="F516" s="17" t="e">
        <f>+Tabla1[[#This Row],[VOLUMEN  INGRESO PTAP (m3)]]*0.75</f>
        <v>#REF!</v>
      </c>
      <c r="H51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6" s="17">
        <f>('[1]Contadores Por Turno 2026'!C518-'[1]Contadores Por Turno 2026'!C517)*10</f>
        <v>0</v>
      </c>
      <c r="J516" s="342">
        <f>Tabla1[[#This Row],[ENTRADA RO 1 (m3)]]</f>
        <v>0</v>
      </c>
      <c r="K516" s="55">
        <f>Tabla1[[#This Row],[RECHAZO ETAPA 1 (m3)]]</f>
        <v>0</v>
      </c>
      <c r="L516" s="55">
        <f>Tabla1[[#This Row],[PERMEADO ETAPA 1  (m3)]]</f>
        <v>0</v>
      </c>
      <c r="M516" s="54" t="e">
        <f>1-(Tabla1[[#This Row],[VOLUMEN ENVIADO A RO (m3)]]-Tabla1[[#This Row],[VOLUMEN ENVIADO PERMEADO RO (m3)]])/Tabla1[[#This Row],[VOLUMEN ENVIADO A RO (m3)]]</f>
        <v>#DIV/0!</v>
      </c>
      <c r="N516" s="342">
        <f>('[1]Contadores Por Turno 2026'!N518-'[1]Contadores Por Turno 2026'!N517)/1000</f>
        <v>0</v>
      </c>
      <c r="O516" s="55">
        <f>('[1]Contadores Por Turno 2026'!O518-'[1]Contadores Por Turno 2026'!O517)</f>
        <v>0</v>
      </c>
      <c r="P516" s="55">
        <f>+Tabla1[[#This Row],[ENTRADA RO 1 (m3)]]-Tabla1[[#This Row],[PERMEADO ETAPA 1  (m3)]]</f>
        <v>0</v>
      </c>
      <c r="Q516" s="54" t="e">
        <f>1-(Tabla1[[#This Row],[VOLUMEN ENVIADO A RO (m3)]]-Tabla1[[#This Row],[VOLUMEN ENVIADO PERMEADO RO (m3)]])/Tabla1[[#This Row],[VOLUMEN ENVIADO A RO (m3)]]</f>
        <v>#DIV/0!</v>
      </c>
      <c r="R516" s="55">
        <v>0</v>
      </c>
      <c r="S516" s="55" t="e">
        <f>((#REF!-#REF!))</f>
        <v>#REF!</v>
      </c>
      <c r="T516" s="55" t="e">
        <f>Tabla1[[#This Row],[ENTRADA ETAPA 2 (m3)]]-Tabla1[[#This Row],[PERMEADO ETAPA 2 (m3)]]</f>
        <v>#REF!</v>
      </c>
      <c r="U516" s="54" t="s">
        <v>18</v>
      </c>
      <c r="V516" s="55">
        <f>Tabla1[[#This Row],[VOLUMEN ENVIADO PERMEADO RO (m3)]]</f>
        <v>0</v>
      </c>
      <c r="W516" s="101" t="e">
        <f>Tabla1[[#This Row],[TOTAL CONSUMO AGUA LIMPIA PRODUCCIÓN (m3)]]+Tabla1[[#This Row],[TOTAL CONSUMO AGUA RECHAZO PRODUCCIÓN (m3)]]</f>
        <v>#REF!</v>
      </c>
      <c r="X51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6" s="101">
        <v>0</v>
      </c>
      <c r="Z516" s="101"/>
      <c r="AA516" s="106" t="e">
        <f>+Tabla1[[#This Row],[VOLUMEN CONSUMO AGUA LIMPIA TINTORERIA (m3)]]</f>
        <v>#REF!</v>
      </c>
      <c r="AB516" s="104" t="e">
        <f>Tabla1[[#This Row],[VOLUMEN CONSUMO AGUA LIMPIA TINTORERIA (m3)]]/Tabla1[[#This Row],[TOTAL CONSUMO AGUA PRODUCCIÓN (m3)]]</f>
        <v>#REF!</v>
      </c>
      <c r="AC516" s="106" t="e">
        <f>Tabla1[[#This Row],[TOTAL CONSUMO AGUA LIMPIA PRODUCCIÓN (m3)]]-Tabla1[[#This Row],[VOLUMEN CONSUMO AGUA LIMPIA LAVANDERIA (m3)]]</f>
        <v>#REF!</v>
      </c>
      <c r="AD516" s="106">
        <v>0</v>
      </c>
      <c r="AE516" s="110"/>
      <c r="AF516" s="110">
        <v>65</v>
      </c>
      <c r="AG516" s="110">
        <v>45</v>
      </c>
      <c r="AH516" s="110">
        <f>Tabla1[[#This Row],[VOLUMEN CONSUMO AGUA LIMPIA LAVANDERIA (m3)]]</f>
        <v>0</v>
      </c>
      <c r="AI516" s="104" t="e">
        <f>Tabla1[[#This Row],[VOLUMEN CONSUMO AGUA LIMPIA LAVANDERIA (m3)]]/Tabla1[[#This Row],[TOTAL CONSUMO AGUA PRODUCCIÓN (m3)]]</f>
        <v>#REF!</v>
      </c>
      <c r="AJ516" s="110">
        <f>'[1]Contadores Por Turno 2026'!D518-'[1]Contadores Por Turno 2026'!D517</f>
        <v>0</v>
      </c>
      <c r="AK516" s="110">
        <v>0</v>
      </c>
      <c r="AL516" s="110"/>
      <c r="AM516" s="110">
        <v>19</v>
      </c>
      <c r="AN516" s="110">
        <v>0</v>
      </c>
      <c r="AO516" s="107">
        <f>'[1]Contadores Por Turno 2026'!R518-'[1]Contadores Por Turno 2026'!R517</f>
        <v>0</v>
      </c>
      <c r="AP516" s="109" t="str">
        <f t="shared" si="1"/>
        <v>%</v>
      </c>
      <c r="AQ516" s="107">
        <v>0</v>
      </c>
      <c r="AR516" s="219">
        <v>8</v>
      </c>
      <c r="AS516" s="110">
        <f>'[1]Contadores Por Turno 2026'!L518-'[1]Contadores Por Turno 2026'!L517</f>
        <v>0</v>
      </c>
      <c r="AT516" s="107" t="e">
        <f>#REF!-#REF!</f>
        <v>#REF!</v>
      </c>
      <c r="AU516" s="107">
        <f>'[1]Contadores Por Turno 2026'!U518-'[1]Contadores Por Turno 2026'!U517</f>
        <v>0</v>
      </c>
      <c r="AV516" s="107">
        <f>'[1]Contadores Por Turno 2026'!V518-'[1]Contadores Por Turno 2026'!V517</f>
        <v>0</v>
      </c>
      <c r="AW516" s="107">
        <f>'[1]Contadores Por Turno 2026'!W518-'[1]Contadores Por Turno 2026'!W517</f>
        <v>0</v>
      </c>
      <c r="AX516" s="107"/>
      <c r="AY516" s="346">
        <f>('[1]Contadores Por Turno 2026'!AD518-'[1]Contadores Por Turno 2026'!AD517)</f>
        <v>0</v>
      </c>
      <c r="AZ516" s="346">
        <f>('[1]Contadores Por Turno 2026'!S518-'[1]Contadores Por Turno 2026'!S517)/1000</f>
        <v>0</v>
      </c>
      <c r="BA516" s="225"/>
      <c r="BB516" s="4"/>
    </row>
    <row r="517" spans="1:54" ht="15.75" thickBot="1" x14ac:dyDescent="0.3">
      <c r="A517" s="27">
        <f>+A516</f>
        <v>46194</v>
      </c>
      <c r="B517" s="28">
        <v>3</v>
      </c>
      <c r="C517" s="28">
        <f>WEEKNUM(Tabla1[[#This Row],[FECHA]],2)</f>
        <v>25</v>
      </c>
      <c r="D517" s="28">
        <f>DAY(Tabla1[[#This Row],[FECHA]])</f>
        <v>21</v>
      </c>
      <c r="E517" s="28" t="e">
        <f>#REF!-#REF!</f>
        <v>#REF!</v>
      </c>
      <c r="F517" s="28" t="e">
        <f>+Tabla1[[#This Row],[VOLUMEN  INGRESO PTAP (m3)]]*0.75</f>
        <v>#REF!</v>
      </c>
      <c r="G517" s="28"/>
      <c r="H51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7" s="28">
        <f>('[1]Contadores Por Turno 2026'!C519-'[1]Contadores Por Turno 2026'!C518)*10</f>
        <v>0</v>
      </c>
      <c r="J517" s="343">
        <f>Tabla1[[#This Row],[ENTRADA RO 1 (m3)]]</f>
        <v>0</v>
      </c>
      <c r="K517" s="61">
        <f>Tabla1[[#This Row],[RECHAZO ETAPA 1 (m3)]]</f>
        <v>0</v>
      </c>
      <c r="L517" s="61">
        <f>Tabla1[[#This Row],[PERMEADO ETAPA 1  (m3)]]</f>
        <v>0</v>
      </c>
      <c r="M517" s="60" t="e">
        <f>1-(Tabla1[[#This Row],[VOLUMEN ENVIADO A RO (m3)]]-Tabla1[[#This Row],[VOLUMEN ENVIADO PERMEADO RO (m3)]])/Tabla1[[#This Row],[VOLUMEN ENVIADO A RO (m3)]]</f>
        <v>#DIV/0!</v>
      </c>
      <c r="N517" s="343">
        <f>('[1]Contadores Por Turno 2026'!N519-'[1]Contadores Por Turno 2026'!N518)/1000</f>
        <v>0</v>
      </c>
      <c r="O517" s="61">
        <f>('[1]Contadores Por Turno 2026'!O519-'[1]Contadores Por Turno 2026'!O518)</f>
        <v>0</v>
      </c>
      <c r="P517" s="61">
        <f>+Tabla1[[#This Row],[ENTRADA RO 1 (m3)]]-Tabla1[[#This Row],[PERMEADO ETAPA 1  (m3)]]</f>
        <v>0</v>
      </c>
      <c r="Q517" s="60" t="e">
        <f>1-(Tabla1[[#This Row],[VOLUMEN ENVIADO A RO (m3)]]-Tabla1[[#This Row],[VOLUMEN ENVIADO PERMEADO RO (m3)]])/Tabla1[[#This Row],[VOLUMEN ENVIADO A RO (m3)]]</f>
        <v>#DIV/0!</v>
      </c>
      <c r="R517" s="61">
        <v>0</v>
      </c>
      <c r="S517" s="61" t="e">
        <f>((#REF!-#REF!))</f>
        <v>#REF!</v>
      </c>
      <c r="T517" s="61" t="e">
        <f>Tabla1[[#This Row],[ENTRADA ETAPA 2 (m3)]]-Tabla1[[#This Row],[PERMEADO ETAPA 2 (m3)]]</f>
        <v>#REF!</v>
      </c>
      <c r="U517" s="60" t="s">
        <v>18</v>
      </c>
      <c r="V517" s="61">
        <f>Tabla1[[#This Row],[VOLUMEN ENVIADO PERMEADO RO (m3)]]</f>
        <v>0</v>
      </c>
      <c r="W517" s="101" t="e">
        <f>Tabla1[[#This Row],[TOTAL CONSUMO AGUA LIMPIA PRODUCCIÓN (m3)]]+Tabla1[[#This Row],[TOTAL CONSUMO AGUA RECHAZO PRODUCCIÓN (m3)]]</f>
        <v>#REF!</v>
      </c>
      <c r="X5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7" s="101">
        <v>0</v>
      </c>
      <c r="Z517" s="101"/>
      <c r="AA517" s="111" t="e">
        <f>+Tabla1[[#This Row],[VOLUMEN CONSUMO AGUA LIMPIA TINTORERIA (m3)]]</f>
        <v>#REF!</v>
      </c>
      <c r="AB517" s="104" t="e">
        <f>Tabla1[[#This Row],[VOLUMEN CONSUMO AGUA LIMPIA TINTORERIA (m3)]]/Tabla1[[#This Row],[TOTAL CONSUMO AGUA PRODUCCIÓN (m3)]]</f>
        <v>#REF!</v>
      </c>
      <c r="AC517" s="111" t="e">
        <f>Tabla1[[#This Row],[TOTAL CONSUMO AGUA LIMPIA PRODUCCIÓN (m3)]]-Tabla1[[#This Row],[VOLUMEN CONSUMO AGUA LIMPIA LAVANDERIA (m3)]]</f>
        <v>#REF!</v>
      </c>
      <c r="AD517" s="111">
        <v>0</v>
      </c>
      <c r="AE517" s="115"/>
      <c r="AF517" s="115">
        <v>65</v>
      </c>
      <c r="AG517" s="115">
        <v>45</v>
      </c>
      <c r="AH517" s="115">
        <f>Tabla1[[#This Row],[VOLUMEN CONSUMO AGUA LIMPIA LAVANDERIA (m3)]]</f>
        <v>0</v>
      </c>
      <c r="AI517" s="104" t="e">
        <f>Tabla1[[#This Row],[VOLUMEN CONSUMO AGUA LIMPIA LAVANDERIA (m3)]]/Tabla1[[#This Row],[TOTAL CONSUMO AGUA PRODUCCIÓN (m3)]]</f>
        <v>#REF!</v>
      </c>
      <c r="AJ517" s="115">
        <f>'[1]Contadores Por Turno 2026'!D519-'[1]Contadores Por Turno 2026'!D518</f>
        <v>0</v>
      </c>
      <c r="AK517" s="115">
        <v>0</v>
      </c>
      <c r="AL517" s="115"/>
      <c r="AM517" s="115">
        <v>19</v>
      </c>
      <c r="AN517" s="115">
        <v>0</v>
      </c>
      <c r="AO517" s="112">
        <f>'[1]Contadores Por Turno 2026'!R519-'[1]Contadores Por Turno 2026'!R518</f>
        <v>0</v>
      </c>
      <c r="AP517" s="114" t="str">
        <f t="shared" si="1"/>
        <v>%</v>
      </c>
      <c r="AQ517" s="112">
        <v>0</v>
      </c>
      <c r="AR517" s="220">
        <v>8</v>
      </c>
      <c r="AS517" s="115">
        <f>'[1]Contadores Por Turno 2026'!L519-'[1]Contadores Por Turno 2026'!L518</f>
        <v>0</v>
      </c>
      <c r="AT517" s="112" t="e">
        <f>#REF!-#REF!</f>
        <v>#REF!</v>
      </c>
      <c r="AU517" s="112">
        <f>'[1]Contadores Por Turno 2026'!U519-'[1]Contadores Por Turno 2026'!U518</f>
        <v>0</v>
      </c>
      <c r="AV517" s="112">
        <f>'[1]Contadores Por Turno 2026'!V519-'[1]Contadores Por Turno 2026'!V518</f>
        <v>0</v>
      </c>
      <c r="AW517" s="112">
        <f>'[1]Contadores Por Turno 2026'!W519-'[1]Contadores Por Turno 2026'!W518</f>
        <v>0</v>
      </c>
      <c r="AX517" s="112"/>
      <c r="AY517" s="112">
        <f>('[1]Contadores Por Turno 2026'!AD519-'[1]Contadores Por Turno 2026'!AD518)</f>
        <v>0</v>
      </c>
      <c r="AZ517" s="112">
        <f>('[1]Contadores Por Turno 2026'!S519-'[1]Contadores Por Turno 2026'!S518)/1000</f>
        <v>0</v>
      </c>
      <c r="BA517" s="225"/>
      <c r="BB517" s="4"/>
    </row>
    <row r="518" spans="1:54" ht="15.75" thickBot="1" x14ac:dyDescent="0.3">
      <c r="A518" s="25">
        <f>+A517+1</f>
        <v>46195</v>
      </c>
      <c r="B518" s="26">
        <v>1</v>
      </c>
      <c r="C518" s="26">
        <f>WEEKNUM(Tabla1[[#This Row],[FECHA]],2)</f>
        <v>26</v>
      </c>
      <c r="D518" s="26">
        <f>DAY(Tabla1[[#This Row],[FECHA]])</f>
        <v>22</v>
      </c>
      <c r="E518" s="26" t="e">
        <f>#REF!-#REF!</f>
        <v>#REF!</v>
      </c>
      <c r="F518" s="26" t="e">
        <f>+Tabla1[[#This Row],[VOLUMEN  INGRESO PTAP (m3)]]*0.75</f>
        <v>#REF!</v>
      </c>
      <c r="G518" s="26"/>
      <c r="H5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8" s="26">
        <f>('[1]Contadores Por Turno 2026'!C520-'[1]Contadores Por Turno 2026'!C519)*10</f>
        <v>0</v>
      </c>
      <c r="J518" s="341">
        <f>Tabla1[[#This Row],[ENTRADA RO 1 (m3)]]</f>
        <v>0</v>
      </c>
      <c r="K518" s="57">
        <f>Tabla1[[#This Row],[RECHAZO ETAPA 1 (m3)]]</f>
        <v>0</v>
      </c>
      <c r="L518" s="57">
        <f>Tabla1[[#This Row],[PERMEADO ETAPA 1  (m3)]]</f>
        <v>0</v>
      </c>
      <c r="M518" s="56" t="e">
        <f>1-(Tabla1[[#This Row],[VOLUMEN ENVIADO A RO (m3)]]-Tabla1[[#This Row],[VOLUMEN ENVIADO PERMEADO RO (m3)]])/Tabla1[[#This Row],[VOLUMEN ENVIADO A RO (m3)]]</f>
        <v>#DIV/0!</v>
      </c>
      <c r="N518" s="341">
        <f>('[1]Contadores Por Turno 2026'!N520-'[1]Contadores Por Turno 2026'!N519)/1000</f>
        <v>0</v>
      </c>
      <c r="O518" s="57">
        <f>('[1]Contadores Por Turno 2026'!O520-'[1]Contadores Por Turno 2026'!O519)</f>
        <v>0</v>
      </c>
      <c r="P518" s="57">
        <f>+Tabla1[[#This Row],[ENTRADA RO 1 (m3)]]-Tabla1[[#This Row],[PERMEADO ETAPA 1  (m3)]]</f>
        <v>0</v>
      </c>
      <c r="Q518" s="56" t="e">
        <f>1-(Tabla1[[#This Row],[VOLUMEN ENVIADO A RO (m3)]]-Tabla1[[#This Row],[VOLUMEN ENVIADO PERMEADO RO (m3)]])/Tabla1[[#This Row],[VOLUMEN ENVIADO A RO (m3)]]</f>
        <v>#DIV/0!</v>
      </c>
      <c r="R518" s="57">
        <v>0</v>
      </c>
      <c r="S518" s="57" t="e">
        <f>((#REF!-#REF!))</f>
        <v>#REF!</v>
      </c>
      <c r="T518" s="57" t="e">
        <f>Tabla1[[#This Row],[ENTRADA ETAPA 2 (m3)]]-Tabla1[[#This Row],[PERMEADO ETAPA 2 (m3)]]</f>
        <v>#REF!</v>
      </c>
      <c r="U518" s="56" t="s">
        <v>18</v>
      </c>
      <c r="V518" s="57">
        <f>Tabla1[[#This Row],[VOLUMEN ENVIADO PERMEADO RO (m3)]]</f>
        <v>0</v>
      </c>
      <c r="W518" s="101" t="e">
        <f>Tabla1[[#This Row],[TOTAL CONSUMO AGUA LIMPIA PRODUCCIÓN (m3)]]+Tabla1[[#This Row],[TOTAL CONSUMO AGUA RECHAZO PRODUCCIÓN (m3)]]</f>
        <v>#REF!</v>
      </c>
      <c r="X51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8" s="101">
        <v>0</v>
      </c>
      <c r="Z518" s="101"/>
      <c r="AA518" s="101" t="e">
        <f>+Tabla1[[#This Row],[VOLUMEN CONSUMO AGUA LIMPIA TINTORERIA (m3)]]</f>
        <v>#REF!</v>
      </c>
      <c r="AB518" s="104" t="e">
        <f>Tabla1[[#This Row],[VOLUMEN CONSUMO AGUA LIMPIA TINTORERIA (m3)]]/Tabla1[[#This Row],[TOTAL CONSUMO AGUA PRODUCCIÓN (m3)]]</f>
        <v>#REF!</v>
      </c>
      <c r="AC518" s="101" t="e">
        <f>Tabla1[[#This Row],[TOTAL CONSUMO AGUA LIMPIA PRODUCCIÓN (m3)]]-Tabla1[[#This Row],[VOLUMEN CONSUMO AGUA LIMPIA LAVANDERIA (m3)]]</f>
        <v>#REF!</v>
      </c>
      <c r="AD518" s="101">
        <v>0</v>
      </c>
      <c r="AE518" s="105"/>
      <c r="AF518" s="105">
        <v>65</v>
      </c>
      <c r="AG518" s="105">
        <v>45</v>
      </c>
      <c r="AH518" s="105">
        <f>Tabla1[[#This Row],[VOLUMEN CONSUMO AGUA LIMPIA LAVANDERIA (m3)]]</f>
        <v>0</v>
      </c>
      <c r="AI518" s="104" t="e">
        <f>Tabla1[[#This Row],[VOLUMEN CONSUMO AGUA LIMPIA LAVANDERIA (m3)]]/Tabla1[[#This Row],[TOTAL CONSUMO AGUA PRODUCCIÓN (m3)]]</f>
        <v>#REF!</v>
      </c>
      <c r="AJ518" s="105">
        <f>'[1]Contadores Por Turno 2026'!D520-'[1]Contadores Por Turno 2026'!D519</f>
        <v>0</v>
      </c>
      <c r="AK518" s="105">
        <v>0</v>
      </c>
      <c r="AL518" s="105"/>
      <c r="AM518" s="105">
        <v>19</v>
      </c>
      <c r="AN518" s="105">
        <v>0</v>
      </c>
      <c r="AO518" s="102">
        <f>'[1]Contadores Por Turno 2026'!R520-'[1]Contadores Por Turno 2026'!R519</f>
        <v>0</v>
      </c>
      <c r="AP518" s="104" t="str">
        <f t="shared" si="1"/>
        <v>%</v>
      </c>
      <c r="AQ518" s="102">
        <v>0</v>
      </c>
      <c r="AR518" s="218">
        <v>8</v>
      </c>
      <c r="AS518" s="105">
        <f>'[1]Contadores Por Turno 2026'!L520-'[1]Contadores Por Turno 2026'!L519</f>
        <v>0</v>
      </c>
      <c r="AT518" s="102" t="e">
        <f>#REF!-#REF!</f>
        <v>#REF!</v>
      </c>
      <c r="AU518" s="102">
        <f>'[1]Contadores Por Turno 2026'!U520-'[1]Contadores Por Turno 2026'!U519</f>
        <v>0</v>
      </c>
      <c r="AV518" s="102">
        <f>'[1]Contadores Por Turno 2026'!V520-'[1]Contadores Por Turno 2026'!V519</f>
        <v>0</v>
      </c>
      <c r="AW518" s="102">
        <f>'[1]Contadores Por Turno 2026'!W520-'[1]Contadores Por Turno 2026'!W519</f>
        <v>0</v>
      </c>
      <c r="AX518" s="102"/>
      <c r="AY518" s="345">
        <f>('[1]Contadores Por Turno 2026'!AD520-'[1]Contadores Por Turno 2026'!AD519)</f>
        <v>0</v>
      </c>
      <c r="AZ518" s="345">
        <f>('[1]Contadores Por Turno 2026'!S520-'[1]Contadores Por Turno 2026'!S519)/1000</f>
        <v>0</v>
      </c>
      <c r="BA518" s="225"/>
      <c r="BB518" s="4"/>
    </row>
    <row r="519" spans="1:54" ht="15.75" thickBot="1" x14ac:dyDescent="0.3">
      <c r="A519" s="23">
        <f>+A518</f>
        <v>46195</v>
      </c>
      <c r="B519" s="17">
        <v>2</v>
      </c>
      <c r="C519" s="17">
        <f>WEEKNUM(Tabla1[[#This Row],[FECHA]],2)</f>
        <v>26</v>
      </c>
      <c r="D519" s="17">
        <f>DAY(Tabla1[[#This Row],[FECHA]])</f>
        <v>22</v>
      </c>
      <c r="E519" s="17" t="e">
        <f>#REF!-#REF!</f>
        <v>#REF!</v>
      </c>
      <c r="F519" s="17" t="e">
        <f>+Tabla1[[#This Row],[VOLUMEN  INGRESO PTAP (m3)]]*0.75</f>
        <v>#REF!</v>
      </c>
      <c r="H51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9" s="17">
        <f>('[1]Contadores Por Turno 2026'!C521-'[1]Contadores Por Turno 2026'!C520)*10</f>
        <v>0</v>
      </c>
      <c r="J519" s="342">
        <f>Tabla1[[#This Row],[ENTRADA RO 1 (m3)]]</f>
        <v>0</v>
      </c>
      <c r="K519" s="55">
        <f>Tabla1[[#This Row],[RECHAZO ETAPA 1 (m3)]]</f>
        <v>0</v>
      </c>
      <c r="L519" s="55">
        <f>Tabla1[[#This Row],[PERMEADO ETAPA 1  (m3)]]</f>
        <v>0</v>
      </c>
      <c r="M519" s="54" t="e">
        <f>1-(Tabla1[[#This Row],[VOLUMEN ENVIADO A RO (m3)]]-Tabla1[[#This Row],[VOLUMEN ENVIADO PERMEADO RO (m3)]])/Tabla1[[#This Row],[VOLUMEN ENVIADO A RO (m3)]]</f>
        <v>#DIV/0!</v>
      </c>
      <c r="N519" s="342">
        <f>('[1]Contadores Por Turno 2026'!N521-'[1]Contadores Por Turno 2026'!N520)/1000</f>
        <v>0</v>
      </c>
      <c r="O519" s="55">
        <f>('[1]Contadores Por Turno 2026'!O521-'[1]Contadores Por Turno 2026'!O520)</f>
        <v>0</v>
      </c>
      <c r="P519" s="55">
        <f>+Tabla1[[#This Row],[ENTRADA RO 1 (m3)]]-Tabla1[[#This Row],[PERMEADO ETAPA 1  (m3)]]</f>
        <v>0</v>
      </c>
      <c r="Q519" s="54" t="e">
        <f>1-(Tabla1[[#This Row],[VOLUMEN ENVIADO A RO (m3)]]-Tabla1[[#This Row],[VOLUMEN ENVIADO PERMEADO RO (m3)]])/Tabla1[[#This Row],[VOLUMEN ENVIADO A RO (m3)]]</f>
        <v>#DIV/0!</v>
      </c>
      <c r="R519" s="55">
        <v>0</v>
      </c>
      <c r="S519" s="55" t="e">
        <f>((#REF!-#REF!))</f>
        <v>#REF!</v>
      </c>
      <c r="T519" s="55" t="e">
        <f>Tabla1[[#This Row],[ENTRADA ETAPA 2 (m3)]]-Tabla1[[#This Row],[PERMEADO ETAPA 2 (m3)]]</f>
        <v>#REF!</v>
      </c>
      <c r="U519" s="54" t="s">
        <v>18</v>
      </c>
      <c r="V519" s="55">
        <f>Tabla1[[#This Row],[VOLUMEN ENVIADO PERMEADO RO (m3)]]</f>
        <v>0</v>
      </c>
      <c r="W519" s="101" t="e">
        <f>Tabla1[[#This Row],[TOTAL CONSUMO AGUA LIMPIA PRODUCCIÓN (m3)]]+Tabla1[[#This Row],[TOTAL CONSUMO AGUA RECHAZO PRODUCCIÓN (m3)]]</f>
        <v>#REF!</v>
      </c>
      <c r="X51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9" s="101">
        <v>0</v>
      </c>
      <c r="Z519" s="101"/>
      <c r="AA519" s="106" t="e">
        <f>+Tabla1[[#This Row],[VOLUMEN CONSUMO AGUA LIMPIA TINTORERIA (m3)]]</f>
        <v>#REF!</v>
      </c>
      <c r="AB519" s="104" t="e">
        <f>Tabla1[[#This Row],[VOLUMEN CONSUMO AGUA LIMPIA TINTORERIA (m3)]]/Tabla1[[#This Row],[TOTAL CONSUMO AGUA PRODUCCIÓN (m3)]]</f>
        <v>#REF!</v>
      </c>
      <c r="AC519" s="106" t="e">
        <f>Tabla1[[#This Row],[TOTAL CONSUMO AGUA LIMPIA PRODUCCIÓN (m3)]]-Tabla1[[#This Row],[VOLUMEN CONSUMO AGUA LIMPIA LAVANDERIA (m3)]]</f>
        <v>#REF!</v>
      </c>
      <c r="AD519" s="106">
        <v>0</v>
      </c>
      <c r="AE519" s="110"/>
      <c r="AF519" s="110">
        <v>65</v>
      </c>
      <c r="AG519" s="110">
        <v>45</v>
      </c>
      <c r="AH519" s="110">
        <f>Tabla1[[#This Row],[VOLUMEN CONSUMO AGUA LIMPIA LAVANDERIA (m3)]]</f>
        <v>0</v>
      </c>
      <c r="AI519" s="104" t="e">
        <f>Tabla1[[#This Row],[VOLUMEN CONSUMO AGUA LIMPIA LAVANDERIA (m3)]]/Tabla1[[#This Row],[TOTAL CONSUMO AGUA PRODUCCIÓN (m3)]]</f>
        <v>#REF!</v>
      </c>
      <c r="AJ519" s="110">
        <f>'[1]Contadores Por Turno 2026'!D521-'[1]Contadores Por Turno 2026'!D520</f>
        <v>0</v>
      </c>
      <c r="AK519" s="110">
        <v>0</v>
      </c>
      <c r="AL519" s="110"/>
      <c r="AM519" s="110">
        <v>19</v>
      </c>
      <c r="AN519" s="110">
        <v>0</v>
      </c>
      <c r="AO519" s="107">
        <f>'[1]Contadores Por Turno 2026'!R521-'[1]Contadores Por Turno 2026'!R520</f>
        <v>0</v>
      </c>
      <c r="AP519" s="109" t="str">
        <f t="shared" si="1"/>
        <v>%</v>
      </c>
      <c r="AQ519" s="107"/>
      <c r="AR519" s="219">
        <v>8</v>
      </c>
      <c r="AS519" s="110">
        <f>'[1]Contadores Por Turno 2026'!L521-'[1]Contadores Por Turno 2026'!L520</f>
        <v>0</v>
      </c>
      <c r="AT519" s="107" t="e">
        <f>#REF!-#REF!</f>
        <v>#REF!</v>
      </c>
      <c r="AU519" s="107">
        <f>'[1]Contadores Por Turno 2026'!U521-'[1]Contadores Por Turno 2026'!U520</f>
        <v>0</v>
      </c>
      <c r="AV519" s="107">
        <f>'[1]Contadores Por Turno 2026'!V521-'[1]Contadores Por Turno 2026'!V520</f>
        <v>0</v>
      </c>
      <c r="AW519" s="107">
        <f>'[1]Contadores Por Turno 2026'!W521-'[1]Contadores Por Turno 2026'!W520</f>
        <v>0</v>
      </c>
      <c r="AX519" s="107"/>
      <c r="AY519" s="346">
        <f>('[1]Contadores Por Turno 2026'!AD521-'[1]Contadores Por Turno 2026'!AD520)</f>
        <v>0</v>
      </c>
      <c r="AZ519" s="346">
        <f>('[1]Contadores Por Turno 2026'!S521-'[1]Contadores Por Turno 2026'!S520)/1000</f>
        <v>0</v>
      </c>
      <c r="BA519" s="225"/>
      <c r="BB519" s="4"/>
    </row>
    <row r="520" spans="1:54" ht="15.75" thickBot="1" x14ac:dyDescent="0.3">
      <c r="A520" s="27">
        <f>+A519</f>
        <v>46195</v>
      </c>
      <c r="B520" s="28">
        <v>3</v>
      </c>
      <c r="C520" s="28">
        <f>WEEKNUM(Tabla1[[#This Row],[FECHA]],2)</f>
        <v>26</v>
      </c>
      <c r="D520" s="28">
        <f>DAY(Tabla1[[#This Row],[FECHA]])</f>
        <v>22</v>
      </c>
      <c r="E520" s="28" t="e">
        <f>#REF!-#REF!</f>
        <v>#REF!</v>
      </c>
      <c r="F520" s="28" t="e">
        <f>+Tabla1[[#This Row],[VOLUMEN  INGRESO PTAP (m3)]]*0.75</f>
        <v>#REF!</v>
      </c>
      <c r="G520" s="28"/>
      <c r="H52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0" s="28">
        <f>('[1]Contadores Por Turno 2026'!C522-'[1]Contadores Por Turno 2026'!C521)*10</f>
        <v>0</v>
      </c>
      <c r="J520" s="343">
        <f>Tabla1[[#This Row],[ENTRADA RO 1 (m3)]]</f>
        <v>0</v>
      </c>
      <c r="K520" s="61">
        <f>Tabla1[[#This Row],[RECHAZO ETAPA 1 (m3)]]</f>
        <v>0</v>
      </c>
      <c r="L520" s="61">
        <f>Tabla1[[#This Row],[PERMEADO ETAPA 1  (m3)]]</f>
        <v>0</v>
      </c>
      <c r="M520" s="60" t="e">
        <f>1-(Tabla1[[#This Row],[VOLUMEN ENVIADO A RO (m3)]]-Tabla1[[#This Row],[VOLUMEN ENVIADO PERMEADO RO (m3)]])/Tabla1[[#This Row],[VOLUMEN ENVIADO A RO (m3)]]</f>
        <v>#DIV/0!</v>
      </c>
      <c r="N520" s="343">
        <f>('[1]Contadores Por Turno 2026'!N522-'[1]Contadores Por Turno 2026'!N521)/1000</f>
        <v>0</v>
      </c>
      <c r="O520" s="61">
        <f>('[1]Contadores Por Turno 2026'!O522-'[1]Contadores Por Turno 2026'!O521)</f>
        <v>0</v>
      </c>
      <c r="P520" s="61">
        <f>+Tabla1[[#This Row],[ENTRADA RO 1 (m3)]]-Tabla1[[#This Row],[PERMEADO ETAPA 1  (m3)]]</f>
        <v>0</v>
      </c>
      <c r="Q520" s="60" t="e">
        <f>1-(Tabla1[[#This Row],[VOLUMEN ENVIADO A RO (m3)]]-Tabla1[[#This Row],[VOLUMEN ENVIADO PERMEADO RO (m3)]])/Tabla1[[#This Row],[VOLUMEN ENVIADO A RO (m3)]]</f>
        <v>#DIV/0!</v>
      </c>
      <c r="R520" s="61">
        <v>0</v>
      </c>
      <c r="S520" s="61" t="e">
        <f>((#REF!-#REF!))</f>
        <v>#REF!</v>
      </c>
      <c r="T520" s="61" t="e">
        <f>Tabla1[[#This Row],[ENTRADA ETAPA 2 (m3)]]-Tabla1[[#This Row],[PERMEADO ETAPA 2 (m3)]]</f>
        <v>#REF!</v>
      </c>
      <c r="U520" s="60" t="s">
        <v>18</v>
      </c>
      <c r="V520" s="61">
        <f>Tabla1[[#This Row],[VOLUMEN ENVIADO PERMEADO RO (m3)]]</f>
        <v>0</v>
      </c>
      <c r="W520" s="101" t="e">
        <f>Tabla1[[#This Row],[TOTAL CONSUMO AGUA LIMPIA PRODUCCIÓN (m3)]]+Tabla1[[#This Row],[TOTAL CONSUMO AGUA RECHAZO PRODUCCIÓN (m3)]]</f>
        <v>#REF!</v>
      </c>
      <c r="X5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0" s="101">
        <v>0</v>
      </c>
      <c r="Z520" s="101"/>
      <c r="AA520" s="111" t="e">
        <f>+Tabla1[[#This Row],[VOLUMEN CONSUMO AGUA LIMPIA TINTORERIA (m3)]]</f>
        <v>#REF!</v>
      </c>
      <c r="AB520" s="104" t="e">
        <f>Tabla1[[#This Row],[VOLUMEN CONSUMO AGUA LIMPIA TINTORERIA (m3)]]/Tabla1[[#This Row],[TOTAL CONSUMO AGUA PRODUCCIÓN (m3)]]</f>
        <v>#REF!</v>
      </c>
      <c r="AC520" s="111" t="e">
        <f>Tabla1[[#This Row],[TOTAL CONSUMO AGUA LIMPIA PRODUCCIÓN (m3)]]-Tabla1[[#This Row],[VOLUMEN CONSUMO AGUA LIMPIA LAVANDERIA (m3)]]</f>
        <v>#REF!</v>
      </c>
      <c r="AD520" s="111">
        <v>0</v>
      </c>
      <c r="AE520" s="115"/>
      <c r="AF520" s="115">
        <v>65</v>
      </c>
      <c r="AG520" s="115">
        <v>45</v>
      </c>
      <c r="AH520" s="115">
        <f>Tabla1[[#This Row],[VOLUMEN CONSUMO AGUA LIMPIA LAVANDERIA (m3)]]</f>
        <v>0</v>
      </c>
      <c r="AI520" s="104" t="e">
        <f>Tabla1[[#This Row],[VOLUMEN CONSUMO AGUA LIMPIA LAVANDERIA (m3)]]/Tabla1[[#This Row],[TOTAL CONSUMO AGUA PRODUCCIÓN (m3)]]</f>
        <v>#REF!</v>
      </c>
      <c r="AJ520" s="115">
        <f>'[1]Contadores Por Turno 2026'!D522-'[1]Contadores Por Turno 2026'!D521</f>
        <v>0</v>
      </c>
      <c r="AK520" s="115">
        <v>0</v>
      </c>
      <c r="AL520" s="115"/>
      <c r="AM520" s="115">
        <v>19</v>
      </c>
      <c r="AN520" s="115">
        <v>0</v>
      </c>
      <c r="AO520" s="112">
        <f>'[1]Contadores Por Turno 2026'!R522-'[1]Contadores Por Turno 2026'!R521</f>
        <v>0</v>
      </c>
      <c r="AP520" s="114" t="str">
        <f t="shared" si="1"/>
        <v>%</v>
      </c>
      <c r="AQ520" s="112"/>
      <c r="AR520" s="220">
        <v>8</v>
      </c>
      <c r="AS520" s="115">
        <f>'[1]Contadores Por Turno 2026'!L522-'[1]Contadores Por Turno 2026'!L521</f>
        <v>0</v>
      </c>
      <c r="AT520" s="112" t="e">
        <f>#REF!-#REF!</f>
        <v>#REF!</v>
      </c>
      <c r="AU520" s="112">
        <f>'[1]Contadores Por Turno 2026'!U522-'[1]Contadores Por Turno 2026'!U521</f>
        <v>0</v>
      </c>
      <c r="AV520" s="112">
        <f>'[1]Contadores Por Turno 2026'!V522-'[1]Contadores Por Turno 2026'!V521</f>
        <v>0</v>
      </c>
      <c r="AW520" s="112">
        <f>'[1]Contadores Por Turno 2026'!W522-'[1]Contadores Por Turno 2026'!W521</f>
        <v>0</v>
      </c>
      <c r="AX520" s="112"/>
      <c r="AY520" s="112">
        <f>('[1]Contadores Por Turno 2026'!AD522-'[1]Contadores Por Turno 2026'!AD521)</f>
        <v>0</v>
      </c>
      <c r="AZ520" s="112">
        <f>('[1]Contadores Por Turno 2026'!S522-'[1]Contadores Por Turno 2026'!S521)/1000</f>
        <v>0</v>
      </c>
      <c r="BA520" s="225"/>
      <c r="BB520" s="4"/>
    </row>
    <row r="521" spans="1:54" ht="15.75" thickBot="1" x14ac:dyDescent="0.3">
      <c r="A521" s="25">
        <f>+A520+1</f>
        <v>46196</v>
      </c>
      <c r="B521" s="26">
        <v>1</v>
      </c>
      <c r="C521" s="26">
        <f>WEEKNUM(Tabla1[[#This Row],[FECHA]],2)</f>
        <v>26</v>
      </c>
      <c r="D521" s="26">
        <f>DAY(Tabla1[[#This Row],[FECHA]])</f>
        <v>23</v>
      </c>
      <c r="E521" s="26" t="e">
        <f>#REF!-#REF!</f>
        <v>#REF!</v>
      </c>
      <c r="F521" s="26" t="e">
        <f>+Tabla1[[#This Row],[VOLUMEN  INGRESO PTAP (m3)]]*0.75</f>
        <v>#REF!</v>
      </c>
      <c r="G521" s="26"/>
      <c r="H5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1" s="26">
        <f>('[1]Contadores Por Turno 2026'!C523-'[1]Contadores Por Turno 2026'!C522)*10</f>
        <v>0</v>
      </c>
      <c r="J521" s="341">
        <f>Tabla1[[#This Row],[ENTRADA RO 1 (m3)]]</f>
        <v>0</v>
      </c>
      <c r="K521" s="57">
        <f>Tabla1[[#This Row],[RECHAZO ETAPA 1 (m3)]]</f>
        <v>0</v>
      </c>
      <c r="L521" s="57">
        <f>Tabla1[[#This Row],[PERMEADO ETAPA 1  (m3)]]</f>
        <v>0</v>
      </c>
      <c r="M521" s="56" t="e">
        <f>1-(Tabla1[[#This Row],[VOLUMEN ENVIADO A RO (m3)]]-Tabla1[[#This Row],[VOLUMEN ENVIADO PERMEADO RO (m3)]])/Tabla1[[#This Row],[VOLUMEN ENVIADO A RO (m3)]]</f>
        <v>#DIV/0!</v>
      </c>
      <c r="N521" s="341">
        <f>('[1]Contadores Por Turno 2026'!N523-'[1]Contadores Por Turno 2026'!N522)/1000</f>
        <v>0</v>
      </c>
      <c r="O521" s="57">
        <f>('[1]Contadores Por Turno 2026'!O523-'[1]Contadores Por Turno 2026'!O522)</f>
        <v>0</v>
      </c>
      <c r="P521" s="57">
        <f>+Tabla1[[#This Row],[ENTRADA RO 1 (m3)]]-Tabla1[[#This Row],[PERMEADO ETAPA 1  (m3)]]</f>
        <v>0</v>
      </c>
      <c r="Q521" s="56" t="e">
        <f>1-(Tabla1[[#This Row],[VOLUMEN ENVIADO A RO (m3)]]-Tabla1[[#This Row],[VOLUMEN ENVIADO PERMEADO RO (m3)]])/Tabla1[[#This Row],[VOLUMEN ENVIADO A RO (m3)]]</f>
        <v>#DIV/0!</v>
      </c>
      <c r="R521" s="57">
        <v>0</v>
      </c>
      <c r="S521" s="57" t="e">
        <f>((#REF!-#REF!))</f>
        <v>#REF!</v>
      </c>
      <c r="T521" s="57" t="e">
        <f>Tabla1[[#This Row],[ENTRADA ETAPA 2 (m3)]]-Tabla1[[#This Row],[PERMEADO ETAPA 2 (m3)]]</f>
        <v>#REF!</v>
      </c>
      <c r="U521" s="56" t="s">
        <v>18</v>
      </c>
      <c r="V521" s="57">
        <f>Tabla1[[#This Row],[VOLUMEN ENVIADO PERMEADO RO (m3)]]</f>
        <v>0</v>
      </c>
      <c r="W521" s="101" t="e">
        <f>Tabla1[[#This Row],[TOTAL CONSUMO AGUA LIMPIA PRODUCCIÓN (m3)]]+Tabla1[[#This Row],[TOTAL CONSUMO AGUA RECHAZO PRODUCCIÓN (m3)]]</f>
        <v>#REF!</v>
      </c>
      <c r="X52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1" s="101">
        <v>0</v>
      </c>
      <c r="Z521" s="101"/>
      <c r="AA521" s="101" t="e">
        <f>+Tabla1[[#This Row],[VOLUMEN CONSUMO AGUA LIMPIA TINTORERIA (m3)]]</f>
        <v>#REF!</v>
      </c>
      <c r="AB521" s="104" t="e">
        <f>Tabla1[[#This Row],[VOLUMEN CONSUMO AGUA LIMPIA TINTORERIA (m3)]]/Tabla1[[#This Row],[TOTAL CONSUMO AGUA PRODUCCIÓN (m3)]]</f>
        <v>#REF!</v>
      </c>
      <c r="AC521" s="101" t="e">
        <f>Tabla1[[#This Row],[TOTAL CONSUMO AGUA LIMPIA PRODUCCIÓN (m3)]]-Tabla1[[#This Row],[VOLUMEN CONSUMO AGUA LIMPIA LAVANDERIA (m3)]]</f>
        <v>#REF!</v>
      </c>
      <c r="AD521" s="101">
        <v>0</v>
      </c>
      <c r="AE521" s="105"/>
      <c r="AF521" s="105">
        <v>65</v>
      </c>
      <c r="AG521" s="105">
        <v>45</v>
      </c>
      <c r="AH521" s="105">
        <f>Tabla1[[#This Row],[VOLUMEN CONSUMO AGUA LIMPIA LAVANDERIA (m3)]]</f>
        <v>0</v>
      </c>
      <c r="AI521" s="104" t="e">
        <f>Tabla1[[#This Row],[VOLUMEN CONSUMO AGUA LIMPIA LAVANDERIA (m3)]]/Tabla1[[#This Row],[TOTAL CONSUMO AGUA PRODUCCIÓN (m3)]]</f>
        <v>#REF!</v>
      </c>
      <c r="AJ521" s="105">
        <f>'[1]Contadores Por Turno 2026'!D523-'[1]Contadores Por Turno 2026'!D522</f>
        <v>0</v>
      </c>
      <c r="AK521" s="105">
        <v>0</v>
      </c>
      <c r="AL521" s="105"/>
      <c r="AM521" s="105">
        <v>19</v>
      </c>
      <c r="AN521" s="105">
        <v>0</v>
      </c>
      <c r="AO521" s="102">
        <f>'[1]Contadores Por Turno 2026'!R523-'[1]Contadores Por Turno 2026'!R522</f>
        <v>0</v>
      </c>
      <c r="AP521" s="104" t="str">
        <f t="shared" si="1"/>
        <v>%</v>
      </c>
      <c r="AQ521" s="102"/>
      <c r="AR521" s="218">
        <v>8</v>
      </c>
      <c r="AS521" s="105">
        <f>'[1]Contadores Por Turno 2026'!L523-'[1]Contadores Por Turno 2026'!L522</f>
        <v>0</v>
      </c>
      <c r="AT521" s="102" t="e">
        <f>#REF!-#REF!</f>
        <v>#REF!</v>
      </c>
      <c r="AU521" s="102">
        <f>'[1]Contadores Por Turno 2026'!U523-'[1]Contadores Por Turno 2026'!U522</f>
        <v>0</v>
      </c>
      <c r="AV521" s="102">
        <f>'[1]Contadores Por Turno 2026'!V523-'[1]Contadores Por Turno 2026'!V522</f>
        <v>0</v>
      </c>
      <c r="AW521" s="102">
        <f>'[1]Contadores Por Turno 2026'!W523-'[1]Contadores Por Turno 2026'!W522</f>
        <v>0</v>
      </c>
      <c r="AX521" s="102"/>
      <c r="AY521" s="345">
        <f>('[1]Contadores Por Turno 2026'!AD523-'[1]Contadores Por Turno 2026'!AD522)</f>
        <v>0</v>
      </c>
      <c r="AZ521" s="345">
        <f>('[1]Contadores Por Turno 2026'!S523-'[1]Contadores Por Turno 2026'!S522)/1000</f>
        <v>0</v>
      </c>
      <c r="BA521" s="225"/>
      <c r="BB521" s="4"/>
    </row>
    <row r="522" spans="1:54" ht="15.75" thickBot="1" x14ac:dyDescent="0.3">
      <c r="A522" s="23">
        <f>+A521</f>
        <v>46196</v>
      </c>
      <c r="B522" s="17">
        <v>2</v>
      </c>
      <c r="C522" s="17">
        <f>WEEKNUM(Tabla1[[#This Row],[FECHA]],2)</f>
        <v>26</v>
      </c>
      <c r="D522" s="17">
        <f>DAY(Tabla1[[#This Row],[FECHA]])</f>
        <v>23</v>
      </c>
      <c r="E522" s="17" t="e">
        <f>#REF!-#REF!</f>
        <v>#REF!</v>
      </c>
      <c r="F522" s="17" t="e">
        <f>+Tabla1[[#This Row],[VOLUMEN  INGRESO PTAP (m3)]]*0.75</f>
        <v>#REF!</v>
      </c>
      <c r="H52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2" s="17">
        <f>('[1]Contadores Por Turno 2026'!C524-'[1]Contadores Por Turno 2026'!C523)*10</f>
        <v>0</v>
      </c>
      <c r="J522" s="342">
        <f>Tabla1[[#This Row],[ENTRADA RO 1 (m3)]]</f>
        <v>0</v>
      </c>
      <c r="K522" s="55">
        <f>Tabla1[[#This Row],[RECHAZO ETAPA 1 (m3)]]</f>
        <v>0</v>
      </c>
      <c r="L522" s="55">
        <f>Tabla1[[#This Row],[PERMEADO ETAPA 1  (m3)]]</f>
        <v>0</v>
      </c>
      <c r="M522" s="54" t="e">
        <f>1-(Tabla1[[#This Row],[VOLUMEN ENVIADO A RO (m3)]]-Tabla1[[#This Row],[VOLUMEN ENVIADO PERMEADO RO (m3)]])/Tabla1[[#This Row],[VOLUMEN ENVIADO A RO (m3)]]</f>
        <v>#DIV/0!</v>
      </c>
      <c r="N522" s="342">
        <f>('[1]Contadores Por Turno 2026'!N524-'[1]Contadores Por Turno 2026'!N523)/1000</f>
        <v>0</v>
      </c>
      <c r="O522" s="55">
        <f>('[1]Contadores Por Turno 2026'!O524-'[1]Contadores Por Turno 2026'!O523)</f>
        <v>0</v>
      </c>
      <c r="P522" s="55">
        <f>+Tabla1[[#This Row],[ENTRADA RO 1 (m3)]]-Tabla1[[#This Row],[PERMEADO ETAPA 1  (m3)]]</f>
        <v>0</v>
      </c>
      <c r="Q522" s="54" t="e">
        <f>1-(Tabla1[[#This Row],[VOLUMEN ENVIADO A RO (m3)]]-Tabla1[[#This Row],[VOLUMEN ENVIADO PERMEADO RO (m3)]])/Tabla1[[#This Row],[VOLUMEN ENVIADO A RO (m3)]]</f>
        <v>#DIV/0!</v>
      </c>
      <c r="R522" s="55">
        <v>0</v>
      </c>
      <c r="S522" s="55" t="e">
        <f>((#REF!-#REF!))</f>
        <v>#REF!</v>
      </c>
      <c r="T522" s="55" t="e">
        <f>Tabla1[[#This Row],[ENTRADA ETAPA 2 (m3)]]-Tabla1[[#This Row],[PERMEADO ETAPA 2 (m3)]]</f>
        <v>#REF!</v>
      </c>
      <c r="U522" s="54" t="s">
        <v>18</v>
      </c>
      <c r="V522" s="55">
        <f>Tabla1[[#This Row],[VOLUMEN ENVIADO PERMEADO RO (m3)]]</f>
        <v>0</v>
      </c>
      <c r="W522" s="101" t="e">
        <f>Tabla1[[#This Row],[TOTAL CONSUMO AGUA LIMPIA PRODUCCIÓN (m3)]]+Tabla1[[#This Row],[TOTAL CONSUMO AGUA RECHAZO PRODUCCIÓN (m3)]]</f>
        <v>#REF!</v>
      </c>
      <c r="X52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2" s="101">
        <v>0</v>
      </c>
      <c r="Z522" s="101"/>
      <c r="AA522" s="106" t="e">
        <f>+Tabla1[[#This Row],[VOLUMEN CONSUMO AGUA LIMPIA TINTORERIA (m3)]]</f>
        <v>#REF!</v>
      </c>
      <c r="AB522" s="104" t="e">
        <f>Tabla1[[#This Row],[VOLUMEN CONSUMO AGUA LIMPIA TINTORERIA (m3)]]/Tabla1[[#This Row],[TOTAL CONSUMO AGUA PRODUCCIÓN (m3)]]</f>
        <v>#REF!</v>
      </c>
      <c r="AC522" s="106" t="e">
        <f>Tabla1[[#This Row],[TOTAL CONSUMO AGUA LIMPIA PRODUCCIÓN (m3)]]-Tabla1[[#This Row],[VOLUMEN CONSUMO AGUA LIMPIA LAVANDERIA (m3)]]</f>
        <v>#REF!</v>
      </c>
      <c r="AD522" s="106">
        <v>0</v>
      </c>
      <c r="AE522" s="110"/>
      <c r="AF522" s="110">
        <v>65</v>
      </c>
      <c r="AG522" s="110">
        <v>45</v>
      </c>
      <c r="AH522" s="110">
        <f>Tabla1[[#This Row],[VOLUMEN CONSUMO AGUA LIMPIA LAVANDERIA (m3)]]</f>
        <v>0</v>
      </c>
      <c r="AI522" s="104" t="e">
        <f>Tabla1[[#This Row],[VOLUMEN CONSUMO AGUA LIMPIA LAVANDERIA (m3)]]/Tabla1[[#This Row],[TOTAL CONSUMO AGUA PRODUCCIÓN (m3)]]</f>
        <v>#REF!</v>
      </c>
      <c r="AJ522" s="110">
        <f>'[1]Contadores Por Turno 2026'!D524-'[1]Contadores Por Turno 2026'!D523</f>
        <v>0</v>
      </c>
      <c r="AK522" s="110">
        <v>0</v>
      </c>
      <c r="AL522" s="110"/>
      <c r="AM522" s="110">
        <v>19</v>
      </c>
      <c r="AN522" s="110">
        <v>0</v>
      </c>
      <c r="AO522" s="107">
        <f>'[1]Contadores Por Turno 2026'!R524-'[1]Contadores Por Turno 2026'!R523</f>
        <v>0</v>
      </c>
      <c r="AP522" s="109" t="str">
        <f t="shared" si="1"/>
        <v>%</v>
      </c>
      <c r="AQ522" s="107"/>
      <c r="AR522" s="219">
        <v>8</v>
      </c>
      <c r="AS522" s="110">
        <f>'[1]Contadores Por Turno 2026'!L524-'[1]Contadores Por Turno 2026'!L523</f>
        <v>0</v>
      </c>
      <c r="AT522" s="107" t="e">
        <f>#REF!-#REF!</f>
        <v>#REF!</v>
      </c>
      <c r="AU522" s="107">
        <f>'[1]Contadores Por Turno 2026'!U524-'[1]Contadores Por Turno 2026'!U523</f>
        <v>0</v>
      </c>
      <c r="AV522" s="107">
        <f>'[1]Contadores Por Turno 2026'!V524-'[1]Contadores Por Turno 2026'!V523</f>
        <v>0</v>
      </c>
      <c r="AW522" s="107">
        <f>'[1]Contadores Por Turno 2026'!W524-'[1]Contadores Por Turno 2026'!W523</f>
        <v>0</v>
      </c>
      <c r="AX522" s="107"/>
      <c r="AY522" s="346">
        <f>('[1]Contadores Por Turno 2026'!AD524-'[1]Contadores Por Turno 2026'!AD523)</f>
        <v>0</v>
      </c>
      <c r="AZ522" s="346">
        <f>('[1]Contadores Por Turno 2026'!S524-'[1]Contadores Por Turno 2026'!S523)/1000</f>
        <v>0</v>
      </c>
      <c r="BA522" s="225"/>
      <c r="BB522" s="4"/>
    </row>
    <row r="523" spans="1:54" ht="15.75" thickBot="1" x14ac:dyDescent="0.3">
      <c r="A523" s="27">
        <f>+A522</f>
        <v>46196</v>
      </c>
      <c r="B523" s="28">
        <v>3</v>
      </c>
      <c r="C523" s="28">
        <f>WEEKNUM(Tabla1[[#This Row],[FECHA]],2)</f>
        <v>26</v>
      </c>
      <c r="D523" s="28">
        <f>DAY(Tabla1[[#This Row],[FECHA]])</f>
        <v>23</v>
      </c>
      <c r="E523" s="28" t="e">
        <f>#REF!-#REF!</f>
        <v>#REF!</v>
      </c>
      <c r="F523" s="28" t="e">
        <f>+Tabla1[[#This Row],[VOLUMEN  INGRESO PTAP (m3)]]*0.75</f>
        <v>#REF!</v>
      </c>
      <c r="G523" s="28"/>
      <c r="H52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3" s="28">
        <f>('[1]Contadores Por Turno 2026'!C525-'[1]Contadores Por Turno 2026'!C524)*10</f>
        <v>0</v>
      </c>
      <c r="J523" s="343">
        <f>Tabla1[[#This Row],[ENTRADA RO 1 (m3)]]</f>
        <v>0</v>
      </c>
      <c r="K523" s="61">
        <f>Tabla1[[#This Row],[RECHAZO ETAPA 1 (m3)]]</f>
        <v>0</v>
      </c>
      <c r="L523" s="61">
        <f>Tabla1[[#This Row],[PERMEADO ETAPA 1  (m3)]]</f>
        <v>0</v>
      </c>
      <c r="M523" s="60" t="e">
        <f>1-(Tabla1[[#This Row],[VOLUMEN ENVIADO A RO (m3)]]-Tabla1[[#This Row],[VOLUMEN ENVIADO PERMEADO RO (m3)]])/Tabla1[[#This Row],[VOLUMEN ENVIADO A RO (m3)]]</f>
        <v>#DIV/0!</v>
      </c>
      <c r="N523" s="343">
        <f>('[1]Contadores Por Turno 2026'!N525-'[1]Contadores Por Turno 2026'!N524)/1000</f>
        <v>0</v>
      </c>
      <c r="O523" s="61">
        <f>('[1]Contadores Por Turno 2026'!O525-'[1]Contadores Por Turno 2026'!O524)</f>
        <v>0</v>
      </c>
      <c r="P523" s="61">
        <f>+Tabla1[[#This Row],[ENTRADA RO 1 (m3)]]-Tabla1[[#This Row],[PERMEADO ETAPA 1  (m3)]]</f>
        <v>0</v>
      </c>
      <c r="Q523" s="60" t="e">
        <f>1-(Tabla1[[#This Row],[VOLUMEN ENVIADO A RO (m3)]]-Tabla1[[#This Row],[VOLUMEN ENVIADO PERMEADO RO (m3)]])/Tabla1[[#This Row],[VOLUMEN ENVIADO A RO (m3)]]</f>
        <v>#DIV/0!</v>
      </c>
      <c r="R523" s="61">
        <v>0</v>
      </c>
      <c r="S523" s="61" t="e">
        <f>((#REF!-#REF!))</f>
        <v>#REF!</v>
      </c>
      <c r="T523" s="61" t="e">
        <f>Tabla1[[#This Row],[ENTRADA ETAPA 2 (m3)]]-Tabla1[[#This Row],[PERMEADO ETAPA 2 (m3)]]</f>
        <v>#REF!</v>
      </c>
      <c r="U523" s="60" t="s">
        <v>18</v>
      </c>
      <c r="V523" s="61">
        <f>Tabla1[[#This Row],[VOLUMEN ENVIADO PERMEADO RO (m3)]]</f>
        <v>0</v>
      </c>
      <c r="W523" s="101" t="e">
        <f>Tabla1[[#This Row],[TOTAL CONSUMO AGUA LIMPIA PRODUCCIÓN (m3)]]+Tabla1[[#This Row],[TOTAL CONSUMO AGUA RECHAZO PRODUCCIÓN (m3)]]</f>
        <v>#REF!</v>
      </c>
      <c r="X5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3" s="101">
        <v>0</v>
      </c>
      <c r="Z523" s="101"/>
      <c r="AA523" s="111" t="e">
        <f>+Tabla1[[#This Row],[VOLUMEN CONSUMO AGUA LIMPIA TINTORERIA (m3)]]</f>
        <v>#REF!</v>
      </c>
      <c r="AB523" s="104" t="e">
        <f>Tabla1[[#This Row],[VOLUMEN CONSUMO AGUA LIMPIA TINTORERIA (m3)]]/Tabla1[[#This Row],[TOTAL CONSUMO AGUA PRODUCCIÓN (m3)]]</f>
        <v>#REF!</v>
      </c>
      <c r="AC523" s="111" t="e">
        <f>Tabla1[[#This Row],[TOTAL CONSUMO AGUA LIMPIA PRODUCCIÓN (m3)]]-Tabla1[[#This Row],[VOLUMEN CONSUMO AGUA LIMPIA LAVANDERIA (m3)]]</f>
        <v>#REF!</v>
      </c>
      <c r="AD523" s="111">
        <v>0</v>
      </c>
      <c r="AE523" s="115"/>
      <c r="AF523" s="115">
        <v>65</v>
      </c>
      <c r="AG523" s="115">
        <v>45</v>
      </c>
      <c r="AH523" s="115">
        <f>Tabla1[[#This Row],[VOLUMEN CONSUMO AGUA LIMPIA LAVANDERIA (m3)]]</f>
        <v>0</v>
      </c>
      <c r="AI523" s="104" t="e">
        <f>Tabla1[[#This Row],[VOLUMEN CONSUMO AGUA LIMPIA LAVANDERIA (m3)]]/Tabla1[[#This Row],[TOTAL CONSUMO AGUA PRODUCCIÓN (m3)]]</f>
        <v>#REF!</v>
      </c>
      <c r="AJ523" s="115">
        <f>'[1]Contadores Por Turno 2026'!D525-'[1]Contadores Por Turno 2026'!D524</f>
        <v>0</v>
      </c>
      <c r="AK523" s="115">
        <v>0</v>
      </c>
      <c r="AL523" s="115"/>
      <c r="AM523" s="115">
        <v>19</v>
      </c>
      <c r="AN523" s="115">
        <v>0</v>
      </c>
      <c r="AO523" s="112">
        <f>'[1]Contadores Por Turno 2026'!R525-'[1]Contadores Por Turno 2026'!R524</f>
        <v>0</v>
      </c>
      <c r="AP523" s="114" t="str">
        <f t="shared" si="1"/>
        <v>%</v>
      </c>
      <c r="AQ523" s="112"/>
      <c r="AR523" s="220">
        <v>8</v>
      </c>
      <c r="AS523" s="115">
        <f>'[1]Contadores Por Turno 2026'!L525-'[1]Contadores Por Turno 2026'!L524</f>
        <v>0</v>
      </c>
      <c r="AT523" s="112" t="e">
        <f>#REF!-#REF!</f>
        <v>#REF!</v>
      </c>
      <c r="AU523" s="112">
        <f>'[1]Contadores Por Turno 2026'!U525-'[1]Contadores Por Turno 2026'!U524</f>
        <v>0</v>
      </c>
      <c r="AV523" s="112">
        <f>'[1]Contadores Por Turno 2026'!V525-'[1]Contadores Por Turno 2026'!V524</f>
        <v>0</v>
      </c>
      <c r="AW523" s="112">
        <f>'[1]Contadores Por Turno 2026'!W525-'[1]Contadores Por Turno 2026'!W524</f>
        <v>0</v>
      </c>
      <c r="AX523" s="112"/>
      <c r="AY523" s="112">
        <f>('[1]Contadores Por Turno 2026'!AD525-'[1]Contadores Por Turno 2026'!AD524)</f>
        <v>0</v>
      </c>
      <c r="AZ523" s="112">
        <f>('[1]Contadores Por Turno 2026'!S525-'[1]Contadores Por Turno 2026'!S524)/1000</f>
        <v>0</v>
      </c>
      <c r="BA523" s="225"/>
      <c r="BB523" s="4"/>
    </row>
    <row r="524" spans="1:54" ht="15.75" thickBot="1" x14ac:dyDescent="0.3">
      <c r="A524" s="25">
        <f>+A523+1</f>
        <v>46197</v>
      </c>
      <c r="B524" s="26">
        <v>1</v>
      </c>
      <c r="C524" s="26">
        <f>WEEKNUM(Tabla1[[#This Row],[FECHA]],2)</f>
        <v>26</v>
      </c>
      <c r="D524" s="26">
        <f>DAY(Tabla1[[#This Row],[FECHA]])</f>
        <v>24</v>
      </c>
      <c r="E524" s="26" t="e">
        <f>#REF!-#REF!</f>
        <v>#REF!</v>
      </c>
      <c r="F524" s="26" t="e">
        <f>+Tabla1[[#This Row],[VOLUMEN  INGRESO PTAP (m3)]]*0.75</f>
        <v>#REF!</v>
      </c>
      <c r="G524" s="26"/>
      <c r="H5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4" s="26">
        <f>('[1]Contadores Por Turno 2026'!C526-'[1]Contadores Por Turno 2026'!C525)*10</f>
        <v>0</v>
      </c>
      <c r="J524" s="341">
        <f>Tabla1[[#This Row],[ENTRADA RO 1 (m3)]]</f>
        <v>0</v>
      </c>
      <c r="K524" s="57">
        <f>Tabla1[[#This Row],[RECHAZO ETAPA 1 (m3)]]</f>
        <v>0</v>
      </c>
      <c r="L524" s="57">
        <f>Tabla1[[#This Row],[PERMEADO ETAPA 1  (m3)]]</f>
        <v>0</v>
      </c>
      <c r="M524" s="56" t="e">
        <f>1-(Tabla1[[#This Row],[VOLUMEN ENVIADO A RO (m3)]]-Tabla1[[#This Row],[VOLUMEN ENVIADO PERMEADO RO (m3)]])/Tabla1[[#This Row],[VOLUMEN ENVIADO A RO (m3)]]</f>
        <v>#DIV/0!</v>
      </c>
      <c r="N524" s="341">
        <f>('[1]Contadores Por Turno 2026'!N526-'[1]Contadores Por Turno 2026'!N525)/1000</f>
        <v>0</v>
      </c>
      <c r="O524" s="57">
        <f>('[1]Contadores Por Turno 2026'!O526-'[1]Contadores Por Turno 2026'!O525)</f>
        <v>0</v>
      </c>
      <c r="P524" s="57">
        <f>+Tabla1[[#This Row],[ENTRADA RO 1 (m3)]]-Tabla1[[#This Row],[PERMEADO ETAPA 1  (m3)]]</f>
        <v>0</v>
      </c>
      <c r="Q524" s="56" t="e">
        <f>1-(Tabla1[[#This Row],[VOLUMEN ENVIADO A RO (m3)]]-Tabla1[[#This Row],[VOLUMEN ENVIADO PERMEADO RO (m3)]])/Tabla1[[#This Row],[VOLUMEN ENVIADO A RO (m3)]]</f>
        <v>#DIV/0!</v>
      </c>
      <c r="R524" s="57">
        <v>0</v>
      </c>
      <c r="S524" s="57" t="e">
        <f>((#REF!-#REF!))</f>
        <v>#REF!</v>
      </c>
      <c r="T524" s="57" t="e">
        <f>Tabla1[[#This Row],[ENTRADA ETAPA 2 (m3)]]-Tabla1[[#This Row],[PERMEADO ETAPA 2 (m3)]]</f>
        <v>#REF!</v>
      </c>
      <c r="U524" s="56" t="s">
        <v>18</v>
      </c>
      <c r="V524" s="57">
        <f>Tabla1[[#This Row],[VOLUMEN ENVIADO PERMEADO RO (m3)]]</f>
        <v>0</v>
      </c>
      <c r="W524" s="101" t="e">
        <f>Tabla1[[#This Row],[TOTAL CONSUMO AGUA LIMPIA PRODUCCIÓN (m3)]]+Tabla1[[#This Row],[TOTAL CONSUMO AGUA RECHAZO PRODUCCIÓN (m3)]]</f>
        <v>#REF!</v>
      </c>
      <c r="X52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4" s="101">
        <v>0</v>
      </c>
      <c r="Z524" s="101"/>
      <c r="AA524" s="101" t="e">
        <f>+Tabla1[[#This Row],[VOLUMEN CONSUMO AGUA LIMPIA TINTORERIA (m3)]]</f>
        <v>#REF!</v>
      </c>
      <c r="AB524" s="104" t="e">
        <f>Tabla1[[#This Row],[VOLUMEN CONSUMO AGUA LIMPIA TINTORERIA (m3)]]/Tabla1[[#This Row],[TOTAL CONSUMO AGUA PRODUCCIÓN (m3)]]</f>
        <v>#REF!</v>
      </c>
      <c r="AC524" s="101" t="e">
        <f>Tabla1[[#This Row],[TOTAL CONSUMO AGUA LIMPIA PRODUCCIÓN (m3)]]-Tabla1[[#This Row],[VOLUMEN CONSUMO AGUA LIMPIA LAVANDERIA (m3)]]</f>
        <v>#REF!</v>
      </c>
      <c r="AD524" s="101">
        <v>0</v>
      </c>
      <c r="AE524" s="105"/>
      <c r="AF524" s="105">
        <v>65</v>
      </c>
      <c r="AG524" s="105">
        <v>45</v>
      </c>
      <c r="AH524" s="105">
        <f>Tabla1[[#This Row],[VOLUMEN CONSUMO AGUA LIMPIA LAVANDERIA (m3)]]</f>
        <v>0</v>
      </c>
      <c r="AI524" s="104" t="e">
        <f>Tabla1[[#This Row],[VOLUMEN CONSUMO AGUA LIMPIA LAVANDERIA (m3)]]/Tabla1[[#This Row],[TOTAL CONSUMO AGUA PRODUCCIÓN (m3)]]</f>
        <v>#REF!</v>
      </c>
      <c r="AJ524" s="105">
        <f>'[1]Contadores Por Turno 2026'!D526-'[1]Contadores Por Turno 2026'!D525</f>
        <v>0</v>
      </c>
      <c r="AK524" s="105">
        <v>0</v>
      </c>
      <c r="AL524" s="105"/>
      <c r="AM524" s="105">
        <v>19</v>
      </c>
      <c r="AN524" s="105">
        <v>0</v>
      </c>
      <c r="AO524" s="102">
        <f>'[1]Contadores Por Turno 2026'!R526-'[1]Contadores Por Turno 2026'!R525</f>
        <v>0</v>
      </c>
      <c r="AP524" s="104" t="str">
        <f t="shared" si="1"/>
        <v>%</v>
      </c>
      <c r="AQ524" s="102"/>
      <c r="AR524" s="218">
        <v>8</v>
      </c>
      <c r="AS524" s="105">
        <f>'[1]Contadores Por Turno 2026'!L526-'[1]Contadores Por Turno 2026'!L525</f>
        <v>0</v>
      </c>
      <c r="AT524" s="102" t="e">
        <f>#REF!-#REF!</f>
        <v>#REF!</v>
      </c>
      <c r="AU524" s="102">
        <f>'[1]Contadores Por Turno 2026'!U526-'[1]Contadores Por Turno 2026'!U525</f>
        <v>0</v>
      </c>
      <c r="AV524" s="102">
        <f>'[1]Contadores Por Turno 2026'!V526-'[1]Contadores Por Turno 2026'!V525</f>
        <v>0</v>
      </c>
      <c r="AW524" s="102">
        <f>'[1]Contadores Por Turno 2026'!W526-'[1]Contadores Por Turno 2026'!W525</f>
        <v>0</v>
      </c>
      <c r="AX524" s="102"/>
      <c r="AY524" s="345">
        <f>('[1]Contadores Por Turno 2026'!AD526-'[1]Contadores Por Turno 2026'!AD525)</f>
        <v>0</v>
      </c>
      <c r="AZ524" s="345">
        <f>('[1]Contadores Por Turno 2026'!S526-'[1]Contadores Por Turno 2026'!S525)/1000</f>
        <v>0</v>
      </c>
      <c r="BA524" s="225"/>
      <c r="BB524" s="4"/>
    </row>
    <row r="525" spans="1:54" ht="15.75" thickBot="1" x14ac:dyDescent="0.3">
      <c r="A525" s="23">
        <f>+A524</f>
        <v>46197</v>
      </c>
      <c r="B525" s="17">
        <v>2</v>
      </c>
      <c r="C525" s="17">
        <f>WEEKNUM(Tabla1[[#This Row],[FECHA]],2)</f>
        <v>26</v>
      </c>
      <c r="D525" s="17">
        <f>DAY(Tabla1[[#This Row],[FECHA]])</f>
        <v>24</v>
      </c>
      <c r="E525" s="17" t="e">
        <f>#REF!-#REF!</f>
        <v>#REF!</v>
      </c>
      <c r="F525" s="17" t="e">
        <f>+Tabla1[[#This Row],[VOLUMEN  INGRESO PTAP (m3)]]*0.75</f>
        <v>#REF!</v>
      </c>
      <c r="H52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5" s="17">
        <f>('[1]Contadores Por Turno 2026'!C527-'[1]Contadores Por Turno 2026'!C526)*10</f>
        <v>0</v>
      </c>
      <c r="J525" s="342">
        <f>Tabla1[[#This Row],[ENTRADA RO 1 (m3)]]</f>
        <v>0</v>
      </c>
      <c r="K525" s="55">
        <f>Tabla1[[#This Row],[RECHAZO ETAPA 1 (m3)]]</f>
        <v>0</v>
      </c>
      <c r="L525" s="55">
        <f>Tabla1[[#This Row],[PERMEADO ETAPA 1  (m3)]]</f>
        <v>0</v>
      </c>
      <c r="M525" s="54" t="e">
        <f>1-(Tabla1[[#This Row],[VOLUMEN ENVIADO A RO (m3)]]-Tabla1[[#This Row],[VOLUMEN ENVIADO PERMEADO RO (m3)]])/Tabla1[[#This Row],[VOLUMEN ENVIADO A RO (m3)]]</f>
        <v>#DIV/0!</v>
      </c>
      <c r="N525" s="342">
        <f>('[1]Contadores Por Turno 2026'!N527-'[1]Contadores Por Turno 2026'!N526)/1000</f>
        <v>0</v>
      </c>
      <c r="O525" s="55">
        <f>('[1]Contadores Por Turno 2026'!O527-'[1]Contadores Por Turno 2026'!O526)</f>
        <v>0</v>
      </c>
      <c r="P525" s="55">
        <f>+Tabla1[[#This Row],[ENTRADA RO 1 (m3)]]-Tabla1[[#This Row],[PERMEADO ETAPA 1  (m3)]]</f>
        <v>0</v>
      </c>
      <c r="Q525" s="54" t="e">
        <f>1-(Tabla1[[#This Row],[VOLUMEN ENVIADO A RO (m3)]]-Tabla1[[#This Row],[VOLUMEN ENVIADO PERMEADO RO (m3)]])/Tabla1[[#This Row],[VOLUMEN ENVIADO A RO (m3)]]</f>
        <v>#DIV/0!</v>
      </c>
      <c r="R525" s="55">
        <v>0</v>
      </c>
      <c r="S525" s="55" t="e">
        <f>((#REF!-#REF!))</f>
        <v>#REF!</v>
      </c>
      <c r="T525" s="55" t="e">
        <f>Tabla1[[#This Row],[ENTRADA ETAPA 2 (m3)]]-Tabla1[[#This Row],[PERMEADO ETAPA 2 (m3)]]</f>
        <v>#REF!</v>
      </c>
      <c r="U525" s="54" t="s">
        <v>18</v>
      </c>
      <c r="V525" s="55">
        <f>Tabla1[[#This Row],[VOLUMEN ENVIADO PERMEADO RO (m3)]]</f>
        <v>0</v>
      </c>
      <c r="W525" s="101" t="e">
        <f>Tabla1[[#This Row],[TOTAL CONSUMO AGUA LIMPIA PRODUCCIÓN (m3)]]+Tabla1[[#This Row],[TOTAL CONSUMO AGUA RECHAZO PRODUCCIÓN (m3)]]</f>
        <v>#REF!</v>
      </c>
      <c r="X52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5" s="101">
        <v>0</v>
      </c>
      <c r="Z525" s="101"/>
      <c r="AA525" s="106" t="e">
        <f>+Tabla1[[#This Row],[VOLUMEN CONSUMO AGUA LIMPIA TINTORERIA (m3)]]</f>
        <v>#REF!</v>
      </c>
      <c r="AB525" s="104" t="e">
        <f>Tabla1[[#This Row],[VOLUMEN CONSUMO AGUA LIMPIA TINTORERIA (m3)]]/Tabla1[[#This Row],[TOTAL CONSUMO AGUA PRODUCCIÓN (m3)]]</f>
        <v>#REF!</v>
      </c>
      <c r="AC525" s="106" t="e">
        <f>Tabla1[[#This Row],[TOTAL CONSUMO AGUA LIMPIA PRODUCCIÓN (m3)]]-Tabla1[[#This Row],[VOLUMEN CONSUMO AGUA LIMPIA LAVANDERIA (m3)]]</f>
        <v>#REF!</v>
      </c>
      <c r="AD525" s="106">
        <v>0</v>
      </c>
      <c r="AE525" s="110"/>
      <c r="AF525" s="110">
        <v>65</v>
      </c>
      <c r="AG525" s="110">
        <v>45</v>
      </c>
      <c r="AH525" s="110">
        <f>Tabla1[[#This Row],[VOLUMEN CONSUMO AGUA LIMPIA LAVANDERIA (m3)]]</f>
        <v>0</v>
      </c>
      <c r="AI525" s="104" t="e">
        <f>Tabla1[[#This Row],[VOLUMEN CONSUMO AGUA LIMPIA LAVANDERIA (m3)]]/Tabla1[[#This Row],[TOTAL CONSUMO AGUA PRODUCCIÓN (m3)]]</f>
        <v>#REF!</v>
      </c>
      <c r="AJ525" s="110">
        <f>'[1]Contadores Por Turno 2026'!D527-'[1]Contadores Por Turno 2026'!D526</f>
        <v>0</v>
      </c>
      <c r="AK525" s="110">
        <v>0</v>
      </c>
      <c r="AL525" s="110"/>
      <c r="AM525" s="110">
        <v>19</v>
      </c>
      <c r="AN525" s="110">
        <v>0</v>
      </c>
      <c r="AO525" s="107">
        <f>'[1]Contadores Por Turno 2026'!R527-'[1]Contadores Por Turno 2026'!R526</f>
        <v>0</v>
      </c>
      <c r="AP525" s="109" t="str">
        <f t="shared" si="1"/>
        <v>%</v>
      </c>
      <c r="AQ525" s="107"/>
      <c r="AR525" s="219">
        <v>8</v>
      </c>
      <c r="AS525" s="110">
        <f>'[1]Contadores Por Turno 2026'!L527-'[1]Contadores Por Turno 2026'!L526</f>
        <v>0</v>
      </c>
      <c r="AT525" s="107" t="e">
        <f>#REF!-#REF!</f>
        <v>#REF!</v>
      </c>
      <c r="AU525" s="107">
        <f>'[1]Contadores Por Turno 2026'!U527-'[1]Contadores Por Turno 2026'!U526</f>
        <v>0</v>
      </c>
      <c r="AV525" s="107">
        <f>'[1]Contadores Por Turno 2026'!V527-'[1]Contadores Por Turno 2026'!V526</f>
        <v>0</v>
      </c>
      <c r="AW525" s="107">
        <f>'[1]Contadores Por Turno 2026'!W527-'[1]Contadores Por Turno 2026'!W526</f>
        <v>0</v>
      </c>
      <c r="AX525" s="107"/>
      <c r="AY525" s="346">
        <f>('[1]Contadores Por Turno 2026'!AD527-'[1]Contadores Por Turno 2026'!AD526)</f>
        <v>0</v>
      </c>
      <c r="AZ525" s="346">
        <f>('[1]Contadores Por Turno 2026'!S527-'[1]Contadores Por Turno 2026'!S526)/1000</f>
        <v>0</v>
      </c>
      <c r="BA525" s="225"/>
      <c r="BB525" s="4"/>
    </row>
    <row r="526" spans="1:54" ht="15.75" thickBot="1" x14ac:dyDescent="0.3">
      <c r="A526" s="27">
        <f>+A525</f>
        <v>46197</v>
      </c>
      <c r="B526" s="28">
        <v>3</v>
      </c>
      <c r="C526" s="28">
        <f>WEEKNUM(Tabla1[[#This Row],[FECHA]],2)</f>
        <v>26</v>
      </c>
      <c r="D526" s="28">
        <f>DAY(Tabla1[[#This Row],[FECHA]])</f>
        <v>24</v>
      </c>
      <c r="E526" s="28" t="e">
        <f>#REF!-#REF!</f>
        <v>#REF!</v>
      </c>
      <c r="F526" s="28" t="e">
        <f>+Tabla1[[#This Row],[VOLUMEN  INGRESO PTAP (m3)]]*0.75</f>
        <v>#REF!</v>
      </c>
      <c r="G526" s="28"/>
      <c r="H52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6" s="28">
        <f>('[1]Contadores Por Turno 2026'!C528-'[1]Contadores Por Turno 2026'!C527)*10</f>
        <v>0</v>
      </c>
      <c r="J526" s="343">
        <f>Tabla1[[#This Row],[ENTRADA RO 1 (m3)]]</f>
        <v>0</v>
      </c>
      <c r="K526" s="61">
        <f>Tabla1[[#This Row],[RECHAZO ETAPA 1 (m3)]]</f>
        <v>0</v>
      </c>
      <c r="L526" s="61">
        <f>Tabla1[[#This Row],[PERMEADO ETAPA 1  (m3)]]</f>
        <v>0</v>
      </c>
      <c r="M526" s="60" t="e">
        <f>1-(Tabla1[[#This Row],[VOLUMEN ENVIADO A RO (m3)]]-Tabla1[[#This Row],[VOLUMEN ENVIADO PERMEADO RO (m3)]])/Tabla1[[#This Row],[VOLUMEN ENVIADO A RO (m3)]]</f>
        <v>#DIV/0!</v>
      </c>
      <c r="N526" s="343">
        <f>('[1]Contadores Por Turno 2026'!N528-'[1]Contadores Por Turno 2026'!N527)/1000</f>
        <v>0</v>
      </c>
      <c r="O526" s="61">
        <f>('[1]Contadores Por Turno 2026'!O528-'[1]Contadores Por Turno 2026'!O527)</f>
        <v>0</v>
      </c>
      <c r="P526" s="61">
        <f>+Tabla1[[#This Row],[ENTRADA RO 1 (m3)]]-Tabla1[[#This Row],[PERMEADO ETAPA 1  (m3)]]</f>
        <v>0</v>
      </c>
      <c r="Q526" s="60" t="e">
        <f>1-(Tabla1[[#This Row],[VOLUMEN ENVIADO A RO (m3)]]-Tabla1[[#This Row],[VOLUMEN ENVIADO PERMEADO RO (m3)]])/Tabla1[[#This Row],[VOLUMEN ENVIADO A RO (m3)]]</f>
        <v>#DIV/0!</v>
      </c>
      <c r="R526" s="61">
        <v>0</v>
      </c>
      <c r="S526" s="61" t="e">
        <f>((#REF!-#REF!))</f>
        <v>#REF!</v>
      </c>
      <c r="T526" s="61" t="e">
        <f>Tabla1[[#This Row],[ENTRADA ETAPA 2 (m3)]]-Tabla1[[#This Row],[PERMEADO ETAPA 2 (m3)]]</f>
        <v>#REF!</v>
      </c>
      <c r="U526" s="60" t="s">
        <v>18</v>
      </c>
      <c r="V526" s="61">
        <f>Tabla1[[#This Row],[VOLUMEN ENVIADO PERMEADO RO (m3)]]</f>
        <v>0</v>
      </c>
      <c r="W526" s="101" t="e">
        <f>Tabla1[[#This Row],[TOTAL CONSUMO AGUA LIMPIA PRODUCCIÓN (m3)]]+Tabla1[[#This Row],[TOTAL CONSUMO AGUA RECHAZO PRODUCCIÓN (m3)]]</f>
        <v>#REF!</v>
      </c>
      <c r="X5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6" s="101">
        <v>0</v>
      </c>
      <c r="Z526" s="101"/>
      <c r="AA526" s="111" t="e">
        <f>+Tabla1[[#This Row],[VOLUMEN CONSUMO AGUA LIMPIA TINTORERIA (m3)]]</f>
        <v>#REF!</v>
      </c>
      <c r="AB526" s="104" t="e">
        <f>Tabla1[[#This Row],[VOLUMEN CONSUMO AGUA LIMPIA TINTORERIA (m3)]]/Tabla1[[#This Row],[TOTAL CONSUMO AGUA PRODUCCIÓN (m3)]]</f>
        <v>#REF!</v>
      </c>
      <c r="AC526" s="111" t="e">
        <f>Tabla1[[#This Row],[TOTAL CONSUMO AGUA LIMPIA PRODUCCIÓN (m3)]]-Tabla1[[#This Row],[VOLUMEN CONSUMO AGUA LIMPIA LAVANDERIA (m3)]]</f>
        <v>#REF!</v>
      </c>
      <c r="AD526" s="111">
        <v>0</v>
      </c>
      <c r="AE526" s="115"/>
      <c r="AF526" s="115">
        <v>65</v>
      </c>
      <c r="AG526" s="115">
        <v>45</v>
      </c>
      <c r="AH526" s="115">
        <f>Tabla1[[#This Row],[VOLUMEN CONSUMO AGUA LIMPIA LAVANDERIA (m3)]]</f>
        <v>0</v>
      </c>
      <c r="AI526" s="104" t="e">
        <f>Tabla1[[#This Row],[VOLUMEN CONSUMO AGUA LIMPIA LAVANDERIA (m3)]]/Tabla1[[#This Row],[TOTAL CONSUMO AGUA PRODUCCIÓN (m3)]]</f>
        <v>#REF!</v>
      </c>
      <c r="AJ526" s="115">
        <f>'[1]Contadores Por Turno 2026'!D528-'[1]Contadores Por Turno 2026'!D527</f>
        <v>0</v>
      </c>
      <c r="AK526" s="115">
        <v>0</v>
      </c>
      <c r="AL526" s="115"/>
      <c r="AM526" s="115">
        <v>19</v>
      </c>
      <c r="AN526" s="115">
        <v>0</v>
      </c>
      <c r="AO526" s="112">
        <f>'[1]Contadores Por Turno 2026'!R528-'[1]Contadores Por Turno 2026'!R527</f>
        <v>0</v>
      </c>
      <c r="AP526" s="114" t="str">
        <f t="shared" si="1"/>
        <v>%</v>
      </c>
      <c r="AQ526" s="112"/>
      <c r="AR526" s="220">
        <v>8</v>
      </c>
      <c r="AS526" s="115">
        <f>'[1]Contadores Por Turno 2026'!L528-'[1]Contadores Por Turno 2026'!L527</f>
        <v>0</v>
      </c>
      <c r="AT526" s="112" t="e">
        <f>#REF!-#REF!</f>
        <v>#REF!</v>
      </c>
      <c r="AU526" s="112">
        <f>'[1]Contadores Por Turno 2026'!U528-'[1]Contadores Por Turno 2026'!U527</f>
        <v>0</v>
      </c>
      <c r="AV526" s="112">
        <f>'[1]Contadores Por Turno 2026'!V528-'[1]Contadores Por Turno 2026'!V527</f>
        <v>0</v>
      </c>
      <c r="AW526" s="112">
        <f>'[1]Contadores Por Turno 2026'!W528-'[1]Contadores Por Turno 2026'!W527</f>
        <v>0</v>
      </c>
      <c r="AX526" s="112"/>
      <c r="AY526" s="112">
        <f>('[1]Contadores Por Turno 2026'!AD528-'[1]Contadores Por Turno 2026'!AD527)</f>
        <v>0</v>
      </c>
      <c r="AZ526" s="112">
        <f>('[1]Contadores Por Turno 2026'!S528-'[1]Contadores Por Turno 2026'!S527)/1000</f>
        <v>0</v>
      </c>
      <c r="BA526" s="225"/>
      <c r="BB526" s="4"/>
    </row>
    <row r="527" spans="1:54" ht="15.75" thickBot="1" x14ac:dyDescent="0.3">
      <c r="A527" s="25">
        <f>+A526+1</f>
        <v>46198</v>
      </c>
      <c r="B527" s="26">
        <v>1</v>
      </c>
      <c r="C527" s="26">
        <f>WEEKNUM(Tabla1[[#This Row],[FECHA]],2)</f>
        <v>26</v>
      </c>
      <c r="D527" s="26">
        <f>DAY(Tabla1[[#This Row],[FECHA]])</f>
        <v>25</v>
      </c>
      <c r="E527" s="26" t="e">
        <f>#REF!-#REF!</f>
        <v>#REF!</v>
      </c>
      <c r="F527" s="26" t="e">
        <f>+Tabla1[[#This Row],[VOLUMEN  INGRESO PTAP (m3)]]*0.75</f>
        <v>#REF!</v>
      </c>
      <c r="G527" s="26"/>
      <c r="H5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7" s="26">
        <f>('[1]Contadores Por Turno 2026'!C529-'[1]Contadores Por Turno 2026'!C528)*10</f>
        <v>0</v>
      </c>
      <c r="J527" s="341">
        <f>Tabla1[[#This Row],[ENTRADA RO 1 (m3)]]</f>
        <v>0</v>
      </c>
      <c r="K527" s="57">
        <f>Tabla1[[#This Row],[RECHAZO ETAPA 1 (m3)]]</f>
        <v>0</v>
      </c>
      <c r="L527" s="57">
        <f>Tabla1[[#This Row],[PERMEADO ETAPA 1  (m3)]]</f>
        <v>0</v>
      </c>
      <c r="M527" s="56" t="e">
        <f>1-(Tabla1[[#This Row],[VOLUMEN ENVIADO A RO (m3)]]-Tabla1[[#This Row],[VOLUMEN ENVIADO PERMEADO RO (m3)]])/Tabla1[[#This Row],[VOLUMEN ENVIADO A RO (m3)]]</f>
        <v>#DIV/0!</v>
      </c>
      <c r="N527" s="341">
        <f>('[1]Contadores Por Turno 2026'!N529-'[1]Contadores Por Turno 2026'!N528)/1000</f>
        <v>0</v>
      </c>
      <c r="O527" s="57">
        <f>('[1]Contadores Por Turno 2026'!O529-'[1]Contadores Por Turno 2026'!O528)</f>
        <v>0</v>
      </c>
      <c r="P527" s="57">
        <f>+Tabla1[[#This Row],[ENTRADA RO 1 (m3)]]-Tabla1[[#This Row],[PERMEADO ETAPA 1  (m3)]]</f>
        <v>0</v>
      </c>
      <c r="Q527" s="56" t="e">
        <f>1-(Tabla1[[#This Row],[VOLUMEN ENVIADO A RO (m3)]]-Tabla1[[#This Row],[VOLUMEN ENVIADO PERMEADO RO (m3)]])/Tabla1[[#This Row],[VOLUMEN ENVIADO A RO (m3)]]</f>
        <v>#DIV/0!</v>
      </c>
      <c r="R527" s="57">
        <v>0</v>
      </c>
      <c r="S527" s="57" t="e">
        <f>((#REF!-#REF!))</f>
        <v>#REF!</v>
      </c>
      <c r="T527" s="57" t="e">
        <f>Tabla1[[#This Row],[ENTRADA ETAPA 2 (m3)]]-Tabla1[[#This Row],[PERMEADO ETAPA 2 (m3)]]</f>
        <v>#REF!</v>
      </c>
      <c r="U527" s="56" t="s">
        <v>18</v>
      </c>
      <c r="V527" s="57">
        <f>Tabla1[[#This Row],[VOLUMEN ENVIADO PERMEADO RO (m3)]]</f>
        <v>0</v>
      </c>
      <c r="W527" s="101" t="e">
        <f>Tabla1[[#This Row],[TOTAL CONSUMO AGUA LIMPIA PRODUCCIÓN (m3)]]+Tabla1[[#This Row],[TOTAL CONSUMO AGUA RECHAZO PRODUCCIÓN (m3)]]</f>
        <v>#REF!</v>
      </c>
      <c r="X52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7" s="101">
        <v>0</v>
      </c>
      <c r="Z527" s="101"/>
      <c r="AA527" s="101" t="e">
        <f>+Tabla1[[#This Row],[VOLUMEN CONSUMO AGUA LIMPIA TINTORERIA (m3)]]</f>
        <v>#REF!</v>
      </c>
      <c r="AB527" s="104" t="e">
        <f>Tabla1[[#This Row],[VOLUMEN CONSUMO AGUA LIMPIA TINTORERIA (m3)]]/Tabla1[[#This Row],[TOTAL CONSUMO AGUA PRODUCCIÓN (m3)]]</f>
        <v>#REF!</v>
      </c>
      <c r="AC527" s="101" t="e">
        <f>Tabla1[[#This Row],[TOTAL CONSUMO AGUA LIMPIA PRODUCCIÓN (m3)]]-Tabla1[[#This Row],[VOLUMEN CONSUMO AGUA LIMPIA LAVANDERIA (m3)]]</f>
        <v>#REF!</v>
      </c>
      <c r="AD527" s="101">
        <v>0</v>
      </c>
      <c r="AE527" s="105"/>
      <c r="AF527" s="105">
        <v>65</v>
      </c>
      <c r="AG527" s="105">
        <v>45</v>
      </c>
      <c r="AH527" s="105">
        <f>Tabla1[[#This Row],[VOLUMEN CONSUMO AGUA LIMPIA LAVANDERIA (m3)]]</f>
        <v>0</v>
      </c>
      <c r="AI527" s="104" t="e">
        <f>Tabla1[[#This Row],[VOLUMEN CONSUMO AGUA LIMPIA LAVANDERIA (m3)]]/Tabla1[[#This Row],[TOTAL CONSUMO AGUA PRODUCCIÓN (m3)]]</f>
        <v>#REF!</v>
      </c>
      <c r="AJ527" s="105">
        <f>'[1]Contadores Por Turno 2026'!D529-'[1]Contadores Por Turno 2026'!D528</f>
        <v>0</v>
      </c>
      <c r="AK527" s="105">
        <v>0</v>
      </c>
      <c r="AL527" s="105"/>
      <c r="AM527" s="105">
        <v>19</v>
      </c>
      <c r="AN527" s="105">
        <v>0</v>
      </c>
      <c r="AO527" s="102">
        <f>'[1]Contadores Por Turno 2026'!R529-'[1]Contadores Por Turno 2026'!R528</f>
        <v>0</v>
      </c>
      <c r="AP527" s="104" t="str">
        <f t="shared" si="1"/>
        <v>%</v>
      </c>
      <c r="AQ527" s="102"/>
      <c r="AR527" s="218">
        <v>8</v>
      </c>
      <c r="AS527" s="105">
        <f>'[1]Contadores Por Turno 2026'!L529-'[1]Contadores Por Turno 2026'!L528</f>
        <v>0</v>
      </c>
      <c r="AT527" s="102" t="e">
        <f>#REF!-#REF!</f>
        <v>#REF!</v>
      </c>
      <c r="AU527" s="102">
        <f>'[1]Contadores Por Turno 2026'!U529-'[1]Contadores Por Turno 2026'!U528</f>
        <v>0</v>
      </c>
      <c r="AV527" s="102">
        <f>'[1]Contadores Por Turno 2026'!V529-'[1]Contadores Por Turno 2026'!V528</f>
        <v>0</v>
      </c>
      <c r="AW527" s="102">
        <f>'[1]Contadores Por Turno 2026'!W529-'[1]Contadores Por Turno 2026'!W528</f>
        <v>0</v>
      </c>
      <c r="AX527" s="102"/>
      <c r="AY527" s="345">
        <f>('[1]Contadores Por Turno 2026'!AD529-'[1]Contadores Por Turno 2026'!AD528)</f>
        <v>0</v>
      </c>
      <c r="AZ527" s="345">
        <f>('[1]Contadores Por Turno 2026'!S529-'[1]Contadores Por Turno 2026'!S528)/1000</f>
        <v>0</v>
      </c>
      <c r="BA527" s="225"/>
      <c r="BB527" s="4"/>
    </row>
    <row r="528" spans="1:54" ht="15.75" thickBot="1" x14ac:dyDescent="0.3">
      <c r="A528" s="23">
        <f>+A527</f>
        <v>46198</v>
      </c>
      <c r="B528" s="17">
        <v>2</v>
      </c>
      <c r="C528" s="17">
        <f>WEEKNUM(Tabla1[[#This Row],[FECHA]],2)</f>
        <v>26</v>
      </c>
      <c r="D528" s="17">
        <f>DAY(Tabla1[[#This Row],[FECHA]])</f>
        <v>25</v>
      </c>
      <c r="E528" s="17" t="e">
        <f>#REF!-#REF!</f>
        <v>#REF!</v>
      </c>
      <c r="F528" s="17" t="e">
        <f>+Tabla1[[#This Row],[VOLUMEN  INGRESO PTAP (m3)]]*0.75</f>
        <v>#REF!</v>
      </c>
      <c r="H52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8" s="17">
        <f>('[1]Contadores Por Turno 2026'!C530-'[1]Contadores Por Turno 2026'!C529)*10</f>
        <v>0</v>
      </c>
      <c r="J528" s="342">
        <f>Tabla1[[#This Row],[ENTRADA RO 1 (m3)]]</f>
        <v>0</v>
      </c>
      <c r="K528" s="55">
        <f>Tabla1[[#This Row],[RECHAZO ETAPA 1 (m3)]]</f>
        <v>0</v>
      </c>
      <c r="L528" s="55">
        <f>Tabla1[[#This Row],[PERMEADO ETAPA 1  (m3)]]</f>
        <v>0</v>
      </c>
      <c r="M528" s="54" t="e">
        <f>1-(Tabla1[[#This Row],[VOLUMEN ENVIADO A RO (m3)]]-Tabla1[[#This Row],[VOLUMEN ENVIADO PERMEADO RO (m3)]])/Tabla1[[#This Row],[VOLUMEN ENVIADO A RO (m3)]]</f>
        <v>#DIV/0!</v>
      </c>
      <c r="N528" s="342">
        <f>('[1]Contadores Por Turno 2026'!N530-'[1]Contadores Por Turno 2026'!N529)/1000</f>
        <v>0</v>
      </c>
      <c r="O528" s="55">
        <f>('[1]Contadores Por Turno 2026'!O530-'[1]Contadores Por Turno 2026'!O529)</f>
        <v>0</v>
      </c>
      <c r="P528" s="55">
        <f>+Tabla1[[#This Row],[ENTRADA RO 1 (m3)]]-Tabla1[[#This Row],[PERMEADO ETAPA 1  (m3)]]</f>
        <v>0</v>
      </c>
      <c r="Q528" s="54" t="e">
        <f>1-(Tabla1[[#This Row],[VOLUMEN ENVIADO A RO (m3)]]-Tabla1[[#This Row],[VOLUMEN ENVIADO PERMEADO RO (m3)]])/Tabla1[[#This Row],[VOLUMEN ENVIADO A RO (m3)]]</f>
        <v>#DIV/0!</v>
      </c>
      <c r="R528" s="55">
        <v>0</v>
      </c>
      <c r="S528" s="55" t="e">
        <f>((#REF!-#REF!))</f>
        <v>#REF!</v>
      </c>
      <c r="T528" s="55" t="e">
        <f>Tabla1[[#This Row],[ENTRADA ETAPA 2 (m3)]]-Tabla1[[#This Row],[PERMEADO ETAPA 2 (m3)]]</f>
        <v>#REF!</v>
      </c>
      <c r="U528" s="54" t="s">
        <v>18</v>
      </c>
      <c r="V528" s="55">
        <f>Tabla1[[#This Row],[VOLUMEN ENVIADO PERMEADO RO (m3)]]</f>
        <v>0</v>
      </c>
      <c r="W528" s="101" t="e">
        <f>Tabla1[[#This Row],[TOTAL CONSUMO AGUA LIMPIA PRODUCCIÓN (m3)]]+Tabla1[[#This Row],[TOTAL CONSUMO AGUA RECHAZO PRODUCCIÓN (m3)]]</f>
        <v>#REF!</v>
      </c>
      <c r="X52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8" s="101">
        <v>0</v>
      </c>
      <c r="Z528" s="101"/>
      <c r="AA528" s="106" t="e">
        <f>+Tabla1[[#This Row],[VOLUMEN CONSUMO AGUA LIMPIA TINTORERIA (m3)]]</f>
        <v>#REF!</v>
      </c>
      <c r="AB528" s="104" t="e">
        <f>Tabla1[[#This Row],[VOLUMEN CONSUMO AGUA LIMPIA TINTORERIA (m3)]]/Tabla1[[#This Row],[TOTAL CONSUMO AGUA PRODUCCIÓN (m3)]]</f>
        <v>#REF!</v>
      </c>
      <c r="AC528" s="106" t="e">
        <f>Tabla1[[#This Row],[TOTAL CONSUMO AGUA LIMPIA PRODUCCIÓN (m3)]]-Tabla1[[#This Row],[VOLUMEN CONSUMO AGUA LIMPIA LAVANDERIA (m3)]]</f>
        <v>#REF!</v>
      </c>
      <c r="AD528" s="106">
        <v>0</v>
      </c>
      <c r="AE528" s="110"/>
      <c r="AF528" s="110">
        <v>65</v>
      </c>
      <c r="AG528" s="110">
        <v>45</v>
      </c>
      <c r="AH528" s="110">
        <f>Tabla1[[#This Row],[VOLUMEN CONSUMO AGUA LIMPIA LAVANDERIA (m3)]]</f>
        <v>0</v>
      </c>
      <c r="AI528" s="104" t="e">
        <f>Tabla1[[#This Row],[VOLUMEN CONSUMO AGUA LIMPIA LAVANDERIA (m3)]]/Tabla1[[#This Row],[TOTAL CONSUMO AGUA PRODUCCIÓN (m3)]]</f>
        <v>#REF!</v>
      </c>
      <c r="AJ528" s="110">
        <f>'[1]Contadores Por Turno 2026'!D530-'[1]Contadores Por Turno 2026'!D529</f>
        <v>0</v>
      </c>
      <c r="AK528" s="110">
        <v>0</v>
      </c>
      <c r="AL528" s="110"/>
      <c r="AM528" s="110">
        <v>19</v>
      </c>
      <c r="AN528" s="110">
        <v>0</v>
      </c>
      <c r="AO528" s="107">
        <f>'[1]Contadores Por Turno 2026'!R530-'[1]Contadores Por Turno 2026'!R529</f>
        <v>0</v>
      </c>
      <c r="AP528" s="109" t="str">
        <f t="shared" ref="AP528:AP591" si="2">IF(ISERROR(1-(W528-AO528)/W528),"%",(1-(W528-AO528)/W528))</f>
        <v>%</v>
      </c>
      <c r="AQ528" s="107">
        <v>6545</v>
      </c>
      <c r="AR528" s="219">
        <v>8</v>
      </c>
      <c r="AS528" s="110">
        <f>'[1]Contadores Por Turno 2026'!L530-'[1]Contadores Por Turno 2026'!L529</f>
        <v>0</v>
      </c>
      <c r="AT528" s="107" t="e">
        <f>#REF!-#REF!</f>
        <v>#REF!</v>
      </c>
      <c r="AU528" s="107">
        <f>'[1]Contadores Por Turno 2026'!U530-'[1]Contadores Por Turno 2026'!U529</f>
        <v>0</v>
      </c>
      <c r="AV528" s="107">
        <f>'[1]Contadores Por Turno 2026'!V530-'[1]Contadores Por Turno 2026'!V529</f>
        <v>0</v>
      </c>
      <c r="AW528" s="107">
        <f>'[1]Contadores Por Turno 2026'!W530-'[1]Contadores Por Turno 2026'!W529</f>
        <v>0</v>
      </c>
      <c r="AX528" s="107"/>
      <c r="AY528" s="346">
        <f>('[1]Contadores Por Turno 2026'!AD530-'[1]Contadores Por Turno 2026'!AD529)</f>
        <v>0</v>
      </c>
      <c r="AZ528" s="346">
        <f>('[1]Contadores Por Turno 2026'!S530-'[1]Contadores Por Turno 2026'!S529)/1000</f>
        <v>0</v>
      </c>
      <c r="BA528" s="225"/>
      <c r="BB528" s="4"/>
    </row>
    <row r="529" spans="1:54" ht="15.75" thickBot="1" x14ac:dyDescent="0.3">
      <c r="A529" s="27">
        <f>+A528</f>
        <v>46198</v>
      </c>
      <c r="B529" s="28">
        <v>3</v>
      </c>
      <c r="C529" s="28">
        <f>WEEKNUM(Tabla1[[#This Row],[FECHA]],2)</f>
        <v>26</v>
      </c>
      <c r="D529" s="28">
        <f>DAY(Tabla1[[#This Row],[FECHA]])</f>
        <v>25</v>
      </c>
      <c r="E529" s="28" t="e">
        <f>#REF!-#REF!</f>
        <v>#REF!</v>
      </c>
      <c r="F529" s="28" t="e">
        <f>+Tabla1[[#This Row],[VOLUMEN  INGRESO PTAP (m3)]]*0.75</f>
        <v>#REF!</v>
      </c>
      <c r="G529" s="28"/>
      <c r="H52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9" s="28">
        <f>('[1]Contadores Por Turno 2026'!C531-'[1]Contadores Por Turno 2026'!C530)*10</f>
        <v>0</v>
      </c>
      <c r="J529" s="343">
        <f>Tabla1[[#This Row],[ENTRADA RO 1 (m3)]]</f>
        <v>0</v>
      </c>
      <c r="K529" s="61">
        <f>Tabla1[[#This Row],[RECHAZO ETAPA 1 (m3)]]</f>
        <v>0</v>
      </c>
      <c r="L529" s="61">
        <f>Tabla1[[#This Row],[PERMEADO ETAPA 1  (m3)]]</f>
        <v>0</v>
      </c>
      <c r="M529" s="60" t="e">
        <f>1-(Tabla1[[#This Row],[VOLUMEN ENVIADO A RO (m3)]]-Tabla1[[#This Row],[VOLUMEN ENVIADO PERMEADO RO (m3)]])/Tabla1[[#This Row],[VOLUMEN ENVIADO A RO (m3)]]</f>
        <v>#DIV/0!</v>
      </c>
      <c r="N529" s="343">
        <f>('[1]Contadores Por Turno 2026'!N531-'[1]Contadores Por Turno 2026'!N530)/1000</f>
        <v>0</v>
      </c>
      <c r="O529" s="61">
        <f>('[1]Contadores Por Turno 2026'!O531-'[1]Contadores Por Turno 2026'!O530)</f>
        <v>0</v>
      </c>
      <c r="P529" s="61">
        <f>+Tabla1[[#This Row],[ENTRADA RO 1 (m3)]]-Tabla1[[#This Row],[PERMEADO ETAPA 1  (m3)]]</f>
        <v>0</v>
      </c>
      <c r="Q529" s="60" t="e">
        <f>1-(Tabla1[[#This Row],[VOLUMEN ENVIADO A RO (m3)]]-Tabla1[[#This Row],[VOLUMEN ENVIADO PERMEADO RO (m3)]])/Tabla1[[#This Row],[VOLUMEN ENVIADO A RO (m3)]]</f>
        <v>#DIV/0!</v>
      </c>
      <c r="R529" s="61">
        <v>0</v>
      </c>
      <c r="S529" s="61" t="e">
        <f>((#REF!-#REF!))</f>
        <v>#REF!</v>
      </c>
      <c r="T529" s="61" t="e">
        <f>Tabla1[[#This Row],[ENTRADA ETAPA 2 (m3)]]-Tabla1[[#This Row],[PERMEADO ETAPA 2 (m3)]]</f>
        <v>#REF!</v>
      </c>
      <c r="U529" s="60" t="s">
        <v>18</v>
      </c>
      <c r="V529" s="61">
        <f>Tabla1[[#This Row],[VOLUMEN ENVIADO PERMEADO RO (m3)]]</f>
        <v>0</v>
      </c>
      <c r="W529" s="101" t="e">
        <f>Tabla1[[#This Row],[TOTAL CONSUMO AGUA LIMPIA PRODUCCIÓN (m3)]]+Tabla1[[#This Row],[TOTAL CONSUMO AGUA RECHAZO PRODUCCIÓN (m3)]]</f>
        <v>#REF!</v>
      </c>
      <c r="X5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9" s="101">
        <v>0</v>
      </c>
      <c r="Z529" s="101"/>
      <c r="AA529" s="111" t="e">
        <f>+Tabla1[[#This Row],[VOLUMEN CONSUMO AGUA LIMPIA TINTORERIA (m3)]]</f>
        <v>#REF!</v>
      </c>
      <c r="AB529" s="104" t="e">
        <f>Tabla1[[#This Row],[VOLUMEN CONSUMO AGUA LIMPIA TINTORERIA (m3)]]/Tabla1[[#This Row],[TOTAL CONSUMO AGUA PRODUCCIÓN (m3)]]</f>
        <v>#REF!</v>
      </c>
      <c r="AC529" s="111" t="e">
        <f>Tabla1[[#This Row],[TOTAL CONSUMO AGUA LIMPIA PRODUCCIÓN (m3)]]-Tabla1[[#This Row],[VOLUMEN CONSUMO AGUA LIMPIA LAVANDERIA (m3)]]</f>
        <v>#REF!</v>
      </c>
      <c r="AD529" s="111">
        <v>0</v>
      </c>
      <c r="AE529" s="115"/>
      <c r="AF529" s="115">
        <v>65</v>
      </c>
      <c r="AG529" s="115">
        <v>45</v>
      </c>
      <c r="AH529" s="115">
        <f>Tabla1[[#This Row],[VOLUMEN CONSUMO AGUA LIMPIA LAVANDERIA (m3)]]</f>
        <v>0</v>
      </c>
      <c r="AI529" s="104" t="e">
        <f>Tabla1[[#This Row],[VOLUMEN CONSUMO AGUA LIMPIA LAVANDERIA (m3)]]/Tabla1[[#This Row],[TOTAL CONSUMO AGUA PRODUCCIÓN (m3)]]</f>
        <v>#REF!</v>
      </c>
      <c r="AJ529" s="115">
        <f>'[1]Contadores Por Turno 2026'!D531-'[1]Contadores Por Turno 2026'!D530</f>
        <v>0</v>
      </c>
      <c r="AK529" s="115">
        <v>0</v>
      </c>
      <c r="AL529" s="115"/>
      <c r="AM529" s="115">
        <v>19</v>
      </c>
      <c r="AN529" s="115">
        <v>0</v>
      </c>
      <c r="AO529" s="112">
        <f>'[1]Contadores Por Turno 2026'!R531-'[1]Contadores Por Turno 2026'!R530</f>
        <v>0</v>
      </c>
      <c r="AP529" s="114" t="str">
        <f t="shared" si="2"/>
        <v>%</v>
      </c>
      <c r="AQ529" s="112"/>
      <c r="AR529" s="220">
        <v>8</v>
      </c>
      <c r="AS529" s="115">
        <f>'[1]Contadores Por Turno 2026'!L531-'[1]Contadores Por Turno 2026'!L530</f>
        <v>0</v>
      </c>
      <c r="AT529" s="112" t="e">
        <f>#REF!-#REF!</f>
        <v>#REF!</v>
      </c>
      <c r="AU529" s="112">
        <f>'[1]Contadores Por Turno 2026'!U531-'[1]Contadores Por Turno 2026'!U530</f>
        <v>0</v>
      </c>
      <c r="AV529" s="112">
        <f>'[1]Contadores Por Turno 2026'!V531-'[1]Contadores Por Turno 2026'!V530</f>
        <v>0</v>
      </c>
      <c r="AW529" s="112">
        <f>'[1]Contadores Por Turno 2026'!W531-'[1]Contadores Por Turno 2026'!W530</f>
        <v>0</v>
      </c>
      <c r="AX529" s="112"/>
      <c r="AY529" s="112">
        <f>('[1]Contadores Por Turno 2026'!AD531-'[1]Contadores Por Turno 2026'!AD530)</f>
        <v>0</v>
      </c>
      <c r="AZ529" s="112">
        <f>('[1]Contadores Por Turno 2026'!S531-'[1]Contadores Por Turno 2026'!S530)/1000</f>
        <v>0</v>
      </c>
      <c r="BA529" s="225"/>
      <c r="BB529" s="4"/>
    </row>
    <row r="530" spans="1:54" ht="15.75" thickBot="1" x14ac:dyDescent="0.3">
      <c r="A530" s="25">
        <f>+A529+1</f>
        <v>46199</v>
      </c>
      <c r="B530" s="26">
        <v>1</v>
      </c>
      <c r="C530" s="26">
        <f>WEEKNUM(Tabla1[[#This Row],[FECHA]],2)</f>
        <v>26</v>
      </c>
      <c r="D530" s="26">
        <f>DAY(Tabla1[[#This Row],[FECHA]])</f>
        <v>26</v>
      </c>
      <c r="E530" s="26" t="e">
        <f>#REF!-#REF!</f>
        <v>#REF!</v>
      </c>
      <c r="F530" s="26" t="e">
        <f>+Tabla1[[#This Row],[VOLUMEN  INGRESO PTAP (m3)]]*0.75</f>
        <v>#REF!</v>
      </c>
      <c r="G530" s="26"/>
      <c r="H5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0" s="26">
        <f>('[1]Contadores Por Turno 2026'!C532-'[1]Contadores Por Turno 2026'!C531)*10</f>
        <v>0</v>
      </c>
      <c r="J530" s="341">
        <f>Tabla1[[#This Row],[ENTRADA RO 1 (m3)]]</f>
        <v>0</v>
      </c>
      <c r="K530" s="57">
        <f>Tabla1[[#This Row],[RECHAZO ETAPA 1 (m3)]]</f>
        <v>0</v>
      </c>
      <c r="L530" s="57">
        <f>Tabla1[[#This Row],[PERMEADO ETAPA 1  (m3)]]</f>
        <v>0</v>
      </c>
      <c r="M530" s="56" t="e">
        <f>1-(Tabla1[[#This Row],[VOLUMEN ENVIADO A RO (m3)]]-Tabla1[[#This Row],[VOLUMEN ENVIADO PERMEADO RO (m3)]])/Tabla1[[#This Row],[VOLUMEN ENVIADO A RO (m3)]]</f>
        <v>#DIV/0!</v>
      </c>
      <c r="N530" s="341">
        <f>('[1]Contadores Por Turno 2026'!N532-'[1]Contadores Por Turno 2026'!N531)/1000</f>
        <v>0</v>
      </c>
      <c r="O530" s="57">
        <f>('[1]Contadores Por Turno 2026'!O532-'[1]Contadores Por Turno 2026'!O531)</f>
        <v>0</v>
      </c>
      <c r="P530" s="57">
        <f>+Tabla1[[#This Row],[ENTRADA RO 1 (m3)]]-Tabla1[[#This Row],[PERMEADO ETAPA 1  (m3)]]</f>
        <v>0</v>
      </c>
      <c r="Q530" s="56" t="e">
        <f>1-(Tabla1[[#This Row],[VOLUMEN ENVIADO A RO (m3)]]-Tabla1[[#This Row],[VOLUMEN ENVIADO PERMEADO RO (m3)]])/Tabla1[[#This Row],[VOLUMEN ENVIADO A RO (m3)]]</f>
        <v>#DIV/0!</v>
      </c>
      <c r="R530" s="57">
        <v>0</v>
      </c>
      <c r="S530" s="57" t="e">
        <f>((#REF!-#REF!))</f>
        <v>#REF!</v>
      </c>
      <c r="T530" s="57" t="e">
        <f>Tabla1[[#This Row],[ENTRADA ETAPA 2 (m3)]]-Tabla1[[#This Row],[PERMEADO ETAPA 2 (m3)]]</f>
        <v>#REF!</v>
      </c>
      <c r="U530" s="56" t="s">
        <v>18</v>
      </c>
      <c r="V530" s="57">
        <f>Tabla1[[#This Row],[VOLUMEN ENVIADO PERMEADO RO (m3)]]</f>
        <v>0</v>
      </c>
      <c r="W530" s="101" t="e">
        <f>Tabla1[[#This Row],[TOTAL CONSUMO AGUA LIMPIA PRODUCCIÓN (m3)]]+Tabla1[[#This Row],[TOTAL CONSUMO AGUA RECHAZO PRODUCCIÓN (m3)]]</f>
        <v>#REF!</v>
      </c>
      <c r="X53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0" s="101">
        <v>0</v>
      </c>
      <c r="Z530" s="101"/>
      <c r="AA530" s="101" t="e">
        <f>+Tabla1[[#This Row],[VOLUMEN CONSUMO AGUA LIMPIA TINTORERIA (m3)]]</f>
        <v>#REF!</v>
      </c>
      <c r="AB530" s="104" t="e">
        <f>Tabla1[[#This Row],[VOLUMEN CONSUMO AGUA LIMPIA TINTORERIA (m3)]]/Tabla1[[#This Row],[TOTAL CONSUMO AGUA PRODUCCIÓN (m3)]]</f>
        <v>#REF!</v>
      </c>
      <c r="AC530" s="101" t="e">
        <f>Tabla1[[#This Row],[TOTAL CONSUMO AGUA LIMPIA PRODUCCIÓN (m3)]]-Tabla1[[#This Row],[VOLUMEN CONSUMO AGUA LIMPIA LAVANDERIA (m3)]]</f>
        <v>#REF!</v>
      </c>
      <c r="AD530" s="101">
        <v>0</v>
      </c>
      <c r="AE530" s="105"/>
      <c r="AF530" s="105">
        <v>65</v>
      </c>
      <c r="AG530" s="105">
        <v>45</v>
      </c>
      <c r="AH530" s="105">
        <f>Tabla1[[#This Row],[VOLUMEN CONSUMO AGUA LIMPIA LAVANDERIA (m3)]]</f>
        <v>0</v>
      </c>
      <c r="AI530" s="104" t="e">
        <f>Tabla1[[#This Row],[VOLUMEN CONSUMO AGUA LIMPIA LAVANDERIA (m3)]]/Tabla1[[#This Row],[TOTAL CONSUMO AGUA PRODUCCIÓN (m3)]]</f>
        <v>#REF!</v>
      </c>
      <c r="AJ530" s="105">
        <f>'[1]Contadores Por Turno 2026'!D532-'[1]Contadores Por Turno 2026'!D531</f>
        <v>0</v>
      </c>
      <c r="AK530" s="105">
        <v>0</v>
      </c>
      <c r="AL530" s="105"/>
      <c r="AM530" s="105">
        <v>19</v>
      </c>
      <c r="AN530" s="105">
        <v>0</v>
      </c>
      <c r="AO530" s="102">
        <f>'[1]Contadores Por Turno 2026'!R532-'[1]Contadores Por Turno 2026'!R531</f>
        <v>0</v>
      </c>
      <c r="AP530" s="104" t="str">
        <f t="shared" si="2"/>
        <v>%</v>
      </c>
      <c r="AQ530" s="102"/>
      <c r="AR530" s="218">
        <v>8</v>
      </c>
      <c r="AS530" s="105">
        <f>'[1]Contadores Por Turno 2026'!L532-'[1]Contadores Por Turno 2026'!L531</f>
        <v>0</v>
      </c>
      <c r="AT530" s="102" t="e">
        <f>#REF!-#REF!</f>
        <v>#REF!</v>
      </c>
      <c r="AU530" s="102">
        <f>'[1]Contadores Por Turno 2026'!U532-'[1]Contadores Por Turno 2026'!U531</f>
        <v>0</v>
      </c>
      <c r="AV530" s="102">
        <f>'[1]Contadores Por Turno 2026'!V532-'[1]Contadores Por Turno 2026'!V531</f>
        <v>0</v>
      </c>
      <c r="AW530" s="102">
        <f>'[1]Contadores Por Turno 2026'!W532-'[1]Contadores Por Turno 2026'!W531</f>
        <v>0</v>
      </c>
      <c r="AX530" s="102"/>
      <c r="AY530" s="345">
        <f>('[1]Contadores Por Turno 2026'!AD532-'[1]Contadores Por Turno 2026'!AD531)</f>
        <v>0</v>
      </c>
      <c r="AZ530" s="345">
        <f>('[1]Contadores Por Turno 2026'!S532-'[1]Contadores Por Turno 2026'!S531)/1000</f>
        <v>0</v>
      </c>
      <c r="BA530" s="225"/>
      <c r="BB530" s="4"/>
    </row>
    <row r="531" spans="1:54" ht="15.75" thickBot="1" x14ac:dyDescent="0.3">
      <c r="A531" s="23">
        <f>+A530</f>
        <v>46199</v>
      </c>
      <c r="B531" s="17">
        <v>2</v>
      </c>
      <c r="C531" s="17">
        <f>WEEKNUM(Tabla1[[#This Row],[FECHA]],2)</f>
        <v>26</v>
      </c>
      <c r="D531" s="17">
        <f>DAY(Tabla1[[#This Row],[FECHA]])</f>
        <v>26</v>
      </c>
      <c r="E531" s="17" t="e">
        <f>#REF!-#REF!</f>
        <v>#REF!</v>
      </c>
      <c r="F531" s="17" t="e">
        <f>+Tabla1[[#This Row],[VOLUMEN  INGRESO PTAP (m3)]]*0.75</f>
        <v>#REF!</v>
      </c>
      <c r="H53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1" s="17">
        <f>('[1]Contadores Por Turno 2026'!C533-'[1]Contadores Por Turno 2026'!C532)*10</f>
        <v>0</v>
      </c>
      <c r="J531" s="342">
        <f>Tabla1[[#This Row],[ENTRADA RO 1 (m3)]]</f>
        <v>0</v>
      </c>
      <c r="K531" s="55">
        <f>Tabla1[[#This Row],[RECHAZO ETAPA 1 (m3)]]</f>
        <v>0</v>
      </c>
      <c r="L531" s="55">
        <f>Tabla1[[#This Row],[PERMEADO ETAPA 1  (m3)]]</f>
        <v>0</v>
      </c>
      <c r="M531" s="54" t="e">
        <f>1-(Tabla1[[#This Row],[VOLUMEN ENVIADO A RO (m3)]]-Tabla1[[#This Row],[VOLUMEN ENVIADO PERMEADO RO (m3)]])/Tabla1[[#This Row],[VOLUMEN ENVIADO A RO (m3)]]</f>
        <v>#DIV/0!</v>
      </c>
      <c r="N531" s="342">
        <f>('[1]Contadores Por Turno 2026'!N533-'[1]Contadores Por Turno 2026'!N532)/1000</f>
        <v>0</v>
      </c>
      <c r="O531" s="55">
        <f>('[1]Contadores Por Turno 2026'!O533-'[1]Contadores Por Turno 2026'!O532)</f>
        <v>0</v>
      </c>
      <c r="P531" s="55">
        <f>+Tabla1[[#This Row],[ENTRADA RO 1 (m3)]]-Tabla1[[#This Row],[PERMEADO ETAPA 1  (m3)]]</f>
        <v>0</v>
      </c>
      <c r="Q531" s="54" t="e">
        <f>1-(Tabla1[[#This Row],[VOLUMEN ENVIADO A RO (m3)]]-Tabla1[[#This Row],[VOLUMEN ENVIADO PERMEADO RO (m3)]])/Tabla1[[#This Row],[VOLUMEN ENVIADO A RO (m3)]]</f>
        <v>#DIV/0!</v>
      </c>
      <c r="R531" s="55">
        <v>0</v>
      </c>
      <c r="S531" s="55" t="e">
        <f>((#REF!-#REF!))</f>
        <v>#REF!</v>
      </c>
      <c r="T531" s="55" t="e">
        <f>Tabla1[[#This Row],[ENTRADA ETAPA 2 (m3)]]-Tabla1[[#This Row],[PERMEADO ETAPA 2 (m3)]]</f>
        <v>#REF!</v>
      </c>
      <c r="U531" s="54" t="s">
        <v>18</v>
      </c>
      <c r="V531" s="55">
        <f>Tabla1[[#This Row],[VOLUMEN ENVIADO PERMEADO RO (m3)]]</f>
        <v>0</v>
      </c>
      <c r="W531" s="101" t="e">
        <f>Tabla1[[#This Row],[TOTAL CONSUMO AGUA LIMPIA PRODUCCIÓN (m3)]]+Tabla1[[#This Row],[TOTAL CONSUMO AGUA RECHAZO PRODUCCIÓN (m3)]]</f>
        <v>#REF!</v>
      </c>
      <c r="X53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1" s="101">
        <v>0</v>
      </c>
      <c r="Z531" s="101"/>
      <c r="AA531" s="106" t="e">
        <f>+Tabla1[[#This Row],[VOLUMEN CONSUMO AGUA LIMPIA TINTORERIA (m3)]]</f>
        <v>#REF!</v>
      </c>
      <c r="AB531" s="104" t="e">
        <f>Tabla1[[#This Row],[VOLUMEN CONSUMO AGUA LIMPIA TINTORERIA (m3)]]/Tabla1[[#This Row],[TOTAL CONSUMO AGUA PRODUCCIÓN (m3)]]</f>
        <v>#REF!</v>
      </c>
      <c r="AC531" s="106" t="e">
        <f>Tabla1[[#This Row],[TOTAL CONSUMO AGUA LIMPIA PRODUCCIÓN (m3)]]-Tabla1[[#This Row],[VOLUMEN CONSUMO AGUA LIMPIA LAVANDERIA (m3)]]</f>
        <v>#REF!</v>
      </c>
      <c r="AD531" s="106">
        <v>0</v>
      </c>
      <c r="AE531" s="110"/>
      <c r="AF531" s="110">
        <v>65</v>
      </c>
      <c r="AG531" s="110">
        <v>45</v>
      </c>
      <c r="AH531" s="110">
        <f>Tabla1[[#This Row],[VOLUMEN CONSUMO AGUA LIMPIA LAVANDERIA (m3)]]</f>
        <v>0</v>
      </c>
      <c r="AI531" s="104" t="e">
        <f>Tabla1[[#This Row],[VOLUMEN CONSUMO AGUA LIMPIA LAVANDERIA (m3)]]/Tabla1[[#This Row],[TOTAL CONSUMO AGUA PRODUCCIÓN (m3)]]</f>
        <v>#REF!</v>
      </c>
      <c r="AJ531" s="110">
        <f>'[1]Contadores Por Turno 2026'!D533-'[1]Contadores Por Turno 2026'!D532</f>
        <v>0</v>
      </c>
      <c r="AK531" s="110">
        <v>0</v>
      </c>
      <c r="AL531" s="110"/>
      <c r="AM531" s="110">
        <v>19</v>
      </c>
      <c r="AN531" s="110">
        <v>0</v>
      </c>
      <c r="AO531" s="107">
        <f>'[1]Contadores Por Turno 2026'!R533-'[1]Contadores Por Turno 2026'!R532</f>
        <v>0</v>
      </c>
      <c r="AP531" s="109" t="str">
        <f t="shared" si="2"/>
        <v>%</v>
      </c>
      <c r="AQ531" s="107">
        <v>4855</v>
      </c>
      <c r="AR531" s="219">
        <v>8</v>
      </c>
      <c r="AS531" s="110">
        <f>'[1]Contadores Por Turno 2026'!L533-'[1]Contadores Por Turno 2026'!L532</f>
        <v>0</v>
      </c>
      <c r="AT531" s="107" t="e">
        <f>#REF!-#REF!</f>
        <v>#REF!</v>
      </c>
      <c r="AU531" s="107">
        <f>'[1]Contadores Por Turno 2026'!U533-'[1]Contadores Por Turno 2026'!U532</f>
        <v>0</v>
      </c>
      <c r="AV531" s="107">
        <f>'[1]Contadores Por Turno 2026'!V533-'[1]Contadores Por Turno 2026'!V532</f>
        <v>0</v>
      </c>
      <c r="AW531" s="107">
        <f>'[1]Contadores Por Turno 2026'!W533-'[1]Contadores Por Turno 2026'!W532</f>
        <v>0</v>
      </c>
      <c r="AX531" s="107"/>
      <c r="AY531" s="346">
        <f>('[1]Contadores Por Turno 2026'!AD533-'[1]Contadores Por Turno 2026'!AD532)</f>
        <v>0</v>
      </c>
      <c r="AZ531" s="346">
        <f>('[1]Contadores Por Turno 2026'!S533-'[1]Contadores Por Turno 2026'!S532)/1000</f>
        <v>0</v>
      </c>
      <c r="BA531" s="225"/>
      <c r="BB531" s="4"/>
    </row>
    <row r="532" spans="1:54" ht="15.75" thickBot="1" x14ac:dyDescent="0.3">
      <c r="A532" s="27">
        <f>+A531</f>
        <v>46199</v>
      </c>
      <c r="B532" s="28">
        <v>3</v>
      </c>
      <c r="C532" s="28">
        <f>WEEKNUM(Tabla1[[#This Row],[FECHA]],2)</f>
        <v>26</v>
      </c>
      <c r="D532" s="28">
        <f>DAY(Tabla1[[#This Row],[FECHA]])</f>
        <v>26</v>
      </c>
      <c r="E532" s="28" t="e">
        <f>#REF!-#REF!</f>
        <v>#REF!</v>
      </c>
      <c r="F532" s="28" t="e">
        <f>+Tabla1[[#This Row],[VOLUMEN  INGRESO PTAP (m3)]]*0.75</f>
        <v>#REF!</v>
      </c>
      <c r="G532" s="28"/>
      <c r="H53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2" s="28">
        <f>('[1]Contadores Por Turno 2026'!C534-'[1]Contadores Por Turno 2026'!C533)*10</f>
        <v>0</v>
      </c>
      <c r="J532" s="343">
        <f>Tabla1[[#This Row],[ENTRADA RO 1 (m3)]]</f>
        <v>0</v>
      </c>
      <c r="K532" s="61">
        <f>Tabla1[[#This Row],[RECHAZO ETAPA 1 (m3)]]</f>
        <v>0</v>
      </c>
      <c r="L532" s="61">
        <f>Tabla1[[#This Row],[PERMEADO ETAPA 1  (m3)]]</f>
        <v>0</v>
      </c>
      <c r="M532" s="60" t="e">
        <f>1-(Tabla1[[#This Row],[VOLUMEN ENVIADO A RO (m3)]]-Tabla1[[#This Row],[VOLUMEN ENVIADO PERMEADO RO (m3)]])/Tabla1[[#This Row],[VOLUMEN ENVIADO A RO (m3)]]</f>
        <v>#DIV/0!</v>
      </c>
      <c r="N532" s="343">
        <f>('[1]Contadores Por Turno 2026'!N534-'[1]Contadores Por Turno 2026'!N533)/1000</f>
        <v>0</v>
      </c>
      <c r="O532" s="61">
        <f>('[1]Contadores Por Turno 2026'!O534-'[1]Contadores Por Turno 2026'!O533)</f>
        <v>0</v>
      </c>
      <c r="P532" s="61">
        <f>+Tabla1[[#This Row],[ENTRADA RO 1 (m3)]]-Tabla1[[#This Row],[PERMEADO ETAPA 1  (m3)]]</f>
        <v>0</v>
      </c>
      <c r="Q532" s="60" t="e">
        <f>1-(Tabla1[[#This Row],[VOLUMEN ENVIADO A RO (m3)]]-Tabla1[[#This Row],[VOLUMEN ENVIADO PERMEADO RO (m3)]])/Tabla1[[#This Row],[VOLUMEN ENVIADO A RO (m3)]]</f>
        <v>#DIV/0!</v>
      </c>
      <c r="R532" s="61">
        <v>0</v>
      </c>
      <c r="S532" s="61" t="e">
        <f>((#REF!-#REF!))</f>
        <v>#REF!</v>
      </c>
      <c r="T532" s="61" t="e">
        <f>Tabla1[[#This Row],[ENTRADA ETAPA 2 (m3)]]-Tabla1[[#This Row],[PERMEADO ETAPA 2 (m3)]]</f>
        <v>#REF!</v>
      </c>
      <c r="U532" s="60" t="s">
        <v>18</v>
      </c>
      <c r="V532" s="61">
        <f>Tabla1[[#This Row],[VOLUMEN ENVIADO PERMEADO RO (m3)]]</f>
        <v>0</v>
      </c>
      <c r="W532" s="101" t="e">
        <f>Tabla1[[#This Row],[TOTAL CONSUMO AGUA LIMPIA PRODUCCIÓN (m3)]]+Tabla1[[#This Row],[TOTAL CONSUMO AGUA RECHAZO PRODUCCIÓN (m3)]]</f>
        <v>#REF!</v>
      </c>
      <c r="X5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2" s="101">
        <v>0</v>
      </c>
      <c r="Z532" s="101"/>
      <c r="AA532" s="111" t="e">
        <f>+Tabla1[[#This Row],[VOLUMEN CONSUMO AGUA LIMPIA TINTORERIA (m3)]]</f>
        <v>#REF!</v>
      </c>
      <c r="AB532" s="104" t="e">
        <f>Tabla1[[#This Row],[VOLUMEN CONSUMO AGUA LIMPIA TINTORERIA (m3)]]/Tabla1[[#This Row],[TOTAL CONSUMO AGUA PRODUCCIÓN (m3)]]</f>
        <v>#REF!</v>
      </c>
      <c r="AC532" s="111" t="e">
        <f>Tabla1[[#This Row],[TOTAL CONSUMO AGUA LIMPIA PRODUCCIÓN (m3)]]-Tabla1[[#This Row],[VOLUMEN CONSUMO AGUA LIMPIA LAVANDERIA (m3)]]</f>
        <v>#REF!</v>
      </c>
      <c r="AD532" s="111">
        <v>0</v>
      </c>
      <c r="AE532" s="115"/>
      <c r="AF532" s="115">
        <v>65</v>
      </c>
      <c r="AG532" s="115">
        <v>45</v>
      </c>
      <c r="AH532" s="115">
        <f>Tabla1[[#This Row],[VOLUMEN CONSUMO AGUA LIMPIA LAVANDERIA (m3)]]</f>
        <v>0</v>
      </c>
      <c r="AI532" s="104" t="e">
        <f>Tabla1[[#This Row],[VOLUMEN CONSUMO AGUA LIMPIA LAVANDERIA (m3)]]/Tabla1[[#This Row],[TOTAL CONSUMO AGUA PRODUCCIÓN (m3)]]</f>
        <v>#REF!</v>
      </c>
      <c r="AJ532" s="115">
        <f>'[1]Contadores Por Turno 2026'!D534-'[1]Contadores Por Turno 2026'!D533</f>
        <v>0</v>
      </c>
      <c r="AK532" s="115">
        <v>0</v>
      </c>
      <c r="AL532" s="115"/>
      <c r="AM532" s="115">
        <v>19</v>
      </c>
      <c r="AN532" s="115">
        <v>0</v>
      </c>
      <c r="AO532" s="112">
        <f>'[1]Contadores Por Turno 2026'!R534-'[1]Contadores Por Turno 2026'!R533</f>
        <v>0</v>
      </c>
      <c r="AP532" s="114" t="str">
        <f t="shared" si="2"/>
        <v>%</v>
      </c>
      <c r="AQ532" s="112"/>
      <c r="AR532" s="220">
        <v>8</v>
      </c>
      <c r="AS532" s="115">
        <f>'[1]Contadores Por Turno 2026'!L534-'[1]Contadores Por Turno 2026'!L533</f>
        <v>0</v>
      </c>
      <c r="AT532" s="112" t="e">
        <f>#REF!-#REF!</f>
        <v>#REF!</v>
      </c>
      <c r="AU532" s="112">
        <f>'[1]Contadores Por Turno 2026'!U534-'[1]Contadores Por Turno 2026'!U533</f>
        <v>0</v>
      </c>
      <c r="AV532" s="112">
        <f>'[1]Contadores Por Turno 2026'!V534-'[1]Contadores Por Turno 2026'!V533</f>
        <v>0</v>
      </c>
      <c r="AW532" s="112">
        <f>'[1]Contadores Por Turno 2026'!W534-'[1]Contadores Por Turno 2026'!W533</f>
        <v>0</v>
      </c>
      <c r="AX532" s="112"/>
      <c r="AY532" s="112">
        <f>('[1]Contadores Por Turno 2026'!AD534-'[1]Contadores Por Turno 2026'!AD533)</f>
        <v>0</v>
      </c>
      <c r="AZ532" s="112">
        <f>('[1]Contadores Por Turno 2026'!S534-'[1]Contadores Por Turno 2026'!S533)/1000</f>
        <v>0</v>
      </c>
      <c r="BA532" s="225"/>
      <c r="BB532" s="4"/>
    </row>
    <row r="533" spans="1:54" ht="15.75" thickBot="1" x14ac:dyDescent="0.3">
      <c r="A533" s="25">
        <f>+A532+1</f>
        <v>46200</v>
      </c>
      <c r="B533" s="26">
        <v>1</v>
      </c>
      <c r="C533" s="26">
        <f>WEEKNUM(Tabla1[[#This Row],[FECHA]],2)</f>
        <v>26</v>
      </c>
      <c r="D533" s="26">
        <f>DAY(Tabla1[[#This Row],[FECHA]])</f>
        <v>27</v>
      </c>
      <c r="E533" s="26" t="e">
        <f>#REF!-#REF!</f>
        <v>#REF!</v>
      </c>
      <c r="F533" s="26" t="e">
        <f>+Tabla1[[#This Row],[VOLUMEN  INGRESO PTAP (m3)]]*0.75</f>
        <v>#REF!</v>
      </c>
      <c r="G533" s="26"/>
      <c r="H5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3" s="26">
        <f>('[1]Contadores Por Turno 2026'!C535-'[1]Contadores Por Turno 2026'!C534)*10</f>
        <v>0</v>
      </c>
      <c r="J533" s="341">
        <f>Tabla1[[#This Row],[ENTRADA RO 1 (m3)]]</f>
        <v>0</v>
      </c>
      <c r="K533" s="57">
        <f>Tabla1[[#This Row],[RECHAZO ETAPA 1 (m3)]]</f>
        <v>0</v>
      </c>
      <c r="L533" s="57">
        <f>Tabla1[[#This Row],[PERMEADO ETAPA 1  (m3)]]</f>
        <v>0</v>
      </c>
      <c r="M533" s="56" t="e">
        <f>1-(Tabla1[[#This Row],[VOLUMEN ENVIADO A RO (m3)]]-Tabla1[[#This Row],[VOLUMEN ENVIADO PERMEADO RO (m3)]])/Tabla1[[#This Row],[VOLUMEN ENVIADO A RO (m3)]]</f>
        <v>#DIV/0!</v>
      </c>
      <c r="N533" s="341">
        <f>('[1]Contadores Por Turno 2026'!N535-'[1]Contadores Por Turno 2026'!N534)/1000</f>
        <v>0</v>
      </c>
      <c r="O533" s="57">
        <f>('[1]Contadores Por Turno 2026'!O535-'[1]Contadores Por Turno 2026'!O534)</f>
        <v>0</v>
      </c>
      <c r="P533" s="57">
        <f>+Tabla1[[#This Row],[ENTRADA RO 1 (m3)]]-Tabla1[[#This Row],[PERMEADO ETAPA 1  (m3)]]</f>
        <v>0</v>
      </c>
      <c r="Q533" s="56" t="e">
        <f>1-(Tabla1[[#This Row],[VOLUMEN ENVIADO A RO (m3)]]-Tabla1[[#This Row],[VOLUMEN ENVIADO PERMEADO RO (m3)]])/Tabla1[[#This Row],[VOLUMEN ENVIADO A RO (m3)]]</f>
        <v>#DIV/0!</v>
      </c>
      <c r="R533" s="57">
        <v>0</v>
      </c>
      <c r="S533" s="57" t="e">
        <f>((#REF!-#REF!))</f>
        <v>#REF!</v>
      </c>
      <c r="T533" s="57" t="e">
        <f>Tabla1[[#This Row],[ENTRADA ETAPA 2 (m3)]]-Tabla1[[#This Row],[PERMEADO ETAPA 2 (m3)]]</f>
        <v>#REF!</v>
      </c>
      <c r="U533" s="56" t="s">
        <v>18</v>
      </c>
      <c r="V533" s="57">
        <f>Tabla1[[#This Row],[VOLUMEN ENVIADO PERMEADO RO (m3)]]</f>
        <v>0</v>
      </c>
      <c r="W533" s="101" t="e">
        <f>Tabla1[[#This Row],[TOTAL CONSUMO AGUA LIMPIA PRODUCCIÓN (m3)]]+Tabla1[[#This Row],[TOTAL CONSUMO AGUA RECHAZO PRODUCCIÓN (m3)]]</f>
        <v>#REF!</v>
      </c>
      <c r="X53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3" s="101">
        <v>0</v>
      </c>
      <c r="Z533" s="101"/>
      <c r="AA533" s="101" t="e">
        <f>+Tabla1[[#This Row],[VOLUMEN CONSUMO AGUA LIMPIA TINTORERIA (m3)]]</f>
        <v>#REF!</v>
      </c>
      <c r="AB533" s="104" t="e">
        <f>Tabla1[[#This Row],[VOLUMEN CONSUMO AGUA LIMPIA TINTORERIA (m3)]]/Tabla1[[#This Row],[TOTAL CONSUMO AGUA PRODUCCIÓN (m3)]]</f>
        <v>#REF!</v>
      </c>
      <c r="AC533" s="101" t="e">
        <f>Tabla1[[#This Row],[TOTAL CONSUMO AGUA LIMPIA PRODUCCIÓN (m3)]]-Tabla1[[#This Row],[VOLUMEN CONSUMO AGUA LIMPIA LAVANDERIA (m3)]]</f>
        <v>#REF!</v>
      </c>
      <c r="AD533" s="101">
        <v>0</v>
      </c>
      <c r="AE533" s="105"/>
      <c r="AF533" s="105">
        <v>65</v>
      </c>
      <c r="AG533" s="105">
        <v>45</v>
      </c>
      <c r="AH533" s="105">
        <f>Tabla1[[#This Row],[VOLUMEN CONSUMO AGUA LIMPIA LAVANDERIA (m3)]]</f>
        <v>0</v>
      </c>
      <c r="AI533" s="104" t="e">
        <f>Tabla1[[#This Row],[VOLUMEN CONSUMO AGUA LIMPIA LAVANDERIA (m3)]]/Tabla1[[#This Row],[TOTAL CONSUMO AGUA PRODUCCIÓN (m3)]]</f>
        <v>#REF!</v>
      </c>
      <c r="AJ533" s="105">
        <f>'[1]Contadores Por Turno 2026'!D535-'[1]Contadores Por Turno 2026'!D534</f>
        <v>0</v>
      </c>
      <c r="AK533" s="105">
        <v>0</v>
      </c>
      <c r="AL533" s="105"/>
      <c r="AM533" s="105">
        <v>19</v>
      </c>
      <c r="AN533" s="105">
        <v>0</v>
      </c>
      <c r="AO533" s="102">
        <f>'[1]Contadores Por Turno 2026'!R535-'[1]Contadores Por Turno 2026'!R534</f>
        <v>0</v>
      </c>
      <c r="AP533" s="104" t="str">
        <f t="shared" si="2"/>
        <v>%</v>
      </c>
      <c r="AQ533" s="102"/>
      <c r="AR533" s="218">
        <v>8</v>
      </c>
      <c r="AS533" s="105">
        <f>'[1]Contadores Por Turno 2026'!L535-'[1]Contadores Por Turno 2026'!L534</f>
        <v>0</v>
      </c>
      <c r="AT533" s="102" t="e">
        <f>#REF!-#REF!</f>
        <v>#REF!</v>
      </c>
      <c r="AU533" s="102">
        <f>'[1]Contadores Por Turno 2026'!U535-'[1]Contadores Por Turno 2026'!U534</f>
        <v>0</v>
      </c>
      <c r="AV533" s="102">
        <f>'[1]Contadores Por Turno 2026'!V535-'[1]Contadores Por Turno 2026'!V534</f>
        <v>0</v>
      </c>
      <c r="AW533" s="102">
        <f>'[1]Contadores Por Turno 2026'!W535-'[1]Contadores Por Turno 2026'!W534</f>
        <v>0</v>
      </c>
      <c r="AX533" s="102"/>
      <c r="AY533" s="345">
        <f>('[1]Contadores Por Turno 2026'!AD535-'[1]Contadores Por Turno 2026'!AD534)</f>
        <v>0</v>
      </c>
      <c r="AZ533" s="345">
        <f>('[1]Contadores Por Turno 2026'!S535-'[1]Contadores Por Turno 2026'!S534)/1000</f>
        <v>0</v>
      </c>
      <c r="BA533" s="225"/>
      <c r="BB533" s="4"/>
    </row>
    <row r="534" spans="1:54" ht="15.75" thickBot="1" x14ac:dyDescent="0.3">
      <c r="A534" s="23">
        <f>+A533</f>
        <v>46200</v>
      </c>
      <c r="B534" s="17">
        <v>2</v>
      </c>
      <c r="C534" s="17">
        <f>WEEKNUM(Tabla1[[#This Row],[FECHA]],2)</f>
        <v>26</v>
      </c>
      <c r="D534" s="17">
        <f>DAY(Tabla1[[#This Row],[FECHA]])</f>
        <v>27</v>
      </c>
      <c r="E534" s="17" t="e">
        <f>#REF!-#REF!</f>
        <v>#REF!</v>
      </c>
      <c r="F534" s="17" t="e">
        <f>+Tabla1[[#This Row],[VOLUMEN  INGRESO PTAP (m3)]]*0.75</f>
        <v>#REF!</v>
      </c>
      <c r="H53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4" s="17">
        <f>('[1]Contadores Por Turno 2026'!C536-'[1]Contadores Por Turno 2026'!C535)*10</f>
        <v>0</v>
      </c>
      <c r="J534" s="342">
        <f>Tabla1[[#This Row],[ENTRADA RO 1 (m3)]]</f>
        <v>0</v>
      </c>
      <c r="K534" s="55">
        <f>Tabla1[[#This Row],[RECHAZO ETAPA 1 (m3)]]</f>
        <v>0</v>
      </c>
      <c r="L534" s="55">
        <f>Tabla1[[#This Row],[PERMEADO ETAPA 1  (m3)]]</f>
        <v>0</v>
      </c>
      <c r="M534" s="54" t="e">
        <f>1-(Tabla1[[#This Row],[VOLUMEN ENVIADO A RO (m3)]]-Tabla1[[#This Row],[VOLUMEN ENVIADO PERMEADO RO (m3)]])/Tabla1[[#This Row],[VOLUMEN ENVIADO A RO (m3)]]</f>
        <v>#DIV/0!</v>
      </c>
      <c r="N534" s="342">
        <f>('[1]Contadores Por Turno 2026'!N536-'[1]Contadores Por Turno 2026'!N535)/1000</f>
        <v>0</v>
      </c>
      <c r="O534" s="55">
        <f>('[1]Contadores Por Turno 2026'!O536-'[1]Contadores Por Turno 2026'!O535)</f>
        <v>0</v>
      </c>
      <c r="P534" s="55">
        <f>+Tabla1[[#This Row],[ENTRADA RO 1 (m3)]]-Tabla1[[#This Row],[PERMEADO ETAPA 1  (m3)]]</f>
        <v>0</v>
      </c>
      <c r="Q534" s="54" t="e">
        <f>1-(Tabla1[[#This Row],[VOLUMEN ENVIADO A RO (m3)]]-Tabla1[[#This Row],[VOLUMEN ENVIADO PERMEADO RO (m3)]])/Tabla1[[#This Row],[VOLUMEN ENVIADO A RO (m3)]]</f>
        <v>#DIV/0!</v>
      </c>
      <c r="R534" s="55">
        <v>0</v>
      </c>
      <c r="S534" s="55" t="e">
        <f>((#REF!-#REF!))</f>
        <v>#REF!</v>
      </c>
      <c r="T534" s="55" t="e">
        <f>Tabla1[[#This Row],[ENTRADA ETAPA 2 (m3)]]-Tabla1[[#This Row],[PERMEADO ETAPA 2 (m3)]]</f>
        <v>#REF!</v>
      </c>
      <c r="U534" s="54" t="s">
        <v>18</v>
      </c>
      <c r="V534" s="55">
        <f>Tabla1[[#This Row],[VOLUMEN ENVIADO PERMEADO RO (m3)]]</f>
        <v>0</v>
      </c>
      <c r="W534" s="101" t="e">
        <f>Tabla1[[#This Row],[TOTAL CONSUMO AGUA LIMPIA PRODUCCIÓN (m3)]]+Tabla1[[#This Row],[TOTAL CONSUMO AGUA RECHAZO PRODUCCIÓN (m3)]]</f>
        <v>#REF!</v>
      </c>
      <c r="X53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4" s="101">
        <v>0</v>
      </c>
      <c r="Z534" s="101"/>
      <c r="AA534" s="106" t="e">
        <f>+Tabla1[[#This Row],[VOLUMEN CONSUMO AGUA LIMPIA TINTORERIA (m3)]]</f>
        <v>#REF!</v>
      </c>
      <c r="AB534" s="104" t="e">
        <f>Tabla1[[#This Row],[VOLUMEN CONSUMO AGUA LIMPIA TINTORERIA (m3)]]/Tabla1[[#This Row],[TOTAL CONSUMO AGUA PRODUCCIÓN (m3)]]</f>
        <v>#REF!</v>
      </c>
      <c r="AC534" s="106" t="e">
        <f>Tabla1[[#This Row],[TOTAL CONSUMO AGUA LIMPIA PRODUCCIÓN (m3)]]-Tabla1[[#This Row],[VOLUMEN CONSUMO AGUA LIMPIA LAVANDERIA (m3)]]</f>
        <v>#REF!</v>
      </c>
      <c r="AD534" s="106">
        <v>0</v>
      </c>
      <c r="AE534" s="110"/>
      <c r="AF534" s="110">
        <v>65</v>
      </c>
      <c r="AG534" s="110">
        <v>45</v>
      </c>
      <c r="AH534" s="110">
        <f>Tabla1[[#This Row],[VOLUMEN CONSUMO AGUA LIMPIA LAVANDERIA (m3)]]</f>
        <v>0</v>
      </c>
      <c r="AI534" s="104" t="e">
        <f>Tabla1[[#This Row],[VOLUMEN CONSUMO AGUA LIMPIA LAVANDERIA (m3)]]/Tabla1[[#This Row],[TOTAL CONSUMO AGUA PRODUCCIÓN (m3)]]</f>
        <v>#REF!</v>
      </c>
      <c r="AJ534" s="110">
        <f>'[1]Contadores Por Turno 2026'!D536-'[1]Contadores Por Turno 2026'!D535</f>
        <v>0</v>
      </c>
      <c r="AK534" s="110">
        <v>0</v>
      </c>
      <c r="AL534" s="110"/>
      <c r="AM534" s="110">
        <v>19</v>
      </c>
      <c r="AN534" s="110">
        <v>0</v>
      </c>
      <c r="AO534" s="107">
        <f>'[1]Contadores Por Turno 2026'!R536-'[1]Contadores Por Turno 2026'!R535</f>
        <v>0</v>
      </c>
      <c r="AP534" s="109" t="str">
        <f t="shared" si="2"/>
        <v>%</v>
      </c>
      <c r="AQ534" s="107">
        <v>1202</v>
      </c>
      <c r="AR534" s="219">
        <v>8</v>
      </c>
      <c r="AS534" s="110">
        <f>'[1]Contadores Por Turno 2026'!L536-'[1]Contadores Por Turno 2026'!L535</f>
        <v>0</v>
      </c>
      <c r="AT534" s="107" t="e">
        <f>#REF!-#REF!</f>
        <v>#REF!</v>
      </c>
      <c r="AU534" s="107">
        <f>'[1]Contadores Por Turno 2026'!U536-'[1]Contadores Por Turno 2026'!U535</f>
        <v>0</v>
      </c>
      <c r="AV534" s="107">
        <f>'[1]Contadores Por Turno 2026'!V536-'[1]Contadores Por Turno 2026'!V535</f>
        <v>0</v>
      </c>
      <c r="AW534" s="107">
        <f>'[1]Contadores Por Turno 2026'!W536-'[1]Contadores Por Turno 2026'!W535</f>
        <v>0</v>
      </c>
      <c r="AX534" s="107"/>
      <c r="AY534" s="346">
        <f>('[1]Contadores Por Turno 2026'!AD536-'[1]Contadores Por Turno 2026'!AD535)</f>
        <v>0</v>
      </c>
      <c r="AZ534" s="346">
        <f>('[1]Contadores Por Turno 2026'!S536-'[1]Contadores Por Turno 2026'!S535)/1000</f>
        <v>0</v>
      </c>
      <c r="BA534" s="225"/>
      <c r="BB534" s="4"/>
    </row>
    <row r="535" spans="1:54" ht="15.75" thickBot="1" x14ac:dyDescent="0.3">
      <c r="A535" s="27">
        <f>+A534</f>
        <v>46200</v>
      </c>
      <c r="B535" s="28">
        <v>3</v>
      </c>
      <c r="C535" s="28">
        <f>WEEKNUM(Tabla1[[#This Row],[FECHA]],2)</f>
        <v>26</v>
      </c>
      <c r="D535" s="28">
        <f>DAY(Tabla1[[#This Row],[FECHA]])</f>
        <v>27</v>
      </c>
      <c r="E535" s="28" t="e">
        <f>#REF!-#REF!</f>
        <v>#REF!</v>
      </c>
      <c r="F535" s="28" t="e">
        <f>+Tabla1[[#This Row],[VOLUMEN  INGRESO PTAP (m3)]]*0.75</f>
        <v>#REF!</v>
      </c>
      <c r="G535" s="28"/>
      <c r="H53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5" s="28">
        <f>('[1]Contadores Por Turno 2026'!C537-'[1]Contadores Por Turno 2026'!C536)*10</f>
        <v>0</v>
      </c>
      <c r="J535" s="343">
        <f>Tabla1[[#This Row],[ENTRADA RO 1 (m3)]]</f>
        <v>0</v>
      </c>
      <c r="K535" s="61">
        <f>Tabla1[[#This Row],[RECHAZO ETAPA 1 (m3)]]</f>
        <v>0</v>
      </c>
      <c r="L535" s="61">
        <f>Tabla1[[#This Row],[PERMEADO ETAPA 1  (m3)]]</f>
        <v>0</v>
      </c>
      <c r="M535" s="60" t="e">
        <f>1-(Tabla1[[#This Row],[VOLUMEN ENVIADO A RO (m3)]]-Tabla1[[#This Row],[VOLUMEN ENVIADO PERMEADO RO (m3)]])/Tabla1[[#This Row],[VOLUMEN ENVIADO A RO (m3)]]</f>
        <v>#DIV/0!</v>
      </c>
      <c r="N535" s="343">
        <f>('[1]Contadores Por Turno 2026'!N537-'[1]Contadores Por Turno 2026'!N536)/1000</f>
        <v>0</v>
      </c>
      <c r="O535" s="61">
        <f>('[1]Contadores Por Turno 2026'!O537-'[1]Contadores Por Turno 2026'!O536)</f>
        <v>0</v>
      </c>
      <c r="P535" s="61">
        <f>+Tabla1[[#This Row],[ENTRADA RO 1 (m3)]]-Tabla1[[#This Row],[PERMEADO ETAPA 1  (m3)]]</f>
        <v>0</v>
      </c>
      <c r="Q535" s="60" t="e">
        <f>1-(Tabla1[[#This Row],[VOLUMEN ENVIADO A RO (m3)]]-Tabla1[[#This Row],[VOLUMEN ENVIADO PERMEADO RO (m3)]])/Tabla1[[#This Row],[VOLUMEN ENVIADO A RO (m3)]]</f>
        <v>#DIV/0!</v>
      </c>
      <c r="R535" s="61">
        <v>0</v>
      </c>
      <c r="S535" s="61" t="e">
        <f>((#REF!-#REF!))</f>
        <v>#REF!</v>
      </c>
      <c r="T535" s="61" t="e">
        <f>Tabla1[[#This Row],[ENTRADA ETAPA 2 (m3)]]-Tabla1[[#This Row],[PERMEADO ETAPA 2 (m3)]]</f>
        <v>#REF!</v>
      </c>
      <c r="U535" s="60" t="s">
        <v>18</v>
      </c>
      <c r="V535" s="61">
        <f>Tabla1[[#This Row],[VOLUMEN ENVIADO PERMEADO RO (m3)]]</f>
        <v>0</v>
      </c>
      <c r="W535" s="101" t="e">
        <f>Tabla1[[#This Row],[TOTAL CONSUMO AGUA LIMPIA PRODUCCIÓN (m3)]]+Tabla1[[#This Row],[TOTAL CONSUMO AGUA RECHAZO PRODUCCIÓN (m3)]]</f>
        <v>#REF!</v>
      </c>
      <c r="X5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5" s="101">
        <v>0</v>
      </c>
      <c r="Z535" s="101"/>
      <c r="AA535" s="111" t="e">
        <f>+Tabla1[[#This Row],[VOLUMEN CONSUMO AGUA LIMPIA TINTORERIA (m3)]]</f>
        <v>#REF!</v>
      </c>
      <c r="AB535" s="104" t="e">
        <f>Tabla1[[#This Row],[VOLUMEN CONSUMO AGUA LIMPIA TINTORERIA (m3)]]/Tabla1[[#This Row],[TOTAL CONSUMO AGUA PRODUCCIÓN (m3)]]</f>
        <v>#REF!</v>
      </c>
      <c r="AC535" s="111" t="e">
        <f>Tabla1[[#This Row],[TOTAL CONSUMO AGUA LIMPIA PRODUCCIÓN (m3)]]-Tabla1[[#This Row],[VOLUMEN CONSUMO AGUA LIMPIA LAVANDERIA (m3)]]</f>
        <v>#REF!</v>
      </c>
      <c r="AD535" s="111">
        <v>0</v>
      </c>
      <c r="AE535" s="115"/>
      <c r="AF535" s="115">
        <v>65</v>
      </c>
      <c r="AG535" s="115">
        <v>45</v>
      </c>
      <c r="AH535" s="115">
        <f>Tabla1[[#This Row],[VOLUMEN CONSUMO AGUA LIMPIA LAVANDERIA (m3)]]</f>
        <v>0</v>
      </c>
      <c r="AI535" s="104" t="e">
        <f>Tabla1[[#This Row],[VOLUMEN CONSUMO AGUA LIMPIA LAVANDERIA (m3)]]/Tabla1[[#This Row],[TOTAL CONSUMO AGUA PRODUCCIÓN (m3)]]</f>
        <v>#REF!</v>
      </c>
      <c r="AJ535" s="115">
        <f>'[1]Contadores Por Turno 2026'!D537-'[1]Contadores Por Turno 2026'!D536</f>
        <v>0</v>
      </c>
      <c r="AK535" s="115">
        <v>0</v>
      </c>
      <c r="AL535" s="115"/>
      <c r="AM535" s="115">
        <v>19</v>
      </c>
      <c r="AN535" s="115">
        <v>0</v>
      </c>
      <c r="AO535" s="112">
        <f>'[1]Contadores Por Turno 2026'!R537-'[1]Contadores Por Turno 2026'!R536</f>
        <v>0</v>
      </c>
      <c r="AP535" s="114" t="str">
        <f t="shared" si="2"/>
        <v>%</v>
      </c>
      <c r="AQ535" s="112"/>
      <c r="AR535" s="220">
        <v>8</v>
      </c>
      <c r="AS535" s="115">
        <f>'[1]Contadores Por Turno 2026'!L537-'[1]Contadores Por Turno 2026'!L536</f>
        <v>0</v>
      </c>
      <c r="AT535" s="112" t="e">
        <f>#REF!-#REF!</f>
        <v>#REF!</v>
      </c>
      <c r="AU535" s="112">
        <f>'[1]Contadores Por Turno 2026'!U537-'[1]Contadores Por Turno 2026'!U536</f>
        <v>0</v>
      </c>
      <c r="AV535" s="112">
        <f>'[1]Contadores Por Turno 2026'!V537-'[1]Contadores Por Turno 2026'!V536</f>
        <v>0</v>
      </c>
      <c r="AW535" s="112">
        <f>'[1]Contadores Por Turno 2026'!W537-'[1]Contadores Por Turno 2026'!W536</f>
        <v>0</v>
      </c>
      <c r="AX535" s="112"/>
      <c r="AY535" s="112">
        <f>('[1]Contadores Por Turno 2026'!AD537-'[1]Contadores Por Turno 2026'!AD536)</f>
        <v>0</v>
      </c>
      <c r="AZ535" s="112">
        <f>('[1]Contadores Por Turno 2026'!S537-'[1]Contadores Por Turno 2026'!S536)/1000</f>
        <v>0</v>
      </c>
      <c r="BA535" s="225"/>
      <c r="BB535" s="4"/>
    </row>
    <row r="536" spans="1:54" ht="15.75" thickBot="1" x14ac:dyDescent="0.3">
      <c r="A536" s="25">
        <f>+A535+1</f>
        <v>46201</v>
      </c>
      <c r="B536" s="26">
        <v>1</v>
      </c>
      <c r="C536" s="26">
        <f>WEEKNUM(Tabla1[[#This Row],[FECHA]],2)</f>
        <v>26</v>
      </c>
      <c r="D536" s="26">
        <f>DAY(Tabla1[[#This Row],[FECHA]])</f>
        <v>28</v>
      </c>
      <c r="E536" s="26" t="e">
        <f>#REF!-#REF!</f>
        <v>#REF!</v>
      </c>
      <c r="F536" s="26" t="e">
        <f>+Tabla1[[#This Row],[VOLUMEN  INGRESO PTAP (m3)]]*0.75</f>
        <v>#REF!</v>
      </c>
      <c r="G536" s="26"/>
      <c r="H5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6" s="26">
        <f>('[1]Contadores Por Turno 2026'!C538-'[1]Contadores Por Turno 2026'!C537)*10</f>
        <v>0</v>
      </c>
      <c r="J536" s="341">
        <f>Tabla1[[#This Row],[ENTRADA RO 1 (m3)]]</f>
        <v>0</v>
      </c>
      <c r="K536" s="57">
        <f>Tabla1[[#This Row],[RECHAZO ETAPA 1 (m3)]]</f>
        <v>0</v>
      </c>
      <c r="L536" s="57">
        <f>Tabla1[[#This Row],[PERMEADO ETAPA 1  (m3)]]</f>
        <v>0</v>
      </c>
      <c r="M536" s="56" t="e">
        <f>1-(Tabla1[[#This Row],[VOLUMEN ENVIADO A RO (m3)]]-Tabla1[[#This Row],[VOLUMEN ENVIADO PERMEADO RO (m3)]])/Tabla1[[#This Row],[VOLUMEN ENVIADO A RO (m3)]]</f>
        <v>#DIV/0!</v>
      </c>
      <c r="N536" s="341">
        <f>('[1]Contadores Por Turno 2026'!N538-'[1]Contadores Por Turno 2026'!N537)/1000</f>
        <v>0</v>
      </c>
      <c r="O536" s="57">
        <f>('[1]Contadores Por Turno 2026'!O538-'[1]Contadores Por Turno 2026'!O537)</f>
        <v>0</v>
      </c>
      <c r="P536" s="57">
        <f>+Tabla1[[#This Row],[ENTRADA RO 1 (m3)]]-Tabla1[[#This Row],[PERMEADO ETAPA 1  (m3)]]</f>
        <v>0</v>
      </c>
      <c r="Q536" s="56" t="e">
        <f>1-(Tabla1[[#This Row],[VOLUMEN ENVIADO A RO (m3)]]-Tabla1[[#This Row],[VOLUMEN ENVIADO PERMEADO RO (m3)]])/Tabla1[[#This Row],[VOLUMEN ENVIADO A RO (m3)]]</f>
        <v>#DIV/0!</v>
      </c>
      <c r="R536" s="57">
        <v>0</v>
      </c>
      <c r="S536" s="57" t="e">
        <f>((#REF!-#REF!))</f>
        <v>#REF!</v>
      </c>
      <c r="T536" s="57" t="e">
        <f>Tabla1[[#This Row],[ENTRADA ETAPA 2 (m3)]]-Tabla1[[#This Row],[PERMEADO ETAPA 2 (m3)]]</f>
        <v>#REF!</v>
      </c>
      <c r="U536" s="56" t="s">
        <v>18</v>
      </c>
      <c r="V536" s="57">
        <f>Tabla1[[#This Row],[VOLUMEN ENVIADO PERMEADO RO (m3)]]</f>
        <v>0</v>
      </c>
      <c r="W536" s="101" t="e">
        <f>Tabla1[[#This Row],[TOTAL CONSUMO AGUA LIMPIA PRODUCCIÓN (m3)]]+Tabla1[[#This Row],[TOTAL CONSUMO AGUA RECHAZO PRODUCCIÓN (m3)]]</f>
        <v>#REF!</v>
      </c>
      <c r="X53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6" s="101">
        <v>0</v>
      </c>
      <c r="Z536" s="101"/>
      <c r="AA536" s="101" t="e">
        <f>+Tabla1[[#This Row],[VOLUMEN CONSUMO AGUA LIMPIA TINTORERIA (m3)]]</f>
        <v>#REF!</v>
      </c>
      <c r="AB536" s="104" t="e">
        <f>Tabla1[[#This Row],[VOLUMEN CONSUMO AGUA LIMPIA TINTORERIA (m3)]]/Tabla1[[#This Row],[TOTAL CONSUMO AGUA PRODUCCIÓN (m3)]]</f>
        <v>#REF!</v>
      </c>
      <c r="AC536" s="101" t="e">
        <f>Tabla1[[#This Row],[TOTAL CONSUMO AGUA LIMPIA PRODUCCIÓN (m3)]]-Tabla1[[#This Row],[VOLUMEN CONSUMO AGUA LIMPIA LAVANDERIA (m3)]]</f>
        <v>#REF!</v>
      </c>
      <c r="AD536" s="101">
        <v>0</v>
      </c>
      <c r="AE536" s="105"/>
      <c r="AF536" s="105">
        <v>65</v>
      </c>
      <c r="AG536" s="105">
        <v>45</v>
      </c>
      <c r="AH536" s="105">
        <f>Tabla1[[#This Row],[VOLUMEN CONSUMO AGUA LIMPIA LAVANDERIA (m3)]]</f>
        <v>0</v>
      </c>
      <c r="AI536" s="104" t="e">
        <f>Tabla1[[#This Row],[VOLUMEN CONSUMO AGUA LIMPIA LAVANDERIA (m3)]]/Tabla1[[#This Row],[TOTAL CONSUMO AGUA PRODUCCIÓN (m3)]]</f>
        <v>#REF!</v>
      </c>
      <c r="AJ536" s="105">
        <f>'[1]Contadores Por Turno 2026'!D538-'[1]Contadores Por Turno 2026'!D537</f>
        <v>0</v>
      </c>
      <c r="AK536" s="105">
        <v>0</v>
      </c>
      <c r="AL536" s="105"/>
      <c r="AM536" s="105">
        <v>19</v>
      </c>
      <c r="AN536" s="105">
        <v>0</v>
      </c>
      <c r="AO536" s="102">
        <f>'[1]Contadores Por Turno 2026'!R538-'[1]Contadores Por Turno 2026'!R537</f>
        <v>0</v>
      </c>
      <c r="AP536" s="104" t="str">
        <f t="shared" si="2"/>
        <v>%</v>
      </c>
      <c r="AQ536" s="102"/>
      <c r="AR536" s="218">
        <v>8</v>
      </c>
      <c r="AS536" s="105">
        <f>'[1]Contadores Por Turno 2026'!L538-'[1]Contadores Por Turno 2026'!L537</f>
        <v>0</v>
      </c>
      <c r="AT536" s="102" t="e">
        <f>#REF!-#REF!</f>
        <v>#REF!</v>
      </c>
      <c r="AU536" s="102">
        <f>'[1]Contadores Por Turno 2026'!U538-'[1]Contadores Por Turno 2026'!U537</f>
        <v>0</v>
      </c>
      <c r="AV536" s="102">
        <f>'[1]Contadores Por Turno 2026'!V538-'[1]Contadores Por Turno 2026'!V537</f>
        <v>0</v>
      </c>
      <c r="AW536" s="102">
        <f>'[1]Contadores Por Turno 2026'!W538-'[1]Contadores Por Turno 2026'!W537</f>
        <v>0</v>
      </c>
      <c r="AX536" s="102"/>
      <c r="AY536" s="345">
        <f>('[1]Contadores Por Turno 2026'!AD538-'[1]Contadores Por Turno 2026'!AD537)</f>
        <v>0</v>
      </c>
      <c r="AZ536" s="345">
        <f>('[1]Contadores Por Turno 2026'!S538-'[1]Contadores Por Turno 2026'!S537)/1000</f>
        <v>0</v>
      </c>
      <c r="BA536" s="225"/>
      <c r="BB536" s="4"/>
    </row>
    <row r="537" spans="1:54" ht="15.75" thickBot="1" x14ac:dyDescent="0.3">
      <c r="A537" s="23">
        <f>+A536</f>
        <v>46201</v>
      </c>
      <c r="B537" s="17">
        <v>2</v>
      </c>
      <c r="C537" s="17">
        <f>WEEKNUM(Tabla1[[#This Row],[FECHA]],2)</f>
        <v>26</v>
      </c>
      <c r="D537" s="17">
        <f>DAY(Tabla1[[#This Row],[FECHA]])</f>
        <v>28</v>
      </c>
      <c r="E537" s="17" t="e">
        <f>#REF!-#REF!</f>
        <v>#REF!</v>
      </c>
      <c r="F537" s="17" t="e">
        <f>+Tabla1[[#This Row],[VOLUMEN  INGRESO PTAP (m3)]]*0.75</f>
        <v>#REF!</v>
      </c>
      <c r="H53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7" s="17">
        <f>('[1]Contadores Por Turno 2026'!C539-'[1]Contadores Por Turno 2026'!C538)*10</f>
        <v>0</v>
      </c>
      <c r="J537" s="342">
        <f>Tabla1[[#This Row],[ENTRADA RO 1 (m3)]]</f>
        <v>0</v>
      </c>
      <c r="K537" s="55">
        <f>Tabla1[[#This Row],[RECHAZO ETAPA 1 (m3)]]</f>
        <v>0</v>
      </c>
      <c r="L537" s="55">
        <f>Tabla1[[#This Row],[PERMEADO ETAPA 1  (m3)]]</f>
        <v>0</v>
      </c>
      <c r="M537" s="54" t="e">
        <f>1-(Tabla1[[#This Row],[VOLUMEN ENVIADO A RO (m3)]]-Tabla1[[#This Row],[VOLUMEN ENVIADO PERMEADO RO (m3)]])/Tabla1[[#This Row],[VOLUMEN ENVIADO A RO (m3)]]</f>
        <v>#DIV/0!</v>
      </c>
      <c r="N537" s="342">
        <f>('[1]Contadores Por Turno 2026'!N539-'[1]Contadores Por Turno 2026'!N538)/1000</f>
        <v>0</v>
      </c>
      <c r="O537" s="55">
        <f>('[1]Contadores Por Turno 2026'!O539-'[1]Contadores Por Turno 2026'!O538)</f>
        <v>0</v>
      </c>
      <c r="P537" s="55">
        <f>+Tabla1[[#This Row],[ENTRADA RO 1 (m3)]]-Tabla1[[#This Row],[PERMEADO ETAPA 1  (m3)]]</f>
        <v>0</v>
      </c>
      <c r="Q537" s="54" t="e">
        <f>1-(Tabla1[[#This Row],[VOLUMEN ENVIADO A RO (m3)]]-Tabla1[[#This Row],[VOLUMEN ENVIADO PERMEADO RO (m3)]])/Tabla1[[#This Row],[VOLUMEN ENVIADO A RO (m3)]]</f>
        <v>#DIV/0!</v>
      </c>
      <c r="R537" s="55">
        <v>0</v>
      </c>
      <c r="S537" s="55" t="e">
        <f>((#REF!-#REF!))</f>
        <v>#REF!</v>
      </c>
      <c r="T537" s="55" t="e">
        <f>Tabla1[[#This Row],[ENTRADA ETAPA 2 (m3)]]-Tabla1[[#This Row],[PERMEADO ETAPA 2 (m3)]]</f>
        <v>#REF!</v>
      </c>
      <c r="U537" s="54" t="s">
        <v>18</v>
      </c>
      <c r="V537" s="55">
        <f>Tabla1[[#This Row],[VOLUMEN ENVIADO PERMEADO RO (m3)]]</f>
        <v>0</v>
      </c>
      <c r="W537" s="101" t="e">
        <f>Tabla1[[#This Row],[TOTAL CONSUMO AGUA LIMPIA PRODUCCIÓN (m3)]]+Tabla1[[#This Row],[TOTAL CONSUMO AGUA RECHAZO PRODUCCIÓN (m3)]]</f>
        <v>#REF!</v>
      </c>
      <c r="X53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7" s="101">
        <v>0</v>
      </c>
      <c r="Z537" s="101"/>
      <c r="AA537" s="106" t="e">
        <f>+Tabla1[[#This Row],[VOLUMEN CONSUMO AGUA LIMPIA TINTORERIA (m3)]]</f>
        <v>#REF!</v>
      </c>
      <c r="AB537" s="104" t="e">
        <f>Tabla1[[#This Row],[VOLUMEN CONSUMO AGUA LIMPIA TINTORERIA (m3)]]/Tabla1[[#This Row],[TOTAL CONSUMO AGUA PRODUCCIÓN (m3)]]</f>
        <v>#REF!</v>
      </c>
      <c r="AC537" s="106" t="e">
        <f>Tabla1[[#This Row],[TOTAL CONSUMO AGUA LIMPIA PRODUCCIÓN (m3)]]-Tabla1[[#This Row],[VOLUMEN CONSUMO AGUA LIMPIA LAVANDERIA (m3)]]</f>
        <v>#REF!</v>
      </c>
      <c r="AD537" s="106">
        <v>0</v>
      </c>
      <c r="AE537" s="110"/>
      <c r="AF537" s="110">
        <v>65</v>
      </c>
      <c r="AG537" s="110">
        <v>45</v>
      </c>
      <c r="AH537" s="110">
        <f>Tabla1[[#This Row],[VOLUMEN CONSUMO AGUA LIMPIA LAVANDERIA (m3)]]</f>
        <v>0</v>
      </c>
      <c r="AI537" s="104" t="e">
        <f>Tabla1[[#This Row],[VOLUMEN CONSUMO AGUA LIMPIA LAVANDERIA (m3)]]/Tabla1[[#This Row],[TOTAL CONSUMO AGUA PRODUCCIÓN (m3)]]</f>
        <v>#REF!</v>
      </c>
      <c r="AJ537" s="110">
        <f>'[1]Contadores Por Turno 2026'!D539-'[1]Contadores Por Turno 2026'!D538</f>
        <v>0</v>
      </c>
      <c r="AK537" s="110">
        <v>0</v>
      </c>
      <c r="AL537" s="110"/>
      <c r="AM537" s="110">
        <v>19</v>
      </c>
      <c r="AN537" s="110">
        <v>0</v>
      </c>
      <c r="AO537" s="107">
        <f>'[1]Contadores Por Turno 2026'!R539-'[1]Contadores Por Turno 2026'!R538</f>
        <v>0</v>
      </c>
      <c r="AP537" s="109" t="str">
        <f t="shared" si="2"/>
        <v>%</v>
      </c>
      <c r="AQ537" s="107">
        <v>1722</v>
      </c>
      <c r="AR537" s="219">
        <v>8</v>
      </c>
      <c r="AS537" s="110">
        <f>'[1]Contadores Por Turno 2026'!L539-'[1]Contadores Por Turno 2026'!L538</f>
        <v>0</v>
      </c>
      <c r="AT537" s="107" t="e">
        <f>#REF!-#REF!</f>
        <v>#REF!</v>
      </c>
      <c r="AU537" s="107">
        <f>'[1]Contadores Por Turno 2026'!U539-'[1]Contadores Por Turno 2026'!U538</f>
        <v>0</v>
      </c>
      <c r="AV537" s="107">
        <f>'[1]Contadores Por Turno 2026'!V539-'[1]Contadores Por Turno 2026'!V538</f>
        <v>0</v>
      </c>
      <c r="AW537" s="107">
        <f>'[1]Contadores Por Turno 2026'!W539-'[1]Contadores Por Turno 2026'!W538</f>
        <v>0</v>
      </c>
      <c r="AX537" s="107"/>
      <c r="AY537" s="346">
        <f>('[1]Contadores Por Turno 2026'!AD539-'[1]Contadores Por Turno 2026'!AD538)</f>
        <v>0</v>
      </c>
      <c r="AZ537" s="346">
        <f>('[1]Contadores Por Turno 2026'!S539-'[1]Contadores Por Turno 2026'!S538)/1000</f>
        <v>0</v>
      </c>
      <c r="BA537" s="225"/>
      <c r="BB537" s="4"/>
    </row>
    <row r="538" spans="1:54" ht="15.75" thickBot="1" x14ac:dyDescent="0.3">
      <c r="A538" s="27">
        <f>+A537</f>
        <v>46201</v>
      </c>
      <c r="B538" s="28">
        <v>3</v>
      </c>
      <c r="C538" s="28">
        <f>WEEKNUM(Tabla1[[#This Row],[FECHA]],2)</f>
        <v>26</v>
      </c>
      <c r="D538" s="28">
        <f>DAY(Tabla1[[#This Row],[FECHA]])</f>
        <v>28</v>
      </c>
      <c r="E538" s="28" t="e">
        <f>#REF!-#REF!</f>
        <v>#REF!</v>
      </c>
      <c r="F538" s="28" t="e">
        <f>+Tabla1[[#This Row],[VOLUMEN  INGRESO PTAP (m3)]]*0.75</f>
        <v>#REF!</v>
      </c>
      <c r="G538" s="28"/>
      <c r="H53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8" s="28">
        <f>('[1]Contadores Por Turno 2026'!C540-'[1]Contadores Por Turno 2026'!C539)*10</f>
        <v>0</v>
      </c>
      <c r="J538" s="343">
        <f>Tabla1[[#This Row],[ENTRADA RO 1 (m3)]]</f>
        <v>0</v>
      </c>
      <c r="K538" s="61">
        <f>Tabla1[[#This Row],[RECHAZO ETAPA 1 (m3)]]</f>
        <v>0</v>
      </c>
      <c r="L538" s="61">
        <f>Tabla1[[#This Row],[PERMEADO ETAPA 1  (m3)]]</f>
        <v>0</v>
      </c>
      <c r="M538" s="60" t="e">
        <f>1-(Tabla1[[#This Row],[VOLUMEN ENVIADO A RO (m3)]]-Tabla1[[#This Row],[VOLUMEN ENVIADO PERMEADO RO (m3)]])/Tabla1[[#This Row],[VOLUMEN ENVIADO A RO (m3)]]</f>
        <v>#DIV/0!</v>
      </c>
      <c r="N538" s="343">
        <f>('[1]Contadores Por Turno 2026'!N540-'[1]Contadores Por Turno 2026'!N539)/1000</f>
        <v>0</v>
      </c>
      <c r="O538" s="61">
        <f>('[1]Contadores Por Turno 2026'!O540-'[1]Contadores Por Turno 2026'!O539)</f>
        <v>0</v>
      </c>
      <c r="P538" s="61">
        <f>+Tabla1[[#This Row],[ENTRADA RO 1 (m3)]]-Tabla1[[#This Row],[PERMEADO ETAPA 1  (m3)]]</f>
        <v>0</v>
      </c>
      <c r="Q538" s="60" t="e">
        <f>1-(Tabla1[[#This Row],[VOLUMEN ENVIADO A RO (m3)]]-Tabla1[[#This Row],[VOLUMEN ENVIADO PERMEADO RO (m3)]])/Tabla1[[#This Row],[VOLUMEN ENVIADO A RO (m3)]]</f>
        <v>#DIV/0!</v>
      </c>
      <c r="R538" s="61">
        <v>0</v>
      </c>
      <c r="S538" s="61" t="e">
        <f>((#REF!-#REF!))</f>
        <v>#REF!</v>
      </c>
      <c r="T538" s="61" t="e">
        <f>Tabla1[[#This Row],[ENTRADA ETAPA 2 (m3)]]-Tabla1[[#This Row],[PERMEADO ETAPA 2 (m3)]]</f>
        <v>#REF!</v>
      </c>
      <c r="U538" s="60" t="s">
        <v>18</v>
      </c>
      <c r="V538" s="61">
        <f>Tabla1[[#This Row],[VOLUMEN ENVIADO PERMEADO RO (m3)]]</f>
        <v>0</v>
      </c>
      <c r="W538" s="101" t="e">
        <f>Tabla1[[#This Row],[TOTAL CONSUMO AGUA LIMPIA PRODUCCIÓN (m3)]]+Tabla1[[#This Row],[TOTAL CONSUMO AGUA RECHAZO PRODUCCIÓN (m3)]]</f>
        <v>#REF!</v>
      </c>
      <c r="X53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8" s="101">
        <v>0</v>
      </c>
      <c r="Z538" s="101"/>
      <c r="AA538" s="111" t="e">
        <f>+Tabla1[[#This Row],[VOLUMEN CONSUMO AGUA LIMPIA TINTORERIA (m3)]]</f>
        <v>#REF!</v>
      </c>
      <c r="AB538" s="104" t="e">
        <f>Tabla1[[#This Row],[VOLUMEN CONSUMO AGUA LIMPIA TINTORERIA (m3)]]/Tabla1[[#This Row],[TOTAL CONSUMO AGUA PRODUCCIÓN (m3)]]</f>
        <v>#REF!</v>
      </c>
      <c r="AC538" s="111" t="e">
        <f>Tabla1[[#This Row],[TOTAL CONSUMO AGUA LIMPIA PRODUCCIÓN (m3)]]-Tabla1[[#This Row],[VOLUMEN CONSUMO AGUA LIMPIA LAVANDERIA (m3)]]</f>
        <v>#REF!</v>
      </c>
      <c r="AD538" s="111">
        <v>0</v>
      </c>
      <c r="AE538" s="115"/>
      <c r="AF538" s="115">
        <v>65</v>
      </c>
      <c r="AG538" s="115">
        <v>45</v>
      </c>
      <c r="AH538" s="115">
        <f>Tabla1[[#This Row],[VOLUMEN CONSUMO AGUA LIMPIA LAVANDERIA (m3)]]</f>
        <v>0</v>
      </c>
      <c r="AI538" s="104" t="e">
        <f>Tabla1[[#This Row],[VOLUMEN CONSUMO AGUA LIMPIA LAVANDERIA (m3)]]/Tabla1[[#This Row],[TOTAL CONSUMO AGUA PRODUCCIÓN (m3)]]</f>
        <v>#REF!</v>
      </c>
      <c r="AJ538" s="115">
        <f>'[1]Contadores Por Turno 2026'!D540-'[1]Contadores Por Turno 2026'!D539</f>
        <v>0</v>
      </c>
      <c r="AK538" s="115">
        <v>0</v>
      </c>
      <c r="AL538" s="115"/>
      <c r="AM538" s="115">
        <v>19</v>
      </c>
      <c r="AN538" s="115">
        <v>0</v>
      </c>
      <c r="AO538" s="112">
        <f>'[1]Contadores Por Turno 2026'!R540-'[1]Contadores Por Turno 2026'!R539</f>
        <v>0</v>
      </c>
      <c r="AP538" s="114" t="str">
        <f t="shared" si="2"/>
        <v>%</v>
      </c>
      <c r="AQ538" s="112"/>
      <c r="AR538" s="220">
        <v>8</v>
      </c>
      <c r="AS538" s="115">
        <f>'[1]Contadores Por Turno 2026'!L540-'[1]Contadores Por Turno 2026'!L539</f>
        <v>0</v>
      </c>
      <c r="AT538" s="112" t="e">
        <f>#REF!-#REF!</f>
        <v>#REF!</v>
      </c>
      <c r="AU538" s="112">
        <f>'[1]Contadores Por Turno 2026'!U540-'[1]Contadores Por Turno 2026'!U539</f>
        <v>0</v>
      </c>
      <c r="AV538" s="112">
        <f>'[1]Contadores Por Turno 2026'!V540-'[1]Contadores Por Turno 2026'!V539</f>
        <v>0</v>
      </c>
      <c r="AW538" s="112">
        <f>'[1]Contadores Por Turno 2026'!W540-'[1]Contadores Por Turno 2026'!W539</f>
        <v>0</v>
      </c>
      <c r="AX538" s="112"/>
      <c r="AY538" s="112">
        <f>('[1]Contadores Por Turno 2026'!AD540-'[1]Contadores Por Turno 2026'!AD539)</f>
        <v>0</v>
      </c>
      <c r="AZ538" s="112">
        <f>('[1]Contadores Por Turno 2026'!S540-'[1]Contadores Por Turno 2026'!S539)/1000</f>
        <v>0</v>
      </c>
      <c r="BA538" s="225"/>
      <c r="BB538" s="4"/>
    </row>
    <row r="539" spans="1:54" ht="15.75" thickBot="1" x14ac:dyDescent="0.3">
      <c r="A539" s="25">
        <f>+A538+1</f>
        <v>46202</v>
      </c>
      <c r="B539" s="26">
        <v>1</v>
      </c>
      <c r="C539" s="26">
        <f>WEEKNUM(Tabla1[[#This Row],[FECHA]],2)</f>
        <v>27</v>
      </c>
      <c r="D539" s="26">
        <f>DAY(Tabla1[[#This Row],[FECHA]])</f>
        <v>29</v>
      </c>
      <c r="E539" s="26" t="e">
        <f>#REF!-#REF!</f>
        <v>#REF!</v>
      </c>
      <c r="F539" s="26" t="e">
        <f>+Tabla1[[#This Row],[VOLUMEN  INGRESO PTAP (m3)]]*0.75</f>
        <v>#REF!</v>
      </c>
      <c r="G539" s="26"/>
      <c r="H5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9" s="26">
        <f>('[1]Contadores Por Turno 2026'!C541-'[1]Contadores Por Turno 2026'!C540)*10</f>
        <v>0</v>
      </c>
      <c r="J539" s="341">
        <f>Tabla1[[#This Row],[ENTRADA RO 1 (m3)]]</f>
        <v>0</v>
      </c>
      <c r="K539" s="57">
        <f>Tabla1[[#This Row],[RECHAZO ETAPA 1 (m3)]]</f>
        <v>0</v>
      </c>
      <c r="L539" s="57">
        <f>Tabla1[[#This Row],[PERMEADO ETAPA 1  (m3)]]</f>
        <v>0</v>
      </c>
      <c r="M539" s="56" t="e">
        <f>1-(Tabla1[[#This Row],[VOLUMEN ENVIADO A RO (m3)]]-Tabla1[[#This Row],[VOLUMEN ENVIADO PERMEADO RO (m3)]])/Tabla1[[#This Row],[VOLUMEN ENVIADO A RO (m3)]]</f>
        <v>#DIV/0!</v>
      </c>
      <c r="N539" s="341">
        <f>('[1]Contadores Por Turno 2026'!N541-'[1]Contadores Por Turno 2026'!N540)/1000</f>
        <v>0</v>
      </c>
      <c r="O539" s="57">
        <f>('[1]Contadores Por Turno 2026'!O541-'[1]Contadores Por Turno 2026'!O540)</f>
        <v>0</v>
      </c>
      <c r="P539" s="57">
        <f>+Tabla1[[#This Row],[ENTRADA RO 1 (m3)]]-Tabla1[[#This Row],[PERMEADO ETAPA 1  (m3)]]</f>
        <v>0</v>
      </c>
      <c r="Q539" s="56" t="e">
        <f>1-(Tabla1[[#This Row],[VOLUMEN ENVIADO A RO (m3)]]-Tabla1[[#This Row],[VOLUMEN ENVIADO PERMEADO RO (m3)]])/Tabla1[[#This Row],[VOLUMEN ENVIADO A RO (m3)]]</f>
        <v>#DIV/0!</v>
      </c>
      <c r="R539" s="57">
        <v>0</v>
      </c>
      <c r="S539" s="57" t="e">
        <f>((#REF!-#REF!))</f>
        <v>#REF!</v>
      </c>
      <c r="T539" s="57" t="e">
        <f>Tabla1[[#This Row],[ENTRADA ETAPA 2 (m3)]]-Tabla1[[#This Row],[PERMEADO ETAPA 2 (m3)]]</f>
        <v>#REF!</v>
      </c>
      <c r="U539" s="56" t="s">
        <v>18</v>
      </c>
      <c r="V539" s="57">
        <f>Tabla1[[#This Row],[VOLUMEN ENVIADO PERMEADO RO (m3)]]</f>
        <v>0</v>
      </c>
      <c r="W539" s="101" t="e">
        <f>Tabla1[[#This Row],[TOTAL CONSUMO AGUA LIMPIA PRODUCCIÓN (m3)]]+Tabla1[[#This Row],[TOTAL CONSUMO AGUA RECHAZO PRODUCCIÓN (m3)]]</f>
        <v>#REF!</v>
      </c>
      <c r="X53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9" s="101">
        <v>0</v>
      </c>
      <c r="Z539" s="101"/>
      <c r="AA539" s="101" t="e">
        <f>+Tabla1[[#This Row],[VOLUMEN CONSUMO AGUA LIMPIA TINTORERIA (m3)]]</f>
        <v>#REF!</v>
      </c>
      <c r="AB539" s="104" t="e">
        <f>Tabla1[[#This Row],[VOLUMEN CONSUMO AGUA LIMPIA TINTORERIA (m3)]]/Tabla1[[#This Row],[TOTAL CONSUMO AGUA PRODUCCIÓN (m3)]]</f>
        <v>#REF!</v>
      </c>
      <c r="AC539" s="101" t="e">
        <f>Tabla1[[#This Row],[TOTAL CONSUMO AGUA LIMPIA PRODUCCIÓN (m3)]]-Tabla1[[#This Row],[VOLUMEN CONSUMO AGUA LIMPIA LAVANDERIA (m3)]]</f>
        <v>#REF!</v>
      </c>
      <c r="AD539" s="101">
        <v>0</v>
      </c>
      <c r="AE539" s="105"/>
      <c r="AF539" s="105">
        <v>65</v>
      </c>
      <c r="AG539" s="105">
        <v>45</v>
      </c>
      <c r="AH539" s="105">
        <f>Tabla1[[#This Row],[VOLUMEN CONSUMO AGUA LIMPIA LAVANDERIA (m3)]]</f>
        <v>0</v>
      </c>
      <c r="AI539" s="104" t="e">
        <f>Tabla1[[#This Row],[VOLUMEN CONSUMO AGUA LIMPIA LAVANDERIA (m3)]]/Tabla1[[#This Row],[TOTAL CONSUMO AGUA PRODUCCIÓN (m3)]]</f>
        <v>#REF!</v>
      </c>
      <c r="AJ539" s="105">
        <f>'[1]Contadores Por Turno 2026'!D541-'[1]Contadores Por Turno 2026'!D540</f>
        <v>0</v>
      </c>
      <c r="AK539" s="105">
        <v>0</v>
      </c>
      <c r="AL539" s="105"/>
      <c r="AM539" s="105">
        <v>19</v>
      </c>
      <c r="AN539" s="105">
        <v>0</v>
      </c>
      <c r="AO539" s="102">
        <f>'[1]Contadores Por Turno 2026'!R541-'[1]Contadores Por Turno 2026'!R540</f>
        <v>0</v>
      </c>
      <c r="AP539" s="104" t="str">
        <f t="shared" si="2"/>
        <v>%</v>
      </c>
      <c r="AQ539" s="102"/>
      <c r="AR539" s="218">
        <v>8</v>
      </c>
      <c r="AS539" s="105">
        <f>'[1]Contadores Por Turno 2026'!L541-'[1]Contadores Por Turno 2026'!L540</f>
        <v>0</v>
      </c>
      <c r="AT539" s="102" t="e">
        <f>#REF!-#REF!</f>
        <v>#REF!</v>
      </c>
      <c r="AU539" s="102">
        <f>'[1]Contadores Por Turno 2026'!U541-'[1]Contadores Por Turno 2026'!U540</f>
        <v>0</v>
      </c>
      <c r="AV539" s="102">
        <f>'[1]Contadores Por Turno 2026'!V541-'[1]Contadores Por Turno 2026'!V540</f>
        <v>0</v>
      </c>
      <c r="AW539" s="102">
        <f>'[1]Contadores Por Turno 2026'!W541-'[1]Contadores Por Turno 2026'!W540</f>
        <v>0</v>
      </c>
      <c r="AX539" s="102"/>
      <c r="AY539" s="345">
        <f>('[1]Contadores Por Turno 2026'!AD541-'[1]Contadores Por Turno 2026'!AD540)</f>
        <v>0</v>
      </c>
      <c r="AZ539" s="345">
        <f>('[1]Contadores Por Turno 2026'!S541-'[1]Contadores Por Turno 2026'!S540)/1000</f>
        <v>0</v>
      </c>
      <c r="BA539" s="225"/>
      <c r="BB539" s="4"/>
    </row>
    <row r="540" spans="1:54" ht="15.75" thickBot="1" x14ac:dyDescent="0.3">
      <c r="A540" s="23">
        <f>+A539</f>
        <v>46202</v>
      </c>
      <c r="B540" s="17">
        <v>2</v>
      </c>
      <c r="C540" s="17">
        <f>WEEKNUM(Tabla1[[#This Row],[FECHA]],2)</f>
        <v>27</v>
      </c>
      <c r="D540" s="17">
        <f>DAY(Tabla1[[#This Row],[FECHA]])</f>
        <v>29</v>
      </c>
      <c r="E540" s="17" t="e">
        <f>#REF!-#REF!</f>
        <v>#REF!</v>
      </c>
      <c r="F540" s="17" t="e">
        <f>+Tabla1[[#This Row],[VOLUMEN  INGRESO PTAP (m3)]]*0.75</f>
        <v>#REF!</v>
      </c>
      <c r="H54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0" s="17">
        <f>('[1]Contadores Por Turno 2026'!C542-'[1]Contadores Por Turno 2026'!C541)*10</f>
        <v>0</v>
      </c>
      <c r="J540" s="342">
        <f>Tabla1[[#This Row],[ENTRADA RO 1 (m3)]]</f>
        <v>0</v>
      </c>
      <c r="K540" s="55">
        <f>Tabla1[[#This Row],[RECHAZO ETAPA 1 (m3)]]</f>
        <v>0</v>
      </c>
      <c r="L540" s="55">
        <f>Tabla1[[#This Row],[PERMEADO ETAPA 1  (m3)]]</f>
        <v>0</v>
      </c>
      <c r="M540" s="54" t="e">
        <f>1-(Tabla1[[#This Row],[VOLUMEN ENVIADO A RO (m3)]]-Tabla1[[#This Row],[VOLUMEN ENVIADO PERMEADO RO (m3)]])/Tabla1[[#This Row],[VOLUMEN ENVIADO A RO (m3)]]</f>
        <v>#DIV/0!</v>
      </c>
      <c r="N540" s="342">
        <f>('[1]Contadores Por Turno 2026'!N542-'[1]Contadores Por Turno 2026'!N541)/1000</f>
        <v>0</v>
      </c>
      <c r="O540" s="55">
        <f>('[1]Contadores Por Turno 2026'!O542-'[1]Contadores Por Turno 2026'!O541)</f>
        <v>0</v>
      </c>
      <c r="P540" s="55">
        <f>+Tabla1[[#This Row],[ENTRADA RO 1 (m3)]]-Tabla1[[#This Row],[PERMEADO ETAPA 1  (m3)]]</f>
        <v>0</v>
      </c>
      <c r="Q540" s="54" t="e">
        <f>1-(Tabla1[[#This Row],[VOLUMEN ENVIADO A RO (m3)]]-Tabla1[[#This Row],[VOLUMEN ENVIADO PERMEADO RO (m3)]])/Tabla1[[#This Row],[VOLUMEN ENVIADO A RO (m3)]]</f>
        <v>#DIV/0!</v>
      </c>
      <c r="R540" s="55">
        <v>0</v>
      </c>
      <c r="S540" s="55" t="e">
        <f>((#REF!-#REF!))</f>
        <v>#REF!</v>
      </c>
      <c r="T540" s="55" t="e">
        <f>Tabla1[[#This Row],[ENTRADA ETAPA 2 (m3)]]-Tabla1[[#This Row],[PERMEADO ETAPA 2 (m3)]]</f>
        <v>#REF!</v>
      </c>
      <c r="U540" s="54" t="s">
        <v>18</v>
      </c>
      <c r="V540" s="55">
        <f>Tabla1[[#This Row],[VOLUMEN ENVIADO PERMEADO RO (m3)]]</f>
        <v>0</v>
      </c>
      <c r="W540" s="101" t="e">
        <f>Tabla1[[#This Row],[TOTAL CONSUMO AGUA LIMPIA PRODUCCIÓN (m3)]]+Tabla1[[#This Row],[TOTAL CONSUMO AGUA RECHAZO PRODUCCIÓN (m3)]]</f>
        <v>#REF!</v>
      </c>
      <c r="X54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0" s="101">
        <v>0</v>
      </c>
      <c r="Z540" s="101"/>
      <c r="AA540" s="106" t="e">
        <f>+Tabla1[[#This Row],[VOLUMEN CONSUMO AGUA LIMPIA TINTORERIA (m3)]]</f>
        <v>#REF!</v>
      </c>
      <c r="AB540" s="104" t="e">
        <f>Tabla1[[#This Row],[VOLUMEN CONSUMO AGUA LIMPIA TINTORERIA (m3)]]/Tabla1[[#This Row],[TOTAL CONSUMO AGUA PRODUCCIÓN (m3)]]</f>
        <v>#REF!</v>
      </c>
      <c r="AC540" s="106" t="e">
        <f>Tabla1[[#This Row],[TOTAL CONSUMO AGUA LIMPIA PRODUCCIÓN (m3)]]-Tabla1[[#This Row],[VOLUMEN CONSUMO AGUA LIMPIA LAVANDERIA (m3)]]</f>
        <v>#REF!</v>
      </c>
      <c r="AD540" s="106">
        <v>0</v>
      </c>
      <c r="AE540" s="110"/>
      <c r="AF540" s="110">
        <v>65</v>
      </c>
      <c r="AG540" s="110">
        <v>45</v>
      </c>
      <c r="AH540" s="110">
        <f>Tabla1[[#This Row],[VOLUMEN CONSUMO AGUA LIMPIA LAVANDERIA (m3)]]</f>
        <v>0</v>
      </c>
      <c r="AI540" s="104" t="e">
        <f>Tabla1[[#This Row],[VOLUMEN CONSUMO AGUA LIMPIA LAVANDERIA (m3)]]/Tabla1[[#This Row],[TOTAL CONSUMO AGUA PRODUCCIÓN (m3)]]</f>
        <v>#REF!</v>
      </c>
      <c r="AJ540" s="110">
        <f>'[1]Contadores Por Turno 2026'!D542-'[1]Contadores Por Turno 2026'!D541</f>
        <v>0</v>
      </c>
      <c r="AK540" s="110">
        <v>0</v>
      </c>
      <c r="AL540" s="110"/>
      <c r="AM540" s="110">
        <v>19</v>
      </c>
      <c r="AN540" s="110">
        <v>0</v>
      </c>
      <c r="AO540" s="107">
        <f>'[1]Contadores Por Turno 2026'!R542-'[1]Contadores Por Turno 2026'!R541</f>
        <v>0</v>
      </c>
      <c r="AP540" s="109" t="str">
        <f t="shared" si="2"/>
        <v>%</v>
      </c>
      <c r="AQ540" s="107"/>
      <c r="AR540" s="219">
        <v>8</v>
      </c>
      <c r="AS540" s="110">
        <f>'[1]Contadores Por Turno 2026'!L542-'[1]Contadores Por Turno 2026'!L541</f>
        <v>0</v>
      </c>
      <c r="AT540" s="107" t="e">
        <f>#REF!-#REF!</f>
        <v>#REF!</v>
      </c>
      <c r="AU540" s="107">
        <f>'[1]Contadores Por Turno 2026'!U542-'[1]Contadores Por Turno 2026'!U541</f>
        <v>0</v>
      </c>
      <c r="AV540" s="107">
        <f>'[1]Contadores Por Turno 2026'!V542-'[1]Contadores Por Turno 2026'!V541</f>
        <v>0</v>
      </c>
      <c r="AW540" s="107">
        <f>'[1]Contadores Por Turno 2026'!W542-'[1]Contadores Por Turno 2026'!W541</f>
        <v>0</v>
      </c>
      <c r="AX540" s="107"/>
      <c r="AY540" s="346">
        <f>('[1]Contadores Por Turno 2026'!AD542-'[1]Contadores Por Turno 2026'!AD541)</f>
        <v>0</v>
      </c>
      <c r="AZ540" s="346">
        <f>('[1]Contadores Por Turno 2026'!S542-'[1]Contadores Por Turno 2026'!S541)/1000</f>
        <v>0</v>
      </c>
      <c r="BA540" s="225"/>
      <c r="BB540" s="4"/>
    </row>
    <row r="541" spans="1:54" ht="15.75" thickBot="1" x14ac:dyDescent="0.3">
      <c r="A541" s="27">
        <f>+A540</f>
        <v>46202</v>
      </c>
      <c r="B541" s="28">
        <v>3</v>
      </c>
      <c r="C541" s="28">
        <f>WEEKNUM(Tabla1[[#This Row],[FECHA]],2)</f>
        <v>27</v>
      </c>
      <c r="D541" s="28">
        <f>DAY(Tabla1[[#This Row],[FECHA]])</f>
        <v>29</v>
      </c>
      <c r="E541" s="28" t="e">
        <f>#REF!-#REF!</f>
        <v>#REF!</v>
      </c>
      <c r="F541" s="28" t="e">
        <f>+Tabla1[[#This Row],[VOLUMEN  INGRESO PTAP (m3)]]*0.75</f>
        <v>#REF!</v>
      </c>
      <c r="G541" s="28"/>
      <c r="H54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1" s="28">
        <f>('[1]Contadores Por Turno 2026'!C543-'[1]Contadores Por Turno 2026'!C542)*10</f>
        <v>0</v>
      </c>
      <c r="J541" s="343">
        <f>Tabla1[[#This Row],[ENTRADA RO 1 (m3)]]</f>
        <v>0</v>
      </c>
      <c r="K541" s="61">
        <f>Tabla1[[#This Row],[RECHAZO ETAPA 1 (m3)]]</f>
        <v>0</v>
      </c>
      <c r="L541" s="61">
        <f>Tabla1[[#This Row],[PERMEADO ETAPA 1  (m3)]]</f>
        <v>0</v>
      </c>
      <c r="M541" s="60" t="e">
        <f>1-(Tabla1[[#This Row],[VOLUMEN ENVIADO A RO (m3)]]-Tabla1[[#This Row],[VOLUMEN ENVIADO PERMEADO RO (m3)]])/Tabla1[[#This Row],[VOLUMEN ENVIADO A RO (m3)]]</f>
        <v>#DIV/0!</v>
      </c>
      <c r="N541" s="343">
        <f>('[1]Contadores Por Turno 2026'!N543-'[1]Contadores Por Turno 2026'!N542)/1000</f>
        <v>0</v>
      </c>
      <c r="O541" s="61">
        <f>('[1]Contadores Por Turno 2026'!O543-'[1]Contadores Por Turno 2026'!O542)</f>
        <v>0</v>
      </c>
      <c r="P541" s="61">
        <f>+Tabla1[[#This Row],[ENTRADA RO 1 (m3)]]-Tabla1[[#This Row],[PERMEADO ETAPA 1  (m3)]]</f>
        <v>0</v>
      </c>
      <c r="Q541" s="60" t="e">
        <f>1-(Tabla1[[#This Row],[VOLUMEN ENVIADO A RO (m3)]]-Tabla1[[#This Row],[VOLUMEN ENVIADO PERMEADO RO (m3)]])/Tabla1[[#This Row],[VOLUMEN ENVIADO A RO (m3)]]</f>
        <v>#DIV/0!</v>
      </c>
      <c r="R541" s="61">
        <v>0</v>
      </c>
      <c r="S541" s="61" t="e">
        <f>((#REF!-#REF!))</f>
        <v>#REF!</v>
      </c>
      <c r="T541" s="61" t="e">
        <f>Tabla1[[#This Row],[ENTRADA ETAPA 2 (m3)]]-Tabla1[[#This Row],[PERMEADO ETAPA 2 (m3)]]</f>
        <v>#REF!</v>
      </c>
      <c r="U541" s="60" t="s">
        <v>18</v>
      </c>
      <c r="V541" s="61">
        <f>Tabla1[[#This Row],[VOLUMEN ENVIADO PERMEADO RO (m3)]]</f>
        <v>0</v>
      </c>
      <c r="W541" s="101" t="e">
        <f>Tabla1[[#This Row],[TOTAL CONSUMO AGUA LIMPIA PRODUCCIÓN (m3)]]+Tabla1[[#This Row],[TOTAL CONSUMO AGUA RECHAZO PRODUCCIÓN (m3)]]</f>
        <v>#REF!</v>
      </c>
      <c r="X54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1" s="101">
        <v>0</v>
      </c>
      <c r="Z541" s="101"/>
      <c r="AA541" s="111" t="e">
        <f>+Tabla1[[#This Row],[VOLUMEN CONSUMO AGUA LIMPIA TINTORERIA (m3)]]</f>
        <v>#REF!</v>
      </c>
      <c r="AB541" s="104" t="e">
        <f>Tabla1[[#This Row],[VOLUMEN CONSUMO AGUA LIMPIA TINTORERIA (m3)]]/Tabla1[[#This Row],[TOTAL CONSUMO AGUA PRODUCCIÓN (m3)]]</f>
        <v>#REF!</v>
      </c>
      <c r="AC541" s="111" t="e">
        <f>Tabla1[[#This Row],[TOTAL CONSUMO AGUA LIMPIA PRODUCCIÓN (m3)]]-Tabla1[[#This Row],[VOLUMEN CONSUMO AGUA LIMPIA LAVANDERIA (m3)]]</f>
        <v>#REF!</v>
      </c>
      <c r="AD541" s="111">
        <v>0</v>
      </c>
      <c r="AE541" s="115"/>
      <c r="AF541" s="115">
        <v>65</v>
      </c>
      <c r="AG541" s="115">
        <v>45</v>
      </c>
      <c r="AH541" s="115">
        <f>Tabla1[[#This Row],[VOLUMEN CONSUMO AGUA LIMPIA LAVANDERIA (m3)]]</f>
        <v>0</v>
      </c>
      <c r="AI541" s="104" t="e">
        <f>Tabla1[[#This Row],[VOLUMEN CONSUMO AGUA LIMPIA LAVANDERIA (m3)]]/Tabla1[[#This Row],[TOTAL CONSUMO AGUA PRODUCCIÓN (m3)]]</f>
        <v>#REF!</v>
      </c>
      <c r="AJ541" s="115">
        <f>'[1]Contadores Por Turno 2026'!D543-'[1]Contadores Por Turno 2026'!D542</f>
        <v>0</v>
      </c>
      <c r="AK541" s="115">
        <v>0</v>
      </c>
      <c r="AL541" s="115"/>
      <c r="AM541" s="115">
        <v>19</v>
      </c>
      <c r="AN541" s="115">
        <v>0</v>
      </c>
      <c r="AO541" s="112">
        <f>'[1]Contadores Por Turno 2026'!R543-'[1]Contadores Por Turno 2026'!R542</f>
        <v>0</v>
      </c>
      <c r="AP541" s="114" t="str">
        <f t="shared" si="2"/>
        <v>%</v>
      </c>
      <c r="AQ541" s="112"/>
      <c r="AR541" s="220">
        <v>8</v>
      </c>
      <c r="AS541" s="115">
        <f>'[1]Contadores Por Turno 2026'!L543-'[1]Contadores Por Turno 2026'!L542</f>
        <v>0</v>
      </c>
      <c r="AT541" s="112" t="e">
        <f>#REF!-#REF!</f>
        <v>#REF!</v>
      </c>
      <c r="AU541" s="112">
        <f>'[1]Contadores Por Turno 2026'!U543-'[1]Contadores Por Turno 2026'!U542</f>
        <v>0</v>
      </c>
      <c r="AV541" s="112">
        <f>'[1]Contadores Por Turno 2026'!V543-'[1]Contadores Por Turno 2026'!V542</f>
        <v>0</v>
      </c>
      <c r="AW541" s="112">
        <f>'[1]Contadores Por Turno 2026'!W543-'[1]Contadores Por Turno 2026'!W542</f>
        <v>0</v>
      </c>
      <c r="AX541" s="112"/>
      <c r="AY541" s="112">
        <f>('[1]Contadores Por Turno 2026'!AD543-'[1]Contadores Por Turno 2026'!AD542)</f>
        <v>0</v>
      </c>
      <c r="AZ541" s="112">
        <f>('[1]Contadores Por Turno 2026'!S543-'[1]Contadores Por Turno 2026'!S542)/1000</f>
        <v>0</v>
      </c>
      <c r="BA541" s="225"/>
      <c r="BB541" s="4"/>
    </row>
    <row r="542" spans="1:54" ht="15.75" thickBot="1" x14ac:dyDescent="0.3">
      <c r="A542" s="25">
        <f>+A541+1</f>
        <v>46203</v>
      </c>
      <c r="B542" s="26">
        <v>1</v>
      </c>
      <c r="C542" s="26">
        <f>WEEKNUM(Tabla1[[#This Row],[FECHA]],2)</f>
        <v>27</v>
      </c>
      <c r="D542" s="26">
        <f>DAY(Tabla1[[#This Row],[FECHA]])</f>
        <v>30</v>
      </c>
      <c r="E542" s="26" t="e">
        <f>#REF!-#REF!</f>
        <v>#REF!</v>
      </c>
      <c r="F542" s="26" t="e">
        <f>+Tabla1[[#This Row],[VOLUMEN  INGRESO PTAP (m3)]]*0.75</f>
        <v>#REF!</v>
      </c>
      <c r="G542" s="26"/>
      <c r="H5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2" s="26">
        <f>('[1]Contadores Por Turno 2026'!C544-'[1]Contadores Por Turno 2026'!C543)*10</f>
        <v>0</v>
      </c>
      <c r="J542" s="341">
        <f>Tabla1[[#This Row],[ENTRADA RO 1 (m3)]]</f>
        <v>0</v>
      </c>
      <c r="K542" s="57">
        <f>Tabla1[[#This Row],[RECHAZO ETAPA 1 (m3)]]</f>
        <v>0</v>
      </c>
      <c r="L542" s="57">
        <f>Tabla1[[#This Row],[PERMEADO ETAPA 1  (m3)]]</f>
        <v>0</v>
      </c>
      <c r="M542" s="56" t="e">
        <f>1-(Tabla1[[#This Row],[VOLUMEN ENVIADO A RO (m3)]]-Tabla1[[#This Row],[VOLUMEN ENVIADO PERMEADO RO (m3)]])/Tabla1[[#This Row],[VOLUMEN ENVIADO A RO (m3)]]</f>
        <v>#DIV/0!</v>
      </c>
      <c r="N542" s="341">
        <f>('[1]Contadores Por Turno 2026'!N544-'[1]Contadores Por Turno 2026'!N543)/1000</f>
        <v>0</v>
      </c>
      <c r="O542" s="57">
        <f>('[1]Contadores Por Turno 2026'!O544-'[1]Contadores Por Turno 2026'!O543)</f>
        <v>0</v>
      </c>
      <c r="P542" s="57">
        <f>+Tabla1[[#This Row],[ENTRADA RO 1 (m3)]]-Tabla1[[#This Row],[PERMEADO ETAPA 1  (m3)]]</f>
        <v>0</v>
      </c>
      <c r="Q542" s="56" t="e">
        <f>1-(Tabla1[[#This Row],[VOLUMEN ENVIADO A RO (m3)]]-Tabla1[[#This Row],[VOLUMEN ENVIADO PERMEADO RO (m3)]])/Tabla1[[#This Row],[VOLUMEN ENVIADO A RO (m3)]]</f>
        <v>#DIV/0!</v>
      </c>
      <c r="R542" s="57">
        <v>0</v>
      </c>
      <c r="S542" s="57" t="e">
        <f>((#REF!-#REF!))</f>
        <v>#REF!</v>
      </c>
      <c r="T542" s="57" t="e">
        <f>Tabla1[[#This Row],[ENTRADA ETAPA 2 (m3)]]-Tabla1[[#This Row],[PERMEADO ETAPA 2 (m3)]]</f>
        <v>#REF!</v>
      </c>
      <c r="U542" s="56" t="s">
        <v>18</v>
      </c>
      <c r="V542" s="57">
        <f>Tabla1[[#This Row],[VOLUMEN ENVIADO PERMEADO RO (m3)]]</f>
        <v>0</v>
      </c>
      <c r="W542" s="101" t="e">
        <f>Tabla1[[#This Row],[TOTAL CONSUMO AGUA LIMPIA PRODUCCIÓN (m3)]]+Tabla1[[#This Row],[TOTAL CONSUMO AGUA RECHAZO PRODUCCIÓN (m3)]]</f>
        <v>#REF!</v>
      </c>
      <c r="X54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2" s="101">
        <v>0</v>
      </c>
      <c r="Z542" s="101"/>
      <c r="AA542" s="101" t="e">
        <f>+Tabla1[[#This Row],[VOLUMEN CONSUMO AGUA LIMPIA TINTORERIA (m3)]]</f>
        <v>#REF!</v>
      </c>
      <c r="AB542" s="104" t="e">
        <f>Tabla1[[#This Row],[VOLUMEN CONSUMO AGUA LIMPIA TINTORERIA (m3)]]/Tabla1[[#This Row],[TOTAL CONSUMO AGUA PRODUCCIÓN (m3)]]</f>
        <v>#REF!</v>
      </c>
      <c r="AC542" s="101" t="e">
        <f>Tabla1[[#This Row],[TOTAL CONSUMO AGUA LIMPIA PRODUCCIÓN (m3)]]-Tabla1[[#This Row],[VOLUMEN CONSUMO AGUA LIMPIA LAVANDERIA (m3)]]</f>
        <v>#REF!</v>
      </c>
      <c r="AD542" s="101">
        <v>0</v>
      </c>
      <c r="AE542" s="105"/>
      <c r="AF542" s="105">
        <v>65</v>
      </c>
      <c r="AG542" s="105">
        <v>45</v>
      </c>
      <c r="AH542" s="105">
        <f>Tabla1[[#This Row],[VOLUMEN CONSUMO AGUA LIMPIA LAVANDERIA (m3)]]</f>
        <v>0</v>
      </c>
      <c r="AI542" s="104" t="e">
        <f>Tabla1[[#This Row],[VOLUMEN CONSUMO AGUA LIMPIA LAVANDERIA (m3)]]/Tabla1[[#This Row],[TOTAL CONSUMO AGUA PRODUCCIÓN (m3)]]</f>
        <v>#REF!</v>
      </c>
      <c r="AJ542" s="105">
        <f>'[1]Contadores Por Turno 2026'!D544-'[1]Contadores Por Turno 2026'!D543</f>
        <v>0</v>
      </c>
      <c r="AK542" s="105">
        <v>0</v>
      </c>
      <c r="AL542" s="105"/>
      <c r="AM542" s="105">
        <v>19</v>
      </c>
      <c r="AN542" s="105">
        <v>0</v>
      </c>
      <c r="AO542" s="218">
        <f>'[1]Contadores Por Turno 2026'!R544-'[1]Contadores Por Turno 2026'!R543</f>
        <v>0</v>
      </c>
      <c r="AP542" s="104" t="str">
        <f t="shared" si="2"/>
        <v>%</v>
      </c>
      <c r="AQ542" s="218"/>
      <c r="AR542" s="218">
        <v>8</v>
      </c>
      <c r="AS542" s="105">
        <f>'[1]Contadores Por Turno 2026'!L544-'[1]Contadores Por Turno 2026'!L543</f>
        <v>0</v>
      </c>
      <c r="AT542" s="218" t="e">
        <f>#REF!-#REF!</f>
        <v>#REF!</v>
      </c>
      <c r="AU542" s="102">
        <f>'[1]Contadores Por Turno 2026'!U544-'[1]Contadores Por Turno 2026'!U543</f>
        <v>0</v>
      </c>
      <c r="AV542" s="102">
        <f>'[1]Contadores Por Turno 2026'!V544-'[1]Contadores Por Turno 2026'!V543</f>
        <v>0</v>
      </c>
      <c r="AW542" s="102">
        <f>'[1]Contadores Por Turno 2026'!W544-'[1]Contadores Por Turno 2026'!W543</f>
        <v>0</v>
      </c>
      <c r="AX542" s="102"/>
      <c r="AY542" s="345">
        <f>('[1]Contadores Por Turno 2026'!AD544-'[1]Contadores Por Turno 2026'!AD543)</f>
        <v>0</v>
      </c>
      <c r="AZ542" s="345">
        <f>('[1]Contadores Por Turno 2026'!S544-'[1]Contadores Por Turno 2026'!S543)/1000</f>
        <v>0</v>
      </c>
      <c r="BA542" s="225"/>
      <c r="BB542" s="4"/>
    </row>
    <row r="543" spans="1:54" ht="15.75" thickBot="1" x14ac:dyDescent="0.3">
      <c r="A543" s="23">
        <f>+A542</f>
        <v>46203</v>
      </c>
      <c r="B543" s="17">
        <v>2</v>
      </c>
      <c r="C543" s="17">
        <f>WEEKNUM(Tabla1[[#This Row],[FECHA]],2)</f>
        <v>27</v>
      </c>
      <c r="D543" s="17">
        <f>DAY(Tabla1[[#This Row],[FECHA]])</f>
        <v>30</v>
      </c>
      <c r="E543" s="17" t="e">
        <f>#REF!-#REF!</f>
        <v>#REF!</v>
      </c>
      <c r="F543" s="17" t="e">
        <f>+Tabla1[[#This Row],[VOLUMEN  INGRESO PTAP (m3)]]*0.75</f>
        <v>#REF!</v>
      </c>
      <c r="H54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3" s="17">
        <f>('[1]Contadores Por Turno 2026'!C545-'[1]Contadores Por Turno 2026'!C544)*10</f>
        <v>0</v>
      </c>
      <c r="J543" s="342">
        <f>Tabla1[[#This Row],[ENTRADA RO 1 (m3)]]</f>
        <v>0</v>
      </c>
      <c r="K543" s="55">
        <f>Tabla1[[#This Row],[RECHAZO ETAPA 1 (m3)]]</f>
        <v>0</v>
      </c>
      <c r="L543" s="55">
        <f>Tabla1[[#This Row],[PERMEADO ETAPA 1  (m3)]]</f>
        <v>0</v>
      </c>
      <c r="M543" s="54" t="e">
        <f>1-(Tabla1[[#This Row],[VOLUMEN ENVIADO A RO (m3)]]-Tabla1[[#This Row],[VOLUMEN ENVIADO PERMEADO RO (m3)]])/Tabla1[[#This Row],[VOLUMEN ENVIADO A RO (m3)]]</f>
        <v>#DIV/0!</v>
      </c>
      <c r="N543" s="342">
        <f>('[1]Contadores Por Turno 2026'!N545-'[1]Contadores Por Turno 2026'!N544)/1000</f>
        <v>0</v>
      </c>
      <c r="O543" s="55">
        <f>('[1]Contadores Por Turno 2026'!O545-'[1]Contadores Por Turno 2026'!O544)</f>
        <v>0</v>
      </c>
      <c r="P543" s="55">
        <f>+Tabla1[[#This Row],[ENTRADA RO 1 (m3)]]-Tabla1[[#This Row],[PERMEADO ETAPA 1  (m3)]]</f>
        <v>0</v>
      </c>
      <c r="Q543" s="54" t="e">
        <f>1-(Tabla1[[#This Row],[VOLUMEN ENVIADO A RO (m3)]]-Tabla1[[#This Row],[VOLUMEN ENVIADO PERMEADO RO (m3)]])/Tabla1[[#This Row],[VOLUMEN ENVIADO A RO (m3)]]</f>
        <v>#DIV/0!</v>
      </c>
      <c r="R543" s="55">
        <v>0</v>
      </c>
      <c r="S543" s="55" t="e">
        <f>((#REF!-#REF!))</f>
        <v>#REF!</v>
      </c>
      <c r="T543" s="55" t="e">
        <f>Tabla1[[#This Row],[ENTRADA ETAPA 2 (m3)]]-Tabla1[[#This Row],[PERMEADO ETAPA 2 (m3)]]</f>
        <v>#REF!</v>
      </c>
      <c r="U543" s="54" t="s">
        <v>18</v>
      </c>
      <c r="V543" s="55">
        <f>Tabla1[[#This Row],[VOLUMEN ENVIADO PERMEADO RO (m3)]]</f>
        <v>0</v>
      </c>
      <c r="W543" s="101" t="e">
        <f>Tabla1[[#This Row],[TOTAL CONSUMO AGUA LIMPIA PRODUCCIÓN (m3)]]+Tabla1[[#This Row],[TOTAL CONSUMO AGUA RECHAZO PRODUCCIÓN (m3)]]</f>
        <v>#REF!</v>
      </c>
      <c r="X54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3" s="101">
        <v>0</v>
      </c>
      <c r="Z543" s="101"/>
      <c r="AA543" s="106" t="e">
        <f>+Tabla1[[#This Row],[VOLUMEN CONSUMO AGUA LIMPIA TINTORERIA (m3)]]</f>
        <v>#REF!</v>
      </c>
      <c r="AB543" s="104" t="e">
        <f>Tabla1[[#This Row],[VOLUMEN CONSUMO AGUA LIMPIA TINTORERIA (m3)]]/Tabla1[[#This Row],[TOTAL CONSUMO AGUA PRODUCCIÓN (m3)]]</f>
        <v>#REF!</v>
      </c>
      <c r="AC543" s="106" t="e">
        <f>Tabla1[[#This Row],[TOTAL CONSUMO AGUA LIMPIA PRODUCCIÓN (m3)]]-Tabla1[[#This Row],[VOLUMEN CONSUMO AGUA LIMPIA LAVANDERIA (m3)]]</f>
        <v>#REF!</v>
      </c>
      <c r="AD543" s="106">
        <v>0</v>
      </c>
      <c r="AE543" s="110"/>
      <c r="AF543" s="110">
        <v>65</v>
      </c>
      <c r="AG543" s="110">
        <v>45</v>
      </c>
      <c r="AH543" s="110">
        <f>Tabla1[[#This Row],[VOLUMEN CONSUMO AGUA LIMPIA LAVANDERIA (m3)]]</f>
        <v>0</v>
      </c>
      <c r="AI543" s="104" t="e">
        <f>Tabla1[[#This Row],[VOLUMEN CONSUMO AGUA LIMPIA LAVANDERIA (m3)]]/Tabla1[[#This Row],[TOTAL CONSUMO AGUA PRODUCCIÓN (m3)]]</f>
        <v>#REF!</v>
      </c>
      <c r="AJ543" s="110">
        <f>'[1]Contadores Por Turno 2026'!D545-'[1]Contadores Por Turno 2026'!D544</f>
        <v>0</v>
      </c>
      <c r="AK543" s="110">
        <v>0</v>
      </c>
      <c r="AL543" s="110"/>
      <c r="AM543" s="110">
        <v>19</v>
      </c>
      <c r="AN543" s="110">
        <v>0</v>
      </c>
      <c r="AO543" s="218">
        <f>'[1]Contadores Por Turno 2026'!R545-'[1]Contadores Por Turno 2026'!R544</f>
        <v>0</v>
      </c>
      <c r="AP543" s="109" t="str">
        <f t="shared" si="2"/>
        <v>%</v>
      </c>
      <c r="AQ543" s="218"/>
      <c r="AR543" s="219">
        <v>8</v>
      </c>
      <c r="AS543" s="110">
        <f>'[1]Contadores Por Turno 2026'!L545-'[1]Contadores Por Turno 2026'!L544</f>
        <v>0</v>
      </c>
      <c r="AT543" s="218" t="e">
        <f>#REF!-#REF!</f>
        <v>#REF!</v>
      </c>
      <c r="AU543" s="107">
        <f>'[1]Contadores Por Turno 2026'!U545-'[1]Contadores Por Turno 2026'!U544</f>
        <v>0</v>
      </c>
      <c r="AV543" s="107">
        <f>'[1]Contadores Por Turno 2026'!V545-'[1]Contadores Por Turno 2026'!V544</f>
        <v>0</v>
      </c>
      <c r="AW543" s="107">
        <f>'[1]Contadores Por Turno 2026'!W545-'[1]Contadores Por Turno 2026'!W544</f>
        <v>0</v>
      </c>
      <c r="AX543" s="107"/>
      <c r="AY543" s="346">
        <f>('[1]Contadores Por Turno 2026'!AD545-'[1]Contadores Por Turno 2026'!AD544)</f>
        <v>0</v>
      </c>
      <c r="AZ543" s="346">
        <f>('[1]Contadores Por Turno 2026'!S545-'[1]Contadores Por Turno 2026'!S544)/1000</f>
        <v>0</v>
      </c>
      <c r="BA543" s="225"/>
      <c r="BB543" s="4"/>
    </row>
    <row r="544" spans="1:54" ht="15.75" thickBot="1" x14ac:dyDescent="0.3">
      <c r="A544" s="27">
        <f>+A543</f>
        <v>46203</v>
      </c>
      <c r="B544" s="28">
        <v>3</v>
      </c>
      <c r="C544" s="28">
        <f>WEEKNUM(Tabla1[[#This Row],[FECHA]],2)</f>
        <v>27</v>
      </c>
      <c r="D544" s="28">
        <f>DAY(Tabla1[[#This Row],[FECHA]])</f>
        <v>30</v>
      </c>
      <c r="E544" s="28" t="e">
        <f>#REF!-#REF!</f>
        <v>#REF!</v>
      </c>
      <c r="F544" s="28" t="e">
        <f>+Tabla1[[#This Row],[VOLUMEN  INGRESO PTAP (m3)]]*0.75</f>
        <v>#REF!</v>
      </c>
      <c r="G544" s="28"/>
      <c r="H54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4" s="28">
        <f>('[1]Contadores Por Turno 2026'!C546-'[1]Contadores Por Turno 2026'!C545)*10</f>
        <v>0</v>
      </c>
      <c r="J544" s="343">
        <f>Tabla1[[#This Row],[ENTRADA RO 1 (m3)]]</f>
        <v>0</v>
      </c>
      <c r="K544" s="61">
        <f>Tabla1[[#This Row],[RECHAZO ETAPA 1 (m3)]]</f>
        <v>0</v>
      </c>
      <c r="L544" s="61">
        <f>Tabla1[[#This Row],[PERMEADO ETAPA 1  (m3)]]</f>
        <v>0</v>
      </c>
      <c r="M544" s="60" t="e">
        <f>1-(Tabla1[[#This Row],[VOLUMEN ENVIADO A RO (m3)]]-Tabla1[[#This Row],[VOLUMEN ENVIADO PERMEADO RO (m3)]])/Tabla1[[#This Row],[VOLUMEN ENVIADO A RO (m3)]]</f>
        <v>#DIV/0!</v>
      </c>
      <c r="N544" s="343">
        <f>('[1]Contadores Por Turno 2026'!N546-'[1]Contadores Por Turno 2026'!N545)/1000</f>
        <v>0</v>
      </c>
      <c r="O544" s="61">
        <f>('[1]Contadores Por Turno 2026'!O546-'[1]Contadores Por Turno 2026'!O545)</f>
        <v>0</v>
      </c>
      <c r="P544" s="61">
        <f>+Tabla1[[#This Row],[ENTRADA RO 1 (m3)]]-Tabla1[[#This Row],[PERMEADO ETAPA 1  (m3)]]</f>
        <v>0</v>
      </c>
      <c r="Q544" s="60" t="e">
        <f>1-(Tabla1[[#This Row],[VOLUMEN ENVIADO A RO (m3)]]-Tabla1[[#This Row],[VOLUMEN ENVIADO PERMEADO RO (m3)]])/Tabla1[[#This Row],[VOLUMEN ENVIADO A RO (m3)]]</f>
        <v>#DIV/0!</v>
      </c>
      <c r="R544" s="61">
        <v>0</v>
      </c>
      <c r="S544" s="61" t="e">
        <f>((#REF!-#REF!))</f>
        <v>#REF!</v>
      </c>
      <c r="T544" s="61" t="e">
        <f>Tabla1[[#This Row],[ENTRADA ETAPA 2 (m3)]]-Tabla1[[#This Row],[PERMEADO ETAPA 2 (m3)]]</f>
        <v>#REF!</v>
      </c>
      <c r="U544" s="60" t="s">
        <v>18</v>
      </c>
      <c r="V544" s="61">
        <f>Tabla1[[#This Row],[VOLUMEN ENVIADO PERMEADO RO (m3)]]</f>
        <v>0</v>
      </c>
      <c r="W544" s="101" t="e">
        <f>Tabla1[[#This Row],[TOTAL CONSUMO AGUA LIMPIA PRODUCCIÓN (m3)]]+Tabla1[[#This Row],[TOTAL CONSUMO AGUA RECHAZO PRODUCCIÓN (m3)]]</f>
        <v>#REF!</v>
      </c>
      <c r="X54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4" s="101">
        <v>0</v>
      </c>
      <c r="Z544" s="101"/>
      <c r="AA544" s="111" t="e">
        <f>+Tabla1[[#This Row],[VOLUMEN CONSUMO AGUA LIMPIA TINTORERIA (m3)]]</f>
        <v>#REF!</v>
      </c>
      <c r="AB544" s="104" t="e">
        <f>Tabla1[[#This Row],[VOLUMEN CONSUMO AGUA LIMPIA TINTORERIA (m3)]]/Tabla1[[#This Row],[TOTAL CONSUMO AGUA PRODUCCIÓN (m3)]]</f>
        <v>#REF!</v>
      </c>
      <c r="AC544" s="111" t="e">
        <f>Tabla1[[#This Row],[TOTAL CONSUMO AGUA LIMPIA PRODUCCIÓN (m3)]]-Tabla1[[#This Row],[VOLUMEN CONSUMO AGUA LIMPIA LAVANDERIA (m3)]]</f>
        <v>#REF!</v>
      </c>
      <c r="AD544" s="111">
        <v>0</v>
      </c>
      <c r="AE544" s="115"/>
      <c r="AF544" s="115">
        <v>65</v>
      </c>
      <c r="AG544" s="115">
        <v>45</v>
      </c>
      <c r="AH544" s="115">
        <f>Tabla1[[#This Row],[VOLUMEN CONSUMO AGUA LIMPIA LAVANDERIA (m3)]]</f>
        <v>0</v>
      </c>
      <c r="AI544" s="104" t="e">
        <f>Tabla1[[#This Row],[VOLUMEN CONSUMO AGUA LIMPIA LAVANDERIA (m3)]]/Tabla1[[#This Row],[TOTAL CONSUMO AGUA PRODUCCIÓN (m3)]]</f>
        <v>#REF!</v>
      </c>
      <c r="AJ544" s="115">
        <f>'[1]Contadores Por Turno 2026'!D546-'[1]Contadores Por Turno 2026'!D545</f>
        <v>0</v>
      </c>
      <c r="AK544" s="115">
        <v>0</v>
      </c>
      <c r="AL544" s="115"/>
      <c r="AM544" s="115">
        <v>19</v>
      </c>
      <c r="AN544" s="115">
        <v>0</v>
      </c>
      <c r="AO544" s="218">
        <f>'[1]Contadores Por Turno 2026'!R546-'[1]Contadores Por Turno 2026'!R545</f>
        <v>0</v>
      </c>
      <c r="AP544" s="114" t="str">
        <f t="shared" si="2"/>
        <v>%</v>
      </c>
      <c r="AQ544" s="218"/>
      <c r="AR544" s="220">
        <v>8</v>
      </c>
      <c r="AS544" s="115">
        <f>'[1]Contadores Por Turno 2026'!L546-'[1]Contadores Por Turno 2026'!L545</f>
        <v>0</v>
      </c>
      <c r="AT544" s="218" t="e">
        <f>#REF!-#REF!</f>
        <v>#REF!</v>
      </c>
      <c r="AU544" s="112">
        <f>'[1]Contadores Por Turno 2026'!U546-'[1]Contadores Por Turno 2026'!U545</f>
        <v>0</v>
      </c>
      <c r="AV544" s="112">
        <f>'[1]Contadores Por Turno 2026'!V546-'[1]Contadores Por Turno 2026'!V545</f>
        <v>0</v>
      </c>
      <c r="AW544" s="112">
        <f>'[1]Contadores Por Turno 2026'!W546-'[1]Contadores Por Turno 2026'!W545</f>
        <v>0</v>
      </c>
      <c r="AX544" s="112"/>
      <c r="AY544" s="112">
        <f>('[1]Contadores Por Turno 2026'!AD546-'[1]Contadores Por Turno 2026'!AD545)</f>
        <v>0</v>
      </c>
      <c r="AZ544" s="112">
        <f>('[1]Contadores Por Turno 2026'!S546-'[1]Contadores Por Turno 2026'!S545)/1000</f>
        <v>0</v>
      </c>
      <c r="BA544" s="225"/>
      <c r="BB544" s="4"/>
    </row>
    <row r="545" spans="1:54" ht="15.75" thickBot="1" x14ac:dyDescent="0.3">
      <c r="A545" s="25">
        <f>+A544+1</f>
        <v>46204</v>
      </c>
      <c r="B545" s="26">
        <v>1</v>
      </c>
      <c r="C545" s="26">
        <f>WEEKNUM(Tabla1[[#This Row],[FECHA]],2)</f>
        <v>27</v>
      </c>
      <c r="D545" s="26">
        <f>DAY(Tabla1[[#This Row],[FECHA]])</f>
        <v>1</v>
      </c>
      <c r="E545" s="26" t="e">
        <f>#REF!-#REF!</f>
        <v>#REF!</v>
      </c>
      <c r="F545" s="26" t="e">
        <f>+Tabla1[[#This Row],[VOLUMEN  INGRESO PTAP (m3)]]*0.75</f>
        <v>#REF!</v>
      </c>
      <c r="G545" s="26"/>
      <c r="H5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5" s="26">
        <f>('[1]Contadores Por Turno 2026'!C547-'[1]Contadores Por Turno 2026'!C546)*10</f>
        <v>0</v>
      </c>
      <c r="J545" s="57">
        <f>Tabla1[[#This Row],[ENTRADA RO 1 (m3)]]</f>
        <v>0</v>
      </c>
      <c r="K545" s="57">
        <f>Tabla1[[#This Row],[RECHAZO ETAPA 1 (m3)]]</f>
        <v>0</v>
      </c>
      <c r="L545" s="57">
        <f>Tabla1[[#This Row],[PERMEADO ETAPA 1  (m3)]]</f>
        <v>0</v>
      </c>
      <c r="M545" s="56" t="e">
        <f>1-(Tabla1[[#This Row],[VOLUMEN ENVIADO A RO (m3)]]-Tabla1[[#This Row],[VOLUMEN ENVIADO PERMEADO RO (m3)]])/Tabla1[[#This Row],[VOLUMEN ENVIADO A RO (m3)]]</f>
        <v>#DIV/0!</v>
      </c>
      <c r="N545" s="57">
        <f>('[1]Contadores Por Turno 2026'!N547-'[1]Contadores Por Turno 2026'!N546)/1000</f>
        <v>0</v>
      </c>
      <c r="O545" s="57">
        <f>('[1]Contadores Por Turno 2026'!O547-'[1]Contadores Por Turno 2026'!O546)</f>
        <v>0</v>
      </c>
      <c r="P545" s="57">
        <f>+Tabla1[[#This Row],[ENTRADA RO 1 (m3)]]-Tabla1[[#This Row],[PERMEADO ETAPA 1  (m3)]]</f>
        <v>0</v>
      </c>
      <c r="Q545" s="56" t="e">
        <f>1-(Tabla1[[#This Row],[VOLUMEN ENVIADO A RO (m3)]]-Tabla1[[#This Row],[VOLUMEN ENVIADO PERMEADO RO (m3)]])/Tabla1[[#This Row],[VOLUMEN ENVIADO A RO (m3)]]</f>
        <v>#DIV/0!</v>
      </c>
      <c r="R545" s="57">
        <v>0</v>
      </c>
      <c r="S545" s="57" t="e">
        <f>((#REF!-#REF!))</f>
        <v>#REF!</v>
      </c>
      <c r="T545" s="57" t="e">
        <f>Tabla1[[#This Row],[ENTRADA ETAPA 2 (m3)]]-Tabla1[[#This Row],[PERMEADO ETAPA 2 (m3)]]</f>
        <v>#REF!</v>
      </c>
      <c r="U545" s="56" t="s">
        <v>18</v>
      </c>
      <c r="V545" s="57">
        <f>Tabla1[[#This Row],[VOLUMEN ENVIADO PERMEADO RO (m3)]]</f>
        <v>0</v>
      </c>
      <c r="W545" s="101" t="e">
        <f>Tabla1[[#This Row],[TOTAL CONSUMO AGUA LIMPIA PRODUCCIÓN (m3)]]+Tabla1[[#This Row],[TOTAL CONSUMO AGUA RECHAZO PRODUCCIÓN (m3)]]</f>
        <v>#REF!</v>
      </c>
      <c r="X54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5" s="101">
        <v>0</v>
      </c>
      <c r="Z545" s="101"/>
      <c r="AA545" s="101" t="e">
        <f>+Tabla1[[#This Row],[VOLUMEN CONSUMO AGUA LIMPIA TINTORERIA (m3)]]</f>
        <v>#REF!</v>
      </c>
      <c r="AB545" s="104" t="e">
        <f>Tabla1[[#This Row],[VOLUMEN CONSUMO AGUA LIMPIA TINTORERIA (m3)]]/Tabla1[[#This Row],[TOTAL CONSUMO AGUA PRODUCCIÓN (m3)]]</f>
        <v>#REF!</v>
      </c>
      <c r="AC545" s="101" t="e">
        <f>Tabla1[[#This Row],[TOTAL CONSUMO AGUA LIMPIA PRODUCCIÓN (m3)]]-Tabla1[[#This Row],[VOLUMEN CONSUMO AGUA LIMPIA LAVANDERIA (m3)]]</f>
        <v>#REF!</v>
      </c>
      <c r="AD545" s="101">
        <v>0</v>
      </c>
      <c r="AE545" s="105"/>
      <c r="AF545" s="105">
        <v>65</v>
      </c>
      <c r="AG545" s="105">
        <v>45</v>
      </c>
      <c r="AH545" s="105">
        <f>Tabla1[[#This Row],[VOLUMEN CONSUMO AGUA LIMPIA LAVANDERIA (m3)]]</f>
        <v>0</v>
      </c>
      <c r="AI545" s="104" t="e">
        <f>Tabla1[[#This Row],[VOLUMEN CONSUMO AGUA LIMPIA LAVANDERIA (m3)]]/Tabla1[[#This Row],[TOTAL CONSUMO AGUA PRODUCCIÓN (m3)]]</f>
        <v>#REF!</v>
      </c>
      <c r="AJ545" s="105">
        <f>'[1]Contadores Por Turno 2026'!D547-'[1]Contadores Por Turno 2026'!D546</f>
        <v>0</v>
      </c>
      <c r="AK545" s="105">
        <v>0</v>
      </c>
      <c r="AL545" s="105"/>
      <c r="AM545" s="105">
        <v>19</v>
      </c>
      <c r="AN545" s="105">
        <v>0</v>
      </c>
      <c r="AO545" s="218">
        <f>'[1]Contadores Por Turno 2026'!R547-'[1]Contadores Por Turno 2026'!R546</f>
        <v>0</v>
      </c>
      <c r="AP545" s="104" t="str">
        <f t="shared" si="2"/>
        <v>%</v>
      </c>
      <c r="AQ545" s="218">
        <v>6275</v>
      </c>
      <c r="AR545" s="218">
        <v>8</v>
      </c>
      <c r="AS545" s="105">
        <f>'[1]Contadores Por Turno 2026'!L547-'[1]Contadores Por Turno 2026'!L546</f>
        <v>0</v>
      </c>
      <c r="AT545" s="218" t="e">
        <f>#REF!-#REF!</f>
        <v>#REF!</v>
      </c>
      <c r="AU545" s="102">
        <f>'[1]Contadores Por Turno 2026'!U547-'[1]Contadores Por Turno 2026'!U546</f>
        <v>0</v>
      </c>
      <c r="AV545" s="102">
        <f>'[1]Contadores Por Turno 2026'!V547-'[1]Contadores Por Turno 2026'!V546</f>
        <v>0</v>
      </c>
      <c r="AW545" s="102">
        <f>'[1]Contadores Por Turno 2026'!W547-'[1]Contadores Por Turno 2026'!W546</f>
        <v>0</v>
      </c>
      <c r="AX545" s="102"/>
      <c r="AY545" s="345">
        <f>('[1]Contadores Por Turno 2026'!AD547-'[1]Contadores Por Turno 2026'!AD546)</f>
        <v>0</v>
      </c>
      <c r="AZ545" s="345">
        <f>('[1]Contadores Por Turno 2026'!S547-'[1]Contadores Por Turno 2026'!S546)/1000</f>
        <v>0</v>
      </c>
      <c r="BA545" s="225"/>
      <c r="BB545" s="4"/>
    </row>
    <row r="546" spans="1:54" ht="15.75" thickBot="1" x14ac:dyDescent="0.3">
      <c r="A546" s="23">
        <f>+A545</f>
        <v>46204</v>
      </c>
      <c r="B546" s="17">
        <v>2</v>
      </c>
      <c r="C546" s="17">
        <f>WEEKNUM(Tabla1[[#This Row],[FECHA]],2)</f>
        <v>27</v>
      </c>
      <c r="D546" s="17">
        <f>DAY(Tabla1[[#This Row],[FECHA]])</f>
        <v>1</v>
      </c>
      <c r="E546" s="17" t="e">
        <f>#REF!-#REF!</f>
        <v>#REF!</v>
      </c>
      <c r="F546" s="17" t="e">
        <f>+Tabla1[[#This Row],[VOLUMEN  INGRESO PTAP (m3)]]*0.75</f>
        <v>#REF!</v>
      </c>
      <c r="H54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6" s="17">
        <f>('[1]Contadores Por Turno 2026'!C548-'[1]Contadores Por Turno 2026'!C547)*10</f>
        <v>0</v>
      </c>
      <c r="J546" s="59">
        <f>Tabla1[[#This Row],[ENTRADA RO 1 (m3)]]</f>
        <v>0</v>
      </c>
      <c r="K546" s="59">
        <f>Tabla1[[#This Row],[RECHAZO ETAPA 1 (m3)]]</f>
        <v>0</v>
      </c>
      <c r="L546" s="59">
        <f>Tabla1[[#This Row],[PERMEADO ETAPA 1  (m3)]]</f>
        <v>0</v>
      </c>
      <c r="M546" s="58" t="e">
        <f>1-(Tabla1[[#This Row],[VOLUMEN ENVIADO A RO (m3)]]-Tabla1[[#This Row],[VOLUMEN ENVIADO PERMEADO RO (m3)]])/Tabla1[[#This Row],[VOLUMEN ENVIADO A RO (m3)]]</f>
        <v>#DIV/0!</v>
      </c>
      <c r="N546" s="59">
        <f>('[1]Contadores Por Turno 2026'!N548-'[1]Contadores Por Turno 2026'!N547)/1000</f>
        <v>0</v>
      </c>
      <c r="O546" s="59">
        <f>('[1]Contadores Por Turno 2026'!O548-'[1]Contadores Por Turno 2026'!O547)</f>
        <v>0</v>
      </c>
      <c r="P546" s="59">
        <f>+Tabla1[[#This Row],[ENTRADA RO 1 (m3)]]-Tabla1[[#This Row],[PERMEADO ETAPA 1  (m3)]]</f>
        <v>0</v>
      </c>
      <c r="Q546" s="58" t="e">
        <f>1-(Tabla1[[#This Row],[VOLUMEN ENVIADO A RO (m3)]]-Tabla1[[#This Row],[VOLUMEN ENVIADO PERMEADO RO (m3)]])/Tabla1[[#This Row],[VOLUMEN ENVIADO A RO (m3)]]</f>
        <v>#DIV/0!</v>
      </c>
      <c r="R546" s="59">
        <v>0</v>
      </c>
      <c r="S546" s="59" t="e">
        <f>((#REF!-#REF!))</f>
        <v>#REF!</v>
      </c>
      <c r="T546" s="59" t="e">
        <f>Tabla1[[#This Row],[ENTRADA ETAPA 2 (m3)]]-Tabla1[[#This Row],[PERMEADO ETAPA 2 (m3)]]</f>
        <v>#REF!</v>
      </c>
      <c r="U546" s="58" t="s">
        <v>18</v>
      </c>
      <c r="V546" s="59">
        <f>Tabla1[[#This Row],[VOLUMEN ENVIADO PERMEADO RO (m3)]]</f>
        <v>0</v>
      </c>
      <c r="W546" s="106" t="e">
        <f>Tabla1[[#This Row],[TOTAL CONSUMO AGUA LIMPIA PRODUCCIÓN (m3)]]+Tabla1[[#This Row],[TOTAL CONSUMO AGUA RECHAZO PRODUCCIÓN (m3)]]</f>
        <v>#REF!</v>
      </c>
      <c r="X5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46" s="106">
        <v>0</v>
      </c>
      <c r="Z546" s="106"/>
      <c r="AA546" s="106" t="e">
        <f>+Tabla1[[#This Row],[VOLUMEN CONSUMO AGUA LIMPIA TINTORERIA (m3)]]</f>
        <v>#REF!</v>
      </c>
      <c r="AB546" s="104" t="e">
        <f>Tabla1[[#This Row],[VOLUMEN CONSUMO AGUA LIMPIA TINTORERIA (m3)]]/Tabla1[[#This Row],[TOTAL CONSUMO AGUA PRODUCCIÓN (m3)]]</f>
        <v>#REF!</v>
      </c>
      <c r="AC546" s="106" t="e">
        <f>Tabla1[[#This Row],[TOTAL CONSUMO AGUA LIMPIA PRODUCCIÓN (m3)]]-Tabla1[[#This Row],[VOLUMEN CONSUMO AGUA LIMPIA LAVANDERIA (m3)]]</f>
        <v>#REF!</v>
      </c>
      <c r="AD546" s="106">
        <v>0</v>
      </c>
      <c r="AE546" s="110"/>
      <c r="AF546" s="110">
        <v>65</v>
      </c>
      <c r="AG546" s="110">
        <v>45</v>
      </c>
      <c r="AH546" s="110">
        <f>Tabla1[[#This Row],[VOLUMEN CONSUMO AGUA LIMPIA LAVANDERIA (m3)]]</f>
        <v>0</v>
      </c>
      <c r="AI546" s="104" t="e">
        <f>Tabla1[[#This Row],[VOLUMEN CONSUMO AGUA LIMPIA LAVANDERIA (m3)]]/Tabla1[[#This Row],[TOTAL CONSUMO AGUA PRODUCCIÓN (m3)]]</f>
        <v>#REF!</v>
      </c>
      <c r="AJ546" s="110">
        <f>'[1]Contadores Por Turno 2026'!D548-'[1]Contadores Por Turno 2026'!D547</f>
        <v>0</v>
      </c>
      <c r="AK546" s="110">
        <v>0</v>
      </c>
      <c r="AL546" s="110"/>
      <c r="AM546" s="110">
        <v>19</v>
      </c>
      <c r="AN546" s="110">
        <v>0</v>
      </c>
      <c r="AO546" s="219">
        <f>'[1]Contadores Por Turno 2026'!R548-'[1]Contadores Por Turno 2026'!R547</f>
        <v>0</v>
      </c>
      <c r="AP546" s="109" t="str">
        <f t="shared" si="2"/>
        <v>%</v>
      </c>
      <c r="AQ546" s="219"/>
      <c r="AR546" s="219">
        <v>8</v>
      </c>
      <c r="AS546" s="110">
        <f>'[1]Contadores Por Turno 2026'!L548-'[1]Contadores Por Turno 2026'!L547</f>
        <v>0</v>
      </c>
      <c r="AT546" s="219" t="e">
        <f>#REF!-#REF!</f>
        <v>#REF!</v>
      </c>
      <c r="AU546" s="107">
        <f>'[1]Contadores Por Turno 2026'!U548-'[1]Contadores Por Turno 2026'!U547</f>
        <v>0</v>
      </c>
      <c r="AV546" s="107">
        <f>'[1]Contadores Por Turno 2026'!V548-'[1]Contadores Por Turno 2026'!V547</f>
        <v>0</v>
      </c>
      <c r="AW546" s="107">
        <f>'[1]Contadores Por Turno 2026'!W548-'[1]Contadores Por Turno 2026'!W547</f>
        <v>0</v>
      </c>
      <c r="AX546" s="107"/>
      <c r="AY546" s="346">
        <f>('[1]Contadores Por Turno 2026'!AD548-'[1]Contadores Por Turno 2026'!AD547)</f>
        <v>0</v>
      </c>
      <c r="AZ546" s="346">
        <f>('[1]Contadores Por Turno 2026'!S548-'[1]Contadores Por Turno 2026'!S547)/1000</f>
        <v>0</v>
      </c>
      <c r="BA546" s="225"/>
      <c r="BB546" s="4"/>
    </row>
    <row r="547" spans="1:54" ht="15.75" thickBot="1" x14ac:dyDescent="0.3">
      <c r="A547" s="27">
        <f>+A546</f>
        <v>46204</v>
      </c>
      <c r="B547" s="28">
        <v>3</v>
      </c>
      <c r="C547" s="28">
        <f>WEEKNUM(Tabla1[[#This Row],[FECHA]],2)</f>
        <v>27</v>
      </c>
      <c r="D547" s="28">
        <f>DAY(Tabla1[[#This Row],[FECHA]])</f>
        <v>1</v>
      </c>
      <c r="E547" s="28" t="e">
        <f>#REF!-#REF!</f>
        <v>#REF!</v>
      </c>
      <c r="F547" s="28" t="e">
        <f>+Tabla1[[#This Row],[VOLUMEN  INGRESO PTAP (m3)]]*0.75</f>
        <v>#REF!</v>
      </c>
      <c r="G547" s="28"/>
      <c r="H54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7" s="28">
        <f>('[1]Contadores Por Turno 2026'!C549-'[1]Contadores Por Turno 2026'!C548)*10</f>
        <v>0</v>
      </c>
      <c r="J547" s="61">
        <f>Tabla1[[#This Row],[ENTRADA RO 1 (m3)]]</f>
        <v>0</v>
      </c>
      <c r="K547" s="61">
        <f>Tabla1[[#This Row],[RECHAZO ETAPA 1 (m3)]]</f>
        <v>0</v>
      </c>
      <c r="L547" s="61">
        <f>Tabla1[[#This Row],[PERMEADO ETAPA 1  (m3)]]</f>
        <v>0</v>
      </c>
      <c r="M547" s="60" t="e">
        <f>1-(Tabla1[[#This Row],[VOLUMEN ENVIADO A RO (m3)]]-Tabla1[[#This Row],[VOLUMEN ENVIADO PERMEADO RO (m3)]])/Tabla1[[#This Row],[VOLUMEN ENVIADO A RO (m3)]]</f>
        <v>#DIV/0!</v>
      </c>
      <c r="N547" s="61">
        <f>('[1]Contadores Por Turno 2026'!N549-'[1]Contadores Por Turno 2026'!N548)/1000</f>
        <v>0</v>
      </c>
      <c r="O547" s="61">
        <f>('[1]Contadores Por Turno 2026'!O549-'[1]Contadores Por Turno 2026'!O548)</f>
        <v>0</v>
      </c>
      <c r="P547" s="61">
        <f>+Tabla1[[#This Row],[ENTRADA RO 1 (m3)]]-Tabla1[[#This Row],[PERMEADO ETAPA 1  (m3)]]</f>
        <v>0</v>
      </c>
      <c r="Q547" s="60" t="e">
        <f>1-(Tabla1[[#This Row],[VOLUMEN ENVIADO A RO (m3)]]-Tabla1[[#This Row],[VOLUMEN ENVIADO PERMEADO RO (m3)]])/Tabla1[[#This Row],[VOLUMEN ENVIADO A RO (m3)]]</f>
        <v>#DIV/0!</v>
      </c>
      <c r="R547" s="61">
        <v>0</v>
      </c>
      <c r="S547" s="61" t="e">
        <f>((#REF!-#REF!))</f>
        <v>#REF!</v>
      </c>
      <c r="T547" s="61" t="e">
        <f>Tabla1[[#This Row],[ENTRADA ETAPA 2 (m3)]]-Tabla1[[#This Row],[PERMEADO ETAPA 2 (m3)]]</f>
        <v>#REF!</v>
      </c>
      <c r="U547" s="60" t="s">
        <v>18</v>
      </c>
      <c r="V547" s="61">
        <f>Tabla1[[#This Row],[VOLUMEN ENVIADO PERMEADO RO (m3)]]</f>
        <v>0</v>
      </c>
      <c r="W547" s="111" t="e">
        <f>Tabla1[[#This Row],[TOTAL CONSUMO AGUA LIMPIA PRODUCCIÓN (m3)]]+Tabla1[[#This Row],[TOTAL CONSUMO AGUA RECHAZO PRODUCCIÓN (m3)]]</f>
        <v>#REF!</v>
      </c>
      <c r="X54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47" s="111">
        <v>0</v>
      </c>
      <c r="Z547" s="111"/>
      <c r="AA547" s="111" t="e">
        <f>+Tabla1[[#This Row],[VOLUMEN CONSUMO AGUA LIMPIA TINTORERIA (m3)]]</f>
        <v>#REF!</v>
      </c>
      <c r="AB547" s="104" t="e">
        <f>Tabla1[[#This Row],[VOLUMEN CONSUMO AGUA LIMPIA TINTORERIA (m3)]]/Tabla1[[#This Row],[TOTAL CONSUMO AGUA PRODUCCIÓN (m3)]]</f>
        <v>#REF!</v>
      </c>
      <c r="AC547" s="111" t="e">
        <f>Tabla1[[#This Row],[TOTAL CONSUMO AGUA LIMPIA PRODUCCIÓN (m3)]]-Tabla1[[#This Row],[VOLUMEN CONSUMO AGUA LIMPIA LAVANDERIA (m3)]]</f>
        <v>#REF!</v>
      </c>
      <c r="AD547" s="111">
        <v>0</v>
      </c>
      <c r="AE547" s="115"/>
      <c r="AF547" s="115">
        <v>65</v>
      </c>
      <c r="AG547" s="115">
        <v>45</v>
      </c>
      <c r="AH547" s="115">
        <f>Tabla1[[#This Row],[VOLUMEN CONSUMO AGUA LIMPIA LAVANDERIA (m3)]]</f>
        <v>0</v>
      </c>
      <c r="AI547" s="104" t="e">
        <f>Tabla1[[#This Row],[VOLUMEN CONSUMO AGUA LIMPIA LAVANDERIA (m3)]]/Tabla1[[#This Row],[TOTAL CONSUMO AGUA PRODUCCIÓN (m3)]]</f>
        <v>#REF!</v>
      </c>
      <c r="AJ547" s="115">
        <f>'[1]Contadores Por Turno 2026'!D549-'[1]Contadores Por Turno 2026'!D548</f>
        <v>0</v>
      </c>
      <c r="AK547" s="115">
        <v>0</v>
      </c>
      <c r="AL547" s="115"/>
      <c r="AM547" s="115">
        <v>19</v>
      </c>
      <c r="AN547" s="115">
        <v>0</v>
      </c>
      <c r="AO547" s="220">
        <f>'[1]Contadores Por Turno 2026'!R549-'[1]Contadores Por Turno 2026'!R548</f>
        <v>0</v>
      </c>
      <c r="AP547" s="114" t="str">
        <f t="shared" si="2"/>
        <v>%</v>
      </c>
      <c r="AQ547" s="220"/>
      <c r="AR547" s="220">
        <v>8</v>
      </c>
      <c r="AS547" s="115">
        <f>'[1]Contadores Por Turno 2026'!L549-'[1]Contadores Por Turno 2026'!L548</f>
        <v>0</v>
      </c>
      <c r="AT547" s="220" t="e">
        <f>#REF!-#REF!</f>
        <v>#REF!</v>
      </c>
      <c r="AU547" s="112">
        <f>'[1]Contadores Por Turno 2026'!U549-'[1]Contadores Por Turno 2026'!U548</f>
        <v>0</v>
      </c>
      <c r="AV547" s="112">
        <f>'[1]Contadores Por Turno 2026'!V549-'[1]Contadores Por Turno 2026'!V548</f>
        <v>0</v>
      </c>
      <c r="AW547" s="112">
        <f>'[1]Contadores Por Turno 2026'!W549-'[1]Contadores Por Turno 2026'!W548</f>
        <v>0</v>
      </c>
      <c r="AX547" s="112"/>
      <c r="AY547" s="112">
        <f>('[1]Contadores Por Turno 2026'!AD549-'[1]Contadores Por Turno 2026'!AD548)</f>
        <v>0</v>
      </c>
      <c r="AZ547" s="112">
        <f>('[1]Contadores Por Turno 2026'!S549-'[1]Contadores Por Turno 2026'!S548)/1000</f>
        <v>0</v>
      </c>
      <c r="BA547" s="225"/>
      <c r="BB547" s="4"/>
    </row>
    <row r="548" spans="1:54" ht="15.75" thickBot="1" x14ac:dyDescent="0.3">
      <c r="A548" s="25">
        <f>+A547+1</f>
        <v>46205</v>
      </c>
      <c r="B548" s="26">
        <v>1</v>
      </c>
      <c r="C548" s="26">
        <f>WEEKNUM(Tabla1[[#This Row],[FECHA]],2)</f>
        <v>27</v>
      </c>
      <c r="D548" s="26">
        <f>DAY(Tabla1[[#This Row],[FECHA]])</f>
        <v>2</v>
      </c>
      <c r="E548" s="26" t="e">
        <f>#REF!-#REF!</f>
        <v>#REF!</v>
      </c>
      <c r="F548" s="26" t="e">
        <f>+Tabla1[[#This Row],[VOLUMEN  INGRESO PTAP (m3)]]*0.75</f>
        <v>#REF!</v>
      </c>
      <c r="G548" s="26"/>
      <c r="H5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8" s="26">
        <f>('[1]Contadores Por Turno 2026'!C550-'[1]Contadores Por Turno 2026'!C549)*10</f>
        <v>0</v>
      </c>
      <c r="J548" s="57">
        <f>Tabla1[[#This Row],[ENTRADA RO 1 (m3)]]</f>
        <v>0</v>
      </c>
      <c r="K548" s="57">
        <f>Tabla1[[#This Row],[RECHAZO ETAPA 1 (m3)]]</f>
        <v>0</v>
      </c>
      <c r="L548" s="57">
        <f>Tabla1[[#This Row],[PERMEADO ETAPA 1  (m3)]]</f>
        <v>0</v>
      </c>
      <c r="M548" s="56" t="e">
        <f>1-(Tabla1[[#This Row],[VOLUMEN ENVIADO A RO (m3)]]-Tabla1[[#This Row],[VOLUMEN ENVIADO PERMEADO RO (m3)]])/Tabla1[[#This Row],[VOLUMEN ENVIADO A RO (m3)]]</f>
        <v>#DIV/0!</v>
      </c>
      <c r="N548" s="57">
        <f>('[1]Contadores Por Turno 2026'!N550-'[1]Contadores Por Turno 2026'!N549)/1000</f>
        <v>0</v>
      </c>
      <c r="O548" s="57">
        <f>('[1]Contadores Por Turno 2026'!O550-'[1]Contadores Por Turno 2026'!O549)</f>
        <v>0</v>
      </c>
      <c r="P548" s="57">
        <f>+Tabla1[[#This Row],[ENTRADA RO 1 (m3)]]-Tabla1[[#This Row],[PERMEADO ETAPA 1  (m3)]]</f>
        <v>0</v>
      </c>
      <c r="Q548" s="56" t="e">
        <f>1-(Tabla1[[#This Row],[VOLUMEN ENVIADO A RO (m3)]]-Tabla1[[#This Row],[VOLUMEN ENVIADO PERMEADO RO (m3)]])/Tabla1[[#This Row],[VOLUMEN ENVIADO A RO (m3)]]</f>
        <v>#DIV/0!</v>
      </c>
      <c r="R548" s="57">
        <v>0</v>
      </c>
      <c r="S548" s="57" t="e">
        <f>((#REF!-#REF!))</f>
        <v>#REF!</v>
      </c>
      <c r="T548" s="57" t="e">
        <f>Tabla1[[#This Row],[ENTRADA ETAPA 2 (m3)]]-Tabla1[[#This Row],[PERMEADO ETAPA 2 (m3)]]</f>
        <v>#REF!</v>
      </c>
      <c r="U548" s="56" t="s">
        <v>18</v>
      </c>
      <c r="V548" s="57">
        <f>Tabla1[[#This Row],[VOLUMEN ENVIADO PERMEADO RO (m3)]]</f>
        <v>0</v>
      </c>
      <c r="W548" s="101" t="e">
        <f>Tabla1[[#This Row],[TOTAL CONSUMO AGUA LIMPIA PRODUCCIÓN (m3)]]+Tabla1[[#This Row],[TOTAL CONSUMO AGUA RECHAZO PRODUCCIÓN (m3)]]</f>
        <v>#REF!</v>
      </c>
      <c r="X54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8" s="101">
        <v>0</v>
      </c>
      <c r="Z548" s="101"/>
      <c r="AA548" s="101" t="e">
        <f>+Tabla1[[#This Row],[VOLUMEN CONSUMO AGUA LIMPIA TINTORERIA (m3)]]</f>
        <v>#REF!</v>
      </c>
      <c r="AB548" s="104" t="e">
        <f>Tabla1[[#This Row],[VOLUMEN CONSUMO AGUA LIMPIA TINTORERIA (m3)]]/Tabla1[[#This Row],[TOTAL CONSUMO AGUA PRODUCCIÓN (m3)]]</f>
        <v>#REF!</v>
      </c>
      <c r="AC548" s="101" t="e">
        <f>Tabla1[[#This Row],[TOTAL CONSUMO AGUA LIMPIA PRODUCCIÓN (m3)]]-Tabla1[[#This Row],[VOLUMEN CONSUMO AGUA LIMPIA LAVANDERIA (m3)]]</f>
        <v>#REF!</v>
      </c>
      <c r="AD548" s="101">
        <v>0</v>
      </c>
      <c r="AE548" s="105"/>
      <c r="AF548" s="105">
        <v>65</v>
      </c>
      <c r="AG548" s="105">
        <v>45</v>
      </c>
      <c r="AH548" s="105">
        <f>Tabla1[[#This Row],[VOLUMEN CONSUMO AGUA LIMPIA LAVANDERIA (m3)]]</f>
        <v>0</v>
      </c>
      <c r="AI548" s="104" t="e">
        <f>Tabla1[[#This Row],[VOLUMEN CONSUMO AGUA LIMPIA LAVANDERIA (m3)]]/Tabla1[[#This Row],[TOTAL CONSUMO AGUA PRODUCCIÓN (m3)]]</f>
        <v>#REF!</v>
      </c>
      <c r="AJ548" s="105">
        <f>'[1]Contadores Por Turno 2026'!D550-'[1]Contadores Por Turno 2026'!D549</f>
        <v>0</v>
      </c>
      <c r="AK548" s="105">
        <v>0</v>
      </c>
      <c r="AL548" s="105"/>
      <c r="AM548" s="105">
        <v>19</v>
      </c>
      <c r="AN548" s="105">
        <v>0</v>
      </c>
      <c r="AO548" s="218">
        <f>'[1]Contadores Por Turno 2026'!R550-'[1]Contadores Por Turno 2026'!R549</f>
        <v>0</v>
      </c>
      <c r="AP548" s="104" t="str">
        <f t="shared" si="2"/>
        <v>%</v>
      </c>
      <c r="AQ548" s="218">
        <v>3550</v>
      </c>
      <c r="AR548" s="218">
        <v>8</v>
      </c>
      <c r="AS548" s="105">
        <f>'[1]Contadores Por Turno 2026'!L550-'[1]Contadores Por Turno 2026'!L549</f>
        <v>0</v>
      </c>
      <c r="AT548" s="218" t="e">
        <f>#REF!-#REF!</f>
        <v>#REF!</v>
      </c>
      <c r="AU548" s="102">
        <f>'[1]Contadores Por Turno 2026'!U550-'[1]Contadores Por Turno 2026'!U549</f>
        <v>0</v>
      </c>
      <c r="AV548" s="102">
        <f>'[1]Contadores Por Turno 2026'!V550-'[1]Contadores Por Turno 2026'!V549</f>
        <v>0</v>
      </c>
      <c r="AW548" s="102">
        <f>'[1]Contadores Por Turno 2026'!W550-'[1]Contadores Por Turno 2026'!W549</f>
        <v>0</v>
      </c>
      <c r="AX548" s="102"/>
      <c r="AY548" s="345">
        <f>('[1]Contadores Por Turno 2026'!AD550-'[1]Contadores Por Turno 2026'!AD549)</f>
        <v>0</v>
      </c>
      <c r="AZ548" s="345">
        <f>('[1]Contadores Por Turno 2026'!S550-'[1]Contadores Por Turno 2026'!S549)/1000</f>
        <v>0</v>
      </c>
      <c r="BA548" s="225"/>
      <c r="BB548" s="4"/>
    </row>
    <row r="549" spans="1:54" ht="15.75" thickBot="1" x14ac:dyDescent="0.3">
      <c r="A549" s="23">
        <f>+A548</f>
        <v>46205</v>
      </c>
      <c r="B549" s="17">
        <v>2</v>
      </c>
      <c r="C549" s="17">
        <f>WEEKNUM(Tabla1[[#This Row],[FECHA]],2)</f>
        <v>27</v>
      </c>
      <c r="D549" s="17">
        <f>DAY(Tabla1[[#This Row],[FECHA]])</f>
        <v>2</v>
      </c>
      <c r="E549" s="17" t="e">
        <f>#REF!-#REF!</f>
        <v>#REF!</v>
      </c>
      <c r="F549" s="17" t="e">
        <f>+Tabla1[[#This Row],[VOLUMEN  INGRESO PTAP (m3)]]*0.75</f>
        <v>#REF!</v>
      </c>
      <c r="H54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9" s="17">
        <f>('[1]Contadores Por Turno 2026'!C551-'[1]Contadores Por Turno 2026'!C550)*10</f>
        <v>0</v>
      </c>
      <c r="J549" s="59">
        <f>Tabla1[[#This Row],[ENTRADA RO 1 (m3)]]</f>
        <v>0</v>
      </c>
      <c r="K549" s="59">
        <f>Tabla1[[#This Row],[RECHAZO ETAPA 1 (m3)]]</f>
        <v>0</v>
      </c>
      <c r="L549" s="59">
        <f>Tabla1[[#This Row],[PERMEADO ETAPA 1  (m3)]]</f>
        <v>0</v>
      </c>
      <c r="M549" s="58" t="e">
        <f>1-(Tabla1[[#This Row],[VOLUMEN ENVIADO A RO (m3)]]-Tabla1[[#This Row],[VOLUMEN ENVIADO PERMEADO RO (m3)]])/Tabla1[[#This Row],[VOLUMEN ENVIADO A RO (m3)]]</f>
        <v>#DIV/0!</v>
      </c>
      <c r="N549" s="59">
        <f>('[1]Contadores Por Turno 2026'!N551-'[1]Contadores Por Turno 2026'!N550)/1000</f>
        <v>0</v>
      </c>
      <c r="O549" s="59">
        <f>('[1]Contadores Por Turno 2026'!O551-'[1]Contadores Por Turno 2026'!O550)</f>
        <v>0</v>
      </c>
      <c r="P549" s="59">
        <f>+Tabla1[[#This Row],[ENTRADA RO 1 (m3)]]-Tabla1[[#This Row],[PERMEADO ETAPA 1  (m3)]]</f>
        <v>0</v>
      </c>
      <c r="Q549" s="58" t="e">
        <f>1-(Tabla1[[#This Row],[VOLUMEN ENVIADO A RO (m3)]]-Tabla1[[#This Row],[VOLUMEN ENVIADO PERMEADO RO (m3)]])/Tabla1[[#This Row],[VOLUMEN ENVIADO A RO (m3)]]</f>
        <v>#DIV/0!</v>
      </c>
      <c r="R549" s="59">
        <v>0</v>
      </c>
      <c r="S549" s="59" t="e">
        <f>((#REF!-#REF!))</f>
        <v>#REF!</v>
      </c>
      <c r="T549" s="59" t="e">
        <f>Tabla1[[#This Row],[ENTRADA ETAPA 2 (m3)]]-Tabla1[[#This Row],[PERMEADO ETAPA 2 (m3)]]</f>
        <v>#REF!</v>
      </c>
      <c r="U549" s="58" t="s">
        <v>18</v>
      </c>
      <c r="V549" s="59">
        <f>Tabla1[[#This Row],[VOLUMEN ENVIADO PERMEADO RO (m3)]]</f>
        <v>0</v>
      </c>
      <c r="W549" s="106" t="e">
        <f>Tabla1[[#This Row],[TOTAL CONSUMO AGUA LIMPIA PRODUCCIÓN (m3)]]+Tabla1[[#This Row],[TOTAL CONSUMO AGUA RECHAZO PRODUCCIÓN (m3)]]</f>
        <v>#REF!</v>
      </c>
      <c r="X5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49" s="106">
        <v>0</v>
      </c>
      <c r="Z549" s="106"/>
      <c r="AA549" s="106" t="e">
        <f>+Tabla1[[#This Row],[VOLUMEN CONSUMO AGUA LIMPIA TINTORERIA (m3)]]</f>
        <v>#REF!</v>
      </c>
      <c r="AB549" s="104" t="e">
        <f>Tabla1[[#This Row],[VOLUMEN CONSUMO AGUA LIMPIA TINTORERIA (m3)]]/Tabla1[[#This Row],[TOTAL CONSUMO AGUA PRODUCCIÓN (m3)]]</f>
        <v>#REF!</v>
      </c>
      <c r="AC549" s="106" t="e">
        <f>Tabla1[[#This Row],[TOTAL CONSUMO AGUA LIMPIA PRODUCCIÓN (m3)]]-Tabla1[[#This Row],[VOLUMEN CONSUMO AGUA LIMPIA LAVANDERIA (m3)]]</f>
        <v>#REF!</v>
      </c>
      <c r="AD549" s="106">
        <v>0</v>
      </c>
      <c r="AE549" s="110"/>
      <c r="AF549" s="110">
        <v>65</v>
      </c>
      <c r="AG549" s="110">
        <v>45</v>
      </c>
      <c r="AH549" s="110">
        <f>Tabla1[[#This Row],[VOLUMEN CONSUMO AGUA LIMPIA LAVANDERIA (m3)]]</f>
        <v>0</v>
      </c>
      <c r="AI549" s="104" t="e">
        <f>Tabla1[[#This Row],[VOLUMEN CONSUMO AGUA LIMPIA LAVANDERIA (m3)]]/Tabla1[[#This Row],[TOTAL CONSUMO AGUA PRODUCCIÓN (m3)]]</f>
        <v>#REF!</v>
      </c>
      <c r="AJ549" s="110">
        <f>'[1]Contadores Por Turno 2026'!D551-'[1]Contadores Por Turno 2026'!D550</f>
        <v>0</v>
      </c>
      <c r="AK549" s="110">
        <v>0</v>
      </c>
      <c r="AL549" s="110"/>
      <c r="AM549" s="110">
        <v>19</v>
      </c>
      <c r="AN549" s="110">
        <v>0</v>
      </c>
      <c r="AO549" s="219">
        <f>'[1]Contadores Por Turno 2026'!R551-'[1]Contadores Por Turno 2026'!R550</f>
        <v>0</v>
      </c>
      <c r="AP549" s="109" t="str">
        <f t="shared" si="2"/>
        <v>%</v>
      </c>
      <c r="AQ549" s="219"/>
      <c r="AR549" s="219">
        <v>8</v>
      </c>
      <c r="AS549" s="110">
        <f>'[1]Contadores Por Turno 2026'!L551-'[1]Contadores Por Turno 2026'!L550</f>
        <v>0</v>
      </c>
      <c r="AT549" s="219" t="e">
        <f>#REF!-#REF!</f>
        <v>#REF!</v>
      </c>
      <c r="AU549" s="107">
        <f>'[1]Contadores Por Turno 2026'!U551-'[1]Contadores Por Turno 2026'!U550</f>
        <v>0</v>
      </c>
      <c r="AV549" s="107">
        <f>'[1]Contadores Por Turno 2026'!V551-'[1]Contadores Por Turno 2026'!V550</f>
        <v>0</v>
      </c>
      <c r="AW549" s="107">
        <f>'[1]Contadores Por Turno 2026'!W551-'[1]Contadores Por Turno 2026'!W550</f>
        <v>0</v>
      </c>
      <c r="AX549" s="107"/>
      <c r="AY549" s="346">
        <f>('[1]Contadores Por Turno 2026'!AD551-'[1]Contadores Por Turno 2026'!AD550)</f>
        <v>0</v>
      </c>
      <c r="AZ549" s="346">
        <f>('[1]Contadores Por Turno 2026'!S551-'[1]Contadores Por Turno 2026'!S550)/1000</f>
        <v>0</v>
      </c>
      <c r="BA549" s="225"/>
      <c r="BB549" s="4"/>
    </row>
    <row r="550" spans="1:54" ht="15.75" thickBot="1" x14ac:dyDescent="0.3">
      <c r="A550" s="27">
        <f>+A549</f>
        <v>46205</v>
      </c>
      <c r="B550" s="28">
        <v>3</v>
      </c>
      <c r="C550" s="28">
        <f>WEEKNUM(Tabla1[[#This Row],[FECHA]],2)</f>
        <v>27</v>
      </c>
      <c r="D550" s="28">
        <f>DAY(Tabla1[[#This Row],[FECHA]])</f>
        <v>2</v>
      </c>
      <c r="E550" s="28" t="e">
        <f>#REF!-#REF!</f>
        <v>#REF!</v>
      </c>
      <c r="F550" s="28" t="e">
        <f>+Tabla1[[#This Row],[VOLUMEN  INGRESO PTAP (m3)]]*0.75</f>
        <v>#REF!</v>
      </c>
      <c r="G550" s="28"/>
      <c r="H55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0" s="28">
        <f>('[1]Contadores Por Turno 2026'!C552-'[1]Contadores Por Turno 2026'!C551)*10</f>
        <v>0</v>
      </c>
      <c r="J550" s="61">
        <f>Tabla1[[#This Row],[ENTRADA RO 1 (m3)]]</f>
        <v>0</v>
      </c>
      <c r="K550" s="61">
        <f>Tabla1[[#This Row],[RECHAZO ETAPA 1 (m3)]]</f>
        <v>0</v>
      </c>
      <c r="L550" s="61">
        <f>Tabla1[[#This Row],[PERMEADO ETAPA 1  (m3)]]</f>
        <v>0</v>
      </c>
      <c r="M550" s="60" t="e">
        <f>1-(Tabla1[[#This Row],[VOLUMEN ENVIADO A RO (m3)]]-Tabla1[[#This Row],[VOLUMEN ENVIADO PERMEADO RO (m3)]])/Tabla1[[#This Row],[VOLUMEN ENVIADO A RO (m3)]]</f>
        <v>#DIV/0!</v>
      </c>
      <c r="N550" s="61">
        <f>('[1]Contadores Por Turno 2026'!N552-'[1]Contadores Por Turno 2026'!N551)/1000</f>
        <v>0</v>
      </c>
      <c r="O550" s="61">
        <f>('[1]Contadores Por Turno 2026'!O552-'[1]Contadores Por Turno 2026'!O551)</f>
        <v>0</v>
      </c>
      <c r="P550" s="61">
        <f>+Tabla1[[#This Row],[ENTRADA RO 1 (m3)]]-Tabla1[[#This Row],[PERMEADO ETAPA 1  (m3)]]</f>
        <v>0</v>
      </c>
      <c r="Q550" s="60" t="e">
        <f>1-(Tabla1[[#This Row],[VOLUMEN ENVIADO A RO (m3)]]-Tabla1[[#This Row],[VOLUMEN ENVIADO PERMEADO RO (m3)]])/Tabla1[[#This Row],[VOLUMEN ENVIADO A RO (m3)]]</f>
        <v>#DIV/0!</v>
      </c>
      <c r="R550" s="61">
        <v>0</v>
      </c>
      <c r="S550" s="61" t="e">
        <f>((#REF!-#REF!))</f>
        <v>#REF!</v>
      </c>
      <c r="T550" s="61" t="e">
        <f>Tabla1[[#This Row],[ENTRADA ETAPA 2 (m3)]]-Tabla1[[#This Row],[PERMEADO ETAPA 2 (m3)]]</f>
        <v>#REF!</v>
      </c>
      <c r="U550" s="60" t="s">
        <v>18</v>
      </c>
      <c r="V550" s="61">
        <f>Tabla1[[#This Row],[VOLUMEN ENVIADO PERMEADO RO (m3)]]</f>
        <v>0</v>
      </c>
      <c r="W550" s="111" t="e">
        <f>Tabla1[[#This Row],[TOTAL CONSUMO AGUA LIMPIA PRODUCCIÓN (m3)]]+Tabla1[[#This Row],[TOTAL CONSUMO AGUA RECHAZO PRODUCCIÓN (m3)]]</f>
        <v>#REF!</v>
      </c>
      <c r="X55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0" s="111">
        <v>0</v>
      </c>
      <c r="Z550" s="111"/>
      <c r="AA550" s="111" t="e">
        <f>+Tabla1[[#This Row],[VOLUMEN CONSUMO AGUA LIMPIA TINTORERIA (m3)]]</f>
        <v>#REF!</v>
      </c>
      <c r="AB550" s="104" t="e">
        <f>Tabla1[[#This Row],[VOLUMEN CONSUMO AGUA LIMPIA TINTORERIA (m3)]]/Tabla1[[#This Row],[TOTAL CONSUMO AGUA PRODUCCIÓN (m3)]]</f>
        <v>#REF!</v>
      </c>
      <c r="AC550" s="111" t="e">
        <f>Tabla1[[#This Row],[TOTAL CONSUMO AGUA LIMPIA PRODUCCIÓN (m3)]]-Tabla1[[#This Row],[VOLUMEN CONSUMO AGUA LIMPIA LAVANDERIA (m3)]]</f>
        <v>#REF!</v>
      </c>
      <c r="AD550" s="111">
        <v>0</v>
      </c>
      <c r="AE550" s="115"/>
      <c r="AF550" s="115">
        <v>65</v>
      </c>
      <c r="AG550" s="115">
        <v>45</v>
      </c>
      <c r="AH550" s="115">
        <f>Tabla1[[#This Row],[VOLUMEN CONSUMO AGUA LIMPIA LAVANDERIA (m3)]]</f>
        <v>0</v>
      </c>
      <c r="AI550" s="104" t="e">
        <f>Tabla1[[#This Row],[VOLUMEN CONSUMO AGUA LIMPIA LAVANDERIA (m3)]]/Tabla1[[#This Row],[TOTAL CONSUMO AGUA PRODUCCIÓN (m3)]]</f>
        <v>#REF!</v>
      </c>
      <c r="AJ550" s="115">
        <f>'[1]Contadores Por Turno 2026'!D552-'[1]Contadores Por Turno 2026'!D551</f>
        <v>0</v>
      </c>
      <c r="AK550" s="115">
        <v>0</v>
      </c>
      <c r="AL550" s="115"/>
      <c r="AM550" s="115">
        <v>19</v>
      </c>
      <c r="AN550" s="115">
        <v>0</v>
      </c>
      <c r="AO550" s="220">
        <f>'[1]Contadores Por Turno 2026'!R552-'[1]Contadores Por Turno 2026'!R551</f>
        <v>0</v>
      </c>
      <c r="AP550" s="114" t="str">
        <f t="shared" si="2"/>
        <v>%</v>
      </c>
      <c r="AQ550" s="220"/>
      <c r="AR550" s="220">
        <v>8</v>
      </c>
      <c r="AS550" s="115">
        <f>'[1]Contadores Por Turno 2026'!L552-'[1]Contadores Por Turno 2026'!L551</f>
        <v>0</v>
      </c>
      <c r="AT550" s="220" t="e">
        <f>#REF!-#REF!</f>
        <v>#REF!</v>
      </c>
      <c r="AU550" s="112">
        <f>'[1]Contadores Por Turno 2026'!U552-'[1]Contadores Por Turno 2026'!U551</f>
        <v>0</v>
      </c>
      <c r="AV550" s="112">
        <f>'[1]Contadores Por Turno 2026'!V552-'[1]Contadores Por Turno 2026'!V551</f>
        <v>0</v>
      </c>
      <c r="AW550" s="112">
        <f>'[1]Contadores Por Turno 2026'!W552-'[1]Contadores Por Turno 2026'!W551</f>
        <v>0</v>
      </c>
      <c r="AX550" s="112"/>
      <c r="AY550" s="112">
        <f>('[1]Contadores Por Turno 2026'!AD552-'[1]Contadores Por Turno 2026'!AD551)</f>
        <v>0</v>
      </c>
      <c r="AZ550" s="112">
        <f>('[1]Contadores Por Turno 2026'!S552-'[1]Contadores Por Turno 2026'!S551)/1000</f>
        <v>0</v>
      </c>
      <c r="BA550" s="225"/>
      <c r="BB550" s="4"/>
    </row>
    <row r="551" spans="1:54" ht="15.75" thickBot="1" x14ac:dyDescent="0.3">
      <c r="A551" s="25">
        <f>+A550+1</f>
        <v>46206</v>
      </c>
      <c r="B551" s="26">
        <v>1</v>
      </c>
      <c r="C551" s="26">
        <f>WEEKNUM(Tabla1[[#This Row],[FECHA]],2)</f>
        <v>27</v>
      </c>
      <c r="D551" s="26">
        <f>DAY(Tabla1[[#This Row],[FECHA]])</f>
        <v>3</v>
      </c>
      <c r="E551" s="26" t="e">
        <f>#REF!-#REF!</f>
        <v>#REF!</v>
      </c>
      <c r="F551" s="26" t="e">
        <f>+Tabla1[[#This Row],[VOLUMEN  INGRESO PTAP (m3)]]*0.75</f>
        <v>#REF!</v>
      </c>
      <c r="G551" s="26"/>
      <c r="H5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1" s="26">
        <f>('[1]Contadores Por Turno 2026'!C553-'[1]Contadores Por Turno 2026'!C552)*10</f>
        <v>0</v>
      </c>
      <c r="J551" s="57">
        <f>Tabla1[[#This Row],[ENTRADA RO 1 (m3)]]</f>
        <v>0</v>
      </c>
      <c r="K551" s="57">
        <f>Tabla1[[#This Row],[RECHAZO ETAPA 1 (m3)]]</f>
        <v>0</v>
      </c>
      <c r="L551" s="57">
        <f>Tabla1[[#This Row],[PERMEADO ETAPA 1  (m3)]]</f>
        <v>0</v>
      </c>
      <c r="M551" s="56" t="e">
        <f>1-(Tabla1[[#This Row],[VOLUMEN ENVIADO A RO (m3)]]-Tabla1[[#This Row],[VOLUMEN ENVIADO PERMEADO RO (m3)]])/Tabla1[[#This Row],[VOLUMEN ENVIADO A RO (m3)]]</f>
        <v>#DIV/0!</v>
      </c>
      <c r="N551" s="57">
        <f>('[1]Contadores Por Turno 2026'!N553-'[1]Contadores Por Turno 2026'!N552)/1000</f>
        <v>0</v>
      </c>
      <c r="O551" s="57">
        <f>('[1]Contadores Por Turno 2026'!O553-'[1]Contadores Por Turno 2026'!O552)</f>
        <v>0</v>
      </c>
      <c r="P551" s="57">
        <f>+Tabla1[[#This Row],[ENTRADA RO 1 (m3)]]-Tabla1[[#This Row],[PERMEADO ETAPA 1  (m3)]]</f>
        <v>0</v>
      </c>
      <c r="Q551" s="56" t="e">
        <f>1-(Tabla1[[#This Row],[VOLUMEN ENVIADO A RO (m3)]]-Tabla1[[#This Row],[VOLUMEN ENVIADO PERMEADO RO (m3)]])/Tabla1[[#This Row],[VOLUMEN ENVIADO A RO (m3)]]</f>
        <v>#DIV/0!</v>
      </c>
      <c r="R551" s="57">
        <v>0</v>
      </c>
      <c r="S551" s="57" t="e">
        <f>((#REF!-#REF!))</f>
        <v>#REF!</v>
      </c>
      <c r="T551" s="57" t="e">
        <f>Tabla1[[#This Row],[ENTRADA ETAPA 2 (m3)]]-Tabla1[[#This Row],[PERMEADO ETAPA 2 (m3)]]</f>
        <v>#REF!</v>
      </c>
      <c r="U551" s="56" t="s">
        <v>18</v>
      </c>
      <c r="V551" s="57">
        <f>Tabla1[[#This Row],[VOLUMEN ENVIADO PERMEADO RO (m3)]]</f>
        <v>0</v>
      </c>
      <c r="W551" s="101" t="e">
        <f>Tabla1[[#This Row],[TOTAL CONSUMO AGUA LIMPIA PRODUCCIÓN (m3)]]+Tabla1[[#This Row],[TOTAL CONSUMO AGUA RECHAZO PRODUCCIÓN (m3)]]</f>
        <v>#REF!</v>
      </c>
      <c r="X55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1" s="101">
        <v>0</v>
      </c>
      <c r="Z551" s="101"/>
      <c r="AA551" s="101" t="e">
        <f>+Tabla1[[#This Row],[VOLUMEN CONSUMO AGUA LIMPIA TINTORERIA (m3)]]</f>
        <v>#REF!</v>
      </c>
      <c r="AB551" s="104" t="e">
        <f>Tabla1[[#This Row],[VOLUMEN CONSUMO AGUA LIMPIA TINTORERIA (m3)]]/Tabla1[[#This Row],[TOTAL CONSUMO AGUA PRODUCCIÓN (m3)]]</f>
        <v>#REF!</v>
      </c>
      <c r="AC551" s="101" t="e">
        <f>Tabla1[[#This Row],[TOTAL CONSUMO AGUA LIMPIA PRODUCCIÓN (m3)]]-Tabla1[[#This Row],[VOLUMEN CONSUMO AGUA LIMPIA LAVANDERIA (m3)]]</f>
        <v>#REF!</v>
      </c>
      <c r="AD551" s="101">
        <v>0</v>
      </c>
      <c r="AE551" s="105"/>
      <c r="AF551" s="105">
        <v>65</v>
      </c>
      <c r="AG551" s="105">
        <v>45</v>
      </c>
      <c r="AH551" s="105">
        <f>Tabla1[[#This Row],[VOLUMEN CONSUMO AGUA LIMPIA LAVANDERIA (m3)]]</f>
        <v>0</v>
      </c>
      <c r="AI551" s="104" t="e">
        <f>Tabla1[[#This Row],[VOLUMEN CONSUMO AGUA LIMPIA LAVANDERIA (m3)]]/Tabla1[[#This Row],[TOTAL CONSUMO AGUA PRODUCCIÓN (m3)]]</f>
        <v>#REF!</v>
      </c>
      <c r="AJ551" s="105">
        <f>'[1]Contadores Por Turno 2026'!D553-'[1]Contadores Por Turno 2026'!D552</f>
        <v>0</v>
      </c>
      <c r="AK551" s="105">
        <v>0</v>
      </c>
      <c r="AL551" s="105"/>
      <c r="AM551" s="105">
        <v>19</v>
      </c>
      <c r="AN551" s="105">
        <v>0</v>
      </c>
      <c r="AO551" s="218">
        <f>'[1]Contadores Por Turno 2026'!R553-'[1]Contadores Por Turno 2026'!R552</f>
        <v>0</v>
      </c>
      <c r="AP551" s="104" t="str">
        <f t="shared" si="2"/>
        <v>%</v>
      </c>
      <c r="AQ551" s="218">
        <v>1485</v>
      </c>
      <c r="AR551" s="218">
        <v>8</v>
      </c>
      <c r="AS551" s="105">
        <f>'[1]Contadores Por Turno 2026'!L553-'[1]Contadores Por Turno 2026'!L552</f>
        <v>0</v>
      </c>
      <c r="AT551" s="218" t="e">
        <f>#REF!-#REF!</f>
        <v>#REF!</v>
      </c>
      <c r="AU551" s="102">
        <f>'[1]Contadores Por Turno 2026'!U553-'[1]Contadores Por Turno 2026'!U552</f>
        <v>0</v>
      </c>
      <c r="AV551" s="102">
        <f>'[1]Contadores Por Turno 2026'!V553-'[1]Contadores Por Turno 2026'!V552</f>
        <v>0</v>
      </c>
      <c r="AW551" s="102">
        <f>'[1]Contadores Por Turno 2026'!W553-'[1]Contadores Por Turno 2026'!W552</f>
        <v>0</v>
      </c>
      <c r="AX551" s="102"/>
      <c r="AY551" s="345">
        <f>('[1]Contadores Por Turno 2026'!AD553-'[1]Contadores Por Turno 2026'!AD552)</f>
        <v>0</v>
      </c>
      <c r="AZ551" s="345">
        <f>('[1]Contadores Por Turno 2026'!S553-'[1]Contadores Por Turno 2026'!S552)/1000</f>
        <v>0</v>
      </c>
      <c r="BA551" s="225"/>
      <c r="BB551" s="4"/>
    </row>
    <row r="552" spans="1:54" ht="15.75" thickBot="1" x14ac:dyDescent="0.3">
      <c r="A552" s="23">
        <f>+A551</f>
        <v>46206</v>
      </c>
      <c r="B552" s="17">
        <v>2</v>
      </c>
      <c r="C552" s="17">
        <f>WEEKNUM(Tabla1[[#This Row],[FECHA]],2)</f>
        <v>27</v>
      </c>
      <c r="D552" s="17">
        <f>DAY(Tabla1[[#This Row],[FECHA]])</f>
        <v>3</v>
      </c>
      <c r="E552" s="17" t="e">
        <f>#REF!-#REF!</f>
        <v>#REF!</v>
      </c>
      <c r="F552" s="17" t="e">
        <f>+Tabla1[[#This Row],[VOLUMEN  INGRESO PTAP (m3)]]*0.75</f>
        <v>#REF!</v>
      </c>
      <c r="H55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2" s="17">
        <f>('[1]Contadores Por Turno 2026'!C554-'[1]Contadores Por Turno 2026'!C553)*10</f>
        <v>0</v>
      </c>
      <c r="J552" s="59">
        <f>Tabla1[[#This Row],[ENTRADA RO 1 (m3)]]</f>
        <v>0</v>
      </c>
      <c r="K552" s="59">
        <f>Tabla1[[#This Row],[RECHAZO ETAPA 1 (m3)]]</f>
        <v>0</v>
      </c>
      <c r="L552" s="59">
        <f>Tabla1[[#This Row],[PERMEADO ETAPA 1  (m3)]]</f>
        <v>0</v>
      </c>
      <c r="M552" s="58" t="e">
        <f>1-(Tabla1[[#This Row],[VOLUMEN ENVIADO A RO (m3)]]-Tabla1[[#This Row],[VOLUMEN ENVIADO PERMEADO RO (m3)]])/Tabla1[[#This Row],[VOLUMEN ENVIADO A RO (m3)]]</f>
        <v>#DIV/0!</v>
      </c>
      <c r="N552" s="59">
        <f>('[1]Contadores Por Turno 2026'!N554-'[1]Contadores Por Turno 2026'!N553)/1000</f>
        <v>0</v>
      </c>
      <c r="O552" s="59">
        <f>('[1]Contadores Por Turno 2026'!O554-'[1]Contadores Por Turno 2026'!O553)</f>
        <v>0</v>
      </c>
      <c r="P552" s="59">
        <f>+Tabla1[[#This Row],[ENTRADA RO 1 (m3)]]-Tabla1[[#This Row],[PERMEADO ETAPA 1  (m3)]]</f>
        <v>0</v>
      </c>
      <c r="Q552" s="58" t="e">
        <f>1-(Tabla1[[#This Row],[VOLUMEN ENVIADO A RO (m3)]]-Tabla1[[#This Row],[VOLUMEN ENVIADO PERMEADO RO (m3)]])/Tabla1[[#This Row],[VOLUMEN ENVIADO A RO (m3)]]</f>
        <v>#DIV/0!</v>
      </c>
      <c r="R552" s="59">
        <v>0</v>
      </c>
      <c r="S552" s="59" t="e">
        <f>((#REF!-#REF!))</f>
        <v>#REF!</v>
      </c>
      <c r="T552" s="59" t="e">
        <f>Tabla1[[#This Row],[ENTRADA ETAPA 2 (m3)]]-Tabla1[[#This Row],[PERMEADO ETAPA 2 (m3)]]</f>
        <v>#REF!</v>
      </c>
      <c r="U552" s="58" t="s">
        <v>18</v>
      </c>
      <c r="V552" s="59">
        <f>Tabla1[[#This Row],[VOLUMEN ENVIADO PERMEADO RO (m3)]]</f>
        <v>0</v>
      </c>
      <c r="W552" s="106" t="e">
        <f>Tabla1[[#This Row],[TOTAL CONSUMO AGUA LIMPIA PRODUCCIÓN (m3)]]+Tabla1[[#This Row],[TOTAL CONSUMO AGUA RECHAZO PRODUCCIÓN (m3)]]</f>
        <v>#REF!</v>
      </c>
      <c r="X5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2" s="106">
        <v>0</v>
      </c>
      <c r="Z552" s="106"/>
      <c r="AA552" s="106" t="e">
        <f>+Tabla1[[#This Row],[VOLUMEN CONSUMO AGUA LIMPIA TINTORERIA (m3)]]</f>
        <v>#REF!</v>
      </c>
      <c r="AB552" s="104" t="e">
        <f>Tabla1[[#This Row],[VOLUMEN CONSUMO AGUA LIMPIA TINTORERIA (m3)]]/Tabla1[[#This Row],[TOTAL CONSUMO AGUA PRODUCCIÓN (m3)]]</f>
        <v>#REF!</v>
      </c>
      <c r="AC552" s="106" t="e">
        <f>Tabla1[[#This Row],[TOTAL CONSUMO AGUA LIMPIA PRODUCCIÓN (m3)]]-Tabla1[[#This Row],[VOLUMEN CONSUMO AGUA LIMPIA LAVANDERIA (m3)]]</f>
        <v>#REF!</v>
      </c>
      <c r="AD552" s="106">
        <v>0</v>
      </c>
      <c r="AE552" s="110"/>
      <c r="AF552" s="110">
        <v>65</v>
      </c>
      <c r="AG552" s="110">
        <v>45</v>
      </c>
      <c r="AH552" s="110">
        <f>Tabla1[[#This Row],[VOLUMEN CONSUMO AGUA LIMPIA LAVANDERIA (m3)]]</f>
        <v>0</v>
      </c>
      <c r="AI552" s="104" t="e">
        <f>Tabla1[[#This Row],[VOLUMEN CONSUMO AGUA LIMPIA LAVANDERIA (m3)]]/Tabla1[[#This Row],[TOTAL CONSUMO AGUA PRODUCCIÓN (m3)]]</f>
        <v>#REF!</v>
      </c>
      <c r="AJ552" s="110">
        <f>'[1]Contadores Por Turno 2026'!D554-'[1]Contadores Por Turno 2026'!D553</f>
        <v>0</v>
      </c>
      <c r="AK552" s="110">
        <v>0</v>
      </c>
      <c r="AL552" s="110"/>
      <c r="AM552" s="110">
        <v>19</v>
      </c>
      <c r="AN552" s="110">
        <v>0</v>
      </c>
      <c r="AO552" s="219">
        <f>'[1]Contadores Por Turno 2026'!R554-'[1]Contadores Por Turno 2026'!R553</f>
        <v>0</v>
      </c>
      <c r="AP552" s="109" t="str">
        <f t="shared" si="2"/>
        <v>%</v>
      </c>
      <c r="AQ552" s="219"/>
      <c r="AR552" s="219">
        <v>8</v>
      </c>
      <c r="AS552" s="110">
        <f>'[1]Contadores Por Turno 2026'!L554-'[1]Contadores Por Turno 2026'!L553</f>
        <v>0</v>
      </c>
      <c r="AT552" s="219" t="e">
        <f>#REF!-#REF!</f>
        <v>#REF!</v>
      </c>
      <c r="AU552" s="107">
        <f>'[1]Contadores Por Turno 2026'!U554-'[1]Contadores Por Turno 2026'!U553</f>
        <v>0</v>
      </c>
      <c r="AV552" s="107">
        <f>'[1]Contadores Por Turno 2026'!V554-'[1]Contadores Por Turno 2026'!V553</f>
        <v>0</v>
      </c>
      <c r="AW552" s="107">
        <f>'[1]Contadores Por Turno 2026'!W554-'[1]Contadores Por Turno 2026'!W553</f>
        <v>0</v>
      </c>
      <c r="AX552" s="107"/>
      <c r="AY552" s="346">
        <f>('[1]Contadores Por Turno 2026'!AD554-'[1]Contadores Por Turno 2026'!AD553)</f>
        <v>0</v>
      </c>
      <c r="AZ552" s="346">
        <f>('[1]Contadores Por Turno 2026'!S554-'[1]Contadores Por Turno 2026'!S553)/1000</f>
        <v>0</v>
      </c>
      <c r="BA552" s="225"/>
      <c r="BB552" s="4"/>
    </row>
    <row r="553" spans="1:54" ht="15.75" thickBot="1" x14ac:dyDescent="0.3">
      <c r="A553" s="27">
        <f>+A552</f>
        <v>46206</v>
      </c>
      <c r="B553" s="28">
        <v>3</v>
      </c>
      <c r="C553" s="28">
        <f>WEEKNUM(Tabla1[[#This Row],[FECHA]],2)</f>
        <v>27</v>
      </c>
      <c r="D553" s="28">
        <f>DAY(Tabla1[[#This Row],[FECHA]])</f>
        <v>3</v>
      </c>
      <c r="E553" s="28" t="e">
        <f>#REF!-#REF!</f>
        <v>#REF!</v>
      </c>
      <c r="F553" s="28" t="e">
        <f>+Tabla1[[#This Row],[VOLUMEN  INGRESO PTAP (m3)]]*0.75</f>
        <v>#REF!</v>
      </c>
      <c r="G553" s="28"/>
      <c r="H55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3" s="28">
        <f>('[1]Contadores Por Turno 2026'!C555-'[1]Contadores Por Turno 2026'!C554)*10</f>
        <v>0</v>
      </c>
      <c r="J553" s="61">
        <f>Tabla1[[#This Row],[ENTRADA RO 1 (m3)]]</f>
        <v>0</v>
      </c>
      <c r="K553" s="61">
        <f>Tabla1[[#This Row],[RECHAZO ETAPA 1 (m3)]]</f>
        <v>0</v>
      </c>
      <c r="L553" s="61">
        <f>Tabla1[[#This Row],[PERMEADO ETAPA 1  (m3)]]</f>
        <v>0</v>
      </c>
      <c r="M553" s="60" t="e">
        <f>1-(Tabla1[[#This Row],[VOLUMEN ENVIADO A RO (m3)]]-Tabla1[[#This Row],[VOLUMEN ENVIADO PERMEADO RO (m3)]])/Tabla1[[#This Row],[VOLUMEN ENVIADO A RO (m3)]]</f>
        <v>#DIV/0!</v>
      </c>
      <c r="N553" s="61">
        <f>('[1]Contadores Por Turno 2026'!N555-'[1]Contadores Por Turno 2026'!N554)/1000</f>
        <v>0</v>
      </c>
      <c r="O553" s="61">
        <f>('[1]Contadores Por Turno 2026'!O555-'[1]Contadores Por Turno 2026'!O554)</f>
        <v>0</v>
      </c>
      <c r="P553" s="61">
        <f>+Tabla1[[#This Row],[ENTRADA RO 1 (m3)]]-Tabla1[[#This Row],[PERMEADO ETAPA 1  (m3)]]</f>
        <v>0</v>
      </c>
      <c r="Q553" s="60" t="e">
        <f>1-(Tabla1[[#This Row],[VOLUMEN ENVIADO A RO (m3)]]-Tabla1[[#This Row],[VOLUMEN ENVIADO PERMEADO RO (m3)]])/Tabla1[[#This Row],[VOLUMEN ENVIADO A RO (m3)]]</f>
        <v>#DIV/0!</v>
      </c>
      <c r="R553" s="61">
        <v>0</v>
      </c>
      <c r="S553" s="61" t="e">
        <f>((#REF!-#REF!))</f>
        <v>#REF!</v>
      </c>
      <c r="T553" s="61" t="e">
        <f>Tabla1[[#This Row],[ENTRADA ETAPA 2 (m3)]]-Tabla1[[#This Row],[PERMEADO ETAPA 2 (m3)]]</f>
        <v>#REF!</v>
      </c>
      <c r="U553" s="60" t="s">
        <v>18</v>
      </c>
      <c r="V553" s="61">
        <f>Tabla1[[#This Row],[VOLUMEN ENVIADO PERMEADO RO (m3)]]</f>
        <v>0</v>
      </c>
      <c r="W553" s="111" t="e">
        <f>Tabla1[[#This Row],[TOTAL CONSUMO AGUA LIMPIA PRODUCCIÓN (m3)]]+Tabla1[[#This Row],[TOTAL CONSUMO AGUA RECHAZO PRODUCCIÓN (m3)]]</f>
        <v>#REF!</v>
      </c>
      <c r="X55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3" s="111">
        <v>0</v>
      </c>
      <c r="Z553" s="111"/>
      <c r="AA553" s="111" t="e">
        <f>+Tabla1[[#This Row],[VOLUMEN CONSUMO AGUA LIMPIA TINTORERIA (m3)]]</f>
        <v>#REF!</v>
      </c>
      <c r="AB553" s="104" t="e">
        <f>Tabla1[[#This Row],[VOLUMEN CONSUMO AGUA LIMPIA TINTORERIA (m3)]]/Tabla1[[#This Row],[TOTAL CONSUMO AGUA PRODUCCIÓN (m3)]]</f>
        <v>#REF!</v>
      </c>
      <c r="AC553" s="111" t="e">
        <f>Tabla1[[#This Row],[TOTAL CONSUMO AGUA LIMPIA PRODUCCIÓN (m3)]]-Tabla1[[#This Row],[VOLUMEN CONSUMO AGUA LIMPIA LAVANDERIA (m3)]]</f>
        <v>#REF!</v>
      </c>
      <c r="AD553" s="111">
        <v>0</v>
      </c>
      <c r="AE553" s="115"/>
      <c r="AF553" s="115">
        <v>65</v>
      </c>
      <c r="AG553" s="115">
        <v>45</v>
      </c>
      <c r="AH553" s="115">
        <f>Tabla1[[#This Row],[VOLUMEN CONSUMO AGUA LIMPIA LAVANDERIA (m3)]]</f>
        <v>0</v>
      </c>
      <c r="AI553" s="104" t="e">
        <f>Tabla1[[#This Row],[VOLUMEN CONSUMO AGUA LIMPIA LAVANDERIA (m3)]]/Tabla1[[#This Row],[TOTAL CONSUMO AGUA PRODUCCIÓN (m3)]]</f>
        <v>#REF!</v>
      </c>
      <c r="AJ553" s="115">
        <f>'[1]Contadores Por Turno 2026'!D555-'[1]Contadores Por Turno 2026'!D554</f>
        <v>0</v>
      </c>
      <c r="AK553" s="115">
        <v>0</v>
      </c>
      <c r="AL553" s="115"/>
      <c r="AM553" s="115">
        <v>19</v>
      </c>
      <c r="AN553" s="115">
        <v>0</v>
      </c>
      <c r="AO553" s="220">
        <f>'[1]Contadores Por Turno 2026'!R555-'[1]Contadores Por Turno 2026'!R554</f>
        <v>0</v>
      </c>
      <c r="AP553" s="114" t="str">
        <f t="shared" si="2"/>
        <v>%</v>
      </c>
      <c r="AQ553" s="220"/>
      <c r="AR553" s="220">
        <v>8</v>
      </c>
      <c r="AS553" s="115">
        <f>'[1]Contadores Por Turno 2026'!L555-'[1]Contadores Por Turno 2026'!L554</f>
        <v>0</v>
      </c>
      <c r="AT553" s="220" t="e">
        <f>#REF!-#REF!</f>
        <v>#REF!</v>
      </c>
      <c r="AU553" s="112">
        <f>'[1]Contadores Por Turno 2026'!U555-'[1]Contadores Por Turno 2026'!U554</f>
        <v>0</v>
      </c>
      <c r="AV553" s="112">
        <f>'[1]Contadores Por Turno 2026'!V555-'[1]Contadores Por Turno 2026'!V554</f>
        <v>0</v>
      </c>
      <c r="AW553" s="112">
        <f>'[1]Contadores Por Turno 2026'!W555-'[1]Contadores Por Turno 2026'!W554</f>
        <v>0</v>
      </c>
      <c r="AX553" s="112"/>
      <c r="AY553" s="112">
        <f>('[1]Contadores Por Turno 2026'!AD555-'[1]Contadores Por Turno 2026'!AD554)</f>
        <v>0</v>
      </c>
      <c r="AZ553" s="112">
        <f>('[1]Contadores Por Turno 2026'!S555-'[1]Contadores Por Turno 2026'!S554)/1000</f>
        <v>0</v>
      </c>
      <c r="BA553" s="225"/>
      <c r="BB553" s="4"/>
    </row>
    <row r="554" spans="1:54" ht="15.75" thickBot="1" x14ac:dyDescent="0.3">
      <c r="A554" s="25">
        <f>+A553+1</f>
        <v>46207</v>
      </c>
      <c r="B554" s="26">
        <v>1</v>
      </c>
      <c r="C554" s="26">
        <f>WEEKNUM(Tabla1[[#This Row],[FECHA]],2)</f>
        <v>27</v>
      </c>
      <c r="D554" s="26">
        <f>DAY(Tabla1[[#This Row],[FECHA]])</f>
        <v>4</v>
      </c>
      <c r="E554" s="26" t="e">
        <f>#REF!-#REF!</f>
        <v>#REF!</v>
      </c>
      <c r="F554" s="26" t="e">
        <f>+Tabla1[[#This Row],[VOLUMEN  INGRESO PTAP (m3)]]*0.75</f>
        <v>#REF!</v>
      </c>
      <c r="G554" s="26"/>
      <c r="H5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4" s="26">
        <f>('[1]Contadores Por Turno 2026'!C556-'[1]Contadores Por Turno 2026'!C555)*10</f>
        <v>0</v>
      </c>
      <c r="J554" s="57">
        <f>Tabla1[[#This Row],[ENTRADA RO 1 (m3)]]</f>
        <v>0</v>
      </c>
      <c r="K554" s="57">
        <f>Tabla1[[#This Row],[RECHAZO ETAPA 1 (m3)]]</f>
        <v>0</v>
      </c>
      <c r="L554" s="57">
        <f>Tabla1[[#This Row],[PERMEADO ETAPA 1  (m3)]]</f>
        <v>0</v>
      </c>
      <c r="M554" s="56" t="e">
        <f>1-(Tabla1[[#This Row],[VOLUMEN ENVIADO A RO (m3)]]-Tabla1[[#This Row],[VOLUMEN ENVIADO PERMEADO RO (m3)]])/Tabla1[[#This Row],[VOLUMEN ENVIADO A RO (m3)]]</f>
        <v>#DIV/0!</v>
      </c>
      <c r="N554" s="57">
        <f>('[1]Contadores Por Turno 2026'!N556-'[1]Contadores Por Turno 2026'!N555)/1000</f>
        <v>0</v>
      </c>
      <c r="O554" s="57">
        <f>('[1]Contadores Por Turno 2026'!O556-'[1]Contadores Por Turno 2026'!O555)</f>
        <v>0</v>
      </c>
      <c r="P554" s="57">
        <f>+Tabla1[[#This Row],[ENTRADA RO 1 (m3)]]-Tabla1[[#This Row],[PERMEADO ETAPA 1  (m3)]]</f>
        <v>0</v>
      </c>
      <c r="Q554" s="56" t="e">
        <f>1-(Tabla1[[#This Row],[VOLUMEN ENVIADO A RO (m3)]]-Tabla1[[#This Row],[VOLUMEN ENVIADO PERMEADO RO (m3)]])/Tabla1[[#This Row],[VOLUMEN ENVIADO A RO (m3)]]</f>
        <v>#DIV/0!</v>
      </c>
      <c r="R554" s="57">
        <v>0</v>
      </c>
      <c r="S554" s="57" t="e">
        <f>((#REF!-#REF!))</f>
        <v>#REF!</v>
      </c>
      <c r="T554" s="57" t="e">
        <f>Tabla1[[#This Row],[ENTRADA ETAPA 2 (m3)]]-Tabla1[[#This Row],[PERMEADO ETAPA 2 (m3)]]</f>
        <v>#REF!</v>
      </c>
      <c r="U554" s="56" t="s">
        <v>18</v>
      </c>
      <c r="V554" s="57">
        <f>Tabla1[[#This Row],[VOLUMEN ENVIADO PERMEADO RO (m3)]]</f>
        <v>0</v>
      </c>
      <c r="W554" s="101" t="e">
        <f>Tabla1[[#This Row],[TOTAL CONSUMO AGUA LIMPIA PRODUCCIÓN (m3)]]+Tabla1[[#This Row],[TOTAL CONSUMO AGUA RECHAZO PRODUCCIÓN (m3)]]</f>
        <v>#REF!</v>
      </c>
      <c r="X55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4" s="101">
        <v>0</v>
      </c>
      <c r="Z554" s="101"/>
      <c r="AA554" s="101" t="e">
        <f>+Tabla1[[#This Row],[VOLUMEN CONSUMO AGUA LIMPIA TINTORERIA (m3)]]</f>
        <v>#REF!</v>
      </c>
      <c r="AB554" s="104" t="e">
        <f>Tabla1[[#This Row],[VOLUMEN CONSUMO AGUA LIMPIA TINTORERIA (m3)]]/Tabla1[[#This Row],[TOTAL CONSUMO AGUA PRODUCCIÓN (m3)]]</f>
        <v>#REF!</v>
      </c>
      <c r="AC554" s="101" t="e">
        <f>Tabla1[[#This Row],[TOTAL CONSUMO AGUA LIMPIA PRODUCCIÓN (m3)]]-Tabla1[[#This Row],[VOLUMEN CONSUMO AGUA LIMPIA LAVANDERIA (m3)]]</f>
        <v>#REF!</v>
      </c>
      <c r="AD554" s="101">
        <v>0</v>
      </c>
      <c r="AE554" s="105"/>
      <c r="AF554" s="105">
        <v>65</v>
      </c>
      <c r="AG554" s="105">
        <v>45</v>
      </c>
      <c r="AH554" s="105">
        <f>Tabla1[[#This Row],[VOLUMEN CONSUMO AGUA LIMPIA LAVANDERIA (m3)]]</f>
        <v>0</v>
      </c>
      <c r="AI554" s="104" t="e">
        <f>Tabla1[[#This Row],[VOLUMEN CONSUMO AGUA LIMPIA LAVANDERIA (m3)]]/Tabla1[[#This Row],[TOTAL CONSUMO AGUA PRODUCCIÓN (m3)]]</f>
        <v>#REF!</v>
      </c>
      <c r="AJ554" s="105">
        <f>'[1]Contadores Por Turno 2026'!D556-'[1]Contadores Por Turno 2026'!D555</f>
        <v>0</v>
      </c>
      <c r="AK554" s="105">
        <v>0</v>
      </c>
      <c r="AL554" s="105"/>
      <c r="AM554" s="105">
        <v>19</v>
      </c>
      <c r="AN554" s="105">
        <v>0</v>
      </c>
      <c r="AO554" s="218">
        <f>'[1]Contadores Por Turno 2026'!R556-'[1]Contadores Por Turno 2026'!R555</f>
        <v>0</v>
      </c>
      <c r="AP554" s="104" t="str">
        <f t="shared" si="2"/>
        <v>%</v>
      </c>
      <c r="AQ554" s="218">
        <v>0</v>
      </c>
      <c r="AR554" s="218">
        <v>8</v>
      </c>
      <c r="AS554" s="105">
        <f>'[1]Contadores Por Turno 2026'!L556-'[1]Contadores Por Turno 2026'!L555</f>
        <v>0</v>
      </c>
      <c r="AT554" s="218" t="e">
        <f>#REF!-#REF!</f>
        <v>#REF!</v>
      </c>
      <c r="AU554" s="102">
        <f>'[1]Contadores Por Turno 2026'!U556-'[1]Contadores Por Turno 2026'!U555</f>
        <v>0</v>
      </c>
      <c r="AV554" s="102">
        <f>'[1]Contadores Por Turno 2026'!V556-'[1]Contadores Por Turno 2026'!V555</f>
        <v>0</v>
      </c>
      <c r="AW554" s="102">
        <f>'[1]Contadores Por Turno 2026'!W556-'[1]Contadores Por Turno 2026'!W555</f>
        <v>0</v>
      </c>
      <c r="AX554" s="102"/>
      <c r="AY554" s="345">
        <f>('[1]Contadores Por Turno 2026'!AD556-'[1]Contadores Por Turno 2026'!AD555)</f>
        <v>0</v>
      </c>
      <c r="AZ554" s="345">
        <f>('[1]Contadores Por Turno 2026'!S556-'[1]Contadores Por Turno 2026'!S555)/1000</f>
        <v>0</v>
      </c>
      <c r="BA554" s="225"/>
      <c r="BB554" s="4"/>
    </row>
    <row r="555" spans="1:54" ht="15.75" thickBot="1" x14ac:dyDescent="0.3">
      <c r="A555" s="23">
        <f>+A554</f>
        <v>46207</v>
      </c>
      <c r="B555" s="17">
        <v>2</v>
      </c>
      <c r="C555" s="17">
        <f>WEEKNUM(Tabla1[[#This Row],[FECHA]],2)</f>
        <v>27</v>
      </c>
      <c r="D555" s="17">
        <f>DAY(Tabla1[[#This Row],[FECHA]])</f>
        <v>4</v>
      </c>
      <c r="E555" s="17" t="e">
        <f>#REF!-#REF!</f>
        <v>#REF!</v>
      </c>
      <c r="F555" s="17" t="e">
        <f>+Tabla1[[#This Row],[VOLUMEN  INGRESO PTAP (m3)]]*0.75</f>
        <v>#REF!</v>
      </c>
      <c r="H55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5" s="17">
        <f>('[1]Contadores Por Turno 2026'!C557-'[1]Contadores Por Turno 2026'!C556)*10</f>
        <v>0</v>
      </c>
      <c r="J555" s="59">
        <f>Tabla1[[#This Row],[ENTRADA RO 1 (m3)]]</f>
        <v>0</v>
      </c>
      <c r="K555" s="59">
        <f>Tabla1[[#This Row],[RECHAZO ETAPA 1 (m3)]]</f>
        <v>0</v>
      </c>
      <c r="L555" s="59">
        <f>Tabla1[[#This Row],[PERMEADO ETAPA 1  (m3)]]</f>
        <v>0</v>
      </c>
      <c r="M555" s="58" t="e">
        <f>1-(Tabla1[[#This Row],[VOLUMEN ENVIADO A RO (m3)]]-Tabla1[[#This Row],[VOLUMEN ENVIADO PERMEADO RO (m3)]])/Tabla1[[#This Row],[VOLUMEN ENVIADO A RO (m3)]]</f>
        <v>#DIV/0!</v>
      </c>
      <c r="N555" s="59">
        <f>('[1]Contadores Por Turno 2026'!N557-'[1]Contadores Por Turno 2026'!N556)/1000</f>
        <v>0</v>
      </c>
      <c r="O555" s="59">
        <f>('[1]Contadores Por Turno 2026'!O557-'[1]Contadores Por Turno 2026'!O556)</f>
        <v>0</v>
      </c>
      <c r="P555" s="59">
        <f>+Tabla1[[#This Row],[ENTRADA RO 1 (m3)]]-Tabla1[[#This Row],[PERMEADO ETAPA 1  (m3)]]</f>
        <v>0</v>
      </c>
      <c r="Q555" s="58" t="e">
        <f>1-(Tabla1[[#This Row],[VOLUMEN ENVIADO A RO (m3)]]-Tabla1[[#This Row],[VOLUMEN ENVIADO PERMEADO RO (m3)]])/Tabla1[[#This Row],[VOLUMEN ENVIADO A RO (m3)]]</f>
        <v>#DIV/0!</v>
      </c>
      <c r="R555" s="59">
        <v>0</v>
      </c>
      <c r="S555" s="59" t="e">
        <f>((#REF!-#REF!))</f>
        <v>#REF!</v>
      </c>
      <c r="T555" s="59" t="e">
        <f>Tabla1[[#This Row],[ENTRADA ETAPA 2 (m3)]]-Tabla1[[#This Row],[PERMEADO ETAPA 2 (m3)]]</f>
        <v>#REF!</v>
      </c>
      <c r="U555" s="58" t="s">
        <v>18</v>
      </c>
      <c r="V555" s="59">
        <f>Tabla1[[#This Row],[VOLUMEN ENVIADO PERMEADO RO (m3)]]</f>
        <v>0</v>
      </c>
      <c r="W555" s="106" t="e">
        <f>Tabla1[[#This Row],[TOTAL CONSUMO AGUA LIMPIA PRODUCCIÓN (m3)]]+Tabla1[[#This Row],[TOTAL CONSUMO AGUA RECHAZO PRODUCCIÓN (m3)]]</f>
        <v>#REF!</v>
      </c>
      <c r="X5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5" s="106">
        <v>0</v>
      </c>
      <c r="Z555" s="106"/>
      <c r="AA555" s="106" t="e">
        <f>+Tabla1[[#This Row],[VOLUMEN CONSUMO AGUA LIMPIA TINTORERIA (m3)]]</f>
        <v>#REF!</v>
      </c>
      <c r="AB555" s="104" t="e">
        <f>Tabla1[[#This Row],[VOLUMEN CONSUMO AGUA LIMPIA TINTORERIA (m3)]]/Tabla1[[#This Row],[TOTAL CONSUMO AGUA PRODUCCIÓN (m3)]]</f>
        <v>#REF!</v>
      </c>
      <c r="AC555" s="106" t="e">
        <f>Tabla1[[#This Row],[TOTAL CONSUMO AGUA LIMPIA PRODUCCIÓN (m3)]]-Tabla1[[#This Row],[VOLUMEN CONSUMO AGUA LIMPIA LAVANDERIA (m3)]]</f>
        <v>#REF!</v>
      </c>
      <c r="AD555" s="106">
        <v>0</v>
      </c>
      <c r="AE555" s="110"/>
      <c r="AF555" s="110">
        <v>65</v>
      </c>
      <c r="AG555" s="110">
        <v>45</v>
      </c>
      <c r="AH555" s="110">
        <f>Tabla1[[#This Row],[VOLUMEN CONSUMO AGUA LIMPIA LAVANDERIA (m3)]]</f>
        <v>0</v>
      </c>
      <c r="AI555" s="104" t="e">
        <f>Tabla1[[#This Row],[VOLUMEN CONSUMO AGUA LIMPIA LAVANDERIA (m3)]]/Tabla1[[#This Row],[TOTAL CONSUMO AGUA PRODUCCIÓN (m3)]]</f>
        <v>#REF!</v>
      </c>
      <c r="AJ555" s="110">
        <f>'[1]Contadores Por Turno 2026'!D557-'[1]Contadores Por Turno 2026'!D556</f>
        <v>0</v>
      </c>
      <c r="AK555" s="110">
        <v>0</v>
      </c>
      <c r="AL555" s="110"/>
      <c r="AM555" s="110">
        <v>19</v>
      </c>
      <c r="AN555" s="110">
        <v>0</v>
      </c>
      <c r="AO555" s="219">
        <f>'[1]Contadores Por Turno 2026'!R557-'[1]Contadores Por Turno 2026'!R556</f>
        <v>0</v>
      </c>
      <c r="AP555" s="109" t="str">
        <f t="shared" si="2"/>
        <v>%</v>
      </c>
      <c r="AQ555" s="219"/>
      <c r="AR555" s="219">
        <v>8</v>
      </c>
      <c r="AS555" s="110">
        <f>'[1]Contadores Por Turno 2026'!L557-'[1]Contadores Por Turno 2026'!L556</f>
        <v>0</v>
      </c>
      <c r="AT555" s="219" t="e">
        <f>#REF!-#REF!</f>
        <v>#REF!</v>
      </c>
      <c r="AU555" s="107">
        <f>'[1]Contadores Por Turno 2026'!U557-'[1]Contadores Por Turno 2026'!U556</f>
        <v>0</v>
      </c>
      <c r="AV555" s="107">
        <f>'[1]Contadores Por Turno 2026'!V557-'[1]Contadores Por Turno 2026'!V556</f>
        <v>0</v>
      </c>
      <c r="AW555" s="107">
        <f>'[1]Contadores Por Turno 2026'!W557-'[1]Contadores Por Turno 2026'!W556</f>
        <v>0</v>
      </c>
      <c r="AX555" s="107"/>
      <c r="AY555" s="346">
        <f>('[1]Contadores Por Turno 2026'!AD557-'[1]Contadores Por Turno 2026'!AD556)</f>
        <v>0</v>
      </c>
      <c r="AZ555" s="346">
        <f>('[1]Contadores Por Turno 2026'!S557-'[1]Contadores Por Turno 2026'!S556)/1000</f>
        <v>0</v>
      </c>
      <c r="BA555" s="225"/>
      <c r="BB555" s="4"/>
    </row>
    <row r="556" spans="1:54" ht="15.75" thickBot="1" x14ac:dyDescent="0.3">
      <c r="A556" s="27">
        <f>+A555</f>
        <v>46207</v>
      </c>
      <c r="B556" s="28">
        <v>3</v>
      </c>
      <c r="C556" s="28">
        <f>WEEKNUM(Tabla1[[#This Row],[FECHA]],2)</f>
        <v>27</v>
      </c>
      <c r="D556" s="28">
        <f>DAY(Tabla1[[#This Row],[FECHA]])</f>
        <v>4</v>
      </c>
      <c r="E556" s="28" t="e">
        <f>#REF!-#REF!</f>
        <v>#REF!</v>
      </c>
      <c r="F556" s="28" t="e">
        <f>+Tabla1[[#This Row],[VOLUMEN  INGRESO PTAP (m3)]]*0.75</f>
        <v>#REF!</v>
      </c>
      <c r="G556" s="28"/>
      <c r="H55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6" s="28">
        <f>('[1]Contadores Por Turno 2026'!C558-'[1]Contadores Por Turno 2026'!C557)*10</f>
        <v>0</v>
      </c>
      <c r="J556" s="61">
        <f>Tabla1[[#This Row],[ENTRADA RO 1 (m3)]]</f>
        <v>0</v>
      </c>
      <c r="K556" s="61">
        <f>Tabla1[[#This Row],[RECHAZO ETAPA 1 (m3)]]</f>
        <v>0</v>
      </c>
      <c r="L556" s="61">
        <f>Tabla1[[#This Row],[PERMEADO ETAPA 1  (m3)]]</f>
        <v>0</v>
      </c>
      <c r="M556" s="60" t="e">
        <f>1-(Tabla1[[#This Row],[VOLUMEN ENVIADO A RO (m3)]]-Tabla1[[#This Row],[VOLUMEN ENVIADO PERMEADO RO (m3)]])/Tabla1[[#This Row],[VOLUMEN ENVIADO A RO (m3)]]</f>
        <v>#DIV/0!</v>
      </c>
      <c r="N556" s="61">
        <f>('[1]Contadores Por Turno 2026'!N558-'[1]Contadores Por Turno 2026'!N557)/1000</f>
        <v>0</v>
      </c>
      <c r="O556" s="61">
        <f>('[1]Contadores Por Turno 2026'!O558-'[1]Contadores Por Turno 2026'!O557)</f>
        <v>0</v>
      </c>
      <c r="P556" s="61">
        <f>+Tabla1[[#This Row],[ENTRADA RO 1 (m3)]]-Tabla1[[#This Row],[PERMEADO ETAPA 1  (m3)]]</f>
        <v>0</v>
      </c>
      <c r="Q556" s="60" t="e">
        <f>1-(Tabla1[[#This Row],[VOLUMEN ENVIADO A RO (m3)]]-Tabla1[[#This Row],[VOLUMEN ENVIADO PERMEADO RO (m3)]])/Tabla1[[#This Row],[VOLUMEN ENVIADO A RO (m3)]]</f>
        <v>#DIV/0!</v>
      </c>
      <c r="R556" s="61">
        <v>0</v>
      </c>
      <c r="S556" s="61" t="e">
        <f>((#REF!-#REF!))</f>
        <v>#REF!</v>
      </c>
      <c r="T556" s="61" t="e">
        <f>Tabla1[[#This Row],[ENTRADA ETAPA 2 (m3)]]-Tabla1[[#This Row],[PERMEADO ETAPA 2 (m3)]]</f>
        <v>#REF!</v>
      </c>
      <c r="U556" s="60" t="s">
        <v>18</v>
      </c>
      <c r="V556" s="61">
        <f>Tabla1[[#This Row],[VOLUMEN ENVIADO PERMEADO RO (m3)]]</f>
        <v>0</v>
      </c>
      <c r="W556" s="111" t="e">
        <f>Tabla1[[#This Row],[TOTAL CONSUMO AGUA LIMPIA PRODUCCIÓN (m3)]]+Tabla1[[#This Row],[TOTAL CONSUMO AGUA RECHAZO PRODUCCIÓN (m3)]]</f>
        <v>#REF!</v>
      </c>
      <c r="X55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6" s="111">
        <v>0</v>
      </c>
      <c r="Z556" s="111"/>
      <c r="AA556" s="111" t="e">
        <f>+Tabla1[[#This Row],[VOLUMEN CONSUMO AGUA LIMPIA TINTORERIA (m3)]]</f>
        <v>#REF!</v>
      </c>
      <c r="AB556" s="104" t="e">
        <f>Tabla1[[#This Row],[VOLUMEN CONSUMO AGUA LIMPIA TINTORERIA (m3)]]/Tabla1[[#This Row],[TOTAL CONSUMO AGUA PRODUCCIÓN (m3)]]</f>
        <v>#REF!</v>
      </c>
      <c r="AC556" s="111" t="e">
        <f>Tabla1[[#This Row],[TOTAL CONSUMO AGUA LIMPIA PRODUCCIÓN (m3)]]-Tabla1[[#This Row],[VOLUMEN CONSUMO AGUA LIMPIA LAVANDERIA (m3)]]</f>
        <v>#REF!</v>
      </c>
      <c r="AD556" s="111">
        <v>0</v>
      </c>
      <c r="AE556" s="115"/>
      <c r="AF556" s="115">
        <v>65</v>
      </c>
      <c r="AG556" s="115">
        <v>45</v>
      </c>
      <c r="AH556" s="115">
        <f>Tabla1[[#This Row],[VOLUMEN CONSUMO AGUA LIMPIA LAVANDERIA (m3)]]</f>
        <v>0</v>
      </c>
      <c r="AI556" s="104" t="e">
        <f>Tabla1[[#This Row],[VOLUMEN CONSUMO AGUA LIMPIA LAVANDERIA (m3)]]/Tabla1[[#This Row],[TOTAL CONSUMO AGUA PRODUCCIÓN (m3)]]</f>
        <v>#REF!</v>
      </c>
      <c r="AJ556" s="115">
        <f>'[1]Contadores Por Turno 2026'!D558-'[1]Contadores Por Turno 2026'!D557</f>
        <v>0</v>
      </c>
      <c r="AK556" s="115">
        <v>0</v>
      </c>
      <c r="AL556" s="115"/>
      <c r="AM556" s="115">
        <v>19</v>
      </c>
      <c r="AN556" s="115">
        <v>0</v>
      </c>
      <c r="AO556" s="220">
        <f>'[1]Contadores Por Turno 2026'!R558-'[1]Contadores Por Turno 2026'!R557</f>
        <v>0</v>
      </c>
      <c r="AP556" s="114" t="str">
        <f t="shared" si="2"/>
        <v>%</v>
      </c>
      <c r="AQ556" s="220"/>
      <c r="AR556" s="220">
        <v>8</v>
      </c>
      <c r="AS556" s="115">
        <f>'[1]Contadores Por Turno 2026'!L558-'[1]Contadores Por Turno 2026'!L557</f>
        <v>0</v>
      </c>
      <c r="AT556" s="220" t="e">
        <f>#REF!-#REF!</f>
        <v>#REF!</v>
      </c>
      <c r="AU556" s="112">
        <f>'[1]Contadores Por Turno 2026'!U558-'[1]Contadores Por Turno 2026'!U557</f>
        <v>0</v>
      </c>
      <c r="AV556" s="112">
        <f>'[1]Contadores Por Turno 2026'!V558-'[1]Contadores Por Turno 2026'!V557</f>
        <v>0</v>
      </c>
      <c r="AW556" s="112">
        <f>'[1]Contadores Por Turno 2026'!W558-'[1]Contadores Por Turno 2026'!W557</f>
        <v>0</v>
      </c>
      <c r="AX556" s="112"/>
      <c r="AY556" s="112">
        <f>('[1]Contadores Por Turno 2026'!AD558-'[1]Contadores Por Turno 2026'!AD557)</f>
        <v>0</v>
      </c>
      <c r="AZ556" s="112">
        <f>('[1]Contadores Por Turno 2026'!S558-'[1]Contadores Por Turno 2026'!S557)/1000</f>
        <v>0</v>
      </c>
      <c r="BA556" s="225"/>
      <c r="BB556" s="4"/>
    </row>
    <row r="557" spans="1:54" ht="15.75" thickBot="1" x14ac:dyDescent="0.3">
      <c r="A557" s="25">
        <f>+A556+1</f>
        <v>46208</v>
      </c>
      <c r="B557" s="26">
        <v>1</v>
      </c>
      <c r="C557" s="26">
        <f>WEEKNUM(Tabla1[[#This Row],[FECHA]],2)</f>
        <v>27</v>
      </c>
      <c r="D557" s="26">
        <f>DAY(Tabla1[[#This Row],[FECHA]])</f>
        <v>5</v>
      </c>
      <c r="E557" s="26" t="e">
        <f>#REF!-#REF!</f>
        <v>#REF!</v>
      </c>
      <c r="F557" s="26" t="e">
        <f>+Tabla1[[#This Row],[VOLUMEN  INGRESO PTAP (m3)]]*0.75</f>
        <v>#REF!</v>
      </c>
      <c r="G557" s="26"/>
      <c r="H5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7" s="26">
        <f>('[1]Contadores Por Turno 2026'!C559-'[1]Contadores Por Turno 2026'!C558)*10</f>
        <v>0</v>
      </c>
      <c r="J557" s="57">
        <f>Tabla1[[#This Row],[ENTRADA RO 1 (m3)]]</f>
        <v>0</v>
      </c>
      <c r="K557" s="57">
        <f>Tabla1[[#This Row],[RECHAZO ETAPA 1 (m3)]]</f>
        <v>0</v>
      </c>
      <c r="L557" s="57">
        <f>Tabla1[[#This Row],[PERMEADO ETAPA 1  (m3)]]</f>
        <v>0</v>
      </c>
      <c r="M557" s="56" t="e">
        <f>1-(Tabla1[[#This Row],[VOLUMEN ENVIADO A RO (m3)]]-Tabla1[[#This Row],[VOLUMEN ENVIADO PERMEADO RO (m3)]])/Tabla1[[#This Row],[VOLUMEN ENVIADO A RO (m3)]]</f>
        <v>#DIV/0!</v>
      </c>
      <c r="N557" s="57">
        <f>('[1]Contadores Por Turno 2026'!N559-'[1]Contadores Por Turno 2026'!N558)/1000</f>
        <v>0</v>
      </c>
      <c r="O557" s="57">
        <f>('[1]Contadores Por Turno 2026'!O559-'[1]Contadores Por Turno 2026'!O558)</f>
        <v>0</v>
      </c>
      <c r="P557" s="57">
        <f>+Tabla1[[#This Row],[ENTRADA RO 1 (m3)]]-Tabla1[[#This Row],[PERMEADO ETAPA 1  (m3)]]</f>
        <v>0</v>
      </c>
      <c r="Q557" s="56" t="e">
        <f>1-(Tabla1[[#This Row],[VOLUMEN ENVIADO A RO (m3)]]-Tabla1[[#This Row],[VOLUMEN ENVIADO PERMEADO RO (m3)]])/Tabla1[[#This Row],[VOLUMEN ENVIADO A RO (m3)]]</f>
        <v>#DIV/0!</v>
      </c>
      <c r="R557" s="57">
        <v>0</v>
      </c>
      <c r="S557" s="57" t="e">
        <f>((#REF!-#REF!))</f>
        <v>#REF!</v>
      </c>
      <c r="T557" s="57" t="e">
        <f>Tabla1[[#This Row],[ENTRADA ETAPA 2 (m3)]]-Tabla1[[#This Row],[PERMEADO ETAPA 2 (m3)]]</f>
        <v>#REF!</v>
      </c>
      <c r="U557" s="56" t="s">
        <v>18</v>
      </c>
      <c r="V557" s="57">
        <f>Tabla1[[#This Row],[VOLUMEN ENVIADO PERMEADO RO (m3)]]</f>
        <v>0</v>
      </c>
      <c r="W557" s="101" t="e">
        <f>Tabla1[[#This Row],[TOTAL CONSUMO AGUA LIMPIA PRODUCCIÓN (m3)]]+Tabla1[[#This Row],[TOTAL CONSUMO AGUA RECHAZO PRODUCCIÓN (m3)]]</f>
        <v>#REF!</v>
      </c>
      <c r="X5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7" s="101">
        <v>0</v>
      </c>
      <c r="Z557" s="101"/>
      <c r="AA557" s="101" t="e">
        <f>+Tabla1[[#This Row],[VOLUMEN CONSUMO AGUA LIMPIA TINTORERIA (m3)]]</f>
        <v>#REF!</v>
      </c>
      <c r="AB557" s="104" t="e">
        <f>Tabla1[[#This Row],[VOLUMEN CONSUMO AGUA LIMPIA TINTORERIA (m3)]]/Tabla1[[#This Row],[TOTAL CONSUMO AGUA PRODUCCIÓN (m3)]]</f>
        <v>#REF!</v>
      </c>
      <c r="AC557" s="101" t="e">
        <f>Tabla1[[#This Row],[TOTAL CONSUMO AGUA LIMPIA PRODUCCIÓN (m3)]]-Tabla1[[#This Row],[VOLUMEN CONSUMO AGUA LIMPIA LAVANDERIA (m3)]]</f>
        <v>#REF!</v>
      </c>
      <c r="AD557" s="101">
        <v>0</v>
      </c>
      <c r="AE557" s="105"/>
      <c r="AF557" s="105">
        <v>65</v>
      </c>
      <c r="AG557" s="105">
        <v>45</v>
      </c>
      <c r="AH557" s="105">
        <f>Tabla1[[#This Row],[VOLUMEN CONSUMO AGUA LIMPIA LAVANDERIA (m3)]]</f>
        <v>0</v>
      </c>
      <c r="AI557" s="104" t="e">
        <f>Tabla1[[#This Row],[VOLUMEN CONSUMO AGUA LIMPIA LAVANDERIA (m3)]]/Tabla1[[#This Row],[TOTAL CONSUMO AGUA PRODUCCIÓN (m3)]]</f>
        <v>#REF!</v>
      </c>
      <c r="AJ557" s="105">
        <f>'[1]Contadores Por Turno 2026'!D559-'[1]Contadores Por Turno 2026'!D558</f>
        <v>0</v>
      </c>
      <c r="AK557" s="105">
        <v>0</v>
      </c>
      <c r="AL557" s="105"/>
      <c r="AM557" s="105">
        <v>19</v>
      </c>
      <c r="AN557" s="105">
        <v>0</v>
      </c>
      <c r="AO557" s="218">
        <f>'[1]Contadores Por Turno 2026'!R559-'[1]Contadores Por Turno 2026'!R558</f>
        <v>0</v>
      </c>
      <c r="AP557" s="104" t="str">
        <f t="shared" si="2"/>
        <v>%</v>
      </c>
      <c r="AQ557" s="218">
        <v>0</v>
      </c>
      <c r="AR557" s="218">
        <v>8</v>
      </c>
      <c r="AS557" s="105">
        <f>'[1]Contadores Por Turno 2026'!L559-'[1]Contadores Por Turno 2026'!L558</f>
        <v>0</v>
      </c>
      <c r="AT557" s="218" t="e">
        <f>#REF!-#REF!</f>
        <v>#REF!</v>
      </c>
      <c r="AU557" s="102">
        <f>'[1]Contadores Por Turno 2026'!U559-'[1]Contadores Por Turno 2026'!U558</f>
        <v>0</v>
      </c>
      <c r="AV557" s="102">
        <f>'[1]Contadores Por Turno 2026'!V559-'[1]Contadores Por Turno 2026'!V558</f>
        <v>0</v>
      </c>
      <c r="AW557" s="102">
        <f>'[1]Contadores Por Turno 2026'!W559-'[1]Contadores Por Turno 2026'!W558</f>
        <v>0</v>
      </c>
      <c r="AX557" s="102"/>
      <c r="AY557" s="345">
        <f>('[1]Contadores Por Turno 2026'!AD559-'[1]Contadores Por Turno 2026'!AD558)</f>
        <v>0</v>
      </c>
      <c r="AZ557" s="345">
        <f>('[1]Contadores Por Turno 2026'!S559-'[1]Contadores Por Turno 2026'!S558)/1000</f>
        <v>0</v>
      </c>
      <c r="BA557" s="225"/>
      <c r="BB557" s="4"/>
    </row>
    <row r="558" spans="1:54" ht="15.75" thickBot="1" x14ac:dyDescent="0.3">
      <c r="A558" s="23">
        <f>+A557</f>
        <v>46208</v>
      </c>
      <c r="B558" s="17">
        <v>2</v>
      </c>
      <c r="C558" s="17">
        <f>WEEKNUM(Tabla1[[#This Row],[FECHA]],2)</f>
        <v>27</v>
      </c>
      <c r="D558" s="17">
        <f>DAY(Tabla1[[#This Row],[FECHA]])</f>
        <v>5</v>
      </c>
      <c r="E558" s="17" t="e">
        <f>#REF!-#REF!</f>
        <v>#REF!</v>
      </c>
      <c r="F558" s="17" t="e">
        <f>+Tabla1[[#This Row],[VOLUMEN  INGRESO PTAP (m3)]]*0.75</f>
        <v>#REF!</v>
      </c>
      <c r="H55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8" s="17">
        <f>('[1]Contadores Por Turno 2026'!C560-'[1]Contadores Por Turno 2026'!C559)*10</f>
        <v>0</v>
      </c>
      <c r="J558" s="59">
        <f>Tabla1[[#This Row],[ENTRADA RO 1 (m3)]]</f>
        <v>0</v>
      </c>
      <c r="K558" s="59">
        <f>Tabla1[[#This Row],[RECHAZO ETAPA 1 (m3)]]</f>
        <v>0</v>
      </c>
      <c r="L558" s="59">
        <f>Tabla1[[#This Row],[PERMEADO ETAPA 1  (m3)]]</f>
        <v>0</v>
      </c>
      <c r="M558" s="58" t="e">
        <f>1-(Tabla1[[#This Row],[VOLUMEN ENVIADO A RO (m3)]]-Tabla1[[#This Row],[VOLUMEN ENVIADO PERMEADO RO (m3)]])/Tabla1[[#This Row],[VOLUMEN ENVIADO A RO (m3)]]</f>
        <v>#DIV/0!</v>
      </c>
      <c r="N558" s="59">
        <f>('[1]Contadores Por Turno 2026'!N560-'[1]Contadores Por Turno 2026'!N559)/1000</f>
        <v>0</v>
      </c>
      <c r="O558" s="59">
        <f>('[1]Contadores Por Turno 2026'!O560-'[1]Contadores Por Turno 2026'!O559)</f>
        <v>0</v>
      </c>
      <c r="P558" s="59">
        <f>+Tabla1[[#This Row],[ENTRADA RO 1 (m3)]]-Tabla1[[#This Row],[PERMEADO ETAPA 1  (m3)]]</f>
        <v>0</v>
      </c>
      <c r="Q558" s="58" t="e">
        <f>1-(Tabla1[[#This Row],[VOLUMEN ENVIADO A RO (m3)]]-Tabla1[[#This Row],[VOLUMEN ENVIADO PERMEADO RO (m3)]])/Tabla1[[#This Row],[VOLUMEN ENVIADO A RO (m3)]]</f>
        <v>#DIV/0!</v>
      </c>
      <c r="R558" s="59">
        <v>0</v>
      </c>
      <c r="S558" s="59" t="e">
        <f>((#REF!-#REF!))</f>
        <v>#REF!</v>
      </c>
      <c r="T558" s="59" t="e">
        <f>Tabla1[[#This Row],[ENTRADA ETAPA 2 (m3)]]-Tabla1[[#This Row],[PERMEADO ETAPA 2 (m3)]]</f>
        <v>#REF!</v>
      </c>
      <c r="U558" s="58" t="s">
        <v>18</v>
      </c>
      <c r="V558" s="59">
        <f>Tabla1[[#This Row],[VOLUMEN ENVIADO PERMEADO RO (m3)]]</f>
        <v>0</v>
      </c>
      <c r="W558" s="106" t="e">
        <f>Tabla1[[#This Row],[TOTAL CONSUMO AGUA LIMPIA PRODUCCIÓN (m3)]]+Tabla1[[#This Row],[TOTAL CONSUMO AGUA RECHAZO PRODUCCIÓN (m3)]]</f>
        <v>#REF!</v>
      </c>
      <c r="X5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8" s="106">
        <v>0</v>
      </c>
      <c r="Z558" s="106"/>
      <c r="AA558" s="106" t="e">
        <f>+Tabla1[[#This Row],[VOLUMEN CONSUMO AGUA LIMPIA TINTORERIA (m3)]]</f>
        <v>#REF!</v>
      </c>
      <c r="AB558" s="104" t="e">
        <f>Tabla1[[#This Row],[VOLUMEN CONSUMO AGUA LIMPIA TINTORERIA (m3)]]/Tabla1[[#This Row],[TOTAL CONSUMO AGUA PRODUCCIÓN (m3)]]</f>
        <v>#REF!</v>
      </c>
      <c r="AC558" s="106" t="e">
        <f>Tabla1[[#This Row],[TOTAL CONSUMO AGUA LIMPIA PRODUCCIÓN (m3)]]-Tabla1[[#This Row],[VOLUMEN CONSUMO AGUA LIMPIA LAVANDERIA (m3)]]</f>
        <v>#REF!</v>
      </c>
      <c r="AD558" s="106">
        <v>0</v>
      </c>
      <c r="AE558" s="110"/>
      <c r="AF558" s="110">
        <v>65</v>
      </c>
      <c r="AG558" s="110">
        <v>45</v>
      </c>
      <c r="AH558" s="110">
        <f>Tabla1[[#This Row],[VOLUMEN CONSUMO AGUA LIMPIA LAVANDERIA (m3)]]</f>
        <v>0</v>
      </c>
      <c r="AI558" s="104" t="e">
        <f>Tabla1[[#This Row],[VOLUMEN CONSUMO AGUA LIMPIA LAVANDERIA (m3)]]/Tabla1[[#This Row],[TOTAL CONSUMO AGUA PRODUCCIÓN (m3)]]</f>
        <v>#REF!</v>
      </c>
      <c r="AJ558" s="110">
        <f>'[1]Contadores Por Turno 2026'!D560-'[1]Contadores Por Turno 2026'!D559</f>
        <v>0</v>
      </c>
      <c r="AK558" s="110">
        <v>0</v>
      </c>
      <c r="AL558" s="110"/>
      <c r="AM558" s="110">
        <v>19</v>
      </c>
      <c r="AN558" s="110">
        <v>0</v>
      </c>
      <c r="AO558" s="219">
        <f>'[1]Contadores Por Turno 2026'!R560-'[1]Contadores Por Turno 2026'!R559</f>
        <v>0</v>
      </c>
      <c r="AP558" s="109" t="str">
        <f t="shared" si="2"/>
        <v>%</v>
      </c>
      <c r="AQ558" s="219"/>
      <c r="AR558" s="219">
        <v>8</v>
      </c>
      <c r="AS558" s="110">
        <f>'[1]Contadores Por Turno 2026'!L560-'[1]Contadores Por Turno 2026'!L559</f>
        <v>0</v>
      </c>
      <c r="AT558" s="219" t="e">
        <f>#REF!-#REF!</f>
        <v>#REF!</v>
      </c>
      <c r="AU558" s="107">
        <f>'[1]Contadores Por Turno 2026'!U560-'[1]Contadores Por Turno 2026'!U559</f>
        <v>0</v>
      </c>
      <c r="AV558" s="107">
        <f>'[1]Contadores Por Turno 2026'!V560-'[1]Contadores Por Turno 2026'!V559</f>
        <v>0</v>
      </c>
      <c r="AW558" s="107">
        <f>'[1]Contadores Por Turno 2026'!W560-'[1]Contadores Por Turno 2026'!W559</f>
        <v>0</v>
      </c>
      <c r="AX558" s="107"/>
      <c r="AY558" s="346">
        <f>('[1]Contadores Por Turno 2026'!AD560-'[1]Contadores Por Turno 2026'!AD559)</f>
        <v>0</v>
      </c>
      <c r="AZ558" s="346">
        <f>('[1]Contadores Por Turno 2026'!S560-'[1]Contadores Por Turno 2026'!S559)/1000</f>
        <v>0</v>
      </c>
      <c r="BA558" s="225"/>
      <c r="BB558" s="4"/>
    </row>
    <row r="559" spans="1:54" ht="15.75" thickBot="1" x14ac:dyDescent="0.3">
      <c r="A559" s="27">
        <f>+A558</f>
        <v>46208</v>
      </c>
      <c r="B559" s="28">
        <v>3</v>
      </c>
      <c r="C559" s="28">
        <f>WEEKNUM(Tabla1[[#This Row],[FECHA]],2)</f>
        <v>27</v>
      </c>
      <c r="D559" s="28">
        <f>DAY(Tabla1[[#This Row],[FECHA]])</f>
        <v>5</v>
      </c>
      <c r="E559" s="28" t="e">
        <f>#REF!-#REF!</f>
        <v>#REF!</v>
      </c>
      <c r="F559" s="28" t="e">
        <f>+Tabla1[[#This Row],[VOLUMEN  INGRESO PTAP (m3)]]*0.75</f>
        <v>#REF!</v>
      </c>
      <c r="G559" s="28"/>
      <c r="H55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9" s="28">
        <f>('[1]Contadores Por Turno 2026'!C561-'[1]Contadores Por Turno 2026'!C560)*10</f>
        <v>0</v>
      </c>
      <c r="J559" s="61">
        <f>Tabla1[[#This Row],[ENTRADA RO 1 (m3)]]</f>
        <v>0</v>
      </c>
      <c r="K559" s="61">
        <f>Tabla1[[#This Row],[RECHAZO ETAPA 1 (m3)]]</f>
        <v>0</v>
      </c>
      <c r="L559" s="61">
        <f>Tabla1[[#This Row],[PERMEADO ETAPA 1  (m3)]]</f>
        <v>0</v>
      </c>
      <c r="M559" s="60" t="e">
        <f>1-(Tabla1[[#This Row],[VOLUMEN ENVIADO A RO (m3)]]-Tabla1[[#This Row],[VOLUMEN ENVIADO PERMEADO RO (m3)]])/Tabla1[[#This Row],[VOLUMEN ENVIADO A RO (m3)]]</f>
        <v>#DIV/0!</v>
      </c>
      <c r="N559" s="61">
        <f>('[1]Contadores Por Turno 2026'!N561-'[1]Contadores Por Turno 2026'!N560)/1000</f>
        <v>0</v>
      </c>
      <c r="O559" s="61">
        <f>('[1]Contadores Por Turno 2026'!O561-'[1]Contadores Por Turno 2026'!O560)</f>
        <v>0</v>
      </c>
      <c r="P559" s="61">
        <f>+Tabla1[[#This Row],[ENTRADA RO 1 (m3)]]-Tabla1[[#This Row],[PERMEADO ETAPA 1  (m3)]]</f>
        <v>0</v>
      </c>
      <c r="Q559" s="60" t="e">
        <f>1-(Tabla1[[#This Row],[VOLUMEN ENVIADO A RO (m3)]]-Tabla1[[#This Row],[VOLUMEN ENVIADO PERMEADO RO (m3)]])/Tabla1[[#This Row],[VOLUMEN ENVIADO A RO (m3)]]</f>
        <v>#DIV/0!</v>
      </c>
      <c r="R559" s="61">
        <v>0</v>
      </c>
      <c r="S559" s="61" t="e">
        <f>((#REF!-#REF!))</f>
        <v>#REF!</v>
      </c>
      <c r="T559" s="61" t="e">
        <f>Tabla1[[#This Row],[ENTRADA ETAPA 2 (m3)]]-Tabla1[[#This Row],[PERMEADO ETAPA 2 (m3)]]</f>
        <v>#REF!</v>
      </c>
      <c r="U559" s="60" t="s">
        <v>18</v>
      </c>
      <c r="V559" s="61">
        <f>Tabla1[[#This Row],[VOLUMEN ENVIADO PERMEADO RO (m3)]]</f>
        <v>0</v>
      </c>
      <c r="W559" s="111" t="e">
        <f>Tabla1[[#This Row],[TOTAL CONSUMO AGUA LIMPIA PRODUCCIÓN (m3)]]+Tabla1[[#This Row],[TOTAL CONSUMO AGUA RECHAZO PRODUCCIÓN (m3)]]</f>
        <v>#REF!</v>
      </c>
      <c r="X55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9" s="111">
        <v>0</v>
      </c>
      <c r="Z559" s="111"/>
      <c r="AA559" s="111" t="e">
        <f>+Tabla1[[#This Row],[VOLUMEN CONSUMO AGUA LIMPIA TINTORERIA (m3)]]</f>
        <v>#REF!</v>
      </c>
      <c r="AB559" s="104" t="e">
        <f>Tabla1[[#This Row],[VOLUMEN CONSUMO AGUA LIMPIA TINTORERIA (m3)]]/Tabla1[[#This Row],[TOTAL CONSUMO AGUA PRODUCCIÓN (m3)]]</f>
        <v>#REF!</v>
      </c>
      <c r="AC559" s="111" t="e">
        <f>Tabla1[[#This Row],[TOTAL CONSUMO AGUA LIMPIA PRODUCCIÓN (m3)]]-Tabla1[[#This Row],[VOLUMEN CONSUMO AGUA LIMPIA LAVANDERIA (m3)]]</f>
        <v>#REF!</v>
      </c>
      <c r="AD559" s="111">
        <v>0</v>
      </c>
      <c r="AE559" s="115"/>
      <c r="AF559" s="115">
        <v>65</v>
      </c>
      <c r="AG559" s="115">
        <v>45</v>
      </c>
      <c r="AH559" s="115">
        <f>Tabla1[[#This Row],[VOLUMEN CONSUMO AGUA LIMPIA LAVANDERIA (m3)]]</f>
        <v>0</v>
      </c>
      <c r="AI559" s="104" t="e">
        <f>Tabla1[[#This Row],[VOLUMEN CONSUMO AGUA LIMPIA LAVANDERIA (m3)]]/Tabla1[[#This Row],[TOTAL CONSUMO AGUA PRODUCCIÓN (m3)]]</f>
        <v>#REF!</v>
      </c>
      <c r="AJ559" s="115">
        <f>'[1]Contadores Por Turno 2026'!D561-'[1]Contadores Por Turno 2026'!D560</f>
        <v>0</v>
      </c>
      <c r="AK559" s="115">
        <v>0</v>
      </c>
      <c r="AL559" s="115"/>
      <c r="AM559" s="115">
        <v>19</v>
      </c>
      <c r="AN559" s="115">
        <v>0</v>
      </c>
      <c r="AO559" s="220">
        <f>'[1]Contadores Por Turno 2026'!R561-'[1]Contadores Por Turno 2026'!R560</f>
        <v>0</v>
      </c>
      <c r="AP559" s="114" t="str">
        <f t="shared" si="2"/>
        <v>%</v>
      </c>
      <c r="AQ559" s="220"/>
      <c r="AR559" s="220">
        <v>8</v>
      </c>
      <c r="AS559" s="115">
        <f>'[1]Contadores Por Turno 2026'!L561-'[1]Contadores Por Turno 2026'!L560</f>
        <v>0</v>
      </c>
      <c r="AT559" s="220" t="e">
        <f>#REF!-#REF!</f>
        <v>#REF!</v>
      </c>
      <c r="AU559" s="112">
        <f>'[1]Contadores Por Turno 2026'!U561-'[1]Contadores Por Turno 2026'!U560</f>
        <v>0</v>
      </c>
      <c r="AV559" s="112">
        <f>'[1]Contadores Por Turno 2026'!V561-'[1]Contadores Por Turno 2026'!V560</f>
        <v>0</v>
      </c>
      <c r="AW559" s="112">
        <f>'[1]Contadores Por Turno 2026'!W561-'[1]Contadores Por Turno 2026'!W560</f>
        <v>0</v>
      </c>
      <c r="AX559" s="112"/>
      <c r="AY559" s="112">
        <f>('[1]Contadores Por Turno 2026'!AD561-'[1]Contadores Por Turno 2026'!AD560)</f>
        <v>0</v>
      </c>
      <c r="AZ559" s="112">
        <f>('[1]Contadores Por Turno 2026'!S561-'[1]Contadores Por Turno 2026'!S560)/1000</f>
        <v>0</v>
      </c>
      <c r="BA559" s="225"/>
      <c r="BB559" s="4"/>
    </row>
    <row r="560" spans="1:54" ht="15.75" thickBot="1" x14ac:dyDescent="0.3">
      <c r="A560" s="25">
        <f>+A559+1</f>
        <v>46209</v>
      </c>
      <c r="B560" s="26">
        <v>1</v>
      </c>
      <c r="C560" s="26">
        <f>WEEKNUM(Tabla1[[#This Row],[FECHA]],2)</f>
        <v>28</v>
      </c>
      <c r="D560" s="26">
        <f>DAY(Tabla1[[#This Row],[FECHA]])</f>
        <v>6</v>
      </c>
      <c r="E560" s="26" t="e">
        <f>#REF!-#REF!</f>
        <v>#REF!</v>
      </c>
      <c r="F560" s="26" t="e">
        <f>+Tabla1[[#This Row],[VOLUMEN  INGRESO PTAP (m3)]]*0.75</f>
        <v>#REF!</v>
      </c>
      <c r="G560" s="26"/>
      <c r="H5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0" s="26">
        <f>('[1]Contadores Por Turno 2026'!C562-'[1]Contadores Por Turno 2026'!C561)*10</f>
        <v>0</v>
      </c>
      <c r="J560" s="57">
        <f>Tabla1[[#This Row],[ENTRADA RO 1 (m3)]]</f>
        <v>0</v>
      </c>
      <c r="K560" s="57">
        <f>Tabla1[[#This Row],[RECHAZO ETAPA 1 (m3)]]</f>
        <v>0</v>
      </c>
      <c r="L560" s="57">
        <f>Tabla1[[#This Row],[PERMEADO ETAPA 1  (m3)]]</f>
        <v>0</v>
      </c>
      <c r="M560" s="56" t="e">
        <f>1-(Tabla1[[#This Row],[VOLUMEN ENVIADO A RO (m3)]]-Tabla1[[#This Row],[VOLUMEN ENVIADO PERMEADO RO (m3)]])/Tabla1[[#This Row],[VOLUMEN ENVIADO A RO (m3)]]</f>
        <v>#DIV/0!</v>
      </c>
      <c r="N560" s="57">
        <f>('[1]Contadores Por Turno 2026'!N562-'[1]Contadores Por Turno 2026'!N561)/1000</f>
        <v>0</v>
      </c>
      <c r="O560" s="57">
        <f>('[1]Contadores Por Turno 2026'!O562-'[1]Contadores Por Turno 2026'!O561)</f>
        <v>0</v>
      </c>
      <c r="P560" s="57">
        <f>+Tabla1[[#This Row],[ENTRADA RO 1 (m3)]]-Tabla1[[#This Row],[PERMEADO ETAPA 1  (m3)]]</f>
        <v>0</v>
      </c>
      <c r="Q560" s="56" t="e">
        <f>1-(Tabla1[[#This Row],[VOLUMEN ENVIADO A RO (m3)]]-Tabla1[[#This Row],[VOLUMEN ENVIADO PERMEADO RO (m3)]])/Tabla1[[#This Row],[VOLUMEN ENVIADO A RO (m3)]]</f>
        <v>#DIV/0!</v>
      </c>
      <c r="R560" s="57">
        <v>0</v>
      </c>
      <c r="S560" s="57" t="e">
        <f>((#REF!-#REF!))</f>
        <v>#REF!</v>
      </c>
      <c r="T560" s="57" t="e">
        <f>Tabla1[[#This Row],[ENTRADA ETAPA 2 (m3)]]-Tabla1[[#This Row],[PERMEADO ETAPA 2 (m3)]]</f>
        <v>#REF!</v>
      </c>
      <c r="U560" s="56" t="s">
        <v>18</v>
      </c>
      <c r="V560" s="57">
        <f>Tabla1[[#This Row],[VOLUMEN ENVIADO PERMEADO RO (m3)]]</f>
        <v>0</v>
      </c>
      <c r="W560" s="101" t="e">
        <f>Tabla1[[#This Row],[TOTAL CONSUMO AGUA LIMPIA PRODUCCIÓN (m3)]]+Tabla1[[#This Row],[TOTAL CONSUMO AGUA RECHAZO PRODUCCIÓN (m3)]]</f>
        <v>#REF!</v>
      </c>
      <c r="X5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0" s="101">
        <v>0</v>
      </c>
      <c r="Z560" s="101"/>
      <c r="AA560" s="101" t="e">
        <f>+Tabla1[[#This Row],[VOLUMEN CONSUMO AGUA LIMPIA TINTORERIA (m3)]]</f>
        <v>#REF!</v>
      </c>
      <c r="AB560" s="104" t="e">
        <f>Tabla1[[#This Row],[VOLUMEN CONSUMO AGUA LIMPIA TINTORERIA (m3)]]/Tabla1[[#This Row],[TOTAL CONSUMO AGUA PRODUCCIÓN (m3)]]</f>
        <v>#REF!</v>
      </c>
      <c r="AC560" s="101" t="e">
        <f>Tabla1[[#This Row],[TOTAL CONSUMO AGUA LIMPIA PRODUCCIÓN (m3)]]-Tabla1[[#This Row],[VOLUMEN CONSUMO AGUA LIMPIA LAVANDERIA (m3)]]</f>
        <v>#REF!</v>
      </c>
      <c r="AD560" s="101">
        <v>0</v>
      </c>
      <c r="AE560" s="105"/>
      <c r="AF560" s="105">
        <v>65</v>
      </c>
      <c r="AG560" s="105">
        <v>45</v>
      </c>
      <c r="AH560" s="105">
        <f>Tabla1[[#This Row],[VOLUMEN CONSUMO AGUA LIMPIA LAVANDERIA (m3)]]</f>
        <v>0</v>
      </c>
      <c r="AI560" s="104" t="e">
        <f>Tabla1[[#This Row],[VOLUMEN CONSUMO AGUA LIMPIA LAVANDERIA (m3)]]/Tabla1[[#This Row],[TOTAL CONSUMO AGUA PRODUCCIÓN (m3)]]</f>
        <v>#REF!</v>
      </c>
      <c r="AJ560" s="105">
        <f>'[1]Contadores Por Turno 2026'!D562-'[1]Contadores Por Turno 2026'!D561</f>
        <v>0</v>
      </c>
      <c r="AK560" s="105">
        <v>0</v>
      </c>
      <c r="AL560" s="105"/>
      <c r="AM560" s="105">
        <v>19</v>
      </c>
      <c r="AN560" s="105">
        <v>0</v>
      </c>
      <c r="AO560" s="218">
        <f>'[1]Contadores Por Turno 2026'!R562-'[1]Contadores Por Turno 2026'!R561</f>
        <v>0</v>
      </c>
      <c r="AP560" s="104" t="str">
        <f t="shared" si="2"/>
        <v>%</v>
      </c>
      <c r="AQ560" s="218">
        <v>0</v>
      </c>
      <c r="AR560" s="218">
        <v>8</v>
      </c>
      <c r="AS560" s="105">
        <f>'[1]Contadores Por Turno 2026'!L562-'[1]Contadores Por Turno 2026'!L561</f>
        <v>0</v>
      </c>
      <c r="AT560" s="218" t="e">
        <f>#REF!-#REF!</f>
        <v>#REF!</v>
      </c>
      <c r="AU560" s="102">
        <f>'[1]Contadores Por Turno 2026'!U562-'[1]Contadores Por Turno 2026'!U561</f>
        <v>0</v>
      </c>
      <c r="AV560" s="102">
        <f>'[1]Contadores Por Turno 2026'!V562-'[1]Contadores Por Turno 2026'!V561</f>
        <v>0</v>
      </c>
      <c r="AW560" s="102">
        <f>'[1]Contadores Por Turno 2026'!W562-'[1]Contadores Por Turno 2026'!W561</f>
        <v>0</v>
      </c>
      <c r="AX560" s="102"/>
      <c r="AY560" s="345">
        <f>('[1]Contadores Por Turno 2026'!AD562-'[1]Contadores Por Turno 2026'!AD561)</f>
        <v>0</v>
      </c>
      <c r="AZ560" s="345">
        <f>('[1]Contadores Por Turno 2026'!S562-'[1]Contadores Por Turno 2026'!S561)/1000</f>
        <v>0</v>
      </c>
      <c r="BA560" s="225"/>
      <c r="BB560" s="4"/>
    </row>
    <row r="561" spans="1:54" ht="15.75" thickBot="1" x14ac:dyDescent="0.3">
      <c r="A561" s="23">
        <f>+A560</f>
        <v>46209</v>
      </c>
      <c r="B561" s="17">
        <v>2</v>
      </c>
      <c r="C561" s="17">
        <f>WEEKNUM(Tabla1[[#This Row],[FECHA]],2)</f>
        <v>28</v>
      </c>
      <c r="D561" s="17">
        <f>DAY(Tabla1[[#This Row],[FECHA]])</f>
        <v>6</v>
      </c>
      <c r="E561" s="17" t="e">
        <f>#REF!-#REF!</f>
        <v>#REF!</v>
      </c>
      <c r="F561" s="17" t="e">
        <f>+Tabla1[[#This Row],[VOLUMEN  INGRESO PTAP (m3)]]*0.75</f>
        <v>#REF!</v>
      </c>
      <c r="H56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1" s="17">
        <f>('[1]Contadores Por Turno 2026'!C563-'[1]Contadores Por Turno 2026'!C562)*10</f>
        <v>0</v>
      </c>
      <c r="J561" s="59">
        <f>Tabla1[[#This Row],[ENTRADA RO 1 (m3)]]</f>
        <v>0</v>
      </c>
      <c r="K561" s="59">
        <f>Tabla1[[#This Row],[RECHAZO ETAPA 1 (m3)]]</f>
        <v>0</v>
      </c>
      <c r="L561" s="59">
        <f>Tabla1[[#This Row],[PERMEADO ETAPA 1  (m3)]]</f>
        <v>0</v>
      </c>
      <c r="M561" s="58" t="e">
        <f>1-(Tabla1[[#This Row],[VOLUMEN ENVIADO A RO (m3)]]-Tabla1[[#This Row],[VOLUMEN ENVIADO PERMEADO RO (m3)]])/Tabla1[[#This Row],[VOLUMEN ENVIADO A RO (m3)]]</f>
        <v>#DIV/0!</v>
      </c>
      <c r="N561" s="59">
        <f>('[1]Contadores Por Turno 2026'!N563-'[1]Contadores Por Turno 2026'!N562)/1000</f>
        <v>0</v>
      </c>
      <c r="O561" s="59">
        <f>('[1]Contadores Por Turno 2026'!O563-'[1]Contadores Por Turno 2026'!O562)</f>
        <v>0</v>
      </c>
      <c r="P561" s="59">
        <f>+Tabla1[[#This Row],[ENTRADA RO 1 (m3)]]-Tabla1[[#This Row],[PERMEADO ETAPA 1  (m3)]]</f>
        <v>0</v>
      </c>
      <c r="Q561" s="58" t="e">
        <f>1-(Tabla1[[#This Row],[VOLUMEN ENVIADO A RO (m3)]]-Tabla1[[#This Row],[VOLUMEN ENVIADO PERMEADO RO (m3)]])/Tabla1[[#This Row],[VOLUMEN ENVIADO A RO (m3)]]</f>
        <v>#DIV/0!</v>
      </c>
      <c r="R561" s="59">
        <v>0</v>
      </c>
      <c r="S561" s="59" t="e">
        <f>((#REF!-#REF!))</f>
        <v>#REF!</v>
      </c>
      <c r="T561" s="59" t="e">
        <f>Tabla1[[#This Row],[ENTRADA ETAPA 2 (m3)]]-Tabla1[[#This Row],[PERMEADO ETAPA 2 (m3)]]</f>
        <v>#REF!</v>
      </c>
      <c r="U561" s="58" t="s">
        <v>18</v>
      </c>
      <c r="V561" s="59">
        <f>Tabla1[[#This Row],[VOLUMEN ENVIADO PERMEADO RO (m3)]]</f>
        <v>0</v>
      </c>
      <c r="W561" s="106" t="e">
        <f>Tabla1[[#This Row],[TOTAL CONSUMO AGUA LIMPIA PRODUCCIÓN (m3)]]+Tabla1[[#This Row],[TOTAL CONSUMO AGUA RECHAZO PRODUCCIÓN (m3)]]</f>
        <v>#REF!</v>
      </c>
      <c r="X5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1" s="106">
        <v>0</v>
      </c>
      <c r="Z561" s="106"/>
      <c r="AA561" s="106" t="e">
        <f>+Tabla1[[#This Row],[VOLUMEN CONSUMO AGUA LIMPIA TINTORERIA (m3)]]</f>
        <v>#REF!</v>
      </c>
      <c r="AB561" s="104" t="e">
        <f>Tabla1[[#This Row],[VOLUMEN CONSUMO AGUA LIMPIA TINTORERIA (m3)]]/Tabla1[[#This Row],[TOTAL CONSUMO AGUA PRODUCCIÓN (m3)]]</f>
        <v>#REF!</v>
      </c>
      <c r="AC561" s="106" t="e">
        <f>Tabla1[[#This Row],[TOTAL CONSUMO AGUA LIMPIA PRODUCCIÓN (m3)]]-Tabla1[[#This Row],[VOLUMEN CONSUMO AGUA LIMPIA LAVANDERIA (m3)]]</f>
        <v>#REF!</v>
      </c>
      <c r="AD561" s="106">
        <v>0</v>
      </c>
      <c r="AE561" s="110"/>
      <c r="AF561" s="110">
        <v>65</v>
      </c>
      <c r="AG561" s="110">
        <v>45</v>
      </c>
      <c r="AH561" s="110">
        <f>Tabla1[[#This Row],[VOLUMEN CONSUMO AGUA LIMPIA LAVANDERIA (m3)]]</f>
        <v>0</v>
      </c>
      <c r="AI561" s="104" t="e">
        <f>Tabla1[[#This Row],[VOLUMEN CONSUMO AGUA LIMPIA LAVANDERIA (m3)]]/Tabla1[[#This Row],[TOTAL CONSUMO AGUA PRODUCCIÓN (m3)]]</f>
        <v>#REF!</v>
      </c>
      <c r="AJ561" s="110">
        <f>'[1]Contadores Por Turno 2026'!D563-'[1]Contadores Por Turno 2026'!D562</f>
        <v>0</v>
      </c>
      <c r="AK561" s="110">
        <v>0</v>
      </c>
      <c r="AL561" s="110"/>
      <c r="AM561" s="110">
        <v>19</v>
      </c>
      <c r="AN561" s="110">
        <v>0</v>
      </c>
      <c r="AO561" s="219">
        <f>'[1]Contadores Por Turno 2026'!R563-'[1]Contadores Por Turno 2026'!R562</f>
        <v>0</v>
      </c>
      <c r="AP561" s="109" t="str">
        <f t="shared" si="2"/>
        <v>%</v>
      </c>
      <c r="AQ561" s="219"/>
      <c r="AR561" s="219">
        <v>8</v>
      </c>
      <c r="AS561" s="110">
        <f>'[1]Contadores Por Turno 2026'!L563-'[1]Contadores Por Turno 2026'!L562</f>
        <v>0</v>
      </c>
      <c r="AT561" s="219" t="e">
        <f>#REF!-#REF!</f>
        <v>#REF!</v>
      </c>
      <c r="AU561" s="107">
        <f>'[1]Contadores Por Turno 2026'!U563-'[1]Contadores Por Turno 2026'!U562</f>
        <v>0</v>
      </c>
      <c r="AV561" s="107">
        <f>'[1]Contadores Por Turno 2026'!V563-'[1]Contadores Por Turno 2026'!V562</f>
        <v>0</v>
      </c>
      <c r="AW561" s="107">
        <f>'[1]Contadores Por Turno 2026'!W563-'[1]Contadores Por Turno 2026'!W562</f>
        <v>0</v>
      </c>
      <c r="AX561" s="107"/>
      <c r="AY561" s="346">
        <f>('[1]Contadores Por Turno 2026'!AD563-'[1]Contadores Por Turno 2026'!AD562)</f>
        <v>0</v>
      </c>
      <c r="AZ561" s="346">
        <f>('[1]Contadores Por Turno 2026'!S563-'[1]Contadores Por Turno 2026'!S562)/1000</f>
        <v>0</v>
      </c>
      <c r="BA561" s="225"/>
      <c r="BB561" s="4"/>
    </row>
    <row r="562" spans="1:54" ht="15.75" thickBot="1" x14ac:dyDescent="0.3">
      <c r="A562" s="27">
        <f>+A561</f>
        <v>46209</v>
      </c>
      <c r="B562" s="28">
        <v>3</v>
      </c>
      <c r="C562" s="28">
        <f>WEEKNUM(Tabla1[[#This Row],[FECHA]],2)</f>
        <v>28</v>
      </c>
      <c r="D562" s="28">
        <f>DAY(Tabla1[[#This Row],[FECHA]])</f>
        <v>6</v>
      </c>
      <c r="E562" s="28" t="e">
        <f>#REF!-#REF!</f>
        <v>#REF!</v>
      </c>
      <c r="F562" s="28" t="e">
        <f>+Tabla1[[#This Row],[VOLUMEN  INGRESO PTAP (m3)]]*0.75</f>
        <v>#REF!</v>
      </c>
      <c r="G562" s="28"/>
      <c r="H56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2" s="28">
        <f>('[1]Contadores Por Turno 2026'!C564-'[1]Contadores Por Turno 2026'!C563)*10</f>
        <v>0</v>
      </c>
      <c r="J562" s="61">
        <f>Tabla1[[#This Row],[ENTRADA RO 1 (m3)]]</f>
        <v>0</v>
      </c>
      <c r="K562" s="61">
        <f>Tabla1[[#This Row],[RECHAZO ETAPA 1 (m3)]]</f>
        <v>0</v>
      </c>
      <c r="L562" s="61">
        <f>Tabla1[[#This Row],[PERMEADO ETAPA 1  (m3)]]</f>
        <v>0</v>
      </c>
      <c r="M562" s="60" t="e">
        <f>1-(Tabla1[[#This Row],[VOLUMEN ENVIADO A RO (m3)]]-Tabla1[[#This Row],[VOLUMEN ENVIADO PERMEADO RO (m3)]])/Tabla1[[#This Row],[VOLUMEN ENVIADO A RO (m3)]]</f>
        <v>#DIV/0!</v>
      </c>
      <c r="N562" s="61">
        <f>('[1]Contadores Por Turno 2026'!N564-'[1]Contadores Por Turno 2026'!N563)/1000</f>
        <v>0</v>
      </c>
      <c r="O562" s="61">
        <f>('[1]Contadores Por Turno 2026'!O564-'[1]Contadores Por Turno 2026'!O563)</f>
        <v>0</v>
      </c>
      <c r="P562" s="61">
        <f>+Tabla1[[#This Row],[ENTRADA RO 1 (m3)]]-Tabla1[[#This Row],[PERMEADO ETAPA 1  (m3)]]</f>
        <v>0</v>
      </c>
      <c r="Q562" s="60" t="e">
        <f>1-(Tabla1[[#This Row],[VOLUMEN ENVIADO A RO (m3)]]-Tabla1[[#This Row],[VOLUMEN ENVIADO PERMEADO RO (m3)]])/Tabla1[[#This Row],[VOLUMEN ENVIADO A RO (m3)]]</f>
        <v>#DIV/0!</v>
      </c>
      <c r="R562" s="61">
        <v>0</v>
      </c>
      <c r="S562" s="61" t="e">
        <f>((#REF!-#REF!))</f>
        <v>#REF!</v>
      </c>
      <c r="T562" s="61" t="e">
        <f>Tabla1[[#This Row],[ENTRADA ETAPA 2 (m3)]]-Tabla1[[#This Row],[PERMEADO ETAPA 2 (m3)]]</f>
        <v>#REF!</v>
      </c>
      <c r="U562" s="60" t="s">
        <v>18</v>
      </c>
      <c r="V562" s="61">
        <f>Tabla1[[#This Row],[VOLUMEN ENVIADO PERMEADO RO (m3)]]</f>
        <v>0</v>
      </c>
      <c r="W562" s="111" t="e">
        <f>Tabla1[[#This Row],[TOTAL CONSUMO AGUA LIMPIA PRODUCCIÓN (m3)]]+Tabla1[[#This Row],[TOTAL CONSUMO AGUA RECHAZO PRODUCCIÓN (m3)]]</f>
        <v>#REF!</v>
      </c>
      <c r="X56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2" s="111">
        <v>0</v>
      </c>
      <c r="Z562" s="111"/>
      <c r="AA562" s="111" t="e">
        <f>+Tabla1[[#This Row],[VOLUMEN CONSUMO AGUA LIMPIA TINTORERIA (m3)]]</f>
        <v>#REF!</v>
      </c>
      <c r="AB562" s="104" t="e">
        <f>Tabla1[[#This Row],[VOLUMEN CONSUMO AGUA LIMPIA TINTORERIA (m3)]]/Tabla1[[#This Row],[TOTAL CONSUMO AGUA PRODUCCIÓN (m3)]]</f>
        <v>#REF!</v>
      </c>
      <c r="AC562" s="111" t="e">
        <f>Tabla1[[#This Row],[TOTAL CONSUMO AGUA LIMPIA PRODUCCIÓN (m3)]]-Tabla1[[#This Row],[VOLUMEN CONSUMO AGUA LIMPIA LAVANDERIA (m3)]]</f>
        <v>#REF!</v>
      </c>
      <c r="AD562" s="111">
        <v>0</v>
      </c>
      <c r="AE562" s="115"/>
      <c r="AF562" s="115">
        <v>65</v>
      </c>
      <c r="AG562" s="115">
        <v>45</v>
      </c>
      <c r="AH562" s="115">
        <f>Tabla1[[#This Row],[VOLUMEN CONSUMO AGUA LIMPIA LAVANDERIA (m3)]]</f>
        <v>0</v>
      </c>
      <c r="AI562" s="104" t="e">
        <f>Tabla1[[#This Row],[VOLUMEN CONSUMO AGUA LIMPIA LAVANDERIA (m3)]]/Tabla1[[#This Row],[TOTAL CONSUMO AGUA PRODUCCIÓN (m3)]]</f>
        <v>#REF!</v>
      </c>
      <c r="AJ562" s="115">
        <f>'[1]Contadores Por Turno 2026'!D564-'[1]Contadores Por Turno 2026'!D563</f>
        <v>0</v>
      </c>
      <c r="AK562" s="115">
        <v>0</v>
      </c>
      <c r="AL562" s="115"/>
      <c r="AM562" s="115">
        <v>19</v>
      </c>
      <c r="AN562" s="115">
        <v>0</v>
      </c>
      <c r="AO562" s="220">
        <f>'[1]Contadores Por Turno 2026'!R564-'[1]Contadores Por Turno 2026'!R563</f>
        <v>0</v>
      </c>
      <c r="AP562" s="114" t="str">
        <f t="shared" si="2"/>
        <v>%</v>
      </c>
      <c r="AQ562" s="220"/>
      <c r="AR562" s="220">
        <v>8</v>
      </c>
      <c r="AS562" s="115">
        <f>'[1]Contadores Por Turno 2026'!L564-'[1]Contadores Por Turno 2026'!L563</f>
        <v>0</v>
      </c>
      <c r="AT562" s="220" t="e">
        <f>#REF!-#REF!</f>
        <v>#REF!</v>
      </c>
      <c r="AU562" s="112">
        <f>'[1]Contadores Por Turno 2026'!U564-'[1]Contadores Por Turno 2026'!U563</f>
        <v>0</v>
      </c>
      <c r="AV562" s="112">
        <f>'[1]Contadores Por Turno 2026'!V564-'[1]Contadores Por Turno 2026'!V563</f>
        <v>0</v>
      </c>
      <c r="AW562" s="112">
        <f>'[1]Contadores Por Turno 2026'!W564-'[1]Contadores Por Turno 2026'!W563</f>
        <v>0</v>
      </c>
      <c r="AX562" s="112"/>
      <c r="AY562" s="112">
        <f>('[1]Contadores Por Turno 2026'!AD564-'[1]Contadores Por Turno 2026'!AD563)</f>
        <v>0</v>
      </c>
      <c r="AZ562" s="112">
        <f>('[1]Contadores Por Turno 2026'!S564-'[1]Contadores Por Turno 2026'!S563)/1000</f>
        <v>0</v>
      </c>
      <c r="BA562" s="225"/>
      <c r="BB562" s="4"/>
    </row>
    <row r="563" spans="1:54" ht="15.75" thickBot="1" x14ac:dyDescent="0.3">
      <c r="A563" s="25">
        <f>+A562+1</f>
        <v>46210</v>
      </c>
      <c r="B563" s="26">
        <v>1</v>
      </c>
      <c r="C563" s="26">
        <f>WEEKNUM(Tabla1[[#This Row],[FECHA]],2)</f>
        <v>28</v>
      </c>
      <c r="D563" s="26">
        <f>DAY(Tabla1[[#This Row],[FECHA]])</f>
        <v>7</v>
      </c>
      <c r="E563" s="26" t="e">
        <f>#REF!-#REF!</f>
        <v>#REF!</v>
      </c>
      <c r="F563" s="26" t="e">
        <f>+Tabla1[[#This Row],[VOLUMEN  INGRESO PTAP (m3)]]*0.75</f>
        <v>#REF!</v>
      </c>
      <c r="G563" s="26"/>
      <c r="H5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3" s="26">
        <f>('[1]Contadores Por Turno 2026'!C565-'[1]Contadores Por Turno 2026'!C564)*10</f>
        <v>0</v>
      </c>
      <c r="J563" s="57">
        <f>Tabla1[[#This Row],[ENTRADA RO 1 (m3)]]</f>
        <v>0</v>
      </c>
      <c r="K563" s="57">
        <f>Tabla1[[#This Row],[RECHAZO ETAPA 1 (m3)]]</f>
        <v>0</v>
      </c>
      <c r="L563" s="57">
        <f>Tabla1[[#This Row],[PERMEADO ETAPA 1  (m3)]]</f>
        <v>0</v>
      </c>
      <c r="M563" s="56" t="e">
        <f>1-(Tabla1[[#This Row],[VOLUMEN ENVIADO A RO (m3)]]-Tabla1[[#This Row],[VOLUMEN ENVIADO PERMEADO RO (m3)]])/Tabla1[[#This Row],[VOLUMEN ENVIADO A RO (m3)]]</f>
        <v>#DIV/0!</v>
      </c>
      <c r="N563" s="57">
        <f>('[1]Contadores Por Turno 2026'!N565-'[1]Contadores Por Turno 2026'!N564)/1000</f>
        <v>0</v>
      </c>
      <c r="O563" s="57">
        <f>('[1]Contadores Por Turno 2026'!O565-'[1]Contadores Por Turno 2026'!O564)</f>
        <v>0</v>
      </c>
      <c r="P563" s="57">
        <f>+Tabla1[[#This Row],[ENTRADA RO 1 (m3)]]-Tabla1[[#This Row],[PERMEADO ETAPA 1  (m3)]]</f>
        <v>0</v>
      </c>
      <c r="Q563" s="56" t="e">
        <f>1-(Tabla1[[#This Row],[VOLUMEN ENVIADO A RO (m3)]]-Tabla1[[#This Row],[VOLUMEN ENVIADO PERMEADO RO (m3)]])/Tabla1[[#This Row],[VOLUMEN ENVIADO A RO (m3)]]</f>
        <v>#DIV/0!</v>
      </c>
      <c r="R563" s="57">
        <v>0</v>
      </c>
      <c r="S563" s="57" t="e">
        <f>((#REF!-#REF!))</f>
        <v>#REF!</v>
      </c>
      <c r="T563" s="57" t="e">
        <f>Tabla1[[#This Row],[ENTRADA ETAPA 2 (m3)]]-Tabla1[[#This Row],[PERMEADO ETAPA 2 (m3)]]</f>
        <v>#REF!</v>
      </c>
      <c r="U563" s="56" t="s">
        <v>18</v>
      </c>
      <c r="V563" s="57">
        <f>Tabla1[[#This Row],[VOLUMEN ENVIADO PERMEADO RO (m3)]]</f>
        <v>0</v>
      </c>
      <c r="W563" s="101" t="e">
        <f>Tabla1[[#This Row],[TOTAL CONSUMO AGUA LIMPIA PRODUCCIÓN (m3)]]+Tabla1[[#This Row],[TOTAL CONSUMO AGUA RECHAZO PRODUCCIÓN (m3)]]</f>
        <v>#REF!</v>
      </c>
      <c r="X5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3" s="101">
        <v>0</v>
      </c>
      <c r="Z563" s="101"/>
      <c r="AA563" s="101" t="e">
        <f>+Tabla1[[#This Row],[VOLUMEN CONSUMO AGUA LIMPIA TINTORERIA (m3)]]</f>
        <v>#REF!</v>
      </c>
      <c r="AB563" s="104" t="e">
        <f>Tabla1[[#This Row],[VOLUMEN CONSUMO AGUA LIMPIA TINTORERIA (m3)]]/Tabla1[[#This Row],[TOTAL CONSUMO AGUA PRODUCCIÓN (m3)]]</f>
        <v>#REF!</v>
      </c>
      <c r="AC563" s="101" t="e">
        <f>Tabla1[[#This Row],[TOTAL CONSUMO AGUA LIMPIA PRODUCCIÓN (m3)]]-Tabla1[[#This Row],[VOLUMEN CONSUMO AGUA LIMPIA LAVANDERIA (m3)]]</f>
        <v>#REF!</v>
      </c>
      <c r="AD563" s="101">
        <v>0</v>
      </c>
      <c r="AE563" s="105"/>
      <c r="AF563" s="105">
        <v>65</v>
      </c>
      <c r="AG563" s="105">
        <v>45</v>
      </c>
      <c r="AH563" s="105">
        <f>Tabla1[[#This Row],[VOLUMEN CONSUMO AGUA LIMPIA LAVANDERIA (m3)]]</f>
        <v>0</v>
      </c>
      <c r="AI563" s="104" t="e">
        <f>Tabla1[[#This Row],[VOLUMEN CONSUMO AGUA LIMPIA LAVANDERIA (m3)]]/Tabla1[[#This Row],[TOTAL CONSUMO AGUA PRODUCCIÓN (m3)]]</f>
        <v>#REF!</v>
      </c>
      <c r="AJ563" s="105">
        <f>'[1]Contadores Por Turno 2026'!D565-'[1]Contadores Por Turno 2026'!D564</f>
        <v>0</v>
      </c>
      <c r="AK563" s="105">
        <v>0</v>
      </c>
      <c r="AL563" s="105"/>
      <c r="AM563" s="105">
        <v>19</v>
      </c>
      <c r="AN563" s="105">
        <v>0</v>
      </c>
      <c r="AO563" s="218">
        <f>'[1]Contadores Por Turno 2026'!R565-'[1]Contadores Por Turno 2026'!R564</f>
        <v>0</v>
      </c>
      <c r="AP563" s="104" t="str">
        <f t="shared" si="2"/>
        <v>%</v>
      </c>
      <c r="AQ563" s="218">
        <v>752</v>
      </c>
      <c r="AR563" s="218">
        <v>8</v>
      </c>
      <c r="AS563" s="105">
        <f>'[1]Contadores Por Turno 2026'!L565-'[1]Contadores Por Turno 2026'!L564</f>
        <v>0</v>
      </c>
      <c r="AT563" s="218" t="e">
        <f>#REF!-#REF!</f>
        <v>#REF!</v>
      </c>
      <c r="AU563" s="102">
        <f>'[1]Contadores Por Turno 2026'!U565-'[1]Contadores Por Turno 2026'!U564</f>
        <v>0</v>
      </c>
      <c r="AV563" s="102">
        <f>'[1]Contadores Por Turno 2026'!V565-'[1]Contadores Por Turno 2026'!V564</f>
        <v>0</v>
      </c>
      <c r="AW563" s="102">
        <f>'[1]Contadores Por Turno 2026'!W565-'[1]Contadores Por Turno 2026'!W564</f>
        <v>0</v>
      </c>
      <c r="AX563" s="102"/>
      <c r="AY563" s="345">
        <f>('[1]Contadores Por Turno 2026'!AD565-'[1]Contadores Por Turno 2026'!AD564)</f>
        <v>0</v>
      </c>
      <c r="AZ563" s="345">
        <f>('[1]Contadores Por Turno 2026'!S565-'[1]Contadores Por Turno 2026'!S564)/1000</f>
        <v>0</v>
      </c>
      <c r="BA563" s="225"/>
      <c r="BB563" s="4"/>
    </row>
    <row r="564" spans="1:54" ht="15.75" thickBot="1" x14ac:dyDescent="0.3">
      <c r="A564" s="23">
        <f>+A563</f>
        <v>46210</v>
      </c>
      <c r="B564" s="17">
        <v>2</v>
      </c>
      <c r="C564" s="17">
        <f>WEEKNUM(Tabla1[[#This Row],[FECHA]],2)</f>
        <v>28</v>
      </c>
      <c r="D564" s="17">
        <f>DAY(Tabla1[[#This Row],[FECHA]])</f>
        <v>7</v>
      </c>
      <c r="E564" s="17" t="e">
        <f>#REF!-#REF!</f>
        <v>#REF!</v>
      </c>
      <c r="F564" s="17" t="e">
        <f>+Tabla1[[#This Row],[VOLUMEN  INGRESO PTAP (m3)]]*0.75</f>
        <v>#REF!</v>
      </c>
      <c r="H56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4" s="17">
        <f>('[1]Contadores Por Turno 2026'!C566-'[1]Contadores Por Turno 2026'!C565)*10</f>
        <v>0</v>
      </c>
      <c r="J564" s="59">
        <f>Tabla1[[#This Row],[ENTRADA RO 1 (m3)]]</f>
        <v>0</v>
      </c>
      <c r="K564" s="59">
        <f>Tabla1[[#This Row],[RECHAZO ETAPA 1 (m3)]]</f>
        <v>0</v>
      </c>
      <c r="L564" s="59">
        <f>Tabla1[[#This Row],[PERMEADO ETAPA 1  (m3)]]</f>
        <v>0</v>
      </c>
      <c r="M564" s="58" t="e">
        <f>1-(Tabla1[[#This Row],[VOLUMEN ENVIADO A RO (m3)]]-Tabla1[[#This Row],[VOLUMEN ENVIADO PERMEADO RO (m3)]])/Tabla1[[#This Row],[VOLUMEN ENVIADO A RO (m3)]]</f>
        <v>#DIV/0!</v>
      </c>
      <c r="N564" s="59">
        <f>('[1]Contadores Por Turno 2026'!N566-'[1]Contadores Por Turno 2026'!N565)/1000</f>
        <v>0</v>
      </c>
      <c r="O564" s="59">
        <f>('[1]Contadores Por Turno 2026'!O566-'[1]Contadores Por Turno 2026'!O565)</f>
        <v>0</v>
      </c>
      <c r="P564" s="59">
        <f>+Tabla1[[#This Row],[ENTRADA RO 1 (m3)]]-Tabla1[[#This Row],[PERMEADO ETAPA 1  (m3)]]</f>
        <v>0</v>
      </c>
      <c r="Q564" s="58" t="e">
        <f>1-(Tabla1[[#This Row],[VOLUMEN ENVIADO A RO (m3)]]-Tabla1[[#This Row],[VOLUMEN ENVIADO PERMEADO RO (m3)]])/Tabla1[[#This Row],[VOLUMEN ENVIADO A RO (m3)]]</f>
        <v>#DIV/0!</v>
      </c>
      <c r="R564" s="59">
        <v>0</v>
      </c>
      <c r="S564" s="59" t="e">
        <f>((#REF!-#REF!))</f>
        <v>#REF!</v>
      </c>
      <c r="T564" s="59" t="e">
        <f>Tabla1[[#This Row],[ENTRADA ETAPA 2 (m3)]]-Tabla1[[#This Row],[PERMEADO ETAPA 2 (m3)]]</f>
        <v>#REF!</v>
      </c>
      <c r="U564" s="58" t="s">
        <v>18</v>
      </c>
      <c r="V564" s="59">
        <f>Tabla1[[#This Row],[VOLUMEN ENVIADO PERMEADO RO (m3)]]</f>
        <v>0</v>
      </c>
      <c r="W564" s="106" t="e">
        <f>Tabla1[[#This Row],[TOTAL CONSUMO AGUA LIMPIA PRODUCCIÓN (m3)]]+Tabla1[[#This Row],[TOTAL CONSUMO AGUA RECHAZO PRODUCCIÓN (m3)]]</f>
        <v>#REF!</v>
      </c>
      <c r="X5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4" s="106">
        <v>0</v>
      </c>
      <c r="Z564" s="106"/>
      <c r="AA564" s="106" t="e">
        <f>+Tabla1[[#This Row],[VOLUMEN CONSUMO AGUA LIMPIA TINTORERIA (m3)]]</f>
        <v>#REF!</v>
      </c>
      <c r="AB564" s="104" t="e">
        <f>Tabla1[[#This Row],[VOLUMEN CONSUMO AGUA LIMPIA TINTORERIA (m3)]]/Tabla1[[#This Row],[TOTAL CONSUMO AGUA PRODUCCIÓN (m3)]]</f>
        <v>#REF!</v>
      </c>
      <c r="AC564" s="106" t="e">
        <f>Tabla1[[#This Row],[TOTAL CONSUMO AGUA LIMPIA PRODUCCIÓN (m3)]]-Tabla1[[#This Row],[VOLUMEN CONSUMO AGUA LIMPIA LAVANDERIA (m3)]]</f>
        <v>#REF!</v>
      </c>
      <c r="AD564" s="106">
        <v>0</v>
      </c>
      <c r="AE564" s="110"/>
      <c r="AF564" s="110">
        <v>65</v>
      </c>
      <c r="AG564" s="110">
        <v>45</v>
      </c>
      <c r="AH564" s="110">
        <f>Tabla1[[#This Row],[VOLUMEN CONSUMO AGUA LIMPIA LAVANDERIA (m3)]]</f>
        <v>0</v>
      </c>
      <c r="AI564" s="104" t="e">
        <f>Tabla1[[#This Row],[VOLUMEN CONSUMO AGUA LIMPIA LAVANDERIA (m3)]]/Tabla1[[#This Row],[TOTAL CONSUMO AGUA PRODUCCIÓN (m3)]]</f>
        <v>#REF!</v>
      </c>
      <c r="AJ564" s="110">
        <f>'[1]Contadores Por Turno 2026'!D566-'[1]Contadores Por Turno 2026'!D565</f>
        <v>0</v>
      </c>
      <c r="AK564" s="110">
        <v>0</v>
      </c>
      <c r="AL564" s="110"/>
      <c r="AM564" s="110">
        <v>19</v>
      </c>
      <c r="AN564" s="110">
        <v>0</v>
      </c>
      <c r="AO564" s="219">
        <f>'[1]Contadores Por Turno 2026'!R566-'[1]Contadores Por Turno 2026'!R565</f>
        <v>0</v>
      </c>
      <c r="AP564" s="109" t="str">
        <f t="shared" si="2"/>
        <v>%</v>
      </c>
      <c r="AQ564" s="219"/>
      <c r="AR564" s="219">
        <v>8</v>
      </c>
      <c r="AS564" s="110">
        <f>'[1]Contadores Por Turno 2026'!L566-'[1]Contadores Por Turno 2026'!L565</f>
        <v>0</v>
      </c>
      <c r="AT564" s="219" t="e">
        <f>#REF!-#REF!</f>
        <v>#REF!</v>
      </c>
      <c r="AU564" s="107">
        <f>'[1]Contadores Por Turno 2026'!U566-'[1]Contadores Por Turno 2026'!U565</f>
        <v>0</v>
      </c>
      <c r="AV564" s="107">
        <f>'[1]Contadores Por Turno 2026'!V566-'[1]Contadores Por Turno 2026'!V565</f>
        <v>0</v>
      </c>
      <c r="AW564" s="107">
        <f>'[1]Contadores Por Turno 2026'!W566-'[1]Contadores Por Turno 2026'!W565</f>
        <v>0</v>
      </c>
      <c r="AX564" s="107"/>
      <c r="AY564" s="346">
        <f>('[1]Contadores Por Turno 2026'!AD566-'[1]Contadores Por Turno 2026'!AD565)</f>
        <v>0</v>
      </c>
      <c r="AZ564" s="346">
        <f>('[1]Contadores Por Turno 2026'!S566-'[1]Contadores Por Turno 2026'!S565)/1000</f>
        <v>0</v>
      </c>
      <c r="BA564" s="225"/>
      <c r="BB564" s="4"/>
    </row>
    <row r="565" spans="1:54" ht="15.75" thickBot="1" x14ac:dyDescent="0.3">
      <c r="A565" s="27">
        <f>+A564</f>
        <v>46210</v>
      </c>
      <c r="B565" s="28">
        <v>3</v>
      </c>
      <c r="C565" s="28">
        <f>WEEKNUM(Tabla1[[#This Row],[FECHA]],2)</f>
        <v>28</v>
      </c>
      <c r="D565" s="28">
        <f>DAY(Tabla1[[#This Row],[FECHA]])</f>
        <v>7</v>
      </c>
      <c r="E565" s="28" t="e">
        <f>#REF!-#REF!</f>
        <v>#REF!</v>
      </c>
      <c r="F565" s="28" t="e">
        <f>+Tabla1[[#This Row],[VOLUMEN  INGRESO PTAP (m3)]]*0.75</f>
        <v>#REF!</v>
      </c>
      <c r="G565" s="28"/>
      <c r="H56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5" s="28">
        <f>('[1]Contadores Por Turno 2026'!C567-'[1]Contadores Por Turno 2026'!C566)*10</f>
        <v>0</v>
      </c>
      <c r="J565" s="61">
        <f>Tabla1[[#This Row],[ENTRADA RO 1 (m3)]]</f>
        <v>0</v>
      </c>
      <c r="K565" s="61">
        <f>Tabla1[[#This Row],[RECHAZO ETAPA 1 (m3)]]</f>
        <v>0</v>
      </c>
      <c r="L565" s="61">
        <f>Tabla1[[#This Row],[PERMEADO ETAPA 1  (m3)]]</f>
        <v>0</v>
      </c>
      <c r="M565" s="60" t="e">
        <f>1-(Tabla1[[#This Row],[VOLUMEN ENVIADO A RO (m3)]]-Tabla1[[#This Row],[VOLUMEN ENVIADO PERMEADO RO (m3)]])/Tabla1[[#This Row],[VOLUMEN ENVIADO A RO (m3)]]</f>
        <v>#DIV/0!</v>
      </c>
      <c r="N565" s="61">
        <f>('[1]Contadores Por Turno 2026'!N567-'[1]Contadores Por Turno 2026'!N566)/1000</f>
        <v>0</v>
      </c>
      <c r="O565" s="61">
        <f>('[1]Contadores Por Turno 2026'!O567-'[1]Contadores Por Turno 2026'!O566)</f>
        <v>0</v>
      </c>
      <c r="P565" s="61">
        <f>+Tabla1[[#This Row],[ENTRADA RO 1 (m3)]]-Tabla1[[#This Row],[PERMEADO ETAPA 1  (m3)]]</f>
        <v>0</v>
      </c>
      <c r="Q565" s="60" t="e">
        <f>1-(Tabla1[[#This Row],[VOLUMEN ENVIADO A RO (m3)]]-Tabla1[[#This Row],[VOLUMEN ENVIADO PERMEADO RO (m3)]])/Tabla1[[#This Row],[VOLUMEN ENVIADO A RO (m3)]]</f>
        <v>#DIV/0!</v>
      </c>
      <c r="R565" s="61">
        <v>0</v>
      </c>
      <c r="S565" s="61" t="e">
        <f>((#REF!-#REF!))</f>
        <v>#REF!</v>
      </c>
      <c r="T565" s="61" t="e">
        <f>Tabla1[[#This Row],[ENTRADA ETAPA 2 (m3)]]-Tabla1[[#This Row],[PERMEADO ETAPA 2 (m3)]]</f>
        <v>#REF!</v>
      </c>
      <c r="U565" s="60" t="s">
        <v>18</v>
      </c>
      <c r="V565" s="61">
        <f>Tabla1[[#This Row],[VOLUMEN ENVIADO PERMEADO RO (m3)]]</f>
        <v>0</v>
      </c>
      <c r="W565" s="111" t="e">
        <f>Tabla1[[#This Row],[TOTAL CONSUMO AGUA LIMPIA PRODUCCIÓN (m3)]]+Tabla1[[#This Row],[TOTAL CONSUMO AGUA RECHAZO PRODUCCIÓN (m3)]]</f>
        <v>#REF!</v>
      </c>
      <c r="X56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5" s="111">
        <v>0</v>
      </c>
      <c r="Z565" s="111"/>
      <c r="AA565" s="111" t="e">
        <f>+Tabla1[[#This Row],[VOLUMEN CONSUMO AGUA LIMPIA TINTORERIA (m3)]]</f>
        <v>#REF!</v>
      </c>
      <c r="AB565" s="104" t="e">
        <f>Tabla1[[#This Row],[VOLUMEN CONSUMO AGUA LIMPIA TINTORERIA (m3)]]/Tabla1[[#This Row],[TOTAL CONSUMO AGUA PRODUCCIÓN (m3)]]</f>
        <v>#REF!</v>
      </c>
      <c r="AC565" s="111" t="e">
        <f>Tabla1[[#This Row],[TOTAL CONSUMO AGUA LIMPIA PRODUCCIÓN (m3)]]-Tabla1[[#This Row],[VOLUMEN CONSUMO AGUA LIMPIA LAVANDERIA (m3)]]</f>
        <v>#REF!</v>
      </c>
      <c r="AD565" s="111">
        <v>0</v>
      </c>
      <c r="AE565" s="115"/>
      <c r="AF565" s="115">
        <v>65</v>
      </c>
      <c r="AG565" s="115">
        <v>45</v>
      </c>
      <c r="AH565" s="115">
        <f>Tabla1[[#This Row],[VOLUMEN CONSUMO AGUA LIMPIA LAVANDERIA (m3)]]</f>
        <v>0</v>
      </c>
      <c r="AI565" s="104" t="e">
        <f>Tabla1[[#This Row],[VOLUMEN CONSUMO AGUA LIMPIA LAVANDERIA (m3)]]/Tabla1[[#This Row],[TOTAL CONSUMO AGUA PRODUCCIÓN (m3)]]</f>
        <v>#REF!</v>
      </c>
      <c r="AJ565" s="115">
        <f>'[1]Contadores Por Turno 2026'!D567-'[1]Contadores Por Turno 2026'!D566</f>
        <v>0</v>
      </c>
      <c r="AK565" s="115">
        <v>0</v>
      </c>
      <c r="AL565" s="115"/>
      <c r="AM565" s="115">
        <v>19</v>
      </c>
      <c r="AN565" s="115">
        <v>0</v>
      </c>
      <c r="AO565" s="220">
        <f>'[1]Contadores Por Turno 2026'!R567-'[1]Contadores Por Turno 2026'!R566</f>
        <v>0</v>
      </c>
      <c r="AP565" s="114" t="str">
        <f t="shared" si="2"/>
        <v>%</v>
      </c>
      <c r="AQ565" s="220"/>
      <c r="AR565" s="220">
        <v>8</v>
      </c>
      <c r="AS565" s="115">
        <f>'[1]Contadores Por Turno 2026'!L567-'[1]Contadores Por Turno 2026'!L566</f>
        <v>0</v>
      </c>
      <c r="AT565" s="220" t="e">
        <f>#REF!-#REF!</f>
        <v>#REF!</v>
      </c>
      <c r="AU565" s="112">
        <f>'[1]Contadores Por Turno 2026'!U567-'[1]Contadores Por Turno 2026'!U566</f>
        <v>0</v>
      </c>
      <c r="AV565" s="112">
        <f>'[1]Contadores Por Turno 2026'!V567-'[1]Contadores Por Turno 2026'!V566</f>
        <v>0</v>
      </c>
      <c r="AW565" s="112">
        <f>'[1]Contadores Por Turno 2026'!W567-'[1]Contadores Por Turno 2026'!W566</f>
        <v>0</v>
      </c>
      <c r="AX565" s="112"/>
      <c r="AY565" s="112">
        <f>('[1]Contadores Por Turno 2026'!AD567-'[1]Contadores Por Turno 2026'!AD566)</f>
        <v>0</v>
      </c>
      <c r="AZ565" s="112">
        <f>('[1]Contadores Por Turno 2026'!S567-'[1]Contadores Por Turno 2026'!S566)/1000</f>
        <v>0</v>
      </c>
      <c r="BA565" s="225"/>
      <c r="BB565" s="4"/>
    </row>
    <row r="566" spans="1:54" ht="15.75" thickBot="1" x14ac:dyDescent="0.3">
      <c r="A566" s="25">
        <f>+A565+1</f>
        <v>46211</v>
      </c>
      <c r="B566" s="26">
        <v>1</v>
      </c>
      <c r="C566" s="26">
        <f>WEEKNUM(Tabla1[[#This Row],[FECHA]],2)</f>
        <v>28</v>
      </c>
      <c r="D566" s="26">
        <f>DAY(Tabla1[[#This Row],[FECHA]])</f>
        <v>8</v>
      </c>
      <c r="E566" s="26" t="e">
        <f>#REF!-#REF!</f>
        <v>#REF!</v>
      </c>
      <c r="F566" s="26" t="e">
        <f>+Tabla1[[#This Row],[VOLUMEN  INGRESO PTAP (m3)]]*0.75</f>
        <v>#REF!</v>
      </c>
      <c r="G566" s="26"/>
      <c r="H5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6" s="26">
        <f>('[1]Contadores Por Turno 2026'!C568-'[1]Contadores Por Turno 2026'!C567)*10</f>
        <v>0</v>
      </c>
      <c r="J566" s="57">
        <f>Tabla1[[#This Row],[ENTRADA RO 1 (m3)]]</f>
        <v>0</v>
      </c>
      <c r="K566" s="57">
        <f>Tabla1[[#This Row],[RECHAZO ETAPA 1 (m3)]]</f>
        <v>0</v>
      </c>
      <c r="L566" s="57">
        <f>Tabla1[[#This Row],[PERMEADO ETAPA 1  (m3)]]</f>
        <v>0</v>
      </c>
      <c r="M566" s="56" t="e">
        <f>1-(Tabla1[[#This Row],[VOLUMEN ENVIADO A RO (m3)]]-Tabla1[[#This Row],[VOLUMEN ENVIADO PERMEADO RO (m3)]])/Tabla1[[#This Row],[VOLUMEN ENVIADO A RO (m3)]]</f>
        <v>#DIV/0!</v>
      </c>
      <c r="N566" s="57">
        <f>('[1]Contadores Por Turno 2026'!N568-'[1]Contadores Por Turno 2026'!N567)/1000</f>
        <v>0</v>
      </c>
      <c r="O566" s="57">
        <f>('[1]Contadores Por Turno 2026'!O568-'[1]Contadores Por Turno 2026'!O567)</f>
        <v>0</v>
      </c>
      <c r="P566" s="57">
        <f>+Tabla1[[#This Row],[ENTRADA RO 1 (m3)]]-Tabla1[[#This Row],[PERMEADO ETAPA 1  (m3)]]</f>
        <v>0</v>
      </c>
      <c r="Q566" s="56" t="e">
        <f>1-(Tabla1[[#This Row],[VOLUMEN ENVIADO A RO (m3)]]-Tabla1[[#This Row],[VOLUMEN ENVIADO PERMEADO RO (m3)]])/Tabla1[[#This Row],[VOLUMEN ENVIADO A RO (m3)]]</f>
        <v>#DIV/0!</v>
      </c>
      <c r="R566" s="57">
        <v>0</v>
      </c>
      <c r="S566" s="57" t="e">
        <f>((#REF!-#REF!))</f>
        <v>#REF!</v>
      </c>
      <c r="T566" s="57" t="e">
        <f>Tabla1[[#This Row],[ENTRADA ETAPA 2 (m3)]]-Tabla1[[#This Row],[PERMEADO ETAPA 2 (m3)]]</f>
        <v>#REF!</v>
      </c>
      <c r="U566" s="56" t="s">
        <v>18</v>
      </c>
      <c r="V566" s="57">
        <f>Tabla1[[#This Row],[VOLUMEN ENVIADO PERMEADO RO (m3)]]</f>
        <v>0</v>
      </c>
      <c r="W566" s="101" t="e">
        <f>Tabla1[[#This Row],[TOTAL CONSUMO AGUA LIMPIA PRODUCCIÓN (m3)]]+Tabla1[[#This Row],[TOTAL CONSUMO AGUA RECHAZO PRODUCCIÓN (m3)]]</f>
        <v>#REF!</v>
      </c>
      <c r="X5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6" s="101">
        <v>0</v>
      </c>
      <c r="Z566" s="101"/>
      <c r="AA566" s="101" t="e">
        <f>+Tabla1[[#This Row],[VOLUMEN CONSUMO AGUA LIMPIA TINTORERIA (m3)]]</f>
        <v>#REF!</v>
      </c>
      <c r="AB566" s="104" t="e">
        <f>Tabla1[[#This Row],[VOLUMEN CONSUMO AGUA LIMPIA TINTORERIA (m3)]]/Tabla1[[#This Row],[TOTAL CONSUMO AGUA PRODUCCIÓN (m3)]]</f>
        <v>#REF!</v>
      </c>
      <c r="AC566" s="101" t="e">
        <f>Tabla1[[#This Row],[TOTAL CONSUMO AGUA LIMPIA PRODUCCIÓN (m3)]]-Tabla1[[#This Row],[VOLUMEN CONSUMO AGUA LIMPIA LAVANDERIA (m3)]]</f>
        <v>#REF!</v>
      </c>
      <c r="AD566" s="101">
        <v>0</v>
      </c>
      <c r="AE566" s="105"/>
      <c r="AF566" s="105">
        <v>65</v>
      </c>
      <c r="AG566" s="105">
        <v>45</v>
      </c>
      <c r="AH566" s="105">
        <f>Tabla1[[#This Row],[VOLUMEN CONSUMO AGUA LIMPIA LAVANDERIA (m3)]]</f>
        <v>0</v>
      </c>
      <c r="AI566" s="104" t="e">
        <f>Tabla1[[#This Row],[VOLUMEN CONSUMO AGUA LIMPIA LAVANDERIA (m3)]]/Tabla1[[#This Row],[TOTAL CONSUMO AGUA PRODUCCIÓN (m3)]]</f>
        <v>#REF!</v>
      </c>
      <c r="AJ566" s="105">
        <f>'[1]Contadores Por Turno 2026'!D568-'[1]Contadores Por Turno 2026'!D567</f>
        <v>0</v>
      </c>
      <c r="AK566" s="105">
        <v>0</v>
      </c>
      <c r="AL566" s="105"/>
      <c r="AM566" s="105">
        <v>19</v>
      </c>
      <c r="AN566" s="105">
        <v>0</v>
      </c>
      <c r="AO566" s="218">
        <f>'[1]Contadores Por Turno 2026'!R568-'[1]Contadores Por Turno 2026'!R567</f>
        <v>0</v>
      </c>
      <c r="AP566" s="104" t="str">
        <f t="shared" si="2"/>
        <v>%</v>
      </c>
      <c r="AQ566" s="218">
        <v>786</v>
      </c>
      <c r="AR566" s="218">
        <v>8</v>
      </c>
      <c r="AS566" s="105">
        <f>'[1]Contadores Por Turno 2026'!L568-'[1]Contadores Por Turno 2026'!L567</f>
        <v>0</v>
      </c>
      <c r="AT566" s="218" t="e">
        <f>#REF!-#REF!</f>
        <v>#REF!</v>
      </c>
      <c r="AU566" s="102">
        <f>'[1]Contadores Por Turno 2026'!U568-'[1]Contadores Por Turno 2026'!U567</f>
        <v>0</v>
      </c>
      <c r="AV566" s="102">
        <f>'[1]Contadores Por Turno 2026'!V568-'[1]Contadores Por Turno 2026'!V567</f>
        <v>0</v>
      </c>
      <c r="AW566" s="102">
        <f>'[1]Contadores Por Turno 2026'!W568-'[1]Contadores Por Turno 2026'!W567</f>
        <v>0</v>
      </c>
      <c r="AX566" s="102"/>
      <c r="AY566" s="345">
        <f>('[1]Contadores Por Turno 2026'!AD568-'[1]Contadores Por Turno 2026'!AD567)</f>
        <v>0</v>
      </c>
      <c r="AZ566" s="345">
        <f>('[1]Contadores Por Turno 2026'!S568-'[1]Contadores Por Turno 2026'!S567)/1000</f>
        <v>0</v>
      </c>
      <c r="BA566" s="225"/>
      <c r="BB566" s="4"/>
    </row>
    <row r="567" spans="1:54" ht="15.75" thickBot="1" x14ac:dyDescent="0.3">
      <c r="A567" s="23">
        <f>+A566</f>
        <v>46211</v>
      </c>
      <c r="B567" s="17">
        <v>2</v>
      </c>
      <c r="C567" s="17">
        <f>WEEKNUM(Tabla1[[#This Row],[FECHA]],2)</f>
        <v>28</v>
      </c>
      <c r="D567" s="17">
        <f>DAY(Tabla1[[#This Row],[FECHA]])</f>
        <v>8</v>
      </c>
      <c r="E567" s="17" t="e">
        <f>#REF!-#REF!</f>
        <v>#REF!</v>
      </c>
      <c r="F567" s="17" t="e">
        <f>+Tabla1[[#This Row],[VOLUMEN  INGRESO PTAP (m3)]]*0.75</f>
        <v>#REF!</v>
      </c>
      <c r="H56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7" s="17">
        <f>('[1]Contadores Por Turno 2026'!C569-'[1]Contadores Por Turno 2026'!C568)*10</f>
        <v>0</v>
      </c>
      <c r="J567" s="59">
        <f>Tabla1[[#This Row],[ENTRADA RO 1 (m3)]]</f>
        <v>0</v>
      </c>
      <c r="K567" s="59">
        <f>Tabla1[[#This Row],[RECHAZO ETAPA 1 (m3)]]</f>
        <v>0</v>
      </c>
      <c r="L567" s="59">
        <f>Tabla1[[#This Row],[PERMEADO ETAPA 1  (m3)]]</f>
        <v>0</v>
      </c>
      <c r="M567" s="58" t="e">
        <f>1-(Tabla1[[#This Row],[VOLUMEN ENVIADO A RO (m3)]]-Tabla1[[#This Row],[VOLUMEN ENVIADO PERMEADO RO (m3)]])/Tabla1[[#This Row],[VOLUMEN ENVIADO A RO (m3)]]</f>
        <v>#DIV/0!</v>
      </c>
      <c r="N567" s="59">
        <f>('[1]Contadores Por Turno 2026'!N569-'[1]Contadores Por Turno 2026'!N568)/1000</f>
        <v>0</v>
      </c>
      <c r="O567" s="59">
        <f>('[1]Contadores Por Turno 2026'!O569-'[1]Contadores Por Turno 2026'!O568)</f>
        <v>0</v>
      </c>
      <c r="P567" s="59">
        <f>+Tabla1[[#This Row],[ENTRADA RO 1 (m3)]]-Tabla1[[#This Row],[PERMEADO ETAPA 1  (m3)]]</f>
        <v>0</v>
      </c>
      <c r="Q567" s="58" t="e">
        <f>1-(Tabla1[[#This Row],[VOLUMEN ENVIADO A RO (m3)]]-Tabla1[[#This Row],[VOLUMEN ENVIADO PERMEADO RO (m3)]])/Tabla1[[#This Row],[VOLUMEN ENVIADO A RO (m3)]]</f>
        <v>#DIV/0!</v>
      </c>
      <c r="R567" s="59">
        <v>0</v>
      </c>
      <c r="S567" s="59" t="e">
        <f>((#REF!-#REF!))</f>
        <v>#REF!</v>
      </c>
      <c r="T567" s="59" t="e">
        <f>Tabla1[[#This Row],[ENTRADA ETAPA 2 (m3)]]-Tabla1[[#This Row],[PERMEADO ETAPA 2 (m3)]]</f>
        <v>#REF!</v>
      </c>
      <c r="U567" s="58" t="s">
        <v>18</v>
      </c>
      <c r="V567" s="59">
        <f>Tabla1[[#This Row],[VOLUMEN ENVIADO PERMEADO RO (m3)]]</f>
        <v>0</v>
      </c>
      <c r="W567" s="106" t="e">
        <f>Tabla1[[#This Row],[TOTAL CONSUMO AGUA LIMPIA PRODUCCIÓN (m3)]]+Tabla1[[#This Row],[TOTAL CONSUMO AGUA RECHAZO PRODUCCIÓN (m3)]]</f>
        <v>#REF!</v>
      </c>
      <c r="X5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7" s="106">
        <v>0</v>
      </c>
      <c r="Z567" s="106"/>
      <c r="AA567" s="106" t="e">
        <f>+Tabla1[[#This Row],[VOLUMEN CONSUMO AGUA LIMPIA TINTORERIA (m3)]]</f>
        <v>#REF!</v>
      </c>
      <c r="AB567" s="104" t="e">
        <f>Tabla1[[#This Row],[VOLUMEN CONSUMO AGUA LIMPIA TINTORERIA (m3)]]/Tabla1[[#This Row],[TOTAL CONSUMO AGUA PRODUCCIÓN (m3)]]</f>
        <v>#REF!</v>
      </c>
      <c r="AC567" s="106" t="e">
        <f>Tabla1[[#This Row],[TOTAL CONSUMO AGUA LIMPIA PRODUCCIÓN (m3)]]-Tabla1[[#This Row],[VOLUMEN CONSUMO AGUA LIMPIA LAVANDERIA (m3)]]</f>
        <v>#REF!</v>
      </c>
      <c r="AD567" s="106">
        <v>0</v>
      </c>
      <c r="AE567" s="110"/>
      <c r="AF567" s="110">
        <v>65</v>
      </c>
      <c r="AG567" s="110">
        <v>45</v>
      </c>
      <c r="AH567" s="110">
        <f>Tabla1[[#This Row],[VOLUMEN CONSUMO AGUA LIMPIA LAVANDERIA (m3)]]</f>
        <v>0</v>
      </c>
      <c r="AI567" s="104" t="e">
        <f>Tabla1[[#This Row],[VOLUMEN CONSUMO AGUA LIMPIA LAVANDERIA (m3)]]/Tabla1[[#This Row],[TOTAL CONSUMO AGUA PRODUCCIÓN (m3)]]</f>
        <v>#REF!</v>
      </c>
      <c r="AJ567" s="110">
        <f>'[1]Contadores Por Turno 2026'!D569-'[1]Contadores Por Turno 2026'!D568</f>
        <v>0</v>
      </c>
      <c r="AK567" s="110">
        <v>0</v>
      </c>
      <c r="AL567" s="110"/>
      <c r="AM567" s="110">
        <v>19</v>
      </c>
      <c r="AN567" s="110">
        <v>0</v>
      </c>
      <c r="AO567" s="219">
        <f>'[1]Contadores Por Turno 2026'!R569-'[1]Contadores Por Turno 2026'!R568</f>
        <v>0</v>
      </c>
      <c r="AP567" s="109" t="str">
        <f t="shared" si="2"/>
        <v>%</v>
      </c>
      <c r="AQ567" s="219"/>
      <c r="AR567" s="219">
        <v>8</v>
      </c>
      <c r="AS567" s="110">
        <f>'[1]Contadores Por Turno 2026'!L569-'[1]Contadores Por Turno 2026'!L568</f>
        <v>0</v>
      </c>
      <c r="AT567" s="219" t="e">
        <f>#REF!-#REF!</f>
        <v>#REF!</v>
      </c>
      <c r="AU567" s="107">
        <f>'[1]Contadores Por Turno 2026'!U569-'[1]Contadores Por Turno 2026'!U568</f>
        <v>0</v>
      </c>
      <c r="AV567" s="107">
        <f>'[1]Contadores Por Turno 2026'!V569-'[1]Contadores Por Turno 2026'!V568</f>
        <v>0</v>
      </c>
      <c r="AW567" s="107">
        <f>'[1]Contadores Por Turno 2026'!W569-'[1]Contadores Por Turno 2026'!W568</f>
        <v>0</v>
      </c>
      <c r="AX567" s="107"/>
      <c r="AY567" s="346">
        <f>('[1]Contadores Por Turno 2026'!AD569-'[1]Contadores Por Turno 2026'!AD568)</f>
        <v>0</v>
      </c>
      <c r="AZ567" s="346">
        <f>('[1]Contadores Por Turno 2026'!S569-'[1]Contadores Por Turno 2026'!S568)/1000</f>
        <v>0</v>
      </c>
      <c r="BA567" s="225"/>
      <c r="BB567" s="4"/>
    </row>
    <row r="568" spans="1:54" ht="15.75" thickBot="1" x14ac:dyDescent="0.3">
      <c r="A568" s="27">
        <f>+A567</f>
        <v>46211</v>
      </c>
      <c r="B568" s="28">
        <v>3</v>
      </c>
      <c r="C568" s="28">
        <f>WEEKNUM(Tabla1[[#This Row],[FECHA]],2)</f>
        <v>28</v>
      </c>
      <c r="D568" s="28">
        <f>DAY(Tabla1[[#This Row],[FECHA]])</f>
        <v>8</v>
      </c>
      <c r="E568" s="28" t="e">
        <f>#REF!-#REF!</f>
        <v>#REF!</v>
      </c>
      <c r="F568" s="28" t="e">
        <f>+Tabla1[[#This Row],[VOLUMEN  INGRESO PTAP (m3)]]*0.75</f>
        <v>#REF!</v>
      </c>
      <c r="G568" s="28"/>
      <c r="H56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8" s="28">
        <f>('[1]Contadores Por Turno 2026'!C570-'[1]Contadores Por Turno 2026'!C569)*10</f>
        <v>0</v>
      </c>
      <c r="J568" s="61">
        <f>Tabla1[[#This Row],[ENTRADA RO 1 (m3)]]</f>
        <v>0</v>
      </c>
      <c r="K568" s="61">
        <f>Tabla1[[#This Row],[RECHAZO ETAPA 1 (m3)]]</f>
        <v>0</v>
      </c>
      <c r="L568" s="61">
        <f>Tabla1[[#This Row],[PERMEADO ETAPA 1  (m3)]]</f>
        <v>0</v>
      </c>
      <c r="M568" s="60" t="e">
        <f>1-(Tabla1[[#This Row],[VOLUMEN ENVIADO A RO (m3)]]-Tabla1[[#This Row],[VOLUMEN ENVIADO PERMEADO RO (m3)]])/Tabla1[[#This Row],[VOLUMEN ENVIADO A RO (m3)]]</f>
        <v>#DIV/0!</v>
      </c>
      <c r="N568" s="61">
        <f>('[1]Contadores Por Turno 2026'!N570-'[1]Contadores Por Turno 2026'!N569)/1000</f>
        <v>0</v>
      </c>
      <c r="O568" s="61">
        <f>('[1]Contadores Por Turno 2026'!O570-'[1]Contadores Por Turno 2026'!O569)</f>
        <v>0</v>
      </c>
      <c r="P568" s="61">
        <f>+Tabla1[[#This Row],[ENTRADA RO 1 (m3)]]-Tabla1[[#This Row],[PERMEADO ETAPA 1  (m3)]]</f>
        <v>0</v>
      </c>
      <c r="Q568" s="60" t="e">
        <f>1-(Tabla1[[#This Row],[VOLUMEN ENVIADO A RO (m3)]]-Tabla1[[#This Row],[VOLUMEN ENVIADO PERMEADO RO (m3)]])/Tabla1[[#This Row],[VOLUMEN ENVIADO A RO (m3)]]</f>
        <v>#DIV/0!</v>
      </c>
      <c r="R568" s="61">
        <v>0</v>
      </c>
      <c r="S568" s="61" t="e">
        <f>((#REF!-#REF!))</f>
        <v>#REF!</v>
      </c>
      <c r="T568" s="61" t="e">
        <f>Tabla1[[#This Row],[ENTRADA ETAPA 2 (m3)]]-Tabla1[[#This Row],[PERMEADO ETAPA 2 (m3)]]</f>
        <v>#REF!</v>
      </c>
      <c r="U568" s="60" t="s">
        <v>18</v>
      </c>
      <c r="V568" s="61">
        <f>Tabla1[[#This Row],[VOLUMEN ENVIADO PERMEADO RO (m3)]]</f>
        <v>0</v>
      </c>
      <c r="W568" s="111" t="e">
        <f>Tabla1[[#This Row],[TOTAL CONSUMO AGUA LIMPIA PRODUCCIÓN (m3)]]+Tabla1[[#This Row],[TOTAL CONSUMO AGUA RECHAZO PRODUCCIÓN (m3)]]</f>
        <v>#REF!</v>
      </c>
      <c r="X56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8" s="111">
        <v>0</v>
      </c>
      <c r="Z568" s="111"/>
      <c r="AA568" s="111" t="e">
        <f>+Tabla1[[#This Row],[VOLUMEN CONSUMO AGUA LIMPIA TINTORERIA (m3)]]</f>
        <v>#REF!</v>
      </c>
      <c r="AB568" s="104" t="e">
        <f>Tabla1[[#This Row],[VOLUMEN CONSUMO AGUA LIMPIA TINTORERIA (m3)]]/Tabla1[[#This Row],[TOTAL CONSUMO AGUA PRODUCCIÓN (m3)]]</f>
        <v>#REF!</v>
      </c>
      <c r="AC568" s="111" t="e">
        <f>Tabla1[[#This Row],[TOTAL CONSUMO AGUA LIMPIA PRODUCCIÓN (m3)]]-Tabla1[[#This Row],[VOLUMEN CONSUMO AGUA LIMPIA LAVANDERIA (m3)]]</f>
        <v>#REF!</v>
      </c>
      <c r="AD568" s="111">
        <v>0</v>
      </c>
      <c r="AE568" s="115"/>
      <c r="AF568" s="115">
        <v>65</v>
      </c>
      <c r="AG568" s="115">
        <v>45</v>
      </c>
      <c r="AH568" s="115">
        <f>Tabla1[[#This Row],[VOLUMEN CONSUMO AGUA LIMPIA LAVANDERIA (m3)]]</f>
        <v>0</v>
      </c>
      <c r="AI568" s="104" t="e">
        <f>Tabla1[[#This Row],[VOLUMEN CONSUMO AGUA LIMPIA LAVANDERIA (m3)]]/Tabla1[[#This Row],[TOTAL CONSUMO AGUA PRODUCCIÓN (m3)]]</f>
        <v>#REF!</v>
      </c>
      <c r="AJ568" s="115">
        <f>'[1]Contadores Por Turno 2026'!D570-'[1]Contadores Por Turno 2026'!D569</f>
        <v>0</v>
      </c>
      <c r="AK568" s="115">
        <v>0</v>
      </c>
      <c r="AL568" s="115"/>
      <c r="AM568" s="115">
        <v>19</v>
      </c>
      <c r="AN568" s="115">
        <v>0</v>
      </c>
      <c r="AO568" s="220">
        <f>'[1]Contadores Por Turno 2026'!R570-'[1]Contadores Por Turno 2026'!R569</f>
        <v>0</v>
      </c>
      <c r="AP568" s="114" t="str">
        <f t="shared" si="2"/>
        <v>%</v>
      </c>
      <c r="AQ568" s="220"/>
      <c r="AR568" s="220">
        <v>8</v>
      </c>
      <c r="AS568" s="115">
        <f>'[1]Contadores Por Turno 2026'!L570-'[1]Contadores Por Turno 2026'!L569</f>
        <v>0</v>
      </c>
      <c r="AT568" s="220" t="e">
        <f>#REF!-#REF!</f>
        <v>#REF!</v>
      </c>
      <c r="AU568" s="112">
        <f>'[1]Contadores Por Turno 2026'!U570-'[1]Contadores Por Turno 2026'!U569</f>
        <v>0</v>
      </c>
      <c r="AV568" s="112">
        <f>'[1]Contadores Por Turno 2026'!V570-'[1]Contadores Por Turno 2026'!V569</f>
        <v>0</v>
      </c>
      <c r="AW568" s="112">
        <f>'[1]Contadores Por Turno 2026'!W570-'[1]Contadores Por Turno 2026'!W569</f>
        <v>0</v>
      </c>
      <c r="AX568" s="112"/>
      <c r="AY568" s="112">
        <f>('[1]Contadores Por Turno 2026'!AD570-'[1]Contadores Por Turno 2026'!AD569)</f>
        <v>0</v>
      </c>
      <c r="AZ568" s="112">
        <f>('[1]Contadores Por Turno 2026'!S570-'[1]Contadores Por Turno 2026'!S569)/1000</f>
        <v>0</v>
      </c>
      <c r="BA568" s="225"/>
      <c r="BB568" s="4"/>
    </row>
    <row r="569" spans="1:54" ht="15.75" thickBot="1" x14ac:dyDescent="0.3">
      <c r="A569" s="25">
        <f>+A568+1</f>
        <v>46212</v>
      </c>
      <c r="B569" s="26">
        <v>1</v>
      </c>
      <c r="C569" s="26">
        <f>WEEKNUM(Tabla1[[#This Row],[FECHA]],2)</f>
        <v>28</v>
      </c>
      <c r="D569" s="26">
        <f>DAY(Tabla1[[#This Row],[FECHA]])</f>
        <v>9</v>
      </c>
      <c r="E569" s="26" t="e">
        <f>#REF!-#REF!</f>
        <v>#REF!</v>
      </c>
      <c r="F569" s="26" t="e">
        <f>+Tabla1[[#This Row],[VOLUMEN  INGRESO PTAP (m3)]]*0.75</f>
        <v>#REF!</v>
      </c>
      <c r="G569" s="26"/>
      <c r="H5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9" s="26">
        <f>('[1]Contadores Por Turno 2026'!C571-'[1]Contadores Por Turno 2026'!C570)*10</f>
        <v>0</v>
      </c>
      <c r="J569" s="57">
        <f>Tabla1[[#This Row],[ENTRADA RO 1 (m3)]]</f>
        <v>0</v>
      </c>
      <c r="K569" s="57">
        <f>Tabla1[[#This Row],[RECHAZO ETAPA 1 (m3)]]</f>
        <v>0</v>
      </c>
      <c r="L569" s="57">
        <f>Tabla1[[#This Row],[PERMEADO ETAPA 1  (m3)]]</f>
        <v>0</v>
      </c>
      <c r="M569" s="56" t="e">
        <f>1-(Tabla1[[#This Row],[VOLUMEN ENVIADO A RO (m3)]]-Tabla1[[#This Row],[VOLUMEN ENVIADO PERMEADO RO (m3)]])/Tabla1[[#This Row],[VOLUMEN ENVIADO A RO (m3)]]</f>
        <v>#DIV/0!</v>
      </c>
      <c r="N569" s="57">
        <f>('[1]Contadores Por Turno 2026'!N571-'[1]Contadores Por Turno 2026'!N570)/1000</f>
        <v>0</v>
      </c>
      <c r="O569" s="57">
        <f>('[1]Contadores Por Turno 2026'!O571-'[1]Contadores Por Turno 2026'!O570)</f>
        <v>0</v>
      </c>
      <c r="P569" s="57">
        <f>+Tabla1[[#This Row],[ENTRADA RO 1 (m3)]]-Tabla1[[#This Row],[PERMEADO ETAPA 1  (m3)]]</f>
        <v>0</v>
      </c>
      <c r="Q569" s="56" t="e">
        <f>1-(Tabla1[[#This Row],[VOLUMEN ENVIADO A RO (m3)]]-Tabla1[[#This Row],[VOLUMEN ENVIADO PERMEADO RO (m3)]])/Tabla1[[#This Row],[VOLUMEN ENVIADO A RO (m3)]]</f>
        <v>#DIV/0!</v>
      </c>
      <c r="R569" s="57">
        <v>0</v>
      </c>
      <c r="S569" s="57" t="e">
        <f>((#REF!-#REF!))</f>
        <v>#REF!</v>
      </c>
      <c r="T569" s="57" t="e">
        <f>Tabla1[[#This Row],[ENTRADA ETAPA 2 (m3)]]-Tabla1[[#This Row],[PERMEADO ETAPA 2 (m3)]]</f>
        <v>#REF!</v>
      </c>
      <c r="U569" s="56" t="s">
        <v>18</v>
      </c>
      <c r="V569" s="57">
        <f>Tabla1[[#This Row],[VOLUMEN ENVIADO PERMEADO RO (m3)]]</f>
        <v>0</v>
      </c>
      <c r="W569" s="101" t="e">
        <f>Tabla1[[#This Row],[TOTAL CONSUMO AGUA LIMPIA PRODUCCIÓN (m3)]]+Tabla1[[#This Row],[TOTAL CONSUMO AGUA RECHAZO PRODUCCIÓN (m3)]]</f>
        <v>#REF!</v>
      </c>
      <c r="X5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9" s="101">
        <v>0</v>
      </c>
      <c r="Z569" s="101"/>
      <c r="AA569" s="101" t="e">
        <f>+Tabla1[[#This Row],[VOLUMEN CONSUMO AGUA LIMPIA TINTORERIA (m3)]]</f>
        <v>#REF!</v>
      </c>
      <c r="AB569" s="104" t="e">
        <f>Tabla1[[#This Row],[VOLUMEN CONSUMO AGUA LIMPIA TINTORERIA (m3)]]/Tabla1[[#This Row],[TOTAL CONSUMO AGUA PRODUCCIÓN (m3)]]</f>
        <v>#REF!</v>
      </c>
      <c r="AC569" s="101" t="e">
        <f>Tabla1[[#This Row],[TOTAL CONSUMO AGUA LIMPIA PRODUCCIÓN (m3)]]-Tabla1[[#This Row],[VOLUMEN CONSUMO AGUA LIMPIA LAVANDERIA (m3)]]</f>
        <v>#REF!</v>
      </c>
      <c r="AD569" s="101">
        <v>0</v>
      </c>
      <c r="AE569" s="105"/>
      <c r="AF569" s="105">
        <v>65</v>
      </c>
      <c r="AG569" s="105">
        <v>45</v>
      </c>
      <c r="AH569" s="105">
        <f>Tabla1[[#This Row],[VOLUMEN CONSUMO AGUA LIMPIA LAVANDERIA (m3)]]</f>
        <v>0</v>
      </c>
      <c r="AI569" s="104" t="e">
        <f>Tabla1[[#This Row],[VOLUMEN CONSUMO AGUA LIMPIA LAVANDERIA (m3)]]/Tabla1[[#This Row],[TOTAL CONSUMO AGUA PRODUCCIÓN (m3)]]</f>
        <v>#REF!</v>
      </c>
      <c r="AJ569" s="105">
        <f>'[1]Contadores Por Turno 2026'!D571-'[1]Contadores Por Turno 2026'!D570</f>
        <v>0</v>
      </c>
      <c r="AK569" s="105">
        <v>0</v>
      </c>
      <c r="AL569" s="105"/>
      <c r="AM569" s="105">
        <v>19</v>
      </c>
      <c r="AN569" s="105">
        <v>0</v>
      </c>
      <c r="AO569" s="218">
        <f>'[1]Contadores Por Turno 2026'!R571-'[1]Contadores Por Turno 2026'!R570</f>
        <v>0</v>
      </c>
      <c r="AP569" s="104" t="str">
        <f t="shared" si="2"/>
        <v>%</v>
      </c>
      <c r="AQ569" s="218">
        <v>0</v>
      </c>
      <c r="AR569" s="218">
        <v>8</v>
      </c>
      <c r="AS569" s="105">
        <f>'[1]Contadores Por Turno 2026'!L571-'[1]Contadores Por Turno 2026'!L570</f>
        <v>0</v>
      </c>
      <c r="AT569" s="218" t="e">
        <f>#REF!-#REF!</f>
        <v>#REF!</v>
      </c>
      <c r="AU569" s="102">
        <f>'[1]Contadores Por Turno 2026'!U571-'[1]Contadores Por Turno 2026'!U570</f>
        <v>0</v>
      </c>
      <c r="AV569" s="102">
        <f>'[1]Contadores Por Turno 2026'!V571-'[1]Contadores Por Turno 2026'!V570</f>
        <v>0</v>
      </c>
      <c r="AW569" s="102">
        <f>'[1]Contadores Por Turno 2026'!W571-'[1]Contadores Por Turno 2026'!W570</f>
        <v>0</v>
      </c>
      <c r="AX569" s="102"/>
      <c r="AY569" s="345">
        <f>('[1]Contadores Por Turno 2026'!AD571-'[1]Contadores Por Turno 2026'!AD570)</f>
        <v>0</v>
      </c>
      <c r="AZ569" s="345">
        <f>('[1]Contadores Por Turno 2026'!S571-'[1]Contadores Por Turno 2026'!S570)/1000</f>
        <v>0</v>
      </c>
      <c r="BA569" s="225"/>
      <c r="BB569" s="4"/>
    </row>
    <row r="570" spans="1:54" ht="15.75" thickBot="1" x14ac:dyDescent="0.3">
      <c r="A570" s="23">
        <f>+A569</f>
        <v>46212</v>
      </c>
      <c r="B570" s="17">
        <v>2</v>
      </c>
      <c r="C570" s="17">
        <f>WEEKNUM(Tabla1[[#This Row],[FECHA]],2)</f>
        <v>28</v>
      </c>
      <c r="D570" s="17">
        <f>DAY(Tabla1[[#This Row],[FECHA]])</f>
        <v>9</v>
      </c>
      <c r="E570" s="17" t="e">
        <f>#REF!-#REF!</f>
        <v>#REF!</v>
      </c>
      <c r="F570" s="17" t="e">
        <f>+Tabla1[[#This Row],[VOLUMEN  INGRESO PTAP (m3)]]*0.75</f>
        <v>#REF!</v>
      </c>
      <c r="H57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0" s="17">
        <f>('[1]Contadores Por Turno 2026'!C572-'[1]Contadores Por Turno 2026'!C571)*10</f>
        <v>0</v>
      </c>
      <c r="J570" s="59">
        <f>Tabla1[[#This Row],[ENTRADA RO 1 (m3)]]</f>
        <v>0</v>
      </c>
      <c r="K570" s="59">
        <f>Tabla1[[#This Row],[RECHAZO ETAPA 1 (m3)]]</f>
        <v>0</v>
      </c>
      <c r="L570" s="59">
        <f>Tabla1[[#This Row],[PERMEADO ETAPA 1  (m3)]]</f>
        <v>0</v>
      </c>
      <c r="M570" s="58" t="e">
        <f>1-(Tabla1[[#This Row],[VOLUMEN ENVIADO A RO (m3)]]-Tabla1[[#This Row],[VOLUMEN ENVIADO PERMEADO RO (m3)]])/Tabla1[[#This Row],[VOLUMEN ENVIADO A RO (m3)]]</f>
        <v>#DIV/0!</v>
      </c>
      <c r="N570" s="59">
        <f>('[1]Contadores Por Turno 2026'!N572-'[1]Contadores Por Turno 2026'!N571)/1000</f>
        <v>0</v>
      </c>
      <c r="O570" s="59">
        <f>('[1]Contadores Por Turno 2026'!O572-'[1]Contadores Por Turno 2026'!O571)</f>
        <v>0</v>
      </c>
      <c r="P570" s="59">
        <f>+Tabla1[[#This Row],[ENTRADA RO 1 (m3)]]-Tabla1[[#This Row],[PERMEADO ETAPA 1  (m3)]]</f>
        <v>0</v>
      </c>
      <c r="Q570" s="58" t="e">
        <f>1-(Tabla1[[#This Row],[VOLUMEN ENVIADO A RO (m3)]]-Tabla1[[#This Row],[VOLUMEN ENVIADO PERMEADO RO (m3)]])/Tabla1[[#This Row],[VOLUMEN ENVIADO A RO (m3)]]</f>
        <v>#DIV/0!</v>
      </c>
      <c r="R570" s="59">
        <v>0</v>
      </c>
      <c r="S570" s="59" t="e">
        <f>((#REF!-#REF!))</f>
        <v>#REF!</v>
      </c>
      <c r="T570" s="59" t="e">
        <f>Tabla1[[#This Row],[ENTRADA ETAPA 2 (m3)]]-Tabla1[[#This Row],[PERMEADO ETAPA 2 (m3)]]</f>
        <v>#REF!</v>
      </c>
      <c r="U570" s="58" t="s">
        <v>18</v>
      </c>
      <c r="V570" s="59">
        <f>Tabla1[[#This Row],[VOLUMEN ENVIADO PERMEADO RO (m3)]]</f>
        <v>0</v>
      </c>
      <c r="W570" s="106" t="e">
        <f>Tabla1[[#This Row],[TOTAL CONSUMO AGUA LIMPIA PRODUCCIÓN (m3)]]+Tabla1[[#This Row],[TOTAL CONSUMO AGUA RECHAZO PRODUCCIÓN (m3)]]</f>
        <v>#REF!</v>
      </c>
      <c r="X5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0" s="106">
        <v>0</v>
      </c>
      <c r="Z570" s="106"/>
      <c r="AA570" s="106" t="e">
        <f>+Tabla1[[#This Row],[VOLUMEN CONSUMO AGUA LIMPIA TINTORERIA (m3)]]</f>
        <v>#REF!</v>
      </c>
      <c r="AB570" s="104" t="e">
        <f>Tabla1[[#This Row],[VOLUMEN CONSUMO AGUA LIMPIA TINTORERIA (m3)]]/Tabla1[[#This Row],[TOTAL CONSUMO AGUA PRODUCCIÓN (m3)]]</f>
        <v>#REF!</v>
      </c>
      <c r="AC570" s="106" t="e">
        <f>Tabla1[[#This Row],[TOTAL CONSUMO AGUA LIMPIA PRODUCCIÓN (m3)]]-Tabla1[[#This Row],[VOLUMEN CONSUMO AGUA LIMPIA LAVANDERIA (m3)]]</f>
        <v>#REF!</v>
      </c>
      <c r="AD570" s="106">
        <v>0</v>
      </c>
      <c r="AE570" s="110"/>
      <c r="AF570" s="110">
        <v>65</v>
      </c>
      <c r="AG570" s="110">
        <v>45</v>
      </c>
      <c r="AH570" s="110">
        <f>Tabla1[[#This Row],[VOLUMEN CONSUMO AGUA LIMPIA LAVANDERIA (m3)]]</f>
        <v>0</v>
      </c>
      <c r="AI570" s="104" t="e">
        <f>Tabla1[[#This Row],[VOLUMEN CONSUMO AGUA LIMPIA LAVANDERIA (m3)]]/Tabla1[[#This Row],[TOTAL CONSUMO AGUA PRODUCCIÓN (m3)]]</f>
        <v>#REF!</v>
      </c>
      <c r="AJ570" s="110">
        <f>'[1]Contadores Por Turno 2026'!D572-'[1]Contadores Por Turno 2026'!D571</f>
        <v>0</v>
      </c>
      <c r="AK570" s="110">
        <v>0</v>
      </c>
      <c r="AL570" s="110"/>
      <c r="AM570" s="110">
        <v>19</v>
      </c>
      <c r="AN570" s="110">
        <v>0</v>
      </c>
      <c r="AO570" s="219">
        <f>'[1]Contadores Por Turno 2026'!R572-'[1]Contadores Por Turno 2026'!R571</f>
        <v>0</v>
      </c>
      <c r="AP570" s="109" t="str">
        <f t="shared" si="2"/>
        <v>%</v>
      </c>
      <c r="AQ570" s="219"/>
      <c r="AR570" s="219">
        <v>8</v>
      </c>
      <c r="AS570" s="110">
        <f>'[1]Contadores Por Turno 2026'!L572-'[1]Contadores Por Turno 2026'!L571</f>
        <v>0</v>
      </c>
      <c r="AT570" s="219" t="e">
        <f>#REF!-#REF!</f>
        <v>#REF!</v>
      </c>
      <c r="AU570" s="107">
        <f>'[1]Contadores Por Turno 2026'!U572-'[1]Contadores Por Turno 2026'!U571</f>
        <v>0</v>
      </c>
      <c r="AV570" s="107">
        <f>'[1]Contadores Por Turno 2026'!V572-'[1]Contadores Por Turno 2026'!V571</f>
        <v>0</v>
      </c>
      <c r="AW570" s="107">
        <f>'[1]Contadores Por Turno 2026'!W572-'[1]Contadores Por Turno 2026'!W571</f>
        <v>0</v>
      </c>
      <c r="AX570" s="107"/>
      <c r="AY570" s="346">
        <f>('[1]Contadores Por Turno 2026'!AD572-'[1]Contadores Por Turno 2026'!AD571)</f>
        <v>0</v>
      </c>
      <c r="AZ570" s="346">
        <f>('[1]Contadores Por Turno 2026'!S572-'[1]Contadores Por Turno 2026'!S571)/1000</f>
        <v>0</v>
      </c>
      <c r="BA570" s="225"/>
      <c r="BB570" s="4"/>
    </row>
    <row r="571" spans="1:54" ht="15.75" thickBot="1" x14ac:dyDescent="0.3">
      <c r="A571" s="27">
        <f>+A570</f>
        <v>46212</v>
      </c>
      <c r="B571" s="28">
        <v>3</v>
      </c>
      <c r="C571" s="28">
        <f>WEEKNUM(Tabla1[[#This Row],[FECHA]],2)</f>
        <v>28</v>
      </c>
      <c r="D571" s="28">
        <f>DAY(Tabla1[[#This Row],[FECHA]])</f>
        <v>9</v>
      </c>
      <c r="E571" s="28" t="e">
        <f>#REF!-#REF!</f>
        <v>#REF!</v>
      </c>
      <c r="F571" s="28" t="e">
        <f>+Tabla1[[#This Row],[VOLUMEN  INGRESO PTAP (m3)]]*0.75</f>
        <v>#REF!</v>
      </c>
      <c r="G571" s="28"/>
      <c r="H57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1" s="28">
        <f>('[1]Contadores Por Turno 2026'!C573-'[1]Contadores Por Turno 2026'!C572)*10</f>
        <v>0</v>
      </c>
      <c r="J571" s="61">
        <f>Tabla1[[#This Row],[ENTRADA RO 1 (m3)]]</f>
        <v>0</v>
      </c>
      <c r="K571" s="61">
        <f>Tabla1[[#This Row],[RECHAZO ETAPA 1 (m3)]]</f>
        <v>0</v>
      </c>
      <c r="L571" s="61">
        <f>Tabla1[[#This Row],[PERMEADO ETAPA 1  (m3)]]</f>
        <v>0</v>
      </c>
      <c r="M571" s="60" t="e">
        <f>1-(Tabla1[[#This Row],[VOLUMEN ENVIADO A RO (m3)]]-Tabla1[[#This Row],[VOLUMEN ENVIADO PERMEADO RO (m3)]])/Tabla1[[#This Row],[VOLUMEN ENVIADO A RO (m3)]]</f>
        <v>#DIV/0!</v>
      </c>
      <c r="N571" s="61">
        <f>('[1]Contadores Por Turno 2026'!N573-'[1]Contadores Por Turno 2026'!N572)/1000</f>
        <v>0</v>
      </c>
      <c r="O571" s="61">
        <f>('[1]Contadores Por Turno 2026'!O573-'[1]Contadores Por Turno 2026'!O572)</f>
        <v>0</v>
      </c>
      <c r="P571" s="61">
        <f>+Tabla1[[#This Row],[ENTRADA RO 1 (m3)]]-Tabla1[[#This Row],[PERMEADO ETAPA 1  (m3)]]</f>
        <v>0</v>
      </c>
      <c r="Q571" s="60" t="e">
        <f>1-(Tabla1[[#This Row],[VOLUMEN ENVIADO A RO (m3)]]-Tabla1[[#This Row],[VOLUMEN ENVIADO PERMEADO RO (m3)]])/Tabla1[[#This Row],[VOLUMEN ENVIADO A RO (m3)]]</f>
        <v>#DIV/0!</v>
      </c>
      <c r="R571" s="61">
        <v>0</v>
      </c>
      <c r="S571" s="61" t="e">
        <f>((#REF!-#REF!))</f>
        <v>#REF!</v>
      </c>
      <c r="T571" s="61" t="e">
        <f>Tabla1[[#This Row],[ENTRADA ETAPA 2 (m3)]]-Tabla1[[#This Row],[PERMEADO ETAPA 2 (m3)]]</f>
        <v>#REF!</v>
      </c>
      <c r="U571" s="60" t="s">
        <v>18</v>
      </c>
      <c r="V571" s="61">
        <f>Tabla1[[#This Row],[VOLUMEN ENVIADO PERMEADO RO (m3)]]</f>
        <v>0</v>
      </c>
      <c r="W571" s="111" t="e">
        <f>Tabla1[[#This Row],[TOTAL CONSUMO AGUA LIMPIA PRODUCCIÓN (m3)]]+Tabla1[[#This Row],[TOTAL CONSUMO AGUA RECHAZO PRODUCCIÓN (m3)]]</f>
        <v>#REF!</v>
      </c>
      <c r="X57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1" s="111">
        <v>0</v>
      </c>
      <c r="Z571" s="111"/>
      <c r="AA571" s="111" t="e">
        <f>+Tabla1[[#This Row],[VOLUMEN CONSUMO AGUA LIMPIA TINTORERIA (m3)]]</f>
        <v>#REF!</v>
      </c>
      <c r="AB571" s="104" t="e">
        <f>Tabla1[[#This Row],[VOLUMEN CONSUMO AGUA LIMPIA TINTORERIA (m3)]]/Tabla1[[#This Row],[TOTAL CONSUMO AGUA PRODUCCIÓN (m3)]]</f>
        <v>#REF!</v>
      </c>
      <c r="AC571" s="111" t="e">
        <f>Tabla1[[#This Row],[TOTAL CONSUMO AGUA LIMPIA PRODUCCIÓN (m3)]]-Tabla1[[#This Row],[VOLUMEN CONSUMO AGUA LIMPIA LAVANDERIA (m3)]]</f>
        <v>#REF!</v>
      </c>
      <c r="AD571" s="111">
        <v>0</v>
      </c>
      <c r="AE571" s="115"/>
      <c r="AF571" s="115">
        <v>65</v>
      </c>
      <c r="AG571" s="115">
        <v>45</v>
      </c>
      <c r="AH571" s="115">
        <f>Tabla1[[#This Row],[VOLUMEN CONSUMO AGUA LIMPIA LAVANDERIA (m3)]]</f>
        <v>0</v>
      </c>
      <c r="AI571" s="104" t="e">
        <f>Tabla1[[#This Row],[VOLUMEN CONSUMO AGUA LIMPIA LAVANDERIA (m3)]]/Tabla1[[#This Row],[TOTAL CONSUMO AGUA PRODUCCIÓN (m3)]]</f>
        <v>#REF!</v>
      </c>
      <c r="AJ571" s="115">
        <f>'[1]Contadores Por Turno 2026'!D573-'[1]Contadores Por Turno 2026'!D572</f>
        <v>0</v>
      </c>
      <c r="AK571" s="115">
        <v>0</v>
      </c>
      <c r="AL571" s="115"/>
      <c r="AM571" s="115">
        <v>19</v>
      </c>
      <c r="AN571" s="115">
        <v>0</v>
      </c>
      <c r="AO571" s="220">
        <f>'[1]Contadores Por Turno 2026'!R573-'[1]Contadores Por Turno 2026'!R572</f>
        <v>0</v>
      </c>
      <c r="AP571" s="114" t="str">
        <f t="shared" si="2"/>
        <v>%</v>
      </c>
      <c r="AQ571" s="220"/>
      <c r="AR571" s="220">
        <v>8</v>
      </c>
      <c r="AS571" s="115">
        <f>'[1]Contadores Por Turno 2026'!L573-'[1]Contadores Por Turno 2026'!L572</f>
        <v>0</v>
      </c>
      <c r="AT571" s="220" t="e">
        <f>#REF!-#REF!</f>
        <v>#REF!</v>
      </c>
      <c r="AU571" s="112">
        <f>'[1]Contadores Por Turno 2026'!U573-'[1]Contadores Por Turno 2026'!U572</f>
        <v>0</v>
      </c>
      <c r="AV571" s="112">
        <f>'[1]Contadores Por Turno 2026'!V573-'[1]Contadores Por Turno 2026'!V572</f>
        <v>0</v>
      </c>
      <c r="AW571" s="112">
        <f>'[1]Contadores Por Turno 2026'!W573-'[1]Contadores Por Turno 2026'!W572</f>
        <v>0</v>
      </c>
      <c r="AX571" s="112"/>
      <c r="AY571" s="112">
        <f>('[1]Contadores Por Turno 2026'!AD573-'[1]Contadores Por Turno 2026'!AD572)</f>
        <v>0</v>
      </c>
      <c r="AZ571" s="112">
        <f>('[1]Contadores Por Turno 2026'!S573-'[1]Contadores Por Turno 2026'!S572)/1000</f>
        <v>0</v>
      </c>
      <c r="BA571" s="225"/>
      <c r="BB571" s="4"/>
    </row>
    <row r="572" spans="1:54" ht="15.75" thickBot="1" x14ac:dyDescent="0.3">
      <c r="A572" s="25">
        <f>+A571+1</f>
        <v>46213</v>
      </c>
      <c r="B572" s="26">
        <v>1</v>
      </c>
      <c r="C572" s="26">
        <f>WEEKNUM(Tabla1[[#This Row],[FECHA]],2)</f>
        <v>28</v>
      </c>
      <c r="D572" s="26">
        <f>DAY(Tabla1[[#This Row],[FECHA]])</f>
        <v>10</v>
      </c>
      <c r="E572" s="26" t="e">
        <f>#REF!-#REF!</f>
        <v>#REF!</v>
      </c>
      <c r="F572" s="26" t="e">
        <f>+Tabla1[[#This Row],[VOLUMEN  INGRESO PTAP (m3)]]*0.75</f>
        <v>#REF!</v>
      </c>
      <c r="G572" s="26"/>
      <c r="H5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2" s="26">
        <f>('[1]Contadores Por Turno 2026'!C574-'[1]Contadores Por Turno 2026'!C573)*10</f>
        <v>0</v>
      </c>
      <c r="J572" s="57">
        <f>Tabla1[[#This Row],[ENTRADA RO 1 (m3)]]</f>
        <v>0</v>
      </c>
      <c r="K572" s="57">
        <f>Tabla1[[#This Row],[RECHAZO ETAPA 1 (m3)]]</f>
        <v>0</v>
      </c>
      <c r="L572" s="57">
        <f>Tabla1[[#This Row],[PERMEADO ETAPA 1  (m3)]]</f>
        <v>0</v>
      </c>
      <c r="M572" s="56" t="e">
        <f>1-(Tabla1[[#This Row],[VOLUMEN ENVIADO A RO (m3)]]-Tabla1[[#This Row],[VOLUMEN ENVIADO PERMEADO RO (m3)]])/Tabla1[[#This Row],[VOLUMEN ENVIADO A RO (m3)]]</f>
        <v>#DIV/0!</v>
      </c>
      <c r="N572" s="57">
        <f>('[1]Contadores Por Turno 2026'!N574-'[1]Contadores Por Turno 2026'!N573)/1000</f>
        <v>0</v>
      </c>
      <c r="O572" s="57">
        <f>('[1]Contadores Por Turno 2026'!O574-'[1]Contadores Por Turno 2026'!O573)</f>
        <v>0</v>
      </c>
      <c r="P572" s="57">
        <f>+Tabla1[[#This Row],[ENTRADA RO 1 (m3)]]-Tabla1[[#This Row],[PERMEADO ETAPA 1  (m3)]]</f>
        <v>0</v>
      </c>
      <c r="Q572" s="56" t="e">
        <f>1-(Tabla1[[#This Row],[VOLUMEN ENVIADO A RO (m3)]]-Tabla1[[#This Row],[VOLUMEN ENVIADO PERMEADO RO (m3)]])/Tabla1[[#This Row],[VOLUMEN ENVIADO A RO (m3)]]</f>
        <v>#DIV/0!</v>
      </c>
      <c r="R572" s="57">
        <v>0</v>
      </c>
      <c r="S572" s="57" t="e">
        <f>((#REF!-#REF!))</f>
        <v>#REF!</v>
      </c>
      <c r="T572" s="57" t="e">
        <f>Tabla1[[#This Row],[ENTRADA ETAPA 2 (m3)]]-Tabla1[[#This Row],[PERMEADO ETAPA 2 (m3)]]</f>
        <v>#REF!</v>
      </c>
      <c r="U572" s="56" t="s">
        <v>18</v>
      </c>
      <c r="V572" s="57">
        <f>Tabla1[[#This Row],[VOLUMEN ENVIADO PERMEADO RO (m3)]]</f>
        <v>0</v>
      </c>
      <c r="W572" s="101" t="e">
        <f>Tabla1[[#This Row],[TOTAL CONSUMO AGUA LIMPIA PRODUCCIÓN (m3)]]+Tabla1[[#This Row],[TOTAL CONSUMO AGUA RECHAZO PRODUCCIÓN (m3)]]</f>
        <v>#REF!</v>
      </c>
      <c r="X5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2" s="101">
        <v>0</v>
      </c>
      <c r="Z572" s="101"/>
      <c r="AA572" s="101" t="e">
        <f>+Tabla1[[#This Row],[VOLUMEN CONSUMO AGUA LIMPIA TINTORERIA (m3)]]</f>
        <v>#REF!</v>
      </c>
      <c r="AB572" s="104" t="e">
        <f>Tabla1[[#This Row],[VOLUMEN CONSUMO AGUA LIMPIA TINTORERIA (m3)]]/Tabla1[[#This Row],[TOTAL CONSUMO AGUA PRODUCCIÓN (m3)]]</f>
        <v>#REF!</v>
      </c>
      <c r="AC572" s="101" t="e">
        <f>Tabla1[[#This Row],[TOTAL CONSUMO AGUA LIMPIA PRODUCCIÓN (m3)]]-Tabla1[[#This Row],[VOLUMEN CONSUMO AGUA LIMPIA LAVANDERIA (m3)]]</f>
        <v>#REF!</v>
      </c>
      <c r="AD572" s="101">
        <v>0</v>
      </c>
      <c r="AE572" s="105"/>
      <c r="AF572" s="105">
        <v>65</v>
      </c>
      <c r="AG572" s="105">
        <v>45</v>
      </c>
      <c r="AH572" s="105">
        <f>Tabla1[[#This Row],[VOLUMEN CONSUMO AGUA LIMPIA LAVANDERIA (m3)]]</f>
        <v>0</v>
      </c>
      <c r="AI572" s="104" t="e">
        <f>Tabla1[[#This Row],[VOLUMEN CONSUMO AGUA LIMPIA LAVANDERIA (m3)]]/Tabla1[[#This Row],[TOTAL CONSUMO AGUA PRODUCCIÓN (m3)]]</f>
        <v>#REF!</v>
      </c>
      <c r="AJ572" s="105">
        <f>'[1]Contadores Por Turno 2026'!D574-'[1]Contadores Por Turno 2026'!D573</f>
        <v>0</v>
      </c>
      <c r="AK572" s="105">
        <v>0</v>
      </c>
      <c r="AL572" s="105"/>
      <c r="AM572" s="105">
        <v>19</v>
      </c>
      <c r="AN572" s="105">
        <v>0</v>
      </c>
      <c r="AO572" s="218">
        <f>'[1]Contadores Por Turno 2026'!R574-'[1]Contadores Por Turno 2026'!R573</f>
        <v>0</v>
      </c>
      <c r="AP572" s="104" t="str">
        <f t="shared" si="2"/>
        <v>%</v>
      </c>
      <c r="AQ572" s="218">
        <v>773</v>
      </c>
      <c r="AR572" s="218">
        <v>8</v>
      </c>
      <c r="AS572" s="105">
        <f>'[1]Contadores Por Turno 2026'!L574-'[1]Contadores Por Turno 2026'!L573</f>
        <v>0</v>
      </c>
      <c r="AT572" s="218" t="e">
        <f>#REF!-#REF!</f>
        <v>#REF!</v>
      </c>
      <c r="AU572" s="102">
        <f>'[1]Contadores Por Turno 2026'!U574-'[1]Contadores Por Turno 2026'!U573</f>
        <v>0</v>
      </c>
      <c r="AV572" s="102">
        <f>'[1]Contadores Por Turno 2026'!V574-'[1]Contadores Por Turno 2026'!V573</f>
        <v>0</v>
      </c>
      <c r="AW572" s="102">
        <f>'[1]Contadores Por Turno 2026'!W574-'[1]Contadores Por Turno 2026'!W573</f>
        <v>0</v>
      </c>
      <c r="AX572" s="102"/>
      <c r="AY572" s="345">
        <f>('[1]Contadores Por Turno 2026'!AD574-'[1]Contadores Por Turno 2026'!AD573)</f>
        <v>0</v>
      </c>
      <c r="AZ572" s="345">
        <f>('[1]Contadores Por Turno 2026'!S574-'[1]Contadores Por Turno 2026'!S573)/1000</f>
        <v>0</v>
      </c>
      <c r="BA572" s="225"/>
      <c r="BB572" s="4"/>
    </row>
    <row r="573" spans="1:54" ht="15.75" thickBot="1" x14ac:dyDescent="0.3">
      <c r="A573" s="23">
        <f>+A572</f>
        <v>46213</v>
      </c>
      <c r="B573" s="17">
        <v>2</v>
      </c>
      <c r="C573" s="17">
        <f>WEEKNUM(Tabla1[[#This Row],[FECHA]],2)</f>
        <v>28</v>
      </c>
      <c r="D573" s="17">
        <f>DAY(Tabla1[[#This Row],[FECHA]])</f>
        <v>10</v>
      </c>
      <c r="E573" s="17" t="e">
        <f>#REF!-#REF!</f>
        <v>#REF!</v>
      </c>
      <c r="F573" s="17" t="e">
        <f>+Tabla1[[#This Row],[VOLUMEN  INGRESO PTAP (m3)]]*0.75</f>
        <v>#REF!</v>
      </c>
      <c r="H57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3" s="17">
        <f>('[1]Contadores Por Turno 2026'!C575-'[1]Contadores Por Turno 2026'!C574)*10</f>
        <v>0</v>
      </c>
      <c r="J573" s="59">
        <f>Tabla1[[#This Row],[ENTRADA RO 1 (m3)]]</f>
        <v>0</v>
      </c>
      <c r="K573" s="59">
        <f>Tabla1[[#This Row],[RECHAZO ETAPA 1 (m3)]]</f>
        <v>0</v>
      </c>
      <c r="L573" s="59">
        <f>Tabla1[[#This Row],[PERMEADO ETAPA 1  (m3)]]</f>
        <v>0</v>
      </c>
      <c r="M573" s="58" t="e">
        <f>1-(Tabla1[[#This Row],[VOLUMEN ENVIADO A RO (m3)]]-Tabla1[[#This Row],[VOLUMEN ENVIADO PERMEADO RO (m3)]])/Tabla1[[#This Row],[VOLUMEN ENVIADO A RO (m3)]]</f>
        <v>#DIV/0!</v>
      </c>
      <c r="N573" s="59">
        <f>('[1]Contadores Por Turno 2026'!N575-'[1]Contadores Por Turno 2026'!N574)/1000</f>
        <v>0</v>
      </c>
      <c r="O573" s="59">
        <f>('[1]Contadores Por Turno 2026'!O575-'[1]Contadores Por Turno 2026'!O574)</f>
        <v>0</v>
      </c>
      <c r="P573" s="59">
        <f>+Tabla1[[#This Row],[ENTRADA RO 1 (m3)]]-Tabla1[[#This Row],[PERMEADO ETAPA 1  (m3)]]</f>
        <v>0</v>
      </c>
      <c r="Q573" s="58" t="e">
        <f>1-(Tabla1[[#This Row],[VOLUMEN ENVIADO A RO (m3)]]-Tabla1[[#This Row],[VOLUMEN ENVIADO PERMEADO RO (m3)]])/Tabla1[[#This Row],[VOLUMEN ENVIADO A RO (m3)]]</f>
        <v>#DIV/0!</v>
      </c>
      <c r="R573" s="59">
        <v>0</v>
      </c>
      <c r="S573" s="59" t="e">
        <f>((#REF!-#REF!))</f>
        <v>#REF!</v>
      </c>
      <c r="T573" s="59" t="e">
        <f>Tabla1[[#This Row],[ENTRADA ETAPA 2 (m3)]]-Tabla1[[#This Row],[PERMEADO ETAPA 2 (m3)]]</f>
        <v>#REF!</v>
      </c>
      <c r="U573" s="58" t="s">
        <v>18</v>
      </c>
      <c r="V573" s="59">
        <f>Tabla1[[#This Row],[VOLUMEN ENVIADO PERMEADO RO (m3)]]</f>
        <v>0</v>
      </c>
      <c r="W573" s="106" t="e">
        <f>Tabla1[[#This Row],[TOTAL CONSUMO AGUA LIMPIA PRODUCCIÓN (m3)]]+Tabla1[[#This Row],[TOTAL CONSUMO AGUA RECHAZO PRODUCCIÓN (m3)]]</f>
        <v>#REF!</v>
      </c>
      <c r="X5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3" s="106">
        <v>0</v>
      </c>
      <c r="Z573" s="106"/>
      <c r="AA573" s="106" t="e">
        <f>+Tabla1[[#This Row],[VOLUMEN CONSUMO AGUA LIMPIA TINTORERIA (m3)]]</f>
        <v>#REF!</v>
      </c>
      <c r="AB573" s="104" t="e">
        <f>Tabla1[[#This Row],[VOLUMEN CONSUMO AGUA LIMPIA TINTORERIA (m3)]]/Tabla1[[#This Row],[TOTAL CONSUMO AGUA PRODUCCIÓN (m3)]]</f>
        <v>#REF!</v>
      </c>
      <c r="AC573" s="106" t="e">
        <f>Tabla1[[#This Row],[TOTAL CONSUMO AGUA LIMPIA PRODUCCIÓN (m3)]]-Tabla1[[#This Row],[VOLUMEN CONSUMO AGUA LIMPIA LAVANDERIA (m3)]]</f>
        <v>#REF!</v>
      </c>
      <c r="AD573" s="106">
        <v>0</v>
      </c>
      <c r="AE573" s="110"/>
      <c r="AF573" s="110">
        <v>65</v>
      </c>
      <c r="AG573" s="110">
        <v>45</v>
      </c>
      <c r="AH573" s="110">
        <f>Tabla1[[#This Row],[VOLUMEN CONSUMO AGUA LIMPIA LAVANDERIA (m3)]]</f>
        <v>0</v>
      </c>
      <c r="AI573" s="104" t="e">
        <f>Tabla1[[#This Row],[VOLUMEN CONSUMO AGUA LIMPIA LAVANDERIA (m3)]]/Tabla1[[#This Row],[TOTAL CONSUMO AGUA PRODUCCIÓN (m3)]]</f>
        <v>#REF!</v>
      </c>
      <c r="AJ573" s="110">
        <f>'[1]Contadores Por Turno 2026'!D575-'[1]Contadores Por Turno 2026'!D574</f>
        <v>0</v>
      </c>
      <c r="AK573" s="110">
        <v>0</v>
      </c>
      <c r="AL573" s="110"/>
      <c r="AM573" s="110">
        <v>19</v>
      </c>
      <c r="AN573" s="110">
        <v>0</v>
      </c>
      <c r="AO573" s="219">
        <f>'[1]Contadores Por Turno 2026'!R575-'[1]Contadores Por Turno 2026'!R574</f>
        <v>0</v>
      </c>
      <c r="AP573" s="109" t="str">
        <f t="shared" si="2"/>
        <v>%</v>
      </c>
      <c r="AQ573" s="219"/>
      <c r="AR573" s="219">
        <v>8</v>
      </c>
      <c r="AS573" s="110">
        <f>'[1]Contadores Por Turno 2026'!L575-'[1]Contadores Por Turno 2026'!L574</f>
        <v>0</v>
      </c>
      <c r="AT573" s="219" t="e">
        <f>#REF!-#REF!</f>
        <v>#REF!</v>
      </c>
      <c r="AU573" s="107">
        <f>'[1]Contadores Por Turno 2026'!U575-'[1]Contadores Por Turno 2026'!U574</f>
        <v>0</v>
      </c>
      <c r="AV573" s="107">
        <f>'[1]Contadores Por Turno 2026'!V575-'[1]Contadores Por Turno 2026'!V574</f>
        <v>0</v>
      </c>
      <c r="AW573" s="107">
        <f>'[1]Contadores Por Turno 2026'!W575-'[1]Contadores Por Turno 2026'!W574</f>
        <v>0</v>
      </c>
      <c r="AX573" s="107"/>
      <c r="AY573" s="346">
        <f>('[1]Contadores Por Turno 2026'!AD575-'[1]Contadores Por Turno 2026'!AD574)</f>
        <v>0</v>
      </c>
      <c r="AZ573" s="346">
        <f>('[1]Contadores Por Turno 2026'!S575-'[1]Contadores Por Turno 2026'!S574)/1000</f>
        <v>0</v>
      </c>
      <c r="BA573" s="225"/>
      <c r="BB573" s="4"/>
    </row>
    <row r="574" spans="1:54" ht="15.75" thickBot="1" x14ac:dyDescent="0.3">
      <c r="A574" s="27">
        <f>+A573</f>
        <v>46213</v>
      </c>
      <c r="B574" s="28">
        <v>3</v>
      </c>
      <c r="C574" s="28">
        <f>WEEKNUM(Tabla1[[#This Row],[FECHA]],2)</f>
        <v>28</v>
      </c>
      <c r="D574" s="28">
        <f>DAY(Tabla1[[#This Row],[FECHA]])</f>
        <v>10</v>
      </c>
      <c r="E574" s="28" t="e">
        <f>#REF!-#REF!</f>
        <v>#REF!</v>
      </c>
      <c r="F574" s="28" t="e">
        <f>+Tabla1[[#This Row],[VOLUMEN  INGRESO PTAP (m3)]]*0.75</f>
        <v>#REF!</v>
      </c>
      <c r="G574" s="28"/>
      <c r="H57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4" s="28">
        <f>('[1]Contadores Por Turno 2026'!C576-'[1]Contadores Por Turno 2026'!C575)*10</f>
        <v>0</v>
      </c>
      <c r="J574" s="61">
        <f>Tabla1[[#This Row],[ENTRADA RO 1 (m3)]]</f>
        <v>0</v>
      </c>
      <c r="K574" s="61">
        <f>Tabla1[[#This Row],[RECHAZO ETAPA 1 (m3)]]</f>
        <v>0</v>
      </c>
      <c r="L574" s="61">
        <f>Tabla1[[#This Row],[PERMEADO ETAPA 1  (m3)]]</f>
        <v>0</v>
      </c>
      <c r="M574" s="60" t="e">
        <f>1-(Tabla1[[#This Row],[VOLUMEN ENVIADO A RO (m3)]]-Tabla1[[#This Row],[VOLUMEN ENVIADO PERMEADO RO (m3)]])/Tabla1[[#This Row],[VOLUMEN ENVIADO A RO (m3)]]</f>
        <v>#DIV/0!</v>
      </c>
      <c r="N574" s="61">
        <f>('[1]Contadores Por Turno 2026'!N576-'[1]Contadores Por Turno 2026'!N575)/1000</f>
        <v>0</v>
      </c>
      <c r="O574" s="61">
        <f>('[1]Contadores Por Turno 2026'!O576-'[1]Contadores Por Turno 2026'!O575)</f>
        <v>0</v>
      </c>
      <c r="P574" s="61">
        <f>+Tabla1[[#This Row],[ENTRADA RO 1 (m3)]]-Tabla1[[#This Row],[PERMEADO ETAPA 1  (m3)]]</f>
        <v>0</v>
      </c>
      <c r="Q574" s="60" t="e">
        <f>1-(Tabla1[[#This Row],[VOLUMEN ENVIADO A RO (m3)]]-Tabla1[[#This Row],[VOLUMEN ENVIADO PERMEADO RO (m3)]])/Tabla1[[#This Row],[VOLUMEN ENVIADO A RO (m3)]]</f>
        <v>#DIV/0!</v>
      </c>
      <c r="R574" s="61">
        <v>0</v>
      </c>
      <c r="S574" s="61" t="e">
        <f>((#REF!-#REF!))</f>
        <v>#REF!</v>
      </c>
      <c r="T574" s="61" t="e">
        <f>Tabla1[[#This Row],[ENTRADA ETAPA 2 (m3)]]-Tabla1[[#This Row],[PERMEADO ETAPA 2 (m3)]]</f>
        <v>#REF!</v>
      </c>
      <c r="U574" s="60" t="s">
        <v>18</v>
      </c>
      <c r="V574" s="61">
        <f>Tabla1[[#This Row],[VOLUMEN ENVIADO PERMEADO RO (m3)]]</f>
        <v>0</v>
      </c>
      <c r="W574" s="111" t="e">
        <f>Tabla1[[#This Row],[TOTAL CONSUMO AGUA LIMPIA PRODUCCIÓN (m3)]]+Tabla1[[#This Row],[TOTAL CONSUMO AGUA RECHAZO PRODUCCIÓN (m3)]]</f>
        <v>#REF!</v>
      </c>
      <c r="X57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4" s="111">
        <v>0</v>
      </c>
      <c r="Z574" s="111"/>
      <c r="AA574" s="111" t="e">
        <f>+Tabla1[[#This Row],[VOLUMEN CONSUMO AGUA LIMPIA TINTORERIA (m3)]]</f>
        <v>#REF!</v>
      </c>
      <c r="AB574" s="104" t="e">
        <f>Tabla1[[#This Row],[VOLUMEN CONSUMO AGUA LIMPIA TINTORERIA (m3)]]/Tabla1[[#This Row],[TOTAL CONSUMO AGUA PRODUCCIÓN (m3)]]</f>
        <v>#REF!</v>
      </c>
      <c r="AC574" s="111" t="e">
        <f>Tabla1[[#This Row],[TOTAL CONSUMO AGUA LIMPIA PRODUCCIÓN (m3)]]-Tabla1[[#This Row],[VOLUMEN CONSUMO AGUA LIMPIA LAVANDERIA (m3)]]</f>
        <v>#REF!</v>
      </c>
      <c r="AD574" s="111">
        <v>0</v>
      </c>
      <c r="AE574" s="115"/>
      <c r="AF574" s="115">
        <v>65</v>
      </c>
      <c r="AG574" s="115">
        <v>45</v>
      </c>
      <c r="AH574" s="115">
        <f>Tabla1[[#This Row],[VOLUMEN CONSUMO AGUA LIMPIA LAVANDERIA (m3)]]</f>
        <v>0</v>
      </c>
      <c r="AI574" s="104" t="e">
        <f>Tabla1[[#This Row],[VOLUMEN CONSUMO AGUA LIMPIA LAVANDERIA (m3)]]/Tabla1[[#This Row],[TOTAL CONSUMO AGUA PRODUCCIÓN (m3)]]</f>
        <v>#REF!</v>
      </c>
      <c r="AJ574" s="115">
        <f>'[1]Contadores Por Turno 2026'!D576-'[1]Contadores Por Turno 2026'!D575</f>
        <v>0</v>
      </c>
      <c r="AK574" s="115">
        <v>0</v>
      </c>
      <c r="AL574" s="115"/>
      <c r="AM574" s="115">
        <v>19</v>
      </c>
      <c r="AN574" s="115">
        <v>0</v>
      </c>
      <c r="AO574" s="220">
        <f>'[1]Contadores Por Turno 2026'!R576-'[1]Contadores Por Turno 2026'!R575</f>
        <v>0</v>
      </c>
      <c r="AP574" s="114" t="str">
        <f t="shared" si="2"/>
        <v>%</v>
      </c>
      <c r="AQ574" s="220"/>
      <c r="AR574" s="220">
        <v>8</v>
      </c>
      <c r="AS574" s="115">
        <f>'[1]Contadores Por Turno 2026'!L576-'[1]Contadores Por Turno 2026'!L575</f>
        <v>0</v>
      </c>
      <c r="AT574" s="220" t="e">
        <f>#REF!-#REF!</f>
        <v>#REF!</v>
      </c>
      <c r="AU574" s="112">
        <f>'[1]Contadores Por Turno 2026'!U576-'[1]Contadores Por Turno 2026'!U575</f>
        <v>0</v>
      </c>
      <c r="AV574" s="112">
        <f>'[1]Contadores Por Turno 2026'!V576-'[1]Contadores Por Turno 2026'!V575</f>
        <v>0</v>
      </c>
      <c r="AW574" s="112">
        <f>'[1]Contadores Por Turno 2026'!W576-'[1]Contadores Por Turno 2026'!W575</f>
        <v>0</v>
      </c>
      <c r="AX574" s="112"/>
      <c r="AY574" s="112">
        <f>('[1]Contadores Por Turno 2026'!AD576-'[1]Contadores Por Turno 2026'!AD575)</f>
        <v>0</v>
      </c>
      <c r="AZ574" s="112">
        <f>('[1]Contadores Por Turno 2026'!S576-'[1]Contadores Por Turno 2026'!S575)/1000</f>
        <v>0</v>
      </c>
      <c r="BA574" s="225"/>
      <c r="BB574" s="4"/>
    </row>
    <row r="575" spans="1:54" ht="15.75" thickBot="1" x14ac:dyDescent="0.3">
      <c r="A575" s="25">
        <f>+A574+1</f>
        <v>46214</v>
      </c>
      <c r="B575" s="26">
        <v>1</v>
      </c>
      <c r="C575" s="26">
        <f>WEEKNUM(Tabla1[[#This Row],[FECHA]],2)</f>
        <v>28</v>
      </c>
      <c r="D575" s="26">
        <f>DAY(Tabla1[[#This Row],[FECHA]])</f>
        <v>11</v>
      </c>
      <c r="E575" s="26" t="e">
        <f>#REF!-#REF!</f>
        <v>#REF!</v>
      </c>
      <c r="F575" s="26" t="e">
        <f>+Tabla1[[#This Row],[VOLUMEN  INGRESO PTAP (m3)]]*0.75</f>
        <v>#REF!</v>
      </c>
      <c r="G575" s="26"/>
      <c r="H5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5" s="26">
        <f>('[1]Contadores Por Turno 2026'!C577-'[1]Contadores Por Turno 2026'!C576)*10</f>
        <v>0</v>
      </c>
      <c r="J575" s="57">
        <f>Tabla1[[#This Row],[ENTRADA RO 1 (m3)]]</f>
        <v>0</v>
      </c>
      <c r="K575" s="57">
        <f>Tabla1[[#This Row],[RECHAZO ETAPA 1 (m3)]]</f>
        <v>0</v>
      </c>
      <c r="L575" s="57">
        <f>Tabla1[[#This Row],[PERMEADO ETAPA 1  (m3)]]</f>
        <v>0</v>
      </c>
      <c r="M575" s="56" t="e">
        <f>1-(Tabla1[[#This Row],[VOLUMEN ENVIADO A RO (m3)]]-Tabla1[[#This Row],[VOLUMEN ENVIADO PERMEADO RO (m3)]])/Tabla1[[#This Row],[VOLUMEN ENVIADO A RO (m3)]]</f>
        <v>#DIV/0!</v>
      </c>
      <c r="N575" s="57">
        <f>('[1]Contadores Por Turno 2026'!N577-'[1]Contadores Por Turno 2026'!N576)/1000</f>
        <v>0</v>
      </c>
      <c r="O575" s="57">
        <f>('[1]Contadores Por Turno 2026'!O577-'[1]Contadores Por Turno 2026'!O576)</f>
        <v>0</v>
      </c>
      <c r="P575" s="57">
        <f>+Tabla1[[#This Row],[ENTRADA RO 1 (m3)]]-Tabla1[[#This Row],[PERMEADO ETAPA 1  (m3)]]</f>
        <v>0</v>
      </c>
      <c r="Q575" s="56" t="e">
        <f>1-(Tabla1[[#This Row],[VOLUMEN ENVIADO A RO (m3)]]-Tabla1[[#This Row],[VOLUMEN ENVIADO PERMEADO RO (m3)]])/Tabla1[[#This Row],[VOLUMEN ENVIADO A RO (m3)]]</f>
        <v>#DIV/0!</v>
      </c>
      <c r="R575" s="57">
        <v>0</v>
      </c>
      <c r="S575" s="57" t="e">
        <f>((#REF!-#REF!))</f>
        <v>#REF!</v>
      </c>
      <c r="T575" s="57" t="e">
        <f>Tabla1[[#This Row],[ENTRADA ETAPA 2 (m3)]]-Tabla1[[#This Row],[PERMEADO ETAPA 2 (m3)]]</f>
        <v>#REF!</v>
      </c>
      <c r="U575" s="56" t="s">
        <v>18</v>
      </c>
      <c r="V575" s="57">
        <f>Tabla1[[#This Row],[VOLUMEN ENVIADO PERMEADO RO (m3)]]</f>
        <v>0</v>
      </c>
      <c r="W575" s="101" t="e">
        <f>Tabla1[[#This Row],[TOTAL CONSUMO AGUA LIMPIA PRODUCCIÓN (m3)]]+Tabla1[[#This Row],[TOTAL CONSUMO AGUA RECHAZO PRODUCCIÓN (m3)]]</f>
        <v>#REF!</v>
      </c>
      <c r="X5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5" s="101">
        <v>0</v>
      </c>
      <c r="Z575" s="101"/>
      <c r="AA575" s="101" t="e">
        <f>+Tabla1[[#This Row],[VOLUMEN CONSUMO AGUA LIMPIA TINTORERIA (m3)]]</f>
        <v>#REF!</v>
      </c>
      <c r="AB575" s="104" t="e">
        <f>Tabla1[[#This Row],[VOLUMEN CONSUMO AGUA LIMPIA TINTORERIA (m3)]]/Tabla1[[#This Row],[TOTAL CONSUMO AGUA PRODUCCIÓN (m3)]]</f>
        <v>#REF!</v>
      </c>
      <c r="AC575" s="101" t="e">
        <f>Tabla1[[#This Row],[TOTAL CONSUMO AGUA LIMPIA PRODUCCIÓN (m3)]]-Tabla1[[#This Row],[VOLUMEN CONSUMO AGUA LIMPIA LAVANDERIA (m3)]]</f>
        <v>#REF!</v>
      </c>
      <c r="AD575" s="101">
        <v>0</v>
      </c>
      <c r="AE575" s="105"/>
      <c r="AF575" s="105">
        <v>65</v>
      </c>
      <c r="AG575" s="105">
        <v>45</v>
      </c>
      <c r="AH575" s="105">
        <f>Tabla1[[#This Row],[VOLUMEN CONSUMO AGUA LIMPIA LAVANDERIA (m3)]]</f>
        <v>0</v>
      </c>
      <c r="AI575" s="104" t="e">
        <f>Tabla1[[#This Row],[VOLUMEN CONSUMO AGUA LIMPIA LAVANDERIA (m3)]]/Tabla1[[#This Row],[TOTAL CONSUMO AGUA PRODUCCIÓN (m3)]]</f>
        <v>#REF!</v>
      </c>
      <c r="AJ575" s="105">
        <f>'[1]Contadores Por Turno 2026'!D577-'[1]Contadores Por Turno 2026'!D576</f>
        <v>0</v>
      </c>
      <c r="AK575" s="105">
        <v>0</v>
      </c>
      <c r="AL575" s="105"/>
      <c r="AM575" s="105">
        <v>19</v>
      </c>
      <c r="AN575" s="105">
        <v>0</v>
      </c>
      <c r="AO575" s="218">
        <f>'[1]Contadores Por Turno 2026'!R577-'[1]Contadores Por Turno 2026'!R576</f>
        <v>0</v>
      </c>
      <c r="AP575" s="104" t="str">
        <f t="shared" si="2"/>
        <v>%</v>
      </c>
      <c r="AQ575" s="218">
        <v>6223</v>
      </c>
      <c r="AR575" s="218">
        <v>8</v>
      </c>
      <c r="AS575" s="105">
        <f>'[1]Contadores Por Turno 2026'!L577-'[1]Contadores Por Turno 2026'!L576</f>
        <v>0</v>
      </c>
      <c r="AT575" s="218" t="e">
        <f>#REF!-#REF!</f>
        <v>#REF!</v>
      </c>
      <c r="AU575" s="102">
        <f>'[1]Contadores Por Turno 2026'!U577-'[1]Contadores Por Turno 2026'!U576</f>
        <v>0</v>
      </c>
      <c r="AV575" s="102">
        <f>'[1]Contadores Por Turno 2026'!V577-'[1]Contadores Por Turno 2026'!V576</f>
        <v>0</v>
      </c>
      <c r="AW575" s="102">
        <f>'[1]Contadores Por Turno 2026'!W577-'[1]Contadores Por Turno 2026'!W576</f>
        <v>0</v>
      </c>
      <c r="AX575" s="102"/>
      <c r="AY575" s="345">
        <f>('[1]Contadores Por Turno 2026'!AD577-'[1]Contadores Por Turno 2026'!AD576)</f>
        <v>0</v>
      </c>
      <c r="AZ575" s="345">
        <f>('[1]Contadores Por Turno 2026'!S577-'[1]Contadores Por Turno 2026'!S576)/1000</f>
        <v>0</v>
      </c>
      <c r="BA575" s="225"/>
      <c r="BB575" s="4"/>
    </row>
    <row r="576" spans="1:54" ht="15.75" thickBot="1" x14ac:dyDescent="0.3">
      <c r="A576" s="23">
        <f>+A575</f>
        <v>46214</v>
      </c>
      <c r="B576" s="17">
        <v>2</v>
      </c>
      <c r="C576" s="17">
        <f>WEEKNUM(Tabla1[[#This Row],[FECHA]],2)</f>
        <v>28</v>
      </c>
      <c r="D576" s="17">
        <f>DAY(Tabla1[[#This Row],[FECHA]])</f>
        <v>11</v>
      </c>
      <c r="E576" s="17" t="e">
        <f>#REF!-#REF!</f>
        <v>#REF!</v>
      </c>
      <c r="F576" s="17" t="e">
        <f>+Tabla1[[#This Row],[VOLUMEN  INGRESO PTAP (m3)]]*0.75</f>
        <v>#REF!</v>
      </c>
      <c r="H57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6" s="17">
        <f>('[1]Contadores Por Turno 2026'!C578-'[1]Contadores Por Turno 2026'!C577)*10</f>
        <v>0</v>
      </c>
      <c r="J576" s="59">
        <f>Tabla1[[#This Row],[ENTRADA RO 1 (m3)]]</f>
        <v>0</v>
      </c>
      <c r="K576" s="59">
        <f>Tabla1[[#This Row],[RECHAZO ETAPA 1 (m3)]]</f>
        <v>0</v>
      </c>
      <c r="L576" s="59">
        <f>Tabla1[[#This Row],[PERMEADO ETAPA 1  (m3)]]</f>
        <v>0</v>
      </c>
      <c r="M576" s="58" t="e">
        <f>1-(Tabla1[[#This Row],[VOLUMEN ENVIADO A RO (m3)]]-Tabla1[[#This Row],[VOLUMEN ENVIADO PERMEADO RO (m3)]])/Tabla1[[#This Row],[VOLUMEN ENVIADO A RO (m3)]]</f>
        <v>#DIV/0!</v>
      </c>
      <c r="N576" s="59">
        <f>('[1]Contadores Por Turno 2026'!N578-'[1]Contadores Por Turno 2026'!N577)/1000</f>
        <v>0</v>
      </c>
      <c r="O576" s="59">
        <f>('[1]Contadores Por Turno 2026'!O578-'[1]Contadores Por Turno 2026'!O577)</f>
        <v>0</v>
      </c>
      <c r="P576" s="59">
        <f>+Tabla1[[#This Row],[ENTRADA RO 1 (m3)]]-Tabla1[[#This Row],[PERMEADO ETAPA 1  (m3)]]</f>
        <v>0</v>
      </c>
      <c r="Q576" s="58" t="e">
        <f>1-(Tabla1[[#This Row],[VOLUMEN ENVIADO A RO (m3)]]-Tabla1[[#This Row],[VOLUMEN ENVIADO PERMEADO RO (m3)]])/Tabla1[[#This Row],[VOLUMEN ENVIADO A RO (m3)]]</f>
        <v>#DIV/0!</v>
      </c>
      <c r="R576" s="59">
        <v>0</v>
      </c>
      <c r="S576" s="59" t="e">
        <f>((#REF!-#REF!))</f>
        <v>#REF!</v>
      </c>
      <c r="T576" s="59" t="e">
        <f>Tabla1[[#This Row],[ENTRADA ETAPA 2 (m3)]]-Tabla1[[#This Row],[PERMEADO ETAPA 2 (m3)]]</f>
        <v>#REF!</v>
      </c>
      <c r="U576" s="58" t="s">
        <v>18</v>
      </c>
      <c r="V576" s="59">
        <f>Tabla1[[#This Row],[VOLUMEN ENVIADO PERMEADO RO (m3)]]</f>
        <v>0</v>
      </c>
      <c r="W576" s="106" t="e">
        <f>Tabla1[[#This Row],[TOTAL CONSUMO AGUA LIMPIA PRODUCCIÓN (m3)]]+Tabla1[[#This Row],[TOTAL CONSUMO AGUA RECHAZO PRODUCCIÓN (m3)]]</f>
        <v>#REF!</v>
      </c>
      <c r="X5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6" s="106">
        <v>0</v>
      </c>
      <c r="Z576" s="106"/>
      <c r="AA576" s="106" t="e">
        <f>+Tabla1[[#This Row],[VOLUMEN CONSUMO AGUA LIMPIA TINTORERIA (m3)]]</f>
        <v>#REF!</v>
      </c>
      <c r="AB576" s="104" t="e">
        <f>Tabla1[[#This Row],[VOLUMEN CONSUMO AGUA LIMPIA TINTORERIA (m3)]]/Tabla1[[#This Row],[TOTAL CONSUMO AGUA PRODUCCIÓN (m3)]]</f>
        <v>#REF!</v>
      </c>
      <c r="AC576" s="106" t="e">
        <f>Tabla1[[#This Row],[TOTAL CONSUMO AGUA LIMPIA PRODUCCIÓN (m3)]]-Tabla1[[#This Row],[VOLUMEN CONSUMO AGUA LIMPIA LAVANDERIA (m3)]]</f>
        <v>#REF!</v>
      </c>
      <c r="AD576" s="106">
        <v>0</v>
      </c>
      <c r="AE576" s="110"/>
      <c r="AF576" s="110">
        <v>65</v>
      </c>
      <c r="AG576" s="110">
        <v>45</v>
      </c>
      <c r="AH576" s="110">
        <f>Tabla1[[#This Row],[VOLUMEN CONSUMO AGUA LIMPIA LAVANDERIA (m3)]]</f>
        <v>0</v>
      </c>
      <c r="AI576" s="104" t="e">
        <f>Tabla1[[#This Row],[VOLUMEN CONSUMO AGUA LIMPIA LAVANDERIA (m3)]]/Tabla1[[#This Row],[TOTAL CONSUMO AGUA PRODUCCIÓN (m3)]]</f>
        <v>#REF!</v>
      </c>
      <c r="AJ576" s="110">
        <f>'[1]Contadores Por Turno 2026'!D578-'[1]Contadores Por Turno 2026'!D577</f>
        <v>0</v>
      </c>
      <c r="AK576" s="110">
        <v>0</v>
      </c>
      <c r="AL576" s="110"/>
      <c r="AM576" s="110">
        <v>19</v>
      </c>
      <c r="AN576" s="110">
        <v>0</v>
      </c>
      <c r="AO576" s="219">
        <f>'[1]Contadores Por Turno 2026'!R578-'[1]Contadores Por Turno 2026'!R577</f>
        <v>0</v>
      </c>
      <c r="AP576" s="109" t="str">
        <f t="shared" si="2"/>
        <v>%</v>
      </c>
      <c r="AQ576" s="219"/>
      <c r="AR576" s="219">
        <v>8</v>
      </c>
      <c r="AS576" s="110">
        <f>'[1]Contadores Por Turno 2026'!L578-'[1]Contadores Por Turno 2026'!L577</f>
        <v>0</v>
      </c>
      <c r="AT576" s="219" t="e">
        <f>#REF!-#REF!</f>
        <v>#REF!</v>
      </c>
      <c r="AU576" s="107">
        <f>'[1]Contadores Por Turno 2026'!U578-'[1]Contadores Por Turno 2026'!U577</f>
        <v>0</v>
      </c>
      <c r="AV576" s="107">
        <f>'[1]Contadores Por Turno 2026'!V578-'[1]Contadores Por Turno 2026'!V577</f>
        <v>0</v>
      </c>
      <c r="AW576" s="107">
        <f>'[1]Contadores Por Turno 2026'!W578-'[1]Contadores Por Turno 2026'!W577</f>
        <v>0</v>
      </c>
      <c r="AX576" s="107"/>
      <c r="AY576" s="346">
        <f>('[1]Contadores Por Turno 2026'!AD578-'[1]Contadores Por Turno 2026'!AD577)</f>
        <v>0</v>
      </c>
      <c r="AZ576" s="346">
        <f>('[1]Contadores Por Turno 2026'!S578-'[1]Contadores Por Turno 2026'!S577)/1000</f>
        <v>0</v>
      </c>
      <c r="BA576" s="225"/>
      <c r="BB576" s="4"/>
    </row>
    <row r="577" spans="1:54" ht="15.75" thickBot="1" x14ac:dyDescent="0.3">
      <c r="A577" s="27">
        <f>+A576</f>
        <v>46214</v>
      </c>
      <c r="B577" s="28">
        <v>3</v>
      </c>
      <c r="C577" s="28">
        <f>WEEKNUM(Tabla1[[#This Row],[FECHA]],2)</f>
        <v>28</v>
      </c>
      <c r="D577" s="28">
        <f>DAY(Tabla1[[#This Row],[FECHA]])</f>
        <v>11</v>
      </c>
      <c r="E577" s="28" t="e">
        <f>#REF!-#REF!</f>
        <v>#REF!</v>
      </c>
      <c r="F577" s="28" t="e">
        <f>+Tabla1[[#This Row],[VOLUMEN  INGRESO PTAP (m3)]]*0.75</f>
        <v>#REF!</v>
      </c>
      <c r="G577" s="28"/>
      <c r="H57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7" s="28">
        <f>('[1]Contadores Por Turno 2026'!C579-'[1]Contadores Por Turno 2026'!C578)*10</f>
        <v>0</v>
      </c>
      <c r="J577" s="61">
        <f>Tabla1[[#This Row],[ENTRADA RO 1 (m3)]]</f>
        <v>0</v>
      </c>
      <c r="K577" s="61">
        <f>Tabla1[[#This Row],[RECHAZO ETAPA 1 (m3)]]</f>
        <v>0</v>
      </c>
      <c r="L577" s="61">
        <f>Tabla1[[#This Row],[PERMEADO ETAPA 1  (m3)]]</f>
        <v>0</v>
      </c>
      <c r="M577" s="60" t="e">
        <f>1-(Tabla1[[#This Row],[VOLUMEN ENVIADO A RO (m3)]]-Tabla1[[#This Row],[VOLUMEN ENVIADO PERMEADO RO (m3)]])/Tabla1[[#This Row],[VOLUMEN ENVIADO A RO (m3)]]</f>
        <v>#DIV/0!</v>
      </c>
      <c r="N577" s="61">
        <f>('[1]Contadores Por Turno 2026'!N579-'[1]Contadores Por Turno 2026'!N578)/1000</f>
        <v>0</v>
      </c>
      <c r="O577" s="61">
        <f>('[1]Contadores Por Turno 2026'!O579-'[1]Contadores Por Turno 2026'!O578)</f>
        <v>0</v>
      </c>
      <c r="P577" s="61">
        <f>+Tabla1[[#This Row],[ENTRADA RO 1 (m3)]]-Tabla1[[#This Row],[PERMEADO ETAPA 1  (m3)]]</f>
        <v>0</v>
      </c>
      <c r="Q577" s="60" t="e">
        <f>1-(Tabla1[[#This Row],[VOLUMEN ENVIADO A RO (m3)]]-Tabla1[[#This Row],[VOLUMEN ENVIADO PERMEADO RO (m3)]])/Tabla1[[#This Row],[VOLUMEN ENVIADO A RO (m3)]]</f>
        <v>#DIV/0!</v>
      </c>
      <c r="R577" s="61">
        <v>0</v>
      </c>
      <c r="S577" s="61" t="e">
        <f>((#REF!-#REF!))</f>
        <v>#REF!</v>
      </c>
      <c r="T577" s="61" t="e">
        <f>Tabla1[[#This Row],[ENTRADA ETAPA 2 (m3)]]-Tabla1[[#This Row],[PERMEADO ETAPA 2 (m3)]]</f>
        <v>#REF!</v>
      </c>
      <c r="U577" s="60" t="s">
        <v>18</v>
      </c>
      <c r="V577" s="61">
        <f>Tabla1[[#This Row],[VOLUMEN ENVIADO PERMEADO RO (m3)]]</f>
        <v>0</v>
      </c>
      <c r="W577" s="111" t="e">
        <f>Tabla1[[#This Row],[TOTAL CONSUMO AGUA LIMPIA PRODUCCIÓN (m3)]]+Tabla1[[#This Row],[TOTAL CONSUMO AGUA RECHAZO PRODUCCIÓN (m3)]]</f>
        <v>#REF!</v>
      </c>
      <c r="X57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7" s="111">
        <v>0</v>
      </c>
      <c r="Z577" s="111"/>
      <c r="AA577" s="111" t="e">
        <f>+Tabla1[[#This Row],[VOLUMEN CONSUMO AGUA LIMPIA TINTORERIA (m3)]]</f>
        <v>#REF!</v>
      </c>
      <c r="AB577" s="104" t="e">
        <f>Tabla1[[#This Row],[VOLUMEN CONSUMO AGUA LIMPIA TINTORERIA (m3)]]/Tabla1[[#This Row],[TOTAL CONSUMO AGUA PRODUCCIÓN (m3)]]</f>
        <v>#REF!</v>
      </c>
      <c r="AC577" s="111" t="e">
        <f>Tabla1[[#This Row],[TOTAL CONSUMO AGUA LIMPIA PRODUCCIÓN (m3)]]-Tabla1[[#This Row],[VOLUMEN CONSUMO AGUA LIMPIA LAVANDERIA (m3)]]</f>
        <v>#REF!</v>
      </c>
      <c r="AD577" s="111">
        <v>0</v>
      </c>
      <c r="AE577" s="115"/>
      <c r="AF577" s="115">
        <v>65</v>
      </c>
      <c r="AG577" s="115">
        <v>45</v>
      </c>
      <c r="AH577" s="115">
        <f>Tabla1[[#This Row],[VOLUMEN CONSUMO AGUA LIMPIA LAVANDERIA (m3)]]</f>
        <v>0</v>
      </c>
      <c r="AI577" s="104" t="e">
        <f>Tabla1[[#This Row],[VOLUMEN CONSUMO AGUA LIMPIA LAVANDERIA (m3)]]/Tabla1[[#This Row],[TOTAL CONSUMO AGUA PRODUCCIÓN (m3)]]</f>
        <v>#REF!</v>
      </c>
      <c r="AJ577" s="115">
        <f>'[1]Contadores Por Turno 2026'!D579-'[1]Contadores Por Turno 2026'!D578</f>
        <v>0</v>
      </c>
      <c r="AK577" s="115">
        <v>0</v>
      </c>
      <c r="AL577" s="115"/>
      <c r="AM577" s="115">
        <v>19</v>
      </c>
      <c r="AN577" s="115">
        <v>0</v>
      </c>
      <c r="AO577" s="220">
        <f>'[1]Contadores Por Turno 2026'!R579-'[1]Contadores Por Turno 2026'!R578</f>
        <v>0</v>
      </c>
      <c r="AP577" s="114" t="str">
        <f t="shared" si="2"/>
        <v>%</v>
      </c>
      <c r="AQ577" s="220"/>
      <c r="AR577" s="220">
        <v>8</v>
      </c>
      <c r="AS577" s="115">
        <f>'[1]Contadores Por Turno 2026'!L579-'[1]Contadores Por Turno 2026'!L578</f>
        <v>0</v>
      </c>
      <c r="AT577" s="220" t="e">
        <f>#REF!-#REF!</f>
        <v>#REF!</v>
      </c>
      <c r="AU577" s="112">
        <f>'[1]Contadores Por Turno 2026'!U579-'[1]Contadores Por Turno 2026'!U578</f>
        <v>0</v>
      </c>
      <c r="AV577" s="112">
        <f>'[1]Contadores Por Turno 2026'!V579-'[1]Contadores Por Turno 2026'!V578</f>
        <v>0</v>
      </c>
      <c r="AW577" s="112">
        <f>'[1]Contadores Por Turno 2026'!W579-'[1]Contadores Por Turno 2026'!W578</f>
        <v>0</v>
      </c>
      <c r="AX577" s="112"/>
      <c r="AY577" s="112">
        <f>('[1]Contadores Por Turno 2026'!AD579-'[1]Contadores Por Turno 2026'!AD578)</f>
        <v>0</v>
      </c>
      <c r="AZ577" s="112">
        <f>('[1]Contadores Por Turno 2026'!S579-'[1]Contadores Por Turno 2026'!S578)/1000</f>
        <v>0</v>
      </c>
      <c r="BA577" s="225"/>
      <c r="BB577" s="4"/>
    </row>
    <row r="578" spans="1:54" ht="15.75" thickBot="1" x14ac:dyDescent="0.3">
      <c r="A578" s="25">
        <f>+A577+1</f>
        <v>46215</v>
      </c>
      <c r="B578" s="26">
        <v>1</v>
      </c>
      <c r="C578" s="26">
        <f>WEEKNUM(Tabla1[[#This Row],[FECHA]],2)</f>
        <v>28</v>
      </c>
      <c r="D578" s="26">
        <f>DAY(Tabla1[[#This Row],[FECHA]])</f>
        <v>12</v>
      </c>
      <c r="E578" s="26" t="e">
        <f>#REF!-#REF!</f>
        <v>#REF!</v>
      </c>
      <c r="F578" s="26" t="e">
        <f>+Tabla1[[#This Row],[VOLUMEN  INGRESO PTAP (m3)]]*0.75</f>
        <v>#REF!</v>
      </c>
      <c r="G578" s="26"/>
      <c r="H5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8" s="26">
        <f>('[1]Contadores Por Turno 2026'!C580-'[1]Contadores Por Turno 2026'!C579)*10</f>
        <v>0</v>
      </c>
      <c r="J578" s="57">
        <f>Tabla1[[#This Row],[ENTRADA RO 1 (m3)]]</f>
        <v>0</v>
      </c>
      <c r="K578" s="57">
        <f>Tabla1[[#This Row],[RECHAZO ETAPA 1 (m3)]]</f>
        <v>0</v>
      </c>
      <c r="L578" s="57">
        <f>Tabla1[[#This Row],[PERMEADO ETAPA 1  (m3)]]</f>
        <v>0</v>
      </c>
      <c r="M578" s="56" t="e">
        <f>1-(Tabla1[[#This Row],[VOLUMEN ENVIADO A RO (m3)]]-Tabla1[[#This Row],[VOLUMEN ENVIADO PERMEADO RO (m3)]])/Tabla1[[#This Row],[VOLUMEN ENVIADO A RO (m3)]]</f>
        <v>#DIV/0!</v>
      </c>
      <c r="N578" s="57">
        <f>('[1]Contadores Por Turno 2026'!N580-'[1]Contadores Por Turno 2026'!N579)/1000</f>
        <v>0</v>
      </c>
      <c r="O578" s="57">
        <f>('[1]Contadores Por Turno 2026'!O580-'[1]Contadores Por Turno 2026'!O579)</f>
        <v>0</v>
      </c>
      <c r="P578" s="57">
        <f>+Tabla1[[#This Row],[ENTRADA RO 1 (m3)]]-Tabla1[[#This Row],[PERMEADO ETAPA 1  (m3)]]</f>
        <v>0</v>
      </c>
      <c r="Q578" s="56" t="e">
        <f>1-(Tabla1[[#This Row],[VOLUMEN ENVIADO A RO (m3)]]-Tabla1[[#This Row],[VOLUMEN ENVIADO PERMEADO RO (m3)]])/Tabla1[[#This Row],[VOLUMEN ENVIADO A RO (m3)]]</f>
        <v>#DIV/0!</v>
      </c>
      <c r="R578" s="57">
        <v>0</v>
      </c>
      <c r="S578" s="57" t="e">
        <f>((#REF!-#REF!))</f>
        <v>#REF!</v>
      </c>
      <c r="T578" s="57" t="e">
        <f>Tabla1[[#This Row],[ENTRADA ETAPA 2 (m3)]]-Tabla1[[#This Row],[PERMEADO ETAPA 2 (m3)]]</f>
        <v>#REF!</v>
      </c>
      <c r="U578" s="56" t="s">
        <v>18</v>
      </c>
      <c r="V578" s="57">
        <f>Tabla1[[#This Row],[VOLUMEN ENVIADO PERMEADO RO (m3)]]</f>
        <v>0</v>
      </c>
      <c r="W578" s="101" t="e">
        <f>Tabla1[[#This Row],[TOTAL CONSUMO AGUA LIMPIA PRODUCCIÓN (m3)]]+Tabla1[[#This Row],[TOTAL CONSUMO AGUA RECHAZO PRODUCCIÓN (m3)]]</f>
        <v>#REF!</v>
      </c>
      <c r="X5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8" s="101">
        <v>0</v>
      </c>
      <c r="Z578" s="101"/>
      <c r="AA578" s="101" t="e">
        <f>+Tabla1[[#This Row],[VOLUMEN CONSUMO AGUA LIMPIA TINTORERIA (m3)]]</f>
        <v>#REF!</v>
      </c>
      <c r="AB578" s="104" t="e">
        <f>Tabla1[[#This Row],[VOLUMEN CONSUMO AGUA LIMPIA TINTORERIA (m3)]]/Tabla1[[#This Row],[TOTAL CONSUMO AGUA PRODUCCIÓN (m3)]]</f>
        <v>#REF!</v>
      </c>
      <c r="AC578" s="101" t="e">
        <f>Tabla1[[#This Row],[TOTAL CONSUMO AGUA LIMPIA PRODUCCIÓN (m3)]]-Tabla1[[#This Row],[VOLUMEN CONSUMO AGUA LIMPIA LAVANDERIA (m3)]]</f>
        <v>#REF!</v>
      </c>
      <c r="AD578" s="101">
        <v>0</v>
      </c>
      <c r="AE578" s="105"/>
      <c r="AF578" s="105">
        <v>65</v>
      </c>
      <c r="AG578" s="105">
        <v>45</v>
      </c>
      <c r="AH578" s="105">
        <f>Tabla1[[#This Row],[VOLUMEN CONSUMO AGUA LIMPIA LAVANDERIA (m3)]]</f>
        <v>0</v>
      </c>
      <c r="AI578" s="104" t="e">
        <f>Tabla1[[#This Row],[VOLUMEN CONSUMO AGUA LIMPIA LAVANDERIA (m3)]]/Tabla1[[#This Row],[TOTAL CONSUMO AGUA PRODUCCIÓN (m3)]]</f>
        <v>#REF!</v>
      </c>
      <c r="AJ578" s="105">
        <f>'[1]Contadores Por Turno 2026'!D580-'[1]Contadores Por Turno 2026'!D579</f>
        <v>0</v>
      </c>
      <c r="AK578" s="105">
        <v>0</v>
      </c>
      <c r="AL578" s="105"/>
      <c r="AM578" s="105">
        <v>19</v>
      </c>
      <c r="AN578" s="105">
        <v>0</v>
      </c>
      <c r="AO578" s="218">
        <f>'[1]Contadores Por Turno 2026'!R580-'[1]Contadores Por Turno 2026'!R579</f>
        <v>0</v>
      </c>
      <c r="AP578" s="104" t="str">
        <f t="shared" si="2"/>
        <v>%</v>
      </c>
      <c r="AQ578" s="218">
        <v>0</v>
      </c>
      <c r="AR578" s="218">
        <v>8</v>
      </c>
      <c r="AS578" s="105">
        <f>'[1]Contadores Por Turno 2026'!L580-'[1]Contadores Por Turno 2026'!L579</f>
        <v>0</v>
      </c>
      <c r="AT578" s="218" t="e">
        <f>#REF!-#REF!</f>
        <v>#REF!</v>
      </c>
      <c r="AU578" s="102">
        <f>'[1]Contadores Por Turno 2026'!U580-'[1]Contadores Por Turno 2026'!U579</f>
        <v>0</v>
      </c>
      <c r="AV578" s="102">
        <f>'[1]Contadores Por Turno 2026'!V580-'[1]Contadores Por Turno 2026'!V579</f>
        <v>0</v>
      </c>
      <c r="AW578" s="102">
        <f>'[1]Contadores Por Turno 2026'!W580-'[1]Contadores Por Turno 2026'!W579</f>
        <v>0</v>
      </c>
      <c r="AX578" s="102"/>
      <c r="AY578" s="345">
        <f>('[1]Contadores Por Turno 2026'!AD580-'[1]Contadores Por Turno 2026'!AD579)</f>
        <v>0</v>
      </c>
      <c r="AZ578" s="345">
        <f>('[1]Contadores Por Turno 2026'!S580-'[1]Contadores Por Turno 2026'!S579)/1000</f>
        <v>0</v>
      </c>
      <c r="BA578" s="225"/>
      <c r="BB578" s="4"/>
    </row>
    <row r="579" spans="1:54" ht="15.75" thickBot="1" x14ac:dyDescent="0.3">
      <c r="A579" s="23">
        <f>+A578</f>
        <v>46215</v>
      </c>
      <c r="B579" s="17">
        <v>2</v>
      </c>
      <c r="C579" s="17">
        <f>WEEKNUM(Tabla1[[#This Row],[FECHA]],2)</f>
        <v>28</v>
      </c>
      <c r="D579" s="17">
        <f>DAY(Tabla1[[#This Row],[FECHA]])</f>
        <v>12</v>
      </c>
      <c r="E579" s="17" t="e">
        <f>#REF!-#REF!</f>
        <v>#REF!</v>
      </c>
      <c r="F579" s="17" t="e">
        <f>+Tabla1[[#This Row],[VOLUMEN  INGRESO PTAP (m3)]]*0.75</f>
        <v>#REF!</v>
      </c>
      <c r="H57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9" s="17">
        <f>('[1]Contadores Por Turno 2026'!C581-'[1]Contadores Por Turno 2026'!C580)*10</f>
        <v>0</v>
      </c>
      <c r="J579" s="59">
        <f>Tabla1[[#This Row],[ENTRADA RO 1 (m3)]]</f>
        <v>0</v>
      </c>
      <c r="K579" s="59">
        <f>Tabla1[[#This Row],[RECHAZO ETAPA 1 (m3)]]</f>
        <v>0</v>
      </c>
      <c r="L579" s="59">
        <f>Tabla1[[#This Row],[PERMEADO ETAPA 1  (m3)]]</f>
        <v>0</v>
      </c>
      <c r="M579" s="58" t="e">
        <f>1-(Tabla1[[#This Row],[VOLUMEN ENVIADO A RO (m3)]]-Tabla1[[#This Row],[VOLUMEN ENVIADO PERMEADO RO (m3)]])/Tabla1[[#This Row],[VOLUMEN ENVIADO A RO (m3)]]</f>
        <v>#DIV/0!</v>
      </c>
      <c r="N579" s="59">
        <f>('[1]Contadores Por Turno 2026'!N581-'[1]Contadores Por Turno 2026'!N580)/1000</f>
        <v>0</v>
      </c>
      <c r="O579" s="59">
        <f>('[1]Contadores Por Turno 2026'!O581-'[1]Contadores Por Turno 2026'!O580)</f>
        <v>0</v>
      </c>
      <c r="P579" s="59">
        <f>+Tabla1[[#This Row],[ENTRADA RO 1 (m3)]]-Tabla1[[#This Row],[PERMEADO ETAPA 1  (m3)]]</f>
        <v>0</v>
      </c>
      <c r="Q579" s="58" t="e">
        <f>1-(Tabla1[[#This Row],[VOLUMEN ENVIADO A RO (m3)]]-Tabla1[[#This Row],[VOLUMEN ENVIADO PERMEADO RO (m3)]])/Tabla1[[#This Row],[VOLUMEN ENVIADO A RO (m3)]]</f>
        <v>#DIV/0!</v>
      </c>
      <c r="R579" s="59">
        <v>0</v>
      </c>
      <c r="S579" s="59" t="e">
        <f>((#REF!-#REF!))</f>
        <v>#REF!</v>
      </c>
      <c r="T579" s="59" t="e">
        <f>Tabla1[[#This Row],[ENTRADA ETAPA 2 (m3)]]-Tabla1[[#This Row],[PERMEADO ETAPA 2 (m3)]]</f>
        <v>#REF!</v>
      </c>
      <c r="U579" s="58" t="s">
        <v>18</v>
      </c>
      <c r="V579" s="59">
        <f>Tabla1[[#This Row],[VOLUMEN ENVIADO PERMEADO RO (m3)]]</f>
        <v>0</v>
      </c>
      <c r="W579" s="106" t="e">
        <f>Tabla1[[#This Row],[TOTAL CONSUMO AGUA LIMPIA PRODUCCIÓN (m3)]]+Tabla1[[#This Row],[TOTAL CONSUMO AGUA RECHAZO PRODUCCIÓN (m3)]]</f>
        <v>#REF!</v>
      </c>
      <c r="X5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9" s="106">
        <v>0</v>
      </c>
      <c r="Z579" s="106"/>
      <c r="AA579" s="106" t="e">
        <f>+Tabla1[[#This Row],[VOLUMEN CONSUMO AGUA LIMPIA TINTORERIA (m3)]]</f>
        <v>#REF!</v>
      </c>
      <c r="AB579" s="104" t="e">
        <f>Tabla1[[#This Row],[VOLUMEN CONSUMO AGUA LIMPIA TINTORERIA (m3)]]/Tabla1[[#This Row],[TOTAL CONSUMO AGUA PRODUCCIÓN (m3)]]</f>
        <v>#REF!</v>
      </c>
      <c r="AC579" s="106" t="e">
        <f>Tabla1[[#This Row],[TOTAL CONSUMO AGUA LIMPIA PRODUCCIÓN (m3)]]-Tabla1[[#This Row],[VOLUMEN CONSUMO AGUA LIMPIA LAVANDERIA (m3)]]</f>
        <v>#REF!</v>
      </c>
      <c r="AD579" s="106">
        <v>0</v>
      </c>
      <c r="AE579" s="110"/>
      <c r="AF579" s="110">
        <v>65</v>
      </c>
      <c r="AG579" s="110">
        <v>45</v>
      </c>
      <c r="AH579" s="110">
        <f>Tabla1[[#This Row],[VOLUMEN CONSUMO AGUA LIMPIA LAVANDERIA (m3)]]</f>
        <v>0</v>
      </c>
      <c r="AI579" s="104" t="e">
        <f>Tabla1[[#This Row],[VOLUMEN CONSUMO AGUA LIMPIA LAVANDERIA (m3)]]/Tabla1[[#This Row],[TOTAL CONSUMO AGUA PRODUCCIÓN (m3)]]</f>
        <v>#REF!</v>
      </c>
      <c r="AJ579" s="110">
        <f>'[1]Contadores Por Turno 2026'!D581-'[1]Contadores Por Turno 2026'!D580</f>
        <v>0</v>
      </c>
      <c r="AK579" s="110">
        <v>0</v>
      </c>
      <c r="AL579" s="110"/>
      <c r="AM579" s="110">
        <v>19</v>
      </c>
      <c r="AN579" s="110">
        <v>0</v>
      </c>
      <c r="AO579" s="219">
        <f>'[1]Contadores Por Turno 2026'!R581-'[1]Contadores Por Turno 2026'!R580</f>
        <v>0</v>
      </c>
      <c r="AP579" s="109" t="str">
        <f t="shared" si="2"/>
        <v>%</v>
      </c>
      <c r="AQ579" s="219"/>
      <c r="AR579" s="219">
        <v>8</v>
      </c>
      <c r="AS579" s="110">
        <f>'[1]Contadores Por Turno 2026'!L581-'[1]Contadores Por Turno 2026'!L580</f>
        <v>0</v>
      </c>
      <c r="AT579" s="219" t="e">
        <f>#REF!-#REF!</f>
        <v>#REF!</v>
      </c>
      <c r="AU579" s="107">
        <f>'[1]Contadores Por Turno 2026'!U581-'[1]Contadores Por Turno 2026'!U580</f>
        <v>0</v>
      </c>
      <c r="AV579" s="107">
        <f>'[1]Contadores Por Turno 2026'!V581-'[1]Contadores Por Turno 2026'!V580</f>
        <v>0</v>
      </c>
      <c r="AW579" s="107">
        <f>'[1]Contadores Por Turno 2026'!W581-'[1]Contadores Por Turno 2026'!W580</f>
        <v>0</v>
      </c>
      <c r="AX579" s="107"/>
      <c r="AY579" s="346">
        <f>('[1]Contadores Por Turno 2026'!AD581-'[1]Contadores Por Turno 2026'!AD580)</f>
        <v>0</v>
      </c>
      <c r="AZ579" s="346">
        <f>('[1]Contadores Por Turno 2026'!S581-'[1]Contadores Por Turno 2026'!S580)/1000</f>
        <v>0</v>
      </c>
      <c r="BA579" s="225"/>
      <c r="BB579" s="4"/>
    </row>
    <row r="580" spans="1:54" ht="15.75" thickBot="1" x14ac:dyDescent="0.3">
      <c r="A580" s="27">
        <f>+A579</f>
        <v>46215</v>
      </c>
      <c r="B580" s="28">
        <v>3</v>
      </c>
      <c r="C580" s="28">
        <f>WEEKNUM(Tabla1[[#This Row],[FECHA]],2)</f>
        <v>28</v>
      </c>
      <c r="D580" s="28">
        <f>DAY(Tabla1[[#This Row],[FECHA]])</f>
        <v>12</v>
      </c>
      <c r="E580" s="28" t="e">
        <f>#REF!-#REF!</f>
        <v>#REF!</v>
      </c>
      <c r="F580" s="28" t="e">
        <f>+Tabla1[[#This Row],[VOLUMEN  INGRESO PTAP (m3)]]*0.75</f>
        <v>#REF!</v>
      </c>
      <c r="G580" s="28"/>
      <c r="H58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0" s="28">
        <f>('[1]Contadores Por Turno 2026'!C582-'[1]Contadores Por Turno 2026'!C581)*10</f>
        <v>0</v>
      </c>
      <c r="J580" s="61">
        <f>Tabla1[[#This Row],[ENTRADA RO 1 (m3)]]</f>
        <v>0</v>
      </c>
      <c r="K580" s="61">
        <f>Tabla1[[#This Row],[RECHAZO ETAPA 1 (m3)]]</f>
        <v>0</v>
      </c>
      <c r="L580" s="61">
        <f>Tabla1[[#This Row],[PERMEADO ETAPA 1  (m3)]]</f>
        <v>0</v>
      </c>
      <c r="M580" s="60" t="e">
        <f>1-(Tabla1[[#This Row],[VOLUMEN ENVIADO A RO (m3)]]-Tabla1[[#This Row],[VOLUMEN ENVIADO PERMEADO RO (m3)]])/Tabla1[[#This Row],[VOLUMEN ENVIADO A RO (m3)]]</f>
        <v>#DIV/0!</v>
      </c>
      <c r="N580" s="61">
        <f>('[1]Contadores Por Turno 2026'!N582-'[1]Contadores Por Turno 2026'!N581)/1000</f>
        <v>0</v>
      </c>
      <c r="O580" s="61">
        <f>('[1]Contadores Por Turno 2026'!O582-'[1]Contadores Por Turno 2026'!O581)</f>
        <v>0</v>
      </c>
      <c r="P580" s="61">
        <f>+Tabla1[[#This Row],[ENTRADA RO 1 (m3)]]-Tabla1[[#This Row],[PERMEADO ETAPA 1  (m3)]]</f>
        <v>0</v>
      </c>
      <c r="Q580" s="60" t="e">
        <f>1-(Tabla1[[#This Row],[VOLUMEN ENVIADO A RO (m3)]]-Tabla1[[#This Row],[VOLUMEN ENVIADO PERMEADO RO (m3)]])/Tabla1[[#This Row],[VOLUMEN ENVIADO A RO (m3)]]</f>
        <v>#DIV/0!</v>
      </c>
      <c r="R580" s="61">
        <v>0</v>
      </c>
      <c r="S580" s="61" t="e">
        <f>((#REF!-#REF!))</f>
        <v>#REF!</v>
      </c>
      <c r="T580" s="61" t="e">
        <f>Tabla1[[#This Row],[ENTRADA ETAPA 2 (m3)]]-Tabla1[[#This Row],[PERMEADO ETAPA 2 (m3)]]</f>
        <v>#REF!</v>
      </c>
      <c r="U580" s="60" t="s">
        <v>18</v>
      </c>
      <c r="V580" s="61">
        <f>Tabla1[[#This Row],[VOLUMEN ENVIADO PERMEADO RO (m3)]]</f>
        <v>0</v>
      </c>
      <c r="W580" s="111" t="e">
        <f>Tabla1[[#This Row],[TOTAL CONSUMO AGUA LIMPIA PRODUCCIÓN (m3)]]+Tabla1[[#This Row],[TOTAL CONSUMO AGUA RECHAZO PRODUCCIÓN (m3)]]</f>
        <v>#REF!</v>
      </c>
      <c r="X58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0" s="111">
        <v>0</v>
      </c>
      <c r="Z580" s="111"/>
      <c r="AA580" s="111" t="e">
        <f>+Tabla1[[#This Row],[VOLUMEN CONSUMO AGUA LIMPIA TINTORERIA (m3)]]</f>
        <v>#REF!</v>
      </c>
      <c r="AB580" s="104" t="e">
        <f>Tabla1[[#This Row],[VOLUMEN CONSUMO AGUA LIMPIA TINTORERIA (m3)]]/Tabla1[[#This Row],[TOTAL CONSUMO AGUA PRODUCCIÓN (m3)]]</f>
        <v>#REF!</v>
      </c>
      <c r="AC580" s="111" t="e">
        <f>Tabla1[[#This Row],[TOTAL CONSUMO AGUA LIMPIA PRODUCCIÓN (m3)]]-Tabla1[[#This Row],[VOLUMEN CONSUMO AGUA LIMPIA LAVANDERIA (m3)]]</f>
        <v>#REF!</v>
      </c>
      <c r="AD580" s="111">
        <v>0</v>
      </c>
      <c r="AE580" s="115"/>
      <c r="AF580" s="115">
        <v>65</v>
      </c>
      <c r="AG580" s="115">
        <v>45</v>
      </c>
      <c r="AH580" s="115">
        <f>Tabla1[[#This Row],[VOLUMEN CONSUMO AGUA LIMPIA LAVANDERIA (m3)]]</f>
        <v>0</v>
      </c>
      <c r="AI580" s="104" t="e">
        <f>Tabla1[[#This Row],[VOLUMEN CONSUMO AGUA LIMPIA LAVANDERIA (m3)]]/Tabla1[[#This Row],[TOTAL CONSUMO AGUA PRODUCCIÓN (m3)]]</f>
        <v>#REF!</v>
      </c>
      <c r="AJ580" s="115">
        <f>'[1]Contadores Por Turno 2026'!D582-'[1]Contadores Por Turno 2026'!D581</f>
        <v>0</v>
      </c>
      <c r="AK580" s="115">
        <v>0</v>
      </c>
      <c r="AL580" s="115"/>
      <c r="AM580" s="115">
        <v>19</v>
      </c>
      <c r="AN580" s="115">
        <v>0</v>
      </c>
      <c r="AO580" s="220">
        <f>'[1]Contadores Por Turno 2026'!R582-'[1]Contadores Por Turno 2026'!R581</f>
        <v>0</v>
      </c>
      <c r="AP580" s="114" t="str">
        <f t="shared" si="2"/>
        <v>%</v>
      </c>
      <c r="AQ580" s="220"/>
      <c r="AR580" s="220">
        <v>8</v>
      </c>
      <c r="AS580" s="115">
        <f>'[1]Contadores Por Turno 2026'!L582-'[1]Contadores Por Turno 2026'!L581</f>
        <v>0</v>
      </c>
      <c r="AT580" s="220" t="e">
        <f>#REF!-#REF!</f>
        <v>#REF!</v>
      </c>
      <c r="AU580" s="112">
        <f>'[1]Contadores Por Turno 2026'!U582-'[1]Contadores Por Turno 2026'!U581</f>
        <v>0</v>
      </c>
      <c r="AV580" s="112">
        <f>'[1]Contadores Por Turno 2026'!V582-'[1]Contadores Por Turno 2026'!V581</f>
        <v>0</v>
      </c>
      <c r="AW580" s="112">
        <f>'[1]Contadores Por Turno 2026'!W582-'[1]Contadores Por Turno 2026'!W581</f>
        <v>0</v>
      </c>
      <c r="AX580" s="112"/>
      <c r="AY580" s="112">
        <f>('[1]Contadores Por Turno 2026'!AD582-'[1]Contadores Por Turno 2026'!AD581)</f>
        <v>0</v>
      </c>
      <c r="AZ580" s="112">
        <f>('[1]Contadores Por Turno 2026'!S582-'[1]Contadores Por Turno 2026'!S581)/1000</f>
        <v>0</v>
      </c>
      <c r="BA580" s="225"/>
      <c r="BB580" s="4"/>
    </row>
    <row r="581" spans="1:54" ht="15.75" thickBot="1" x14ac:dyDescent="0.3">
      <c r="A581" s="25">
        <f>+A580+1</f>
        <v>46216</v>
      </c>
      <c r="B581" s="26">
        <v>1</v>
      </c>
      <c r="C581" s="26">
        <f>WEEKNUM(Tabla1[[#This Row],[FECHA]],2)</f>
        <v>29</v>
      </c>
      <c r="D581" s="26">
        <f>DAY(Tabla1[[#This Row],[FECHA]])</f>
        <v>13</v>
      </c>
      <c r="E581" s="26" t="e">
        <f>#REF!-#REF!</f>
        <v>#REF!</v>
      </c>
      <c r="F581" s="26" t="e">
        <f>+Tabla1[[#This Row],[VOLUMEN  INGRESO PTAP (m3)]]*0.75</f>
        <v>#REF!</v>
      </c>
      <c r="G581" s="26"/>
      <c r="H5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1" s="26">
        <f>('[1]Contadores Por Turno 2026'!C583-'[1]Contadores Por Turno 2026'!C582)*10</f>
        <v>0</v>
      </c>
      <c r="J581" s="57">
        <f>Tabla1[[#This Row],[ENTRADA RO 1 (m3)]]</f>
        <v>0</v>
      </c>
      <c r="K581" s="57">
        <f>Tabla1[[#This Row],[RECHAZO ETAPA 1 (m3)]]</f>
        <v>0</v>
      </c>
      <c r="L581" s="57">
        <f>Tabla1[[#This Row],[PERMEADO ETAPA 1  (m3)]]</f>
        <v>0</v>
      </c>
      <c r="M581" s="56" t="e">
        <f>1-(Tabla1[[#This Row],[VOLUMEN ENVIADO A RO (m3)]]-Tabla1[[#This Row],[VOLUMEN ENVIADO PERMEADO RO (m3)]])/Tabla1[[#This Row],[VOLUMEN ENVIADO A RO (m3)]]</f>
        <v>#DIV/0!</v>
      </c>
      <c r="N581" s="57">
        <f>('[1]Contadores Por Turno 2026'!N583-'[1]Contadores Por Turno 2026'!N582)/1000</f>
        <v>0</v>
      </c>
      <c r="O581" s="57">
        <f>('[1]Contadores Por Turno 2026'!O583-'[1]Contadores Por Turno 2026'!O582)</f>
        <v>0</v>
      </c>
      <c r="P581" s="57">
        <f>+Tabla1[[#This Row],[ENTRADA RO 1 (m3)]]-Tabla1[[#This Row],[PERMEADO ETAPA 1  (m3)]]</f>
        <v>0</v>
      </c>
      <c r="Q581" s="56" t="e">
        <f>1-(Tabla1[[#This Row],[VOLUMEN ENVIADO A RO (m3)]]-Tabla1[[#This Row],[VOLUMEN ENVIADO PERMEADO RO (m3)]])/Tabla1[[#This Row],[VOLUMEN ENVIADO A RO (m3)]]</f>
        <v>#DIV/0!</v>
      </c>
      <c r="R581" s="57">
        <v>0</v>
      </c>
      <c r="S581" s="57" t="e">
        <f>((#REF!-#REF!))</f>
        <v>#REF!</v>
      </c>
      <c r="T581" s="57" t="e">
        <f>Tabla1[[#This Row],[ENTRADA ETAPA 2 (m3)]]-Tabla1[[#This Row],[PERMEADO ETAPA 2 (m3)]]</f>
        <v>#REF!</v>
      </c>
      <c r="U581" s="56" t="s">
        <v>18</v>
      </c>
      <c r="V581" s="57">
        <f>Tabla1[[#This Row],[VOLUMEN ENVIADO PERMEADO RO (m3)]]</f>
        <v>0</v>
      </c>
      <c r="W581" s="101" t="e">
        <f>Tabla1[[#This Row],[TOTAL CONSUMO AGUA LIMPIA PRODUCCIÓN (m3)]]+Tabla1[[#This Row],[TOTAL CONSUMO AGUA RECHAZO PRODUCCIÓN (m3)]]</f>
        <v>#REF!</v>
      </c>
      <c r="X5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1" s="101">
        <v>0</v>
      </c>
      <c r="Z581" s="101"/>
      <c r="AA581" s="101" t="e">
        <f>+Tabla1[[#This Row],[VOLUMEN CONSUMO AGUA LIMPIA TINTORERIA (m3)]]</f>
        <v>#REF!</v>
      </c>
      <c r="AB581" s="104" t="e">
        <f>Tabla1[[#This Row],[VOLUMEN CONSUMO AGUA LIMPIA TINTORERIA (m3)]]/Tabla1[[#This Row],[TOTAL CONSUMO AGUA PRODUCCIÓN (m3)]]</f>
        <v>#REF!</v>
      </c>
      <c r="AC581" s="101" t="e">
        <f>Tabla1[[#This Row],[TOTAL CONSUMO AGUA LIMPIA PRODUCCIÓN (m3)]]-Tabla1[[#This Row],[VOLUMEN CONSUMO AGUA LIMPIA LAVANDERIA (m3)]]</f>
        <v>#REF!</v>
      </c>
      <c r="AD581" s="101">
        <v>0</v>
      </c>
      <c r="AE581" s="105"/>
      <c r="AF581" s="105">
        <v>65</v>
      </c>
      <c r="AG581" s="105">
        <v>45</v>
      </c>
      <c r="AH581" s="105">
        <f>Tabla1[[#This Row],[VOLUMEN CONSUMO AGUA LIMPIA LAVANDERIA (m3)]]</f>
        <v>0</v>
      </c>
      <c r="AI581" s="104" t="e">
        <f>Tabla1[[#This Row],[VOLUMEN CONSUMO AGUA LIMPIA LAVANDERIA (m3)]]/Tabla1[[#This Row],[TOTAL CONSUMO AGUA PRODUCCIÓN (m3)]]</f>
        <v>#REF!</v>
      </c>
      <c r="AJ581" s="105">
        <f>'[1]Contadores Por Turno 2026'!D583-'[1]Contadores Por Turno 2026'!D582</f>
        <v>0</v>
      </c>
      <c r="AK581" s="105">
        <v>0</v>
      </c>
      <c r="AL581" s="105"/>
      <c r="AM581" s="105">
        <v>19</v>
      </c>
      <c r="AN581" s="105">
        <v>0</v>
      </c>
      <c r="AO581" s="218">
        <f>'[1]Contadores Por Turno 2026'!R583-'[1]Contadores Por Turno 2026'!R582</f>
        <v>0</v>
      </c>
      <c r="AP581" s="104" t="str">
        <f t="shared" si="2"/>
        <v>%</v>
      </c>
      <c r="AQ581" s="218"/>
      <c r="AR581" s="218">
        <v>8</v>
      </c>
      <c r="AS581" s="105">
        <f>'[1]Contadores Por Turno 2026'!L583-'[1]Contadores Por Turno 2026'!L582</f>
        <v>0</v>
      </c>
      <c r="AT581" s="218" t="e">
        <f>#REF!-#REF!</f>
        <v>#REF!</v>
      </c>
      <c r="AU581" s="102">
        <f>'[1]Contadores Por Turno 2026'!U583-'[1]Contadores Por Turno 2026'!U582</f>
        <v>0</v>
      </c>
      <c r="AV581" s="102">
        <f>'[1]Contadores Por Turno 2026'!V583-'[1]Contadores Por Turno 2026'!V582</f>
        <v>0</v>
      </c>
      <c r="AW581" s="102">
        <f>'[1]Contadores Por Turno 2026'!W583-'[1]Contadores Por Turno 2026'!W582</f>
        <v>0</v>
      </c>
      <c r="AX581" s="102"/>
      <c r="AY581" s="345">
        <f>('[1]Contadores Por Turno 2026'!AD583-'[1]Contadores Por Turno 2026'!AD582)</f>
        <v>0</v>
      </c>
      <c r="AZ581" s="345">
        <f>('[1]Contadores Por Turno 2026'!S583-'[1]Contadores Por Turno 2026'!S582)/1000</f>
        <v>0</v>
      </c>
      <c r="BA581" s="225"/>
      <c r="BB581" s="4"/>
    </row>
    <row r="582" spans="1:54" ht="15.75" thickBot="1" x14ac:dyDescent="0.3">
      <c r="A582" s="23">
        <f>+A581</f>
        <v>46216</v>
      </c>
      <c r="B582" s="17">
        <v>2</v>
      </c>
      <c r="C582" s="17">
        <f>WEEKNUM(Tabla1[[#This Row],[FECHA]],2)</f>
        <v>29</v>
      </c>
      <c r="D582" s="17">
        <f>DAY(Tabla1[[#This Row],[FECHA]])</f>
        <v>13</v>
      </c>
      <c r="E582" s="17" t="e">
        <f>#REF!-#REF!</f>
        <v>#REF!</v>
      </c>
      <c r="F582" s="17" t="e">
        <f>+Tabla1[[#This Row],[VOLUMEN  INGRESO PTAP (m3)]]*0.75</f>
        <v>#REF!</v>
      </c>
      <c r="H58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2" s="17">
        <f>('[1]Contadores Por Turno 2026'!C584-'[1]Contadores Por Turno 2026'!C583)*10</f>
        <v>0</v>
      </c>
      <c r="J582" s="59">
        <f>Tabla1[[#This Row],[ENTRADA RO 1 (m3)]]</f>
        <v>0</v>
      </c>
      <c r="K582" s="59">
        <f>Tabla1[[#This Row],[RECHAZO ETAPA 1 (m3)]]</f>
        <v>0</v>
      </c>
      <c r="L582" s="59">
        <f>Tabla1[[#This Row],[PERMEADO ETAPA 1  (m3)]]</f>
        <v>0</v>
      </c>
      <c r="M582" s="58" t="e">
        <f>1-(Tabla1[[#This Row],[VOLUMEN ENVIADO A RO (m3)]]-Tabla1[[#This Row],[VOLUMEN ENVIADO PERMEADO RO (m3)]])/Tabla1[[#This Row],[VOLUMEN ENVIADO A RO (m3)]]</f>
        <v>#DIV/0!</v>
      </c>
      <c r="N582" s="59">
        <f>('[1]Contadores Por Turno 2026'!N584-'[1]Contadores Por Turno 2026'!N583)/1000</f>
        <v>0</v>
      </c>
      <c r="O582" s="59">
        <f>('[1]Contadores Por Turno 2026'!O584-'[1]Contadores Por Turno 2026'!O583)</f>
        <v>0</v>
      </c>
      <c r="P582" s="59">
        <f>+Tabla1[[#This Row],[ENTRADA RO 1 (m3)]]-Tabla1[[#This Row],[PERMEADO ETAPA 1  (m3)]]</f>
        <v>0</v>
      </c>
      <c r="Q582" s="58" t="e">
        <f>1-(Tabla1[[#This Row],[VOLUMEN ENVIADO A RO (m3)]]-Tabla1[[#This Row],[VOLUMEN ENVIADO PERMEADO RO (m3)]])/Tabla1[[#This Row],[VOLUMEN ENVIADO A RO (m3)]]</f>
        <v>#DIV/0!</v>
      </c>
      <c r="R582" s="59">
        <v>0</v>
      </c>
      <c r="S582" s="59" t="e">
        <f>((#REF!-#REF!))</f>
        <v>#REF!</v>
      </c>
      <c r="T582" s="59" t="e">
        <f>Tabla1[[#This Row],[ENTRADA ETAPA 2 (m3)]]-Tabla1[[#This Row],[PERMEADO ETAPA 2 (m3)]]</f>
        <v>#REF!</v>
      </c>
      <c r="U582" s="58" t="s">
        <v>18</v>
      </c>
      <c r="V582" s="59">
        <f>Tabla1[[#This Row],[VOLUMEN ENVIADO PERMEADO RO (m3)]]</f>
        <v>0</v>
      </c>
      <c r="W582" s="106" t="e">
        <f>Tabla1[[#This Row],[TOTAL CONSUMO AGUA LIMPIA PRODUCCIÓN (m3)]]+Tabla1[[#This Row],[TOTAL CONSUMO AGUA RECHAZO PRODUCCIÓN (m3)]]</f>
        <v>#REF!</v>
      </c>
      <c r="X5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2" s="106">
        <v>0</v>
      </c>
      <c r="Z582" s="106"/>
      <c r="AA582" s="106" t="e">
        <f>+Tabla1[[#This Row],[VOLUMEN CONSUMO AGUA LIMPIA TINTORERIA (m3)]]</f>
        <v>#REF!</v>
      </c>
      <c r="AB582" s="104" t="e">
        <f>Tabla1[[#This Row],[VOLUMEN CONSUMO AGUA LIMPIA TINTORERIA (m3)]]/Tabla1[[#This Row],[TOTAL CONSUMO AGUA PRODUCCIÓN (m3)]]</f>
        <v>#REF!</v>
      </c>
      <c r="AC582" s="106" t="e">
        <f>Tabla1[[#This Row],[TOTAL CONSUMO AGUA LIMPIA PRODUCCIÓN (m3)]]-Tabla1[[#This Row],[VOLUMEN CONSUMO AGUA LIMPIA LAVANDERIA (m3)]]</f>
        <v>#REF!</v>
      </c>
      <c r="AD582" s="106">
        <v>0</v>
      </c>
      <c r="AE582" s="110"/>
      <c r="AF582" s="110">
        <v>65</v>
      </c>
      <c r="AG582" s="110">
        <v>45</v>
      </c>
      <c r="AH582" s="110">
        <f>Tabla1[[#This Row],[VOLUMEN CONSUMO AGUA LIMPIA LAVANDERIA (m3)]]</f>
        <v>0</v>
      </c>
      <c r="AI582" s="104" t="e">
        <f>Tabla1[[#This Row],[VOLUMEN CONSUMO AGUA LIMPIA LAVANDERIA (m3)]]/Tabla1[[#This Row],[TOTAL CONSUMO AGUA PRODUCCIÓN (m3)]]</f>
        <v>#REF!</v>
      </c>
      <c r="AJ582" s="110">
        <f>'[1]Contadores Por Turno 2026'!D584-'[1]Contadores Por Turno 2026'!D583</f>
        <v>0</v>
      </c>
      <c r="AK582" s="110">
        <v>0</v>
      </c>
      <c r="AL582" s="110"/>
      <c r="AM582" s="110">
        <v>19</v>
      </c>
      <c r="AN582" s="110">
        <v>0</v>
      </c>
      <c r="AO582" s="219">
        <f>'[1]Contadores Por Turno 2026'!R584-'[1]Contadores Por Turno 2026'!R583</f>
        <v>0</v>
      </c>
      <c r="AP582" s="109" t="str">
        <f t="shared" si="2"/>
        <v>%</v>
      </c>
      <c r="AQ582" s="219">
        <v>0</v>
      </c>
      <c r="AR582" s="219">
        <v>8</v>
      </c>
      <c r="AS582" s="110">
        <f>'[1]Contadores Por Turno 2026'!L584-'[1]Contadores Por Turno 2026'!L583</f>
        <v>0</v>
      </c>
      <c r="AT582" s="219" t="e">
        <f>#REF!-#REF!</f>
        <v>#REF!</v>
      </c>
      <c r="AU582" s="107">
        <f>'[1]Contadores Por Turno 2026'!U584-'[1]Contadores Por Turno 2026'!U583</f>
        <v>0</v>
      </c>
      <c r="AV582" s="107">
        <f>'[1]Contadores Por Turno 2026'!V584-'[1]Contadores Por Turno 2026'!V583</f>
        <v>0</v>
      </c>
      <c r="AW582" s="107">
        <f>'[1]Contadores Por Turno 2026'!W584-'[1]Contadores Por Turno 2026'!W583</f>
        <v>0</v>
      </c>
      <c r="AX582" s="107"/>
      <c r="AY582" s="346">
        <f>('[1]Contadores Por Turno 2026'!AD584-'[1]Contadores Por Turno 2026'!AD583)</f>
        <v>0</v>
      </c>
      <c r="AZ582" s="346">
        <f>('[1]Contadores Por Turno 2026'!S584-'[1]Contadores Por Turno 2026'!S583)/1000</f>
        <v>0</v>
      </c>
      <c r="BA582" s="225"/>
      <c r="BB582" s="4"/>
    </row>
    <row r="583" spans="1:54" ht="15.75" thickBot="1" x14ac:dyDescent="0.3">
      <c r="A583" s="27">
        <f>+A582</f>
        <v>46216</v>
      </c>
      <c r="B583" s="28">
        <v>3</v>
      </c>
      <c r="C583" s="28">
        <f>WEEKNUM(Tabla1[[#This Row],[FECHA]],2)</f>
        <v>29</v>
      </c>
      <c r="D583" s="28">
        <f>DAY(Tabla1[[#This Row],[FECHA]])</f>
        <v>13</v>
      </c>
      <c r="E583" s="28" t="e">
        <f>#REF!-#REF!</f>
        <v>#REF!</v>
      </c>
      <c r="F583" s="28" t="e">
        <f>+Tabla1[[#This Row],[VOLUMEN  INGRESO PTAP (m3)]]*0.75</f>
        <v>#REF!</v>
      </c>
      <c r="G583" s="28"/>
      <c r="H58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3" s="28">
        <f>('[1]Contadores Por Turno 2026'!C585-'[1]Contadores Por Turno 2026'!C584)*10</f>
        <v>0</v>
      </c>
      <c r="J583" s="61">
        <f>Tabla1[[#This Row],[ENTRADA RO 1 (m3)]]</f>
        <v>0</v>
      </c>
      <c r="K583" s="61">
        <f>Tabla1[[#This Row],[RECHAZO ETAPA 1 (m3)]]</f>
        <v>0</v>
      </c>
      <c r="L583" s="61">
        <f>Tabla1[[#This Row],[PERMEADO ETAPA 1  (m3)]]</f>
        <v>0</v>
      </c>
      <c r="M583" s="60" t="e">
        <f>1-(Tabla1[[#This Row],[VOLUMEN ENVIADO A RO (m3)]]-Tabla1[[#This Row],[VOLUMEN ENVIADO PERMEADO RO (m3)]])/Tabla1[[#This Row],[VOLUMEN ENVIADO A RO (m3)]]</f>
        <v>#DIV/0!</v>
      </c>
      <c r="N583" s="61">
        <f>('[1]Contadores Por Turno 2026'!N585-'[1]Contadores Por Turno 2026'!N584)/1000</f>
        <v>0</v>
      </c>
      <c r="O583" s="61">
        <f>('[1]Contadores Por Turno 2026'!O585-'[1]Contadores Por Turno 2026'!O584)</f>
        <v>0</v>
      </c>
      <c r="P583" s="61">
        <f>+Tabla1[[#This Row],[ENTRADA RO 1 (m3)]]-Tabla1[[#This Row],[PERMEADO ETAPA 1  (m3)]]</f>
        <v>0</v>
      </c>
      <c r="Q583" s="60" t="e">
        <f>1-(Tabla1[[#This Row],[VOLUMEN ENVIADO A RO (m3)]]-Tabla1[[#This Row],[VOLUMEN ENVIADO PERMEADO RO (m3)]])/Tabla1[[#This Row],[VOLUMEN ENVIADO A RO (m3)]]</f>
        <v>#DIV/0!</v>
      </c>
      <c r="R583" s="61">
        <v>0</v>
      </c>
      <c r="S583" s="61" t="e">
        <f>((#REF!-#REF!))</f>
        <v>#REF!</v>
      </c>
      <c r="T583" s="61" t="e">
        <f>Tabla1[[#This Row],[ENTRADA ETAPA 2 (m3)]]-Tabla1[[#This Row],[PERMEADO ETAPA 2 (m3)]]</f>
        <v>#REF!</v>
      </c>
      <c r="U583" s="60" t="s">
        <v>18</v>
      </c>
      <c r="V583" s="61">
        <f>Tabla1[[#This Row],[VOLUMEN ENVIADO PERMEADO RO (m3)]]</f>
        <v>0</v>
      </c>
      <c r="W583" s="111" t="e">
        <f>Tabla1[[#This Row],[TOTAL CONSUMO AGUA LIMPIA PRODUCCIÓN (m3)]]+Tabla1[[#This Row],[TOTAL CONSUMO AGUA RECHAZO PRODUCCIÓN (m3)]]</f>
        <v>#REF!</v>
      </c>
      <c r="X58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3" s="111">
        <v>0</v>
      </c>
      <c r="Z583" s="111"/>
      <c r="AA583" s="111" t="e">
        <f>+Tabla1[[#This Row],[VOLUMEN CONSUMO AGUA LIMPIA TINTORERIA (m3)]]</f>
        <v>#REF!</v>
      </c>
      <c r="AB583" s="104" t="e">
        <f>Tabla1[[#This Row],[VOLUMEN CONSUMO AGUA LIMPIA TINTORERIA (m3)]]/Tabla1[[#This Row],[TOTAL CONSUMO AGUA PRODUCCIÓN (m3)]]</f>
        <v>#REF!</v>
      </c>
      <c r="AC583" s="111" t="e">
        <f>Tabla1[[#This Row],[TOTAL CONSUMO AGUA LIMPIA PRODUCCIÓN (m3)]]-Tabla1[[#This Row],[VOLUMEN CONSUMO AGUA LIMPIA LAVANDERIA (m3)]]</f>
        <v>#REF!</v>
      </c>
      <c r="AD583" s="111">
        <v>0</v>
      </c>
      <c r="AE583" s="115"/>
      <c r="AF583" s="115">
        <v>65</v>
      </c>
      <c r="AG583" s="115">
        <v>45</v>
      </c>
      <c r="AH583" s="115">
        <f>Tabla1[[#This Row],[VOLUMEN CONSUMO AGUA LIMPIA LAVANDERIA (m3)]]</f>
        <v>0</v>
      </c>
      <c r="AI583" s="104" t="e">
        <f>Tabla1[[#This Row],[VOLUMEN CONSUMO AGUA LIMPIA LAVANDERIA (m3)]]/Tabla1[[#This Row],[TOTAL CONSUMO AGUA PRODUCCIÓN (m3)]]</f>
        <v>#REF!</v>
      </c>
      <c r="AJ583" s="115">
        <f>'[1]Contadores Por Turno 2026'!D585-'[1]Contadores Por Turno 2026'!D584</f>
        <v>0</v>
      </c>
      <c r="AK583" s="115">
        <v>0</v>
      </c>
      <c r="AL583" s="115"/>
      <c r="AM583" s="115">
        <v>19</v>
      </c>
      <c r="AN583" s="115">
        <v>0</v>
      </c>
      <c r="AO583" s="220">
        <f>'[1]Contadores Por Turno 2026'!R585-'[1]Contadores Por Turno 2026'!R584</f>
        <v>0</v>
      </c>
      <c r="AP583" s="114" t="str">
        <f t="shared" si="2"/>
        <v>%</v>
      </c>
      <c r="AQ583" s="220"/>
      <c r="AR583" s="220">
        <v>8</v>
      </c>
      <c r="AS583" s="115">
        <f>'[1]Contadores Por Turno 2026'!L585-'[1]Contadores Por Turno 2026'!L584</f>
        <v>0</v>
      </c>
      <c r="AT583" s="220" t="e">
        <f>#REF!-#REF!</f>
        <v>#REF!</v>
      </c>
      <c r="AU583" s="112">
        <f>'[1]Contadores Por Turno 2026'!U585-'[1]Contadores Por Turno 2026'!U584</f>
        <v>0</v>
      </c>
      <c r="AV583" s="112">
        <f>'[1]Contadores Por Turno 2026'!V585-'[1]Contadores Por Turno 2026'!V584</f>
        <v>0</v>
      </c>
      <c r="AW583" s="112">
        <f>'[1]Contadores Por Turno 2026'!W585-'[1]Contadores Por Turno 2026'!W584</f>
        <v>0</v>
      </c>
      <c r="AX583" s="112"/>
      <c r="AY583" s="112">
        <f>('[1]Contadores Por Turno 2026'!AD585-'[1]Contadores Por Turno 2026'!AD584)</f>
        <v>0</v>
      </c>
      <c r="AZ583" s="112">
        <f>('[1]Contadores Por Turno 2026'!S585-'[1]Contadores Por Turno 2026'!S584)/1000</f>
        <v>0</v>
      </c>
      <c r="BA583" s="225"/>
      <c r="BB583" s="4"/>
    </row>
    <row r="584" spans="1:54" ht="15.75" thickBot="1" x14ac:dyDescent="0.3">
      <c r="A584" s="25">
        <f>+A583+1</f>
        <v>46217</v>
      </c>
      <c r="B584" s="26">
        <v>1</v>
      </c>
      <c r="C584" s="26">
        <f>WEEKNUM(Tabla1[[#This Row],[FECHA]],2)</f>
        <v>29</v>
      </c>
      <c r="D584" s="26">
        <f>DAY(Tabla1[[#This Row],[FECHA]])</f>
        <v>14</v>
      </c>
      <c r="E584" s="26" t="e">
        <f>#REF!-#REF!</f>
        <v>#REF!</v>
      </c>
      <c r="F584" s="26" t="e">
        <f>+Tabla1[[#This Row],[VOLUMEN  INGRESO PTAP (m3)]]*0.75</f>
        <v>#REF!</v>
      </c>
      <c r="G584" s="26"/>
      <c r="H5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4" s="26">
        <f>('[1]Contadores Por Turno 2026'!C586-'[1]Contadores Por Turno 2026'!C585)*10</f>
        <v>0</v>
      </c>
      <c r="J584" s="57">
        <f>Tabla1[[#This Row],[ENTRADA RO 1 (m3)]]</f>
        <v>0</v>
      </c>
      <c r="K584" s="57">
        <f>Tabla1[[#This Row],[RECHAZO ETAPA 1 (m3)]]</f>
        <v>0</v>
      </c>
      <c r="L584" s="57">
        <f>Tabla1[[#This Row],[PERMEADO ETAPA 1  (m3)]]</f>
        <v>0</v>
      </c>
      <c r="M584" s="56" t="e">
        <f>1-(Tabla1[[#This Row],[VOLUMEN ENVIADO A RO (m3)]]-Tabla1[[#This Row],[VOLUMEN ENVIADO PERMEADO RO (m3)]])/Tabla1[[#This Row],[VOLUMEN ENVIADO A RO (m3)]]</f>
        <v>#DIV/0!</v>
      </c>
      <c r="N584" s="57">
        <f>('[1]Contadores Por Turno 2026'!N586-'[1]Contadores Por Turno 2026'!N585)/1000</f>
        <v>0</v>
      </c>
      <c r="O584" s="57">
        <f>('[1]Contadores Por Turno 2026'!O586-'[1]Contadores Por Turno 2026'!O585)</f>
        <v>0</v>
      </c>
      <c r="P584" s="57">
        <f>+Tabla1[[#This Row],[ENTRADA RO 1 (m3)]]-Tabla1[[#This Row],[PERMEADO ETAPA 1  (m3)]]</f>
        <v>0</v>
      </c>
      <c r="Q584" s="56" t="e">
        <f>1-(Tabla1[[#This Row],[VOLUMEN ENVIADO A RO (m3)]]-Tabla1[[#This Row],[VOLUMEN ENVIADO PERMEADO RO (m3)]])/Tabla1[[#This Row],[VOLUMEN ENVIADO A RO (m3)]]</f>
        <v>#DIV/0!</v>
      </c>
      <c r="R584" s="57">
        <v>0</v>
      </c>
      <c r="S584" s="57" t="e">
        <f>((#REF!-#REF!))</f>
        <v>#REF!</v>
      </c>
      <c r="T584" s="57" t="e">
        <f>Tabla1[[#This Row],[ENTRADA ETAPA 2 (m3)]]-Tabla1[[#This Row],[PERMEADO ETAPA 2 (m3)]]</f>
        <v>#REF!</v>
      </c>
      <c r="U584" s="56" t="s">
        <v>18</v>
      </c>
      <c r="V584" s="57">
        <f>Tabla1[[#This Row],[VOLUMEN ENVIADO PERMEADO RO (m3)]]</f>
        <v>0</v>
      </c>
      <c r="W584" s="101" t="e">
        <f>Tabla1[[#This Row],[TOTAL CONSUMO AGUA LIMPIA PRODUCCIÓN (m3)]]+Tabla1[[#This Row],[TOTAL CONSUMO AGUA RECHAZO PRODUCCIÓN (m3)]]</f>
        <v>#REF!</v>
      </c>
      <c r="X5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4" s="101">
        <v>0</v>
      </c>
      <c r="Z584" s="101"/>
      <c r="AA584" s="101" t="e">
        <f>+Tabla1[[#This Row],[VOLUMEN CONSUMO AGUA LIMPIA TINTORERIA (m3)]]</f>
        <v>#REF!</v>
      </c>
      <c r="AB584" s="104" t="e">
        <f>Tabla1[[#This Row],[VOLUMEN CONSUMO AGUA LIMPIA TINTORERIA (m3)]]/Tabla1[[#This Row],[TOTAL CONSUMO AGUA PRODUCCIÓN (m3)]]</f>
        <v>#REF!</v>
      </c>
      <c r="AC584" s="101" t="e">
        <f>Tabla1[[#This Row],[TOTAL CONSUMO AGUA LIMPIA PRODUCCIÓN (m3)]]-Tabla1[[#This Row],[VOLUMEN CONSUMO AGUA LIMPIA LAVANDERIA (m3)]]</f>
        <v>#REF!</v>
      </c>
      <c r="AD584" s="101">
        <v>0</v>
      </c>
      <c r="AE584" s="105"/>
      <c r="AF584" s="105">
        <v>65</v>
      </c>
      <c r="AG584" s="105">
        <v>45</v>
      </c>
      <c r="AH584" s="105">
        <f>Tabla1[[#This Row],[VOLUMEN CONSUMO AGUA LIMPIA LAVANDERIA (m3)]]</f>
        <v>0</v>
      </c>
      <c r="AI584" s="104" t="e">
        <f>Tabla1[[#This Row],[VOLUMEN CONSUMO AGUA LIMPIA LAVANDERIA (m3)]]/Tabla1[[#This Row],[TOTAL CONSUMO AGUA PRODUCCIÓN (m3)]]</f>
        <v>#REF!</v>
      </c>
      <c r="AJ584" s="105">
        <f>'[1]Contadores Por Turno 2026'!D586-'[1]Contadores Por Turno 2026'!D585</f>
        <v>0</v>
      </c>
      <c r="AK584" s="105">
        <v>0</v>
      </c>
      <c r="AL584" s="105"/>
      <c r="AM584" s="105">
        <v>19</v>
      </c>
      <c r="AN584" s="105">
        <v>0</v>
      </c>
      <c r="AO584" s="218">
        <f>'[1]Contadores Por Turno 2026'!R586-'[1]Contadores Por Turno 2026'!R585</f>
        <v>0</v>
      </c>
      <c r="AP584" s="104" t="str">
        <f t="shared" si="2"/>
        <v>%</v>
      </c>
      <c r="AQ584" s="218"/>
      <c r="AR584" s="218">
        <v>8</v>
      </c>
      <c r="AS584" s="105">
        <f>'[1]Contadores Por Turno 2026'!L586-'[1]Contadores Por Turno 2026'!L585</f>
        <v>0</v>
      </c>
      <c r="AT584" s="218" t="e">
        <f>#REF!-#REF!</f>
        <v>#REF!</v>
      </c>
      <c r="AU584" s="102">
        <f>'[1]Contadores Por Turno 2026'!U586-'[1]Contadores Por Turno 2026'!U585</f>
        <v>0</v>
      </c>
      <c r="AV584" s="102">
        <f>'[1]Contadores Por Turno 2026'!V586-'[1]Contadores Por Turno 2026'!V585</f>
        <v>0</v>
      </c>
      <c r="AW584" s="102">
        <f>'[1]Contadores Por Turno 2026'!W586-'[1]Contadores Por Turno 2026'!W585</f>
        <v>0</v>
      </c>
      <c r="AX584" s="102"/>
      <c r="AY584" s="345">
        <f>('[1]Contadores Por Turno 2026'!AD586-'[1]Contadores Por Turno 2026'!AD585)</f>
        <v>0</v>
      </c>
      <c r="AZ584" s="345">
        <f>('[1]Contadores Por Turno 2026'!S586-'[1]Contadores Por Turno 2026'!S585)/1000</f>
        <v>0</v>
      </c>
      <c r="BA584" s="225"/>
      <c r="BB584" s="4"/>
    </row>
    <row r="585" spans="1:54" ht="15.75" thickBot="1" x14ac:dyDescent="0.3">
      <c r="A585" s="23">
        <f>+A584</f>
        <v>46217</v>
      </c>
      <c r="B585" s="17">
        <v>2</v>
      </c>
      <c r="C585" s="17">
        <f>WEEKNUM(Tabla1[[#This Row],[FECHA]],2)</f>
        <v>29</v>
      </c>
      <c r="D585" s="17">
        <f>DAY(Tabla1[[#This Row],[FECHA]])</f>
        <v>14</v>
      </c>
      <c r="E585" s="17" t="e">
        <f>#REF!-#REF!</f>
        <v>#REF!</v>
      </c>
      <c r="F585" s="17" t="e">
        <f>+Tabla1[[#This Row],[VOLUMEN  INGRESO PTAP (m3)]]*0.75</f>
        <v>#REF!</v>
      </c>
      <c r="H58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5" s="17">
        <f>('[1]Contadores Por Turno 2026'!C587-'[1]Contadores Por Turno 2026'!C586)*10</f>
        <v>0</v>
      </c>
      <c r="J585" s="59">
        <f>Tabla1[[#This Row],[ENTRADA RO 1 (m3)]]</f>
        <v>0</v>
      </c>
      <c r="K585" s="59">
        <f>Tabla1[[#This Row],[RECHAZO ETAPA 1 (m3)]]</f>
        <v>0</v>
      </c>
      <c r="L585" s="59">
        <f>Tabla1[[#This Row],[PERMEADO ETAPA 1  (m3)]]</f>
        <v>0</v>
      </c>
      <c r="M585" s="58" t="e">
        <f>1-(Tabla1[[#This Row],[VOLUMEN ENVIADO A RO (m3)]]-Tabla1[[#This Row],[VOLUMEN ENVIADO PERMEADO RO (m3)]])/Tabla1[[#This Row],[VOLUMEN ENVIADO A RO (m3)]]</f>
        <v>#DIV/0!</v>
      </c>
      <c r="N585" s="59">
        <f>('[1]Contadores Por Turno 2026'!N587-'[1]Contadores Por Turno 2026'!N586)/1000</f>
        <v>0</v>
      </c>
      <c r="O585" s="59">
        <f>('[1]Contadores Por Turno 2026'!O587-'[1]Contadores Por Turno 2026'!O586)</f>
        <v>0</v>
      </c>
      <c r="P585" s="59">
        <f>+Tabla1[[#This Row],[ENTRADA RO 1 (m3)]]-Tabla1[[#This Row],[PERMEADO ETAPA 1  (m3)]]</f>
        <v>0</v>
      </c>
      <c r="Q585" s="58" t="e">
        <f>1-(Tabla1[[#This Row],[VOLUMEN ENVIADO A RO (m3)]]-Tabla1[[#This Row],[VOLUMEN ENVIADO PERMEADO RO (m3)]])/Tabla1[[#This Row],[VOLUMEN ENVIADO A RO (m3)]]</f>
        <v>#DIV/0!</v>
      </c>
      <c r="R585" s="59">
        <v>0</v>
      </c>
      <c r="S585" s="59" t="e">
        <f>((#REF!-#REF!))</f>
        <v>#REF!</v>
      </c>
      <c r="T585" s="59" t="e">
        <f>Tabla1[[#This Row],[ENTRADA ETAPA 2 (m3)]]-Tabla1[[#This Row],[PERMEADO ETAPA 2 (m3)]]</f>
        <v>#REF!</v>
      </c>
      <c r="U585" s="58" t="s">
        <v>18</v>
      </c>
      <c r="V585" s="59">
        <f>Tabla1[[#This Row],[VOLUMEN ENVIADO PERMEADO RO (m3)]]</f>
        <v>0</v>
      </c>
      <c r="W585" s="106" t="e">
        <f>Tabla1[[#This Row],[TOTAL CONSUMO AGUA LIMPIA PRODUCCIÓN (m3)]]+Tabla1[[#This Row],[TOTAL CONSUMO AGUA RECHAZO PRODUCCIÓN (m3)]]</f>
        <v>#REF!</v>
      </c>
      <c r="X5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5" s="106">
        <v>0</v>
      </c>
      <c r="Z585" s="106"/>
      <c r="AA585" s="106" t="e">
        <f>+Tabla1[[#This Row],[VOLUMEN CONSUMO AGUA LIMPIA TINTORERIA (m3)]]</f>
        <v>#REF!</v>
      </c>
      <c r="AB585" s="104" t="e">
        <f>Tabla1[[#This Row],[VOLUMEN CONSUMO AGUA LIMPIA TINTORERIA (m3)]]/Tabla1[[#This Row],[TOTAL CONSUMO AGUA PRODUCCIÓN (m3)]]</f>
        <v>#REF!</v>
      </c>
      <c r="AC585" s="106" t="e">
        <f>Tabla1[[#This Row],[TOTAL CONSUMO AGUA LIMPIA PRODUCCIÓN (m3)]]-Tabla1[[#This Row],[VOLUMEN CONSUMO AGUA LIMPIA LAVANDERIA (m3)]]</f>
        <v>#REF!</v>
      </c>
      <c r="AD585" s="106">
        <v>0</v>
      </c>
      <c r="AE585" s="110"/>
      <c r="AF585" s="110">
        <v>65</v>
      </c>
      <c r="AG585" s="110">
        <v>45</v>
      </c>
      <c r="AH585" s="110">
        <f>Tabla1[[#This Row],[VOLUMEN CONSUMO AGUA LIMPIA LAVANDERIA (m3)]]</f>
        <v>0</v>
      </c>
      <c r="AI585" s="104" t="e">
        <f>Tabla1[[#This Row],[VOLUMEN CONSUMO AGUA LIMPIA LAVANDERIA (m3)]]/Tabla1[[#This Row],[TOTAL CONSUMO AGUA PRODUCCIÓN (m3)]]</f>
        <v>#REF!</v>
      </c>
      <c r="AJ585" s="110">
        <f>'[1]Contadores Por Turno 2026'!D587-'[1]Contadores Por Turno 2026'!D586</f>
        <v>0</v>
      </c>
      <c r="AK585" s="110">
        <v>0</v>
      </c>
      <c r="AL585" s="110"/>
      <c r="AM585" s="110">
        <v>19</v>
      </c>
      <c r="AN585" s="110">
        <v>0</v>
      </c>
      <c r="AO585" s="219">
        <f>'[1]Contadores Por Turno 2026'!R587-'[1]Contadores Por Turno 2026'!R586</f>
        <v>0</v>
      </c>
      <c r="AP585" s="109" t="str">
        <f t="shared" si="2"/>
        <v>%</v>
      </c>
      <c r="AQ585" s="219">
        <v>0</v>
      </c>
      <c r="AR585" s="219">
        <v>8</v>
      </c>
      <c r="AS585" s="110">
        <f>'[1]Contadores Por Turno 2026'!L587-'[1]Contadores Por Turno 2026'!L586</f>
        <v>0</v>
      </c>
      <c r="AT585" s="219" t="e">
        <f>#REF!-#REF!</f>
        <v>#REF!</v>
      </c>
      <c r="AU585" s="107">
        <f>'[1]Contadores Por Turno 2026'!U587-'[1]Contadores Por Turno 2026'!U586</f>
        <v>0</v>
      </c>
      <c r="AV585" s="107">
        <f>'[1]Contadores Por Turno 2026'!V587-'[1]Contadores Por Turno 2026'!V586</f>
        <v>0</v>
      </c>
      <c r="AW585" s="107">
        <f>'[1]Contadores Por Turno 2026'!W587-'[1]Contadores Por Turno 2026'!W586</f>
        <v>0</v>
      </c>
      <c r="AX585" s="107"/>
      <c r="AY585" s="346">
        <f>('[1]Contadores Por Turno 2026'!AD587-'[1]Contadores Por Turno 2026'!AD586)</f>
        <v>0</v>
      </c>
      <c r="AZ585" s="346">
        <f>('[1]Contadores Por Turno 2026'!S587-'[1]Contadores Por Turno 2026'!S586)/1000</f>
        <v>0</v>
      </c>
      <c r="BA585" s="225"/>
      <c r="BB585" s="4"/>
    </row>
    <row r="586" spans="1:54" ht="15.75" thickBot="1" x14ac:dyDescent="0.3">
      <c r="A586" s="27">
        <f>+A585</f>
        <v>46217</v>
      </c>
      <c r="B586" s="28">
        <v>3</v>
      </c>
      <c r="C586" s="28">
        <f>WEEKNUM(Tabla1[[#This Row],[FECHA]],2)</f>
        <v>29</v>
      </c>
      <c r="D586" s="28">
        <f>DAY(Tabla1[[#This Row],[FECHA]])</f>
        <v>14</v>
      </c>
      <c r="E586" s="28" t="e">
        <f>#REF!-#REF!</f>
        <v>#REF!</v>
      </c>
      <c r="F586" s="28" t="e">
        <f>+Tabla1[[#This Row],[VOLUMEN  INGRESO PTAP (m3)]]*0.75</f>
        <v>#REF!</v>
      </c>
      <c r="G586" s="28"/>
      <c r="H58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6" s="28">
        <f>('[1]Contadores Por Turno 2026'!C588-'[1]Contadores Por Turno 2026'!C587)*10</f>
        <v>0</v>
      </c>
      <c r="J586" s="61">
        <f>Tabla1[[#This Row],[ENTRADA RO 1 (m3)]]</f>
        <v>0</v>
      </c>
      <c r="K586" s="61">
        <f>Tabla1[[#This Row],[RECHAZO ETAPA 1 (m3)]]</f>
        <v>0</v>
      </c>
      <c r="L586" s="61">
        <f>Tabla1[[#This Row],[PERMEADO ETAPA 1  (m3)]]</f>
        <v>0</v>
      </c>
      <c r="M586" s="60" t="e">
        <f>1-(Tabla1[[#This Row],[VOLUMEN ENVIADO A RO (m3)]]-Tabla1[[#This Row],[VOLUMEN ENVIADO PERMEADO RO (m3)]])/Tabla1[[#This Row],[VOLUMEN ENVIADO A RO (m3)]]</f>
        <v>#DIV/0!</v>
      </c>
      <c r="N586" s="61">
        <f>('[1]Contadores Por Turno 2026'!N588-'[1]Contadores Por Turno 2026'!N587)/1000</f>
        <v>0</v>
      </c>
      <c r="O586" s="61">
        <f>('[1]Contadores Por Turno 2026'!O588-'[1]Contadores Por Turno 2026'!O587)</f>
        <v>0</v>
      </c>
      <c r="P586" s="61">
        <f>+Tabla1[[#This Row],[ENTRADA RO 1 (m3)]]-Tabla1[[#This Row],[PERMEADO ETAPA 1  (m3)]]</f>
        <v>0</v>
      </c>
      <c r="Q586" s="60" t="e">
        <f>1-(Tabla1[[#This Row],[VOLUMEN ENVIADO A RO (m3)]]-Tabla1[[#This Row],[VOLUMEN ENVIADO PERMEADO RO (m3)]])/Tabla1[[#This Row],[VOLUMEN ENVIADO A RO (m3)]]</f>
        <v>#DIV/0!</v>
      </c>
      <c r="R586" s="61">
        <v>0</v>
      </c>
      <c r="S586" s="61" t="e">
        <f>((#REF!-#REF!))</f>
        <v>#REF!</v>
      </c>
      <c r="T586" s="61" t="e">
        <f>Tabla1[[#This Row],[ENTRADA ETAPA 2 (m3)]]-Tabla1[[#This Row],[PERMEADO ETAPA 2 (m3)]]</f>
        <v>#REF!</v>
      </c>
      <c r="U586" s="60" t="s">
        <v>18</v>
      </c>
      <c r="V586" s="61">
        <f>Tabla1[[#This Row],[VOLUMEN ENVIADO PERMEADO RO (m3)]]</f>
        <v>0</v>
      </c>
      <c r="W586" s="111" t="e">
        <f>Tabla1[[#This Row],[TOTAL CONSUMO AGUA LIMPIA PRODUCCIÓN (m3)]]+Tabla1[[#This Row],[TOTAL CONSUMO AGUA RECHAZO PRODUCCIÓN (m3)]]</f>
        <v>#REF!</v>
      </c>
      <c r="X58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6" s="111">
        <v>0</v>
      </c>
      <c r="Z586" s="111"/>
      <c r="AA586" s="111" t="e">
        <f>+Tabla1[[#This Row],[VOLUMEN CONSUMO AGUA LIMPIA TINTORERIA (m3)]]</f>
        <v>#REF!</v>
      </c>
      <c r="AB586" s="104" t="e">
        <f>Tabla1[[#This Row],[VOLUMEN CONSUMO AGUA LIMPIA TINTORERIA (m3)]]/Tabla1[[#This Row],[TOTAL CONSUMO AGUA PRODUCCIÓN (m3)]]</f>
        <v>#REF!</v>
      </c>
      <c r="AC586" s="111" t="e">
        <f>Tabla1[[#This Row],[TOTAL CONSUMO AGUA LIMPIA PRODUCCIÓN (m3)]]-Tabla1[[#This Row],[VOLUMEN CONSUMO AGUA LIMPIA LAVANDERIA (m3)]]</f>
        <v>#REF!</v>
      </c>
      <c r="AD586" s="111">
        <v>0</v>
      </c>
      <c r="AE586" s="115"/>
      <c r="AF586" s="115">
        <v>65</v>
      </c>
      <c r="AG586" s="115">
        <v>45</v>
      </c>
      <c r="AH586" s="115">
        <f>Tabla1[[#This Row],[VOLUMEN CONSUMO AGUA LIMPIA LAVANDERIA (m3)]]</f>
        <v>0</v>
      </c>
      <c r="AI586" s="104" t="e">
        <f>Tabla1[[#This Row],[VOLUMEN CONSUMO AGUA LIMPIA LAVANDERIA (m3)]]/Tabla1[[#This Row],[TOTAL CONSUMO AGUA PRODUCCIÓN (m3)]]</f>
        <v>#REF!</v>
      </c>
      <c r="AJ586" s="115">
        <f>'[1]Contadores Por Turno 2026'!D588-'[1]Contadores Por Turno 2026'!D587</f>
        <v>0</v>
      </c>
      <c r="AK586" s="115">
        <v>0</v>
      </c>
      <c r="AL586" s="115"/>
      <c r="AM586" s="115">
        <v>19</v>
      </c>
      <c r="AN586" s="115">
        <v>0</v>
      </c>
      <c r="AO586" s="220">
        <f>'[1]Contadores Por Turno 2026'!R588-'[1]Contadores Por Turno 2026'!R587</f>
        <v>0</v>
      </c>
      <c r="AP586" s="114" t="str">
        <f t="shared" si="2"/>
        <v>%</v>
      </c>
      <c r="AQ586" s="220"/>
      <c r="AR586" s="220">
        <v>8</v>
      </c>
      <c r="AS586" s="115">
        <f>'[1]Contadores Por Turno 2026'!L588-'[1]Contadores Por Turno 2026'!L587</f>
        <v>0</v>
      </c>
      <c r="AT586" s="220" t="e">
        <f>#REF!-#REF!</f>
        <v>#REF!</v>
      </c>
      <c r="AU586" s="112">
        <f>'[1]Contadores Por Turno 2026'!U588-'[1]Contadores Por Turno 2026'!U587</f>
        <v>0</v>
      </c>
      <c r="AV586" s="112">
        <f>'[1]Contadores Por Turno 2026'!V588-'[1]Contadores Por Turno 2026'!V587</f>
        <v>0</v>
      </c>
      <c r="AW586" s="112">
        <f>'[1]Contadores Por Turno 2026'!W588-'[1]Contadores Por Turno 2026'!W587</f>
        <v>0</v>
      </c>
      <c r="AX586" s="112"/>
      <c r="AY586" s="112">
        <f>('[1]Contadores Por Turno 2026'!AD588-'[1]Contadores Por Turno 2026'!AD587)</f>
        <v>0</v>
      </c>
      <c r="AZ586" s="112">
        <f>('[1]Contadores Por Turno 2026'!S588-'[1]Contadores Por Turno 2026'!S587)/1000</f>
        <v>0</v>
      </c>
      <c r="BA586" s="225"/>
      <c r="BB586" s="4"/>
    </row>
    <row r="587" spans="1:54" ht="15.75" thickBot="1" x14ac:dyDescent="0.3">
      <c r="A587" s="25">
        <f>+A586+1</f>
        <v>46218</v>
      </c>
      <c r="B587" s="26">
        <v>1</v>
      </c>
      <c r="C587" s="26">
        <f>WEEKNUM(Tabla1[[#This Row],[FECHA]],2)</f>
        <v>29</v>
      </c>
      <c r="D587" s="26">
        <f>DAY(Tabla1[[#This Row],[FECHA]])</f>
        <v>15</v>
      </c>
      <c r="E587" s="26" t="e">
        <f>#REF!-#REF!</f>
        <v>#REF!</v>
      </c>
      <c r="F587" s="26" t="e">
        <f>+Tabla1[[#This Row],[VOLUMEN  INGRESO PTAP (m3)]]*0.75</f>
        <v>#REF!</v>
      </c>
      <c r="G587" s="26"/>
      <c r="H5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7" s="26">
        <f>('[1]Contadores Por Turno 2026'!C589-'[1]Contadores Por Turno 2026'!C588)*10</f>
        <v>0</v>
      </c>
      <c r="J587" s="57">
        <f>Tabla1[[#This Row],[ENTRADA RO 1 (m3)]]</f>
        <v>0</v>
      </c>
      <c r="K587" s="57">
        <f>Tabla1[[#This Row],[RECHAZO ETAPA 1 (m3)]]</f>
        <v>0</v>
      </c>
      <c r="L587" s="57">
        <f>Tabla1[[#This Row],[PERMEADO ETAPA 1  (m3)]]</f>
        <v>0</v>
      </c>
      <c r="M587" s="56" t="e">
        <f>1-(Tabla1[[#This Row],[VOLUMEN ENVIADO A RO (m3)]]-Tabla1[[#This Row],[VOLUMEN ENVIADO PERMEADO RO (m3)]])/Tabla1[[#This Row],[VOLUMEN ENVIADO A RO (m3)]]</f>
        <v>#DIV/0!</v>
      </c>
      <c r="N587" s="57">
        <f>('[1]Contadores Por Turno 2026'!N589-'[1]Contadores Por Turno 2026'!N588)/1000</f>
        <v>0</v>
      </c>
      <c r="O587" s="57">
        <f>('[1]Contadores Por Turno 2026'!O589-'[1]Contadores Por Turno 2026'!O588)</f>
        <v>0</v>
      </c>
      <c r="P587" s="57">
        <f>+Tabla1[[#This Row],[ENTRADA RO 1 (m3)]]-Tabla1[[#This Row],[PERMEADO ETAPA 1  (m3)]]</f>
        <v>0</v>
      </c>
      <c r="Q587" s="56" t="e">
        <f>1-(Tabla1[[#This Row],[VOLUMEN ENVIADO A RO (m3)]]-Tabla1[[#This Row],[VOLUMEN ENVIADO PERMEADO RO (m3)]])/Tabla1[[#This Row],[VOLUMEN ENVIADO A RO (m3)]]</f>
        <v>#DIV/0!</v>
      </c>
      <c r="R587" s="57">
        <v>0</v>
      </c>
      <c r="S587" s="57" t="e">
        <f>((#REF!-#REF!))</f>
        <v>#REF!</v>
      </c>
      <c r="T587" s="57" t="e">
        <f>Tabla1[[#This Row],[ENTRADA ETAPA 2 (m3)]]-Tabla1[[#This Row],[PERMEADO ETAPA 2 (m3)]]</f>
        <v>#REF!</v>
      </c>
      <c r="U587" s="56" t="s">
        <v>18</v>
      </c>
      <c r="V587" s="57">
        <f>Tabla1[[#This Row],[VOLUMEN ENVIADO PERMEADO RO (m3)]]</f>
        <v>0</v>
      </c>
      <c r="W587" s="101" t="e">
        <f>Tabla1[[#This Row],[TOTAL CONSUMO AGUA LIMPIA PRODUCCIÓN (m3)]]+Tabla1[[#This Row],[TOTAL CONSUMO AGUA RECHAZO PRODUCCIÓN (m3)]]</f>
        <v>#REF!</v>
      </c>
      <c r="X5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7" s="101">
        <v>0</v>
      </c>
      <c r="Z587" s="101"/>
      <c r="AA587" s="101" t="e">
        <f>+Tabla1[[#This Row],[VOLUMEN CONSUMO AGUA LIMPIA TINTORERIA (m3)]]</f>
        <v>#REF!</v>
      </c>
      <c r="AB587" s="104" t="e">
        <f>Tabla1[[#This Row],[VOLUMEN CONSUMO AGUA LIMPIA TINTORERIA (m3)]]/Tabla1[[#This Row],[TOTAL CONSUMO AGUA PRODUCCIÓN (m3)]]</f>
        <v>#REF!</v>
      </c>
      <c r="AC587" s="101" t="e">
        <f>Tabla1[[#This Row],[TOTAL CONSUMO AGUA LIMPIA PRODUCCIÓN (m3)]]-Tabla1[[#This Row],[VOLUMEN CONSUMO AGUA LIMPIA LAVANDERIA (m3)]]</f>
        <v>#REF!</v>
      </c>
      <c r="AD587" s="101">
        <v>0</v>
      </c>
      <c r="AE587" s="105"/>
      <c r="AF587" s="105">
        <v>65</v>
      </c>
      <c r="AG587" s="105">
        <v>45</v>
      </c>
      <c r="AH587" s="105">
        <f>Tabla1[[#This Row],[VOLUMEN CONSUMO AGUA LIMPIA LAVANDERIA (m3)]]</f>
        <v>0</v>
      </c>
      <c r="AI587" s="104" t="e">
        <f>Tabla1[[#This Row],[VOLUMEN CONSUMO AGUA LIMPIA LAVANDERIA (m3)]]/Tabla1[[#This Row],[TOTAL CONSUMO AGUA PRODUCCIÓN (m3)]]</f>
        <v>#REF!</v>
      </c>
      <c r="AJ587" s="105">
        <f>'[1]Contadores Por Turno 2026'!D589-'[1]Contadores Por Turno 2026'!D588</f>
        <v>0</v>
      </c>
      <c r="AK587" s="105">
        <v>0</v>
      </c>
      <c r="AL587" s="105"/>
      <c r="AM587" s="105">
        <v>19</v>
      </c>
      <c r="AN587" s="105">
        <v>0</v>
      </c>
      <c r="AO587" s="218">
        <f>'[1]Contadores Por Turno 2026'!R589-'[1]Contadores Por Turno 2026'!R588</f>
        <v>0</v>
      </c>
      <c r="AP587" s="104" t="str">
        <f t="shared" si="2"/>
        <v>%</v>
      </c>
      <c r="AQ587" s="218"/>
      <c r="AR587" s="218">
        <v>8</v>
      </c>
      <c r="AS587" s="105">
        <f>'[1]Contadores Por Turno 2026'!L589-'[1]Contadores Por Turno 2026'!L588</f>
        <v>0</v>
      </c>
      <c r="AT587" s="218" t="e">
        <f>#REF!-#REF!</f>
        <v>#REF!</v>
      </c>
      <c r="AU587" s="102">
        <f>'[1]Contadores Por Turno 2026'!U589-'[1]Contadores Por Turno 2026'!U588</f>
        <v>0</v>
      </c>
      <c r="AV587" s="102">
        <f>'[1]Contadores Por Turno 2026'!V589-'[1]Contadores Por Turno 2026'!V588</f>
        <v>0</v>
      </c>
      <c r="AW587" s="102">
        <f>'[1]Contadores Por Turno 2026'!W589-'[1]Contadores Por Turno 2026'!W588</f>
        <v>0</v>
      </c>
      <c r="AX587" s="102"/>
      <c r="AY587" s="345">
        <f>('[1]Contadores Por Turno 2026'!AD589-'[1]Contadores Por Turno 2026'!AD588)</f>
        <v>0</v>
      </c>
      <c r="AZ587" s="345">
        <f>('[1]Contadores Por Turno 2026'!S589-'[1]Contadores Por Turno 2026'!S588)/1000</f>
        <v>0</v>
      </c>
      <c r="BA587" s="225"/>
      <c r="BB587" s="4"/>
    </row>
    <row r="588" spans="1:54" ht="15.75" thickBot="1" x14ac:dyDescent="0.3">
      <c r="A588" s="23">
        <f>+A587</f>
        <v>46218</v>
      </c>
      <c r="B588" s="17">
        <v>2</v>
      </c>
      <c r="C588" s="17">
        <f>WEEKNUM(Tabla1[[#This Row],[FECHA]],2)</f>
        <v>29</v>
      </c>
      <c r="D588" s="17">
        <f>DAY(Tabla1[[#This Row],[FECHA]])</f>
        <v>15</v>
      </c>
      <c r="E588" s="17" t="e">
        <f>#REF!-#REF!</f>
        <v>#REF!</v>
      </c>
      <c r="F588" s="17" t="e">
        <f>+Tabla1[[#This Row],[VOLUMEN  INGRESO PTAP (m3)]]*0.75</f>
        <v>#REF!</v>
      </c>
      <c r="H58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8" s="17">
        <f>('[1]Contadores Por Turno 2026'!C590-'[1]Contadores Por Turno 2026'!C589)*10</f>
        <v>0</v>
      </c>
      <c r="J588" s="59">
        <f>Tabla1[[#This Row],[ENTRADA RO 1 (m3)]]</f>
        <v>0</v>
      </c>
      <c r="K588" s="59">
        <f>Tabla1[[#This Row],[RECHAZO ETAPA 1 (m3)]]</f>
        <v>0</v>
      </c>
      <c r="L588" s="59">
        <f>Tabla1[[#This Row],[PERMEADO ETAPA 1  (m3)]]</f>
        <v>0</v>
      </c>
      <c r="M588" s="58" t="e">
        <f>1-(Tabla1[[#This Row],[VOLUMEN ENVIADO A RO (m3)]]-Tabla1[[#This Row],[VOLUMEN ENVIADO PERMEADO RO (m3)]])/Tabla1[[#This Row],[VOLUMEN ENVIADO A RO (m3)]]</f>
        <v>#DIV/0!</v>
      </c>
      <c r="N588" s="59">
        <f>('[1]Contadores Por Turno 2026'!N590-'[1]Contadores Por Turno 2026'!N589)/1000</f>
        <v>0</v>
      </c>
      <c r="O588" s="59">
        <f>('[1]Contadores Por Turno 2026'!O590-'[1]Contadores Por Turno 2026'!O589)</f>
        <v>0</v>
      </c>
      <c r="P588" s="59">
        <f>+Tabla1[[#This Row],[ENTRADA RO 1 (m3)]]-Tabla1[[#This Row],[PERMEADO ETAPA 1  (m3)]]</f>
        <v>0</v>
      </c>
      <c r="Q588" s="58" t="e">
        <f>1-(Tabla1[[#This Row],[VOLUMEN ENVIADO A RO (m3)]]-Tabla1[[#This Row],[VOLUMEN ENVIADO PERMEADO RO (m3)]])/Tabla1[[#This Row],[VOLUMEN ENVIADO A RO (m3)]]</f>
        <v>#DIV/0!</v>
      </c>
      <c r="R588" s="59">
        <v>0</v>
      </c>
      <c r="S588" s="59" t="e">
        <f>((#REF!-#REF!))</f>
        <v>#REF!</v>
      </c>
      <c r="T588" s="59" t="e">
        <f>Tabla1[[#This Row],[ENTRADA ETAPA 2 (m3)]]-Tabla1[[#This Row],[PERMEADO ETAPA 2 (m3)]]</f>
        <v>#REF!</v>
      </c>
      <c r="U588" s="58" t="s">
        <v>18</v>
      </c>
      <c r="V588" s="59">
        <f>Tabla1[[#This Row],[VOLUMEN ENVIADO PERMEADO RO (m3)]]</f>
        <v>0</v>
      </c>
      <c r="W588" s="106" t="e">
        <f>Tabla1[[#This Row],[TOTAL CONSUMO AGUA LIMPIA PRODUCCIÓN (m3)]]+Tabla1[[#This Row],[TOTAL CONSUMO AGUA RECHAZO PRODUCCIÓN (m3)]]</f>
        <v>#REF!</v>
      </c>
      <c r="X5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8" s="106">
        <v>0</v>
      </c>
      <c r="Z588" s="106"/>
      <c r="AA588" s="106" t="e">
        <f>+Tabla1[[#This Row],[VOLUMEN CONSUMO AGUA LIMPIA TINTORERIA (m3)]]</f>
        <v>#REF!</v>
      </c>
      <c r="AB588" s="104" t="e">
        <f>Tabla1[[#This Row],[VOLUMEN CONSUMO AGUA LIMPIA TINTORERIA (m3)]]/Tabla1[[#This Row],[TOTAL CONSUMO AGUA PRODUCCIÓN (m3)]]</f>
        <v>#REF!</v>
      </c>
      <c r="AC588" s="106" t="e">
        <f>Tabla1[[#This Row],[TOTAL CONSUMO AGUA LIMPIA PRODUCCIÓN (m3)]]-Tabla1[[#This Row],[VOLUMEN CONSUMO AGUA LIMPIA LAVANDERIA (m3)]]</f>
        <v>#REF!</v>
      </c>
      <c r="AD588" s="106">
        <v>0</v>
      </c>
      <c r="AE588" s="110"/>
      <c r="AF588" s="110">
        <v>65</v>
      </c>
      <c r="AG588" s="110">
        <v>45</v>
      </c>
      <c r="AH588" s="110">
        <f>Tabla1[[#This Row],[VOLUMEN CONSUMO AGUA LIMPIA LAVANDERIA (m3)]]</f>
        <v>0</v>
      </c>
      <c r="AI588" s="104" t="e">
        <f>Tabla1[[#This Row],[VOLUMEN CONSUMO AGUA LIMPIA LAVANDERIA (m3)]]/Tabla1[[#This Row],[TOTAL CONSUMO AGUA PRODUCCIÓN (m3)]]</f>
        <v>#REF!</v>
      </c>
      <c r="AJ588" s="110">
        <f>'[1]Contadores Por Turno 2026'!D590-'[1]Contadores Por Turno 2026'!D589</f>
        <v>0</v>
      </c>
      <c r="AK588" s="110">
        <v>0</v>
      </c>
      <c r="AL588" s="110"/>
      <c r="AM588" s="110">
        <v>19</v>
      </c>
      <c r="AN588" s="110">
        <v>0</v>
      </c>
      <c r="AO588" s="219">
        <f>'[1]Contadores Por Turno 2026'!R590-'[1]Contadores Por Turno 2026'!R589</f>
        <v>0</v>
      </c>
      <c r="AP588" s="109" t="str">
        <f t="shared" si="2"/>
        <v>%</v>
      </c>
      <c r="AQ588" s="219">
        <v>1762</v>
      </c>
      <c r="AR588" s="219">
        <v>8</v>
      </c>
      <c r="AS588" s="110">
        <f>'[1]Contadores Por Turno 2026'!L590-'[1]Contadores Por Turno 2026'!L589</f>
        <v>0</v>
      </c>
      <c r="AT588" s="219" t="e">
        <f>#REF!-#REF!</f>
        <v>#REF!</v>
      </c>
      <c r="AU588" s="107">
        <f>'[1]Contadores Por Turno 2026'!U590-'[1]Contadores Por Turno 2026'!U589</f>
        <v>0</v>
      </c>
      <c r="AV588" s="107">
        <f>'[1]Contadores Por Turno 2026'!V590-'[1]Contadores Por Turno 2026'!V589</f>
        <v>0</v>
      </c>
      <c r="AW588" s="107">
        <f>'[1]Contadores Por Turno 2026'!W590-'[1]Contadores Por Turno 2026'!W589</f>
        <v>0</v>
      </c>
      <c r="AX588" s="107"/>
      <c r="AY588" s="346">
        <f>('[1]Contadores Por Turno 2026'!AD590-'[1]Contadores Por Turno 2026'!AD589)</f>
        <v>0</v>
      </c>
      <c r="AZ588" s="346">
        <f>('[1]Contadores Por Turno 2026'!S590-'[1]Contadores Por Turno 2026'!S589)/1000</f>
        <v>0</v>
      </c>
      <c r="BA588" s="225"/>
      <c r="BB588" s="4"/>
    </row>
    <row r="589" spans="1:54" ht="15.75" thickBot="1" x14ac:dyDescent="0.3">
      <c r="A589" s="27">
        <f>+A588</f>
        <v>46218</v>
      </c>
      <c r="B589" s="28">
        <v>3</v>
      </c>
      <c r="C589" s="28">
        <f>WEEKNUM(Tabla1[[#This Row],[FECHA]],2)</f>
        <v>29</v>
      </c>
      <c r="D589" s="28">
        <f>DAY(Tabla1[[#This Row],[FECHA]])</f>
        <v>15</v>
      </c>
      <c r="E589" s="28" t="e">
        <f>#REF!-#REF!</f>
        <v>#REF!</v>
      </c>
      <c r="F589" s="28" t="e">
        <f>+Tabla1[[#This Row],[VOLUMEN  INGRESO PTAP (m3)]]*0.75</f>
        <v>#REF!</v>
      </c>
      <c r="G589" s="28"/>
      <c r="H58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9" s="28">
        <f>('[1]Contadores Por Turno 2026'!C591-'[1]Contadores Por Turno 2026'!C590)*10</f>
        <v>0</v>
      </c>
      <c r="J589" s="61">
        <f>Tabla1[[#This Row],[ENTRADA RO 1 (m3)]]</f>
        <v>0</v>
      </c>
      <c r="K589" s="61">
        <f>Tabla1[[#This Row],[RECHAZO ETAPA 1 (m3)]]</f>
        <v>0</v>
      </c>
      <c r="L589" s="61">
        <f>Tabla1[[#This Row],[PERMEADO ETAPA 1  (m3)]]</f>
        <v>0</v>
      </c>
      <c r="M589" s="60" t="e">
        <f>1-(Tabla1[[#This Row],[VOLUMEN ENVIADO A RO (m3)]]-Tabla1[[#This Row],[VOLUMEN ENVIADO PERMEADO RO (m3)]])/Tabla1[[#This Row],[VOLUMEN ENVIADO A RO (m3)]]</f>
        <v>#DIV/0!</v>
      </c>
      <c r="N589" s="61">
        <f>('[1]Contadores Por Turno 2026'!N591-'[1]Contadores Por Turno 2026'!N590)/1000</f>
        <v>0</v>
      </c>
      <c r="O589" s="61">
        <f>('[1]Contadores Por Turno 2026'!O591-'[1]Contadores Por Turno 2026'!O590)</f>
        <v>0</v>
      </c>
      <c r="P589" s="61">
        <f>+Tabla1[[#This Row],[ENTRADA RO 1 (m3)]]-Tabla1[[#This Row],[PERMEADO ETAPA 1  (m3)]]</f>
        <v>0</v>
      </c>
      <c r="Q589" s="60" t="e">
        <f>1-(Tabla1[[#This Row],[VOLUMEN ENVIADO A RO (m3)]]-Tabla1[[#This Row],[VOLUMEN ENVIADO PERMEADO RO (m3)]])/Tabla1[[#This Row],[VOLUMEN ENVIADO A RO (m3)]]</f>
        <v>#DIV/0!</v>
      </c>
      <c r="R589" s="61">
        <v>0</v>
      </c>
      <c r="S589" s="61" t="e">
        <f>((#REF!-#REF!))</f>
        <v>#REF!</v>
      </c>
      <c r="T589" s="61" t="e">
        <f>Tabla1[[#This Row],[ENTRADA ETAPA 2 (m3)]]-Tabla1[[#This Row],[PERMEADO ETAPA 2 (m3)]]</f>
        <v>#REF!</v>
      </c>
      <c r="U589" s="60" t="s">
        <v>18</v>
      </c>
      <c r="V589" s="61">
        <f>Tabla1[[#This Row],[VOLUMEN ENVIADO PERMEADO RO (m3)]]</f>
        <v>0</v>
      </c>
      <c r="W589" s="111" t="e">
        <f>Tabla1[[#This Row],[TOTAL CONSUMO AGUA LIMPIA PRODUCCIÓN (m3)]]+Tabla1[[#This Row],[TOTAL CONSUMO AGUA RECHAZO PRODUCCIÓN (m3)]]</f>
        <v>#REF!</v>
      </c>
      <c r="X58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9" s="111">
        <v>0</v>
      </c>
      <c r="Z589" s="111"/>
      <c r="AA589" s="111" t="e">
        <f>+Tabla1[[#This Row],[VOLUMEN CONSUMO AGUA LIMPIA TINTORERIA (m3)]]</f>
        <v>#REF!</v>
      </c>
      <c r="AB589" s="104" t="e">
        <f>Tabla1[[#This Row],[VOLUMEN CONSUMO AGUA LIMPIA TINTORERIA (m3)]]/Tabla1[[#This Row],[TOTAL CONSUMO AGUA PRODUCCIÓN (m3)]]</f>
        <v>#REF!</v>
      </c>
      <c r="AC589" s="111" t="e">
        <f>Tabla1[[#This Row],[TOTAL CONSUMO AGUA LIMPIA PRODUCCIÓN (m3)]]-Tabla1[[#This Row],[VOLUMEN CONSUMO AGUA LIMPIA LAVANDERIA (m3)]]</f>
        <v>#REF!</v>
      </c>
      <c r="AD589" s="111">
        <v>0</v>
      </c>
      <c r="AE589" s="115"/>
      <c r="AF589" s="115">
        <v>65</v>
      </c>
      <c r="AG589" s="115">
        <v>45</v>
      </c>
      <c r="AH589" s="115">
        <f>Tabla1[[#This Row],[VOLUMEN CONSUMO AGUA LIMPIA LAVANDERIA (m3)]]</f>
        <v>0</v>
      </c>
      <c r="AI589" s="104" t="e">
        <f>Tabla1[[#This Row],[VOLUMEN CONSUMO AGUA LIMPIA LAVANDERIA (m3)]]/Tabla1[[#This Row],[TOTAL CONSUMO AGUA PRODUCCIÓN (m3)]]</f>
        <v>#REF!</v>
      </c>
      <c r="AJ589" s="115">
        <f>'[1]Contadores Por Turno 2026'!D591-'[1]Contadores Por Turno 2026'!D590</f>
        <v>0</v>
      </c>
      <c r="AK589" s="115">
        <v>0</v>
      </c>
      <c r="AL589" s="115"/>
      <c r="AM589" s="115">
        <v>19</v>
      </c>
      <c r="AN589" s="115">
        <v>0</v>
      </c>
      <c r="AO589" s="220">
        <f>'[1]Contadores Por Turno 2026'!R591-'[1]Contadores Por Turno 2026'!R590</f>
        <v>0</v>
      </c>
      <c r="AP589" s="114" t="str">
        <f t="shared" si="2"/>
        <v>%</v>
      </c>
      <c r="AQ589" s="220"/>
      <c r="AR589" s="220">
        <v>8</v>
      </c>
      <c r="AS589" s="115">
        <f>'[1]Contadores Por Turno 2026'!L591-'[1]Contadores Por Turno 2026'!L590</f>
        <v>0</v>
      </c>
      <c r="AT589" s="220" t="e">
        <f>#REF!-#REF!</f>
        <v>#REF!</v>
      </c>
      <c r="AU589" s="112">
        <f>'[1]Contadores Por Turno 2026'!U591-'[1]Contadores Por Turno 2026'!U590</f>
        <v>0</v>
      </c>
      <c r="AV589" s="112">
        <f>'[1]Contadores Por Turno 2026'!V591-'[1]Contadores Por Turno 2026'!V590</f>
        <v>0</v>
      </c>
      <c r="AW589" s="112">
        <f>'[1]Contadores Por Turno 2026'!W591-'[1]Contadores Por Turno 2026'!W590</f>
        <v>0</v>
      </c>
      <c r="AX589" s="112"/>
      <c r="AY589" s="112">
        <f>('[1]Contadores Por Turno 2026'!AD591-'[1]Contadores Por Turno 2026'!AD590)</f>
        <v>0</v>
      </c>
      <c r="AZ589" s="112">
        <f>('[1]Contadores Por Turno 2026'!S591-'[1]Contadores Por Turno 2026'!S590)/1000</f>
        <v>0</v>
      </c>
      <c r="BA589" s="225"/>
      <c r="BB589" s="4"/>
    </row>
    <row r="590" spans="1:54" ht="15.75" thickBot="1" x14ac:dyDescent="0.3">
      <c r="A590" s="25">
        <f>+A589+1</f>
        <v>46219</v>
      </c>
      <c r="B590" s="26">
        <v>1</v>
      </c>
      <c r="C590" s="26">
        <f>WEEKNUM(Tabla1[[#This Row],[FECHA]],2)</f>
        <v>29</v>
      </c>
      <c r="D590" s="26">
        <f>DAY(Tabla1[[#This Row],[FECHA]])</f>
        <v>16</v>
      </c>
      <c r="E590" s="26" t="e">
        <f>#REF!-#REF!</f>
        <v>#REF!</v>
      </c>
      <c r="F590" s="26" t="e">
        <f>+Tabla1[[#This Row],[VOLUMEN  INGRESO PTAP (m3)]]*0.75</f>
        <v>#REF!</v>
      </c>
      <c r="G590" s="26"/>
      <c r="H5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0" s="26">
        <f>('[1]Contadores Por Turno 2026'!C592-'[1]Contadores Por Turno 2026'!C591)*10</f>
        <v>0</v>
      </c>
      <c r="J590" s="57">
        <f>Tabla1[[#This Row],[ENTRADA RO 1 (m3)]]</f>
        <v>0</v>
      </c>
      <c r="K590" s="57">
        <f>Tabla1[[#This Row],[RECHAZO ETAPA 1 (m3)]]</f>
        <v>0</v>
      </c>
      <c r="L590" s="57">
        <f>Tabla1[[#This Row],[PERMEADO ETAPA 1  (m3)]]</f>
        <v>0</v>
      </c>
      <c r="M590" s="56" t="e">
        <f>1-(Tabla1[[#This Row],[VOLUMEN ENVIADO A RO (m3)]]-Tabla1[[#This Row],[VOLUMEN ENVIADO PERMEADO RO (m3)]])/Tabla1[[#This Row],[VOLUMEN ENVIADO A RO (m3)]]</f>
        <v>#DIV/0!</v>
      </c>
      <c r="N590" s="57">
        <f>('[1]Contadores Por Turno 2026'!N592-'[1]Contadores Por Turno 2026'!N591)/1000</f>
        <v>0</v>
      </c>
      <c r="O590" s="57">
        <f>('[1]Contadores Por Turno 2026'!O592-'[1]Contadores Por Turno 2026'!O591)</f>
        <v>0</v>
      </c>
      <c r="P590" s="57">
        <f>+Tabla1[[#This Row],[ENTRADA RO 1 (m3)]]-Tabla1[[#This Row],[PERMEADO ETAPA 1  (m3)]]</f>
        <v>0</v>
      </c>
      <c r="Q590" s="56" t="e">
        <f>1-(Tabla1[[#This Row],[VOLUMEN ENVIADO A RO (m3)]]-Tabla1[[#This Row],[VOLUMEN ENVIADO PERMEADO RO (m3)]])/Tabla1[[#This Row],[VOLUMEN ENVIADO A RO (m3)]]</f>
        <v>#DIV/0!</v>
      </c>
      <c r="R590" s="57">
        <v>0</v>
      </c>
      <c r="S590" s="57" t="e">
        <f>((#REF!-#REF!))</f>
        <v>#REF!</v>
      </c>
      <c r="T590" s="57" t="e">
        <f>Tabla1[[#This Row],[ENTRADA ETAPA 2 (m3)]]-Tabla1[[#This Row],[PERMEADO ETAPA 2 (m3)]]</f>
        <v>#REF!</v>
      </c>
      <c r="U590" s="56" t="s">
        <v>18</v>
      </c>
      <c r="V590" s="57">
        <f>Tabla1[[#This Row],[VOLUMEN ENVIADO PERMEADO RO (m3)]]</f>
        <v>0</v>
      </c>
      <c r="W590" s="101" t="e">
        <f>Tabla1[[#This Row],[TOTAL CONSUMO AGUA LIMPIA PRODUCCIÓN (m3)]]+Tabla1[[#This Row],[TOTAL CONSUMO AGUA RECHAZO PRODUCCIÓN (m3)]]</f>
        <v>#REF!</v>
      </c>
      <c r="X5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0" s="101">
        <v>0</v>
      </c>
      <c r="Z590" s="101"/>
      <c r="AA590" s="101" t="e">
        <f>+Tabla1[[#This Row],[VOLUMEN CONSUMO AGUA LIMPIA TINTORERIA (m3)]]</f>
        <v>#REF!</v>
      </c>
      <c r="AB590" s="104" t="e">
        <f>Tabla1[[#This Row],[VOLUMEN CONSUMO AGUA LIMPIA TINTORERIA (m3)]]/Tabla1[[#This Row],[TOTAL CONSUMO AGUA PRODUCCIÓN (m3)]]</f>
        <v>#REF!</v>
      </c>
      <c r="AC590" s="101" t="e">
        <f>Tabla1[[#This Row],[TOTAL CONSUMO AGUA LIMPIA PRODUCCIÓN (m3)]]-Tabla1[[#This Row],[VOLUMEN CONSUMO AGUA LIMPIA LAVANDERIA (m3)]]</f>
        <v>#REF!</v>
      </c>
      <c r="AD590" s="101">
        <v>0</v>
      </c>
      <c r="AE590" s="105"/>
      <c r="AF590" s="105">
        <v>65</v>
      </c>
      <c r="AG590" s="105">
        <v>45</v>
      </c>
      <c r="AH590" s="105">
        <f>Tabla1[[#This Row],[VOLUMEN CONSUMO AGUA LIMPIA LAVANDERIA (m3)]]</f>
        <v>0</v>
      </c>
      <c r="AI590" s="104" t="e">
        <f>Tabla1[[#This Row],[VOLUMEN CONSUMO AGUA LIMPIA LAVANDERIA (m3)]]/Tabla1[[#This Row],[TOTAL CONSUMO AGUA PRODUCCIÓN (m3)]]</f>
        <v>#REF!</v>
      </c>
      <c r="AJ590" s="105">
        <f>'[1]Contadores Por Turno 2026'!D592-'[1]Contadores Por Turno 2026'!D591</f>
        <v>0</v>
      </c>
      <c r="AK590" s="105">
        <v>0</v>
      </c>
      <c r="AL590" s="105"/>
      <c r="AM590" s="105">
        <v>19</v>
      </c>
      <c r="AN590" s="105">
        <v>0</v>
      </c>
      <c r="AO590" s="218">
        <f>'[1]Contadores Por Turno 2026'!R592-'[1]Contadores Por Turno 2026'!R591</f>
        <v>0</v>
      </c>
      <c r="AP590" s="104" t="str">
        <f t="shared" si="2"/>
        <v>%</v>
      </c>
      <c r="AQ590" s="218"/>
      <c r="AR590" s="218">
        <v>8</v>
      </c>
      <c r="AS590" s="105">
        <f>'[1]Contadores Por Turno 2026'!L592-'[1]Contadores Por Turno 2026'!L591</f>
        <v>0</v>
      </c>
      <c r="AT590" s="218" t="e">
        <f>#REF!-#REF!</f>
        <v>#REF!</v>
      </c>
      <c r="AU590" s="102">
        <f>'[1]Contadores Por Turno 2026'!U592-'[1]Contadores Por Turno 2026'!U591</f>
        <v>0</v>
      </c>
      <c r="AV590" s="102">
        <f>'[1]Contadores Por Turno 2026'!V592-'[1]Contadores Por Turno 2026'!V591</f>
        <v>0</v>
      </c>
      <c r="AW590" s="102">
        <f>'[1]Contadores Por Turno 2026'!W592-'[1]Contadores Por Turno 2026'!W591</f>
        <v>0</v>
      </c>
      <c r="AX590" s="102"/>
      <c r="AY590" s="345">
        <f>('[1]Contadores Por Turno 2026'!AD592-'[1]Contadores Por Turno 2026'!AD591)</f>
        <v>0</v>
      </c>
      <c r="AZ590" s="345">
        <f>('[1]Contadores Por Turno 2026'!S592-'[1]Contadores Por Turno 2026'!S591)/1000</f>
        <v>0</v>
      </c>
      <c r="BA590" s="225"/>
      <c r="BB590" s="4"/>
    </row>
    <row r="591" spans="1:54" ht="15.75" thickBot="1" x14ac:dyDescent="0.3">
      <c r="A591" s="23">
        <f>+A590</f>
        <v>46219</v>
      </c>
      <c r="B591" s="17">
        <v>2</v>
      </c>
      <c r="C591" s="17">
        <f>WEEKNUM(Tabla1[[#This Row],[FECHA]],2)</f>
        <v>29</v>
      </c>
      <c r="D591" s="17">
        <f>DAY(Tabla1[[#This Row],[FECHA]])</f>
        <v>16</v>
      </c>
      <c r="E591" s="17" t="e">
        <f>#REF!-#REF!</f>
        <v>#REF!</v>
      </c>
      <c r="F591" s="17" t="e">
        <f>+Tabla1[[#This Row],[VOLUMEN  INGRESO PTAP (m3)]]*0.75</f>
        <v>#REF!</v>
      </c>
      <c r="H59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1" s="17">
        <f>('[1]Contadores Por Turno 2026'!C593-'[1]Contadores Por Turno 2026'!C592)*10</f>
        <v>0</v>
      </c>
      <c r="J591" s="59">
        <f>Tabla1[[#This Row],[ENTRADA RO 1 (m3)]]</f>
        <v>0</v>
      </c>
      <c r="K591" s="59">
        <f>Tabla1[[#This Row],[RECHAZO ETAPA 1 (m3)]]</f>
        <v>0</v>
      </c>
      <c r="L591" s="59">
        <f>Tabla1[[#This Row],[PERMEADO ETAPA 1  (m3)]]</f>
        <v>0</v>
      </c>
      <c r="M591" s="58" t="e">
        <f>1-(Tabla1[[#This Row],[VOLUMEN ENVIADO A RO (m3)]]-Tabla1[[#This Row],[VOLUMEN ENVIADO PERMEADO RO (m3)]])/Tabla1[[#This Row],[VOLUMEN ENVIADO A RO (m3)]]</f>
        <v>#DIV/0!</v>
      </c>
      <c r="N591" s="59">
        <f>('[1]Contadores Por Turno 2026'!N593-'[1]Contadores Por Turno 2026'!N592)/1000</f>
        <v>0</v>
      </c>
      <c r="O591" s="59">
        <f>('[1]Contadores Por Turno 2026'!O593-'[1]Contadores Por Turno 2026'!O592)</f>
        <v>0</v>
      </c>
      <c r="P591" s="59">
        <f>+Tabla1[[#This Row],[ENTRADA RO 1 (m3)]]-Tabla1[[#This Row],[PERMEADO ETAPA 1  (m3)]]</f>
        <v>0</v>
      </c>
      <c r="Q591" s="58" t="e">
        <f>1-(Tabla1[[#This Row],[VOLUMEN ENVIADO A RO (m3)]]-Tabla1[[#This Row],[VOLUMEN ENVIADO PERMEADO RO (m3)]])/Tabla1[[#This Row],[VOLUMEN ENVIADO A RO (m3)]]</f>
        <v>#DIV/0!</v>
      </c>
      <c r="R591" s="59">
        <v>0</v>
      </c>
      <c r="S591" s="59" t="e">
        <f>((#REF!-#REF!))</f>
        <v>#REF!</v>
      </c>
      <c r="T591" s="59" t="e">
        <f>Tabla1[[#This Row],[ENTRADA ETAPA 2 (m3)]]-Tabla1[[#This Row],[PERMEADO ETAPA 2 (m3)]]</f>
        <v>#REF!</v>
      </c>
      <c r="U591" s="58" t="s">
        <v>18</v>
      </c>
      <c r="V591" s="59">
        <f>Tabla1[[#This Row],[VOLUMEN ENVIADO PERMEADO RO (m3)]]</f>
        <v>0</v>
      </c>
      <c r="W591" s="106" t="e">
        <f>Tabla1[[#This Row],[TOTAL CONSUMO AGUA LIMPIA PRODUCCIÓN (m3)]]+Tabla1[[#This Row],[TOTAL CONSUMO AGUA RECHAZO PRODUCCIÓN (m3)]]</f>
        <v>#REF!</v>
      </c>
      <c r="X5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1" s="106">
        <v>0</v>
      </c>
      <c r="Z591" s="106"/>
      <c r="AA591" s="106" t="e">
        <f>+Tabla1[[#This Row],[VOLUMEN CONSUMO AGUA LIMPIA TINTORERIA (m3)]]</f>
        <v>#REF!</v>
      </c>
      <c r="AB591" s="104" t="e">
        <f>Tabla1[[#This Row],[VOLUMEN CONSUMO AGUA LIMPIA TINTORERIA (m3)]]/Tabla1[[#This Row],[TOTAL CONSUMO AGUA PRODUCCIÓN (m3)]]</f>
        <v>#REF!</v>
      </c>
      <c r="AC591" s="106" t="e">
        <f>Tabla1[[#This Row],[TOTAL CONSUMO AGUA LIMPIA PRODUCCIÓN (m3)]]-Tabla1[[#This Row],[VOLUMEN CONSUMO AGUA LIMPIA LAVANDERIA (m3)]]</f>
        <v>#REF!</v>
      </c>
      <c r="AD591" s="106">
        <v>0</v>
      </c>
      <c r="AE591" s="110"/>
      <c r="AF591" s="110">
        <v>65</v>
      </c>
      <c r="AG591" s="110">
        <v>45</v>
      </c>
      <c r="AH591" s="110">
        <f>Tabla1[[#This Row],[VOLUMEN CONSUMO AGUA LIMPIA LAVANDERIA (m3)]]</f>
        <v>0</v>
      </c>
      <c r="AI591" s="104" t="e">
        <f>Tabla1[[#This Row],[VOLUMEN CONSUMO AGUA LIMPIA LAVANDERIA (m3)]]/Tabla1[[#This Row],[TOTAL CONSUMO AGUA PRODUCCIÓN (m3)]]</f>
        <v>#REF!</v>
      </c>
      <c r="AJ591" s="110">
        <f>'[1]Contadores Por Turno 2026'!D593-'[1]Contadores Por Turno 2026'!D592</f>
        <v>0</v>
      </c>
      <c r="AK591" s="110">
        <v>0</v>
      </c>
      <c r="AL591" s="110"/>
      <c r="AM591" s="110">
        <v>19</v>
      </c>
      <c r="AN591" s="110">
        <v>0</v>
      </c>
      <c r="AO591" s="219">
        <f>'[1]Contadores Por Turno 2026'!R593-'[1]Contadores Por Turno 2026'!R592</f>
        <v>0</v>
      </c>
      <c r="AP591" s="109" t="str">
        <f t="shared" si="2"/>
        <v>%</v>
      </c>
      <c r="AQ591" s="219">
        <v>3936</v>
      </c>
      <c r="AR591" s="219">
        <v>8</v>
      </c>
      <c r="AS591" s="110">
        <f>'[1]Contadores Por Turno 2026'!L593-'[1]Contadores Por Turno 2026'!L592</f>
        <v>0</v>
      </c>
      <c r="AT591" s="219" t="e">
        <f>#REF!-#REF!</f>
        <v>#REF!</v>
      </c>
      <c r="AU591" s="107">
        <f>'[1]Contadores Por Turno 2026'!U593-'[1]Contadores Por Turno 2026'!U592</f>
        <v>0</v>
      </c>
      <c r="AV591" s="107">
        <f>'[1]Contadores Por Turno 2026'!V593-'[1]Contadores Por Turno 2026'!V592</f>
        <v>0</v>
      </c>
      <c r="AW591" s="107">
        <f>'[1]Contadores Por Turno 2026'!W593-'[1]Contadores Por Turno 2026'!W592</f>
        <v>0</v>
      </c>
      <c r="AX591" s="107"/>
      <c r="AY591" s="346">
        <f>('[1]Contadores Por Turno 2026'!AD593-'[1]Contadores Por Turno 2026'!AD592)</f>
        <v>0</v>
      </c>
      <c r="AZ591" s="346">
        <f>('[1]Contadores Por Turno 2026'!S593-'[1]Contadores Por Turno 2026'!S592)/1000</f>
        <v>0</v>
      </c>
      <c r="BA591" s="225"/>
      <c r="BB591" s="4"/>
    </row>
    <row r="592" spans="1:54" ht="15.75" thickBot="1" x14ac:dyDescent="0.3">
      <c r="A592" s="27">
        <f>+A591</f>
        <v>46219</v>
      </c>
      <c r="B592" s="28">
        <v>3</v>
      </c>
      <c r="C592" s="28">
        <f>WEEKNUM(Tabla1[[#This Row],[FECHA]],2)</f>
        <v>29</v>
      </c>
      <c r="D592" s="28">
        <f>DAY(Tabla1[[#This Row],[FECHA]])</f>
        <v>16</v>
      </c>
      <c r="E592" s="28" t="e">
        <f>#REF!-#REF!</f>
        <v>#REF!</v>
      </c>
      <c r="F592" s="28" t="e">
        <f>+Tabla1[[#This Row],[VOLUMEN  INGRESO PTAP (m3)]]*0.75</f>
        <v>#REF!</v>
      </c>
      <c r="G592" s="28"/>
      <c r="H59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2" s="28">
        <f>('[1]Contadores Por Turno 2026'!C594-'[1]Contadores Por Turno 2026'!C593)*10</f>
        <v>0</v>
      </c>
      <c r="J592" s="61">
        <f>Tabla1[[#This Row],[ENTRADA RO 1 (m3)]]</f>
        <v>0</v>
      </c>
      <c r="K592" s="61">
        <f>Tabla1[[#This Row],[RECHAZO ETAPA 1 (m3)]]</f>
        <v>0</v>
      </c>
      <c r="L592" s="61">
        <f>Tabla1[[#This Row],[PERMEADO ETAPA 1  (m3)]]</f>
        <v>0</v>
      </c>
      <c r="M592" s="60" t="e">
        <f>1-(Tabla1[[#This Row],[VOLUMEN ENVIADO A RO (m3)]]-Tabla1[[#This Row],[VOLUMEN ENVIADO PERMEADO RO (m3)]])/Tabla1[[#This Row],[VOLUMEN ENVIADO A RO (m3)]]</f>
        <v>#DIV/0!</v>
      </c>
      <c r="N592" s="61">
        <f>('[1]Contadores Por Turno 2026'!N594-'[1]Contadores Por Turno 2026'!N593)/1000</f>
        <v>0</v>
      </c>
      <c r="O592" s="61">
        <f>('[1]Contadores Por Turno 2026'!O594-'[1]Contadores Por Turno 2026'!O593)</f>
        <v>0</v>
      </c>
      <c r="P592" s="61">
        <f>+Tabla1[[#This Row],[ENTRADA RO 1 (m3)]]-Tabla1[[#This Row],[PERMEADO ETAPA 1  (m3)]]</f>
        <v>0</v>
      </c>
      <c r="Q592" s="60" t="e">
        <f>1-(Tabla1[[#This Row],[VOLUMEN ENVIADO A RO (m3)]]-Tabla1[[#This Row],[VOLUMEN ENVIADO PERMEADO RO (m3)]])/Tabla1[[#This Row],[VOLUMEN ENVIADO A RO (m3)]]</f>
        <v>#DIV/0!</v>
      </c>
      <c r="R592" s="61">
        <v>0</v>
      </c>
      <c r="S592" s="61" t="e">
        <f>((#REF!-#REF!))</f>
        <v>#REF!</v>
      </c>
      <c r="T592" s="61" t="e">
        <f>Tabla1[[#This Row],[ENTRADA ETAPA 2 (m3)]]-Tabla1[[#This Row],[PERMEADO ETAPA 2 (m3)]]</f>
        <v>#REF!</v>
      </c>
      <c r="U592" s="60" t="s">
        <v>18</v>
      </c>
      <c r="V592" s="61">
        <f>Tabla1[[#This Row],[VOLUMEN ENVIADO PERMEADO RO (m3)]]</f>
        <v>0</v>
      </c>
      <c r="W592" s="111" t="e">
        <f>Tabla1[[#This Row],[TOTAL CONSUMO AGUA LIMPIA PRODUCCIÓN (m3)]]+Tabla1[[#This Row],[TOTAL CONSUMO AGUA RECHAZO PRODUCCIÓN (m3)]]</f>
        <v>#REF!</v>
      </c>
      <c r="X59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2" s="111">
        <v>0</v>
      </c>
      <c r="Z592" s="111"/>
      <c r="AA592" s="111" t="e">
        <f>+Tabla1[[#This Row],[VOLUMEN CONSUMO AGUA LIMPIA TINTORERIA (m3)]]</f>
        <v>#REF!</v>
      </c>
      <c r="AB592" s="104" t="e">
        <f>Tabla1[[#This Row],[VOLUMEN CONSUMO AGUA LIMPIA TINTORERIA (m3)]]/Tabla1[[#This Row],[TOTAL CONSUMO AGUA PRODUCCIÓN (m3)]]</f>
        <v>#REF!</v>
      </c>
      <c r="AC592" s="111" t="e">
        <f>Tabla1[[#This Row],[TOTAL CONSUMO AGUA LIMPIA PRODUCCIÓN (m3)]]-Tabla1[[#This Row],[VOLUMEN CONSUMO AGUA LIMPIA LAVANDERIA (m3)]]</f>
        <v>#REF!</v>
      </c>
      <c r="AD592" s="111">
        <v>0</v>
      </c>
      <c r="AE592" s="115"/>
      <c r="AF592" s="115">
        <v>65</v>
      </c>
      <c r="AG592" s="115">
        <v>45</v>
      </c>
      <c r="AH592" s="115">
        <f>Tabla1[[#This Row],[VOLUMEN CONSUMO AGUA LIMPIA LAVANDERIA (m3)]]</f>
        <v>0</v>
      </c>
      <c r="AI592" s="104" t="e">
        <f>Tabla1[[#This Row],[VOLUMEN CONSUMO AGUA LIMPIA LAVANDERIA (m3)]]/Tabla1[[#This Row],[TOTAL CONSUMO AGUA PRODUCCIÓN (m3)]]</f>
        <v>#REF!</v>
      </c>
      <c r="AJ592" s="115">
        <f>'[1]Contadores Por Turno 2026'!D594-'[1]Contadores Por Turno 2026'!D593</f>
        <v>0</v>
      </c>
      <c r="AK592" s="115">
        <v>0</v>
      </c>
      <c r="AL592" s="115"/>
      <c r="AM592" s="115">
        <v>19</v>
      </c>
      <c r="AN592" s="115">
        <v>0</v>
      </c>
      <c r="AO592" s="220">
        <f>'[1]Contadores Por Turno 2026'!R594-'[1]Contadores Por Turno 2026'!R593</f>
        <v>0</v>
      </c>
      <c r="AP592" s="114" t="str">
        <f t="shared" ref="AP592:AP655" si="3">IF(ISERROR(1-(W592-AO592)/W592),"%",(1-(W592-AO592)/W592))</f>
        <v>%</v>
      </c>
      <c r="AQ592" s="220"/>
      <c r="AR592" s="220">
        <v>8</v>
      </c>
      <c r="AS592" s="115">
        <f>'[1]Contadores Por Turno 2026'!L594-'[1]Contadores Por Turno 2026'!L593</f>
        <v>0</v>
      </c>
      <c r="AT592" s="220" t="e">
        <f>#REF!-#REF!</f>
        <v>#REF!</v>
      </c>
      <c r="AU592" s="112">
        <f>'[1]Contadores Por Turno 2026'!U594-'[1]Contadores Por Turno 2026'!U593</f>
        <v>0</v>
      </c>
      <c r="AV592" s="112">
        <f>'[1]Contadores Por Turno 2026'!V594-'[1]Contadores Por Turno 2026'!V593</f>
        <v>0</v>
      </c>
      <c r="AW592" s="112">
        <f>'[1]Contadores Por Turno 2026'!W594-'[1]Contadores Por Turno 2026'!W593</f>
        <v>0</v>
      </c>
      <c r="AX592" s="112"/>
      <c r="AY592" s="112">
        <f>('[1]Contadores Por Turno 2026'!AD594-'[1]Contadores Por Turno 2026'!AD593)</f>
        <v>0</v>
      </c>
      <c r="AZ592" s="112">
        <f>('[1]Contadores Por Turno 2026'!S594-'[1]Contadores Por Turno 2026'!S593)/1000</f>
        <v>0</v>
      </c>
      <c r="BA592" s="225"/>
      <c r="BB592" s="4"/>
    </row>
    <row r="593" spans="1:54" ht="15.75" thickBot="1" x14ac:dyDescent="0.3">
      <c r="A593" s="25">
        <f>+A592+1</f>
        <v>46220</v>
      </c>
      <c r="B593" s="26">
        <v>1</v>
      </c>
      <c r="C593" s="26">
        <f>WEEKNUM(Tabla1[[#This Row],[FECHA]],2)</f>
        <v>29</v>
      </c>
      <c r="D593" s="26">
        <f>DAY(Tabla1[[#This Row],[FECHA]])</f>
        <v>17</v>
      </c>
      <c r="E593" s="26" t="e">
        <f>#REF!-#REF!</f>
        <v>#REF!</v>
      </c>
      <c r="F593" s="26" t="e">
        <f>+Tabla1[[#This Row],[VOLUMEN  INGRESO PTAP (m3)]]*0.75</f>
        <v>#REF!</v>
      </c>
      <c r="G593" s="26"/>
      <c r="H5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3" s="26">
        <f>('[1]Contadores Por Turno 2026'!C595-'[1]Contadores Por Turno 2026'!C594)*10</f>
        <v>0</v>
      </c>
      <c r="J593" s="57">
        <f>Tabla1[[#This Row],[ENTRADA RO 1 (m3)]]</f>
        <v>0</v>
      </c>
      <c r="K593" s="57">
        <f>Tabla1[[#This Row],[RECHAZO ETAPA 1 (m3)]]</f>
        <v>0</v>
      </c>
      <c r="L593" s="57">
        <f>Tabla1[[#This Row],[PERMEADO ETAPA 1  (m3)]]</f>
        <v>0</v>
      </c>
      <c r="M593" s="56" t="e">
        <f>1-(Tabla1[[#This Row],[VOLUMEN ENVIADO A RO (m3)]]-Tabla1[[#This Row],[VOLUMEN ENVIADO PERMEADO RO (m3)]])/Tabla1[[#This Row],[VOLUMEN ENVIADO A RO (m3)]]</f>
        <v>#DIV/0!</v>
      </c>
      <c r="N593" s="57">
        <f>('[1]Contadores Por Turno 2026'!N595-'[1]Contadores Por Turno 2026'!N594)/1000</f>
        <v>0</v>
      </c>
      <c r="O593" s="57">
        <f>('[1]Contadores Por Turno 2026'!O595-'[1]Contadores Por Turno 2026'!O594)</f>
        <v>0</v>
      </c>
      <c r="P593" s="57">
        <f>+Tabla1[[#This Row],[ENTRADA RO 1 (m3)]]-Tabla1[[#This Row],[PERMEADO ETAPA 1  (m3)]]</f>
        <v>0</v>
      </c>
      <c r="Q593" s="56" t="e">
        <f>1-(Tabla1[[#This Row],[VOLUMEN ENVIADO A RO (m3)]]-Tabla1[[#This Row],[VOLUMEN ENVIADO PERMEADO RO (m3)]])/Tabla1[[#This Row],[VOLUMEN ENVIADO A RO (m3)]]</f>
        <v>#DIV/0!</v>
      </c>
      <c r="R593" s="57">
        <v>0</v>
      </c>
      <c r="S593" s="57" t="e">
        <f>((#REF!-#REF!))</f>
        <v>#REF!</v>
      </c>
      <c r="T593" s="57" t="e">
        <f>Tabla1[[#This Row],[ENTRADA ETAPA 2 (m3)]]-Tabla1[[#This Row],[PERMEADO ETAPA 2 (m3)]]</f>
        <v>#REF!</v>
      </c>
      <c r="U593" s="56" t="s">
        <v>18</v>
      </c>
      <c r="V593" s="57">
        <f>Tabla1[[#This Row],[VOLUMEN ENVIADO PERMEADO RO (m3)]]</f>
        <v>0</v>
      </c>
      <c r="W593" s="101" t="e">
        <f>Tabla1[[#This Row],[TOTAL CONSUMO AGUA LIMPIA PRODUCCIÓN (m3)]]+Tabla1[[#This Row],[TOTAL CONSUMO AGUA RECHAZO PRODUCCIÓN (m3)]]</f>
        <v>#REF!</v>
      </c>
      <c r="X5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3" s="101">
        <v>0</v>
      </c>
      <c r="Z593" s="101"/>
      <c r="AA593" s="101" t="e">
        <f>+Tabla1[[#This Row],[VOLUMEN CONSUMO AGUA LIMPIA TINTORERIA (m3)]]</f>
        <v>#REF!</v>
      </c>
      <c r="AB593" s="104" t="e">
        <f>Tabla1[[#This Row],[VOLUMEN CONSUMO AGUA LIMPIA TINTORERIA (m3)]]/Tabla1[[#This Row],[TOTAL CONSUMO AGUA PRODUCCIÓN (m3)]]</f>
        <v>#REF!</v>
      </c>
      <c r="AC593" s="101" t="e">
        <f>Tabla1[[#This Row],[TOTAL CONSUMO AGUA LIMPIA PRODUCCIÓN (m3)]]-Tabla1[[#This Row],[VOLUMEN CONSUMO AGUA LIMPIA LAVANDERIA (m3)]]</f>
        <v>#REF!</v>
      </c>
      <c r="AD593" s="101">
        <v>0</v>
      </c>
      <c r="AE593" s="105"/>
      <c r="AF593" s="105">
        <v>65</v>
      </c>
      <c r="AG593" s="105">
        <v>45</v>
      </c>
      <c r="AH593" s="105">
        <f>Tabla1[[#This Row],[VOLUMEN CONSUMO AGUA LIMPIA LAVANDERIA (m3)]]</f>
        <v>0</v>
      </c>
      <c r="AI593" s="104" t="e">
        <f>Tabla1[[#This Row],[VOLUMEN CONSUMO AGUA LIMPIA LAVANDERIA (m3)]]/Tabla1[[#This Row],[TOTAL CONSUMO AGUA PRODUCCIÓN (m3)]]</f>
        <v>#REF!</v>
      </c>
      <c r="AJ593" s="105">
        <f>'[1]Contadores Por Turno 2026'!D595-'[1]Contadores Por Turno 2026'!D594</f>
        <v>0</v>
      </c>
      <c r="AK593" s="105">
        <v>0</v>
      </c>
      <c r="AL593" s="105"/>
      <c r="AM593" s="105">
        <v>19</v>
      </c>
      <c r="AN593" s="105">
        <v>0</v>
      </c>
      <c r="AO593" s="218">
        <f>'[1]Contadores Por Turno 2026'!R595-'[1]Contadores Por Turno 2026'!R594</f>
        <v>0</v>
      </c>
      <c r="AP593" s="104" t="str">
        <f t="shared" si="3"/>
        <v>%</v>
      </c>
      <c r="AQ593" s="218"/>
      <c r="AR593" s="218">
        <v>8</v>
      </c>
      <c r="AS593" s="105">
        <f>'[1]Contadores Por Turno 2026'!L595-'[1]Contadores Por Turno 2026'!L594</f>
        <v>0</v>
      </c>
      <c r="AT593" s="218" t="e">
        <f>#REF!-#REF!</f>
        <v>#REF!</v>
      </c>
      <c r="AU593" s="102">
        <f>'[1]Contadores Por Turno 2026'!U595-'[1]Contadores Por Turno 2026'!U594</f>
        <v>0</v>
      </c>
      <c r="AV593" s="102">
        <f>'[1]Contadores Por Turno 2026'!V595-'[1]Contadores Por Turno 2026'!V594</f>
        <v>0</v>
      </c>
      <c r="AW593" s="102">
        <f>'[1]Contadores Por Turno 2026'!W595-'[1]Contadores Por Turno 2026'!W594</f>
        <v>0</v>
      </c>
      <c r="AX593" s="102"/>
      <c r="AY593" s="345">
        <f>('[1]Contadores Por Turno 2026'!AD595-'[1]Contadores Por Turno 2026'!AD594)</f>
        <v>0</v>
      </c>
      <c r="AZ593" s="345">
        <f>('[1]Contadores Por Turno 2026'!S595-'[1]Contadores Por Turno 2026'!S594)/1000</f>
        <v>0</v>
      </c>
      <c r="BA593" s="225"/>
      <c r="BB593" s="4"/>
    </row>
    <row r="594" spans="1:54" ht="15.75" thickBot="1" x14ac:dyDescent="0.3">
      <c r="A594" s="23">
        <f>+A593</f>
        <v>46220</v>
      </c>
      <c r="B594" s="17">
        <v>2</v>
      </c>
      <c r="C594" s="17">
        <f>WEEKNUM(Tabla1[[#This Row],[FECHA]],2)</f>
        <v>29</v>
      </c>
      <c r="D594" s="17">
        <f>DAY(Tabla1[[#This Row],[FECHA]])</f>
        <v>17</v>
      </c>
      <c r="E594" s="17" t="e">
        <f>#REF!-#REF!</f>
        <v>#REF!</v>
      </c>
      <c r="F594" s="17" t="e">
        <f>+Tabla1[[#This Row],[VOLUMEN  INGRESO PTAP (m3)]]*0.75</f>
        <v>#REF!</v>
      </c>
      <c r="H59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4" s="17">
        <f>('[1]Contadores Por Turno 2026'!C596-'[1]Contadores Por Turno 2026'!C595)*10</f>
        <v>0</v>
      </c>
      <c r="J594" s="59">
        <f>Tabla1[[#This Row],[ENTRADA RO 1 (m3)]]</f>
        <v>0</v>
      </c>
      <c r="K594" s="59">
        <f>Tabla1[[#This Row],[RECHAZO ETAPA 1 (m3)]]</f>
        <v>0</v>
      </c>
      <c r="L594" s="59">
        <f>Tabla1[[#This Row],[PERMEADO ETAPA 1  (m3)]]</f>
        <v>0</v>
      </c>
      <c r="M594" s="58" t="e">
        <f>1-(Tabla1[[#This Row],[VOLUMEN ENVIADO A RO (m3)]]-Tabla1[[#This Row],[VOLUMEN ENVIADO PERMEADO RO (m3)]])/Tabla1[[#This Row],[VOLUMEN ENVIADO A RO (m3)]]</f>
        <v>#DIV/0!</v>
      </c>
      <c r="N594" s="59">
        <f>('[1]Contadores Por Turno 2026'!N596-'[1]Contadores Por Turno 2026'!N595)/1000</f>
        <v>0</v>
      </c>
      <c r="O594" s="59">
        <f>('[1]Contadores Por Turno 2026'!O596-'[1]Contadores Por Turno 2026'!O595)</f>
        <v>0</v>
      </c>
      <c r="P594" s="59">
        <f>+Tabla1[[#This Row],[ENTRADA RO 1 (m3)]]-Tabla1[[#This Row],[PERMEADO ETAPA 1  (m3)]]</f>
        <v>0</v>
      </c>
      <c r="Q594" s="58" t="e">
        <f>1-(Tabla1[[#This Row],[VOLUMEN ENVIADO A RO (m3)]]-Tabla1[[#This Row],[VOLUMEN ENVIADO PERMEADO RO (m3)]])/Tabla1[[#This Row],[VOLUMEN ENVIADO A RO (m3)]]</f>
        <v>#DIV/0!</v>
      </c>
      <c r="R594" s="59">
        <v>0</v>
      </c>
      <c r="S594" s="59" t="e">
        <f>((#REF!-#REF!))</f>
        <v>#REF!</v>
      </c>
      <c r="T594" s="59" t="e">
        <f>Tabla1[[#This Row],[ENTRADA ETAPA 2 (m3)]]-Tabla1[[#This Row],[PERMEADO ETAPA 2 (m3)]]</f>
        <v>#REF!</v>
      </c>
      <c r="U594" s="58" t="s">
        <v>18</v>
      </c>
      <c r="V594" s="59">
        <f>Tabla1[[#This Row],[VOLUMEN ENVIADO PERMEADO RO (m3)]]</f>
        <v>0</v>
      </c>
      <c r="W594" s="106" t="e">
        <f>Tabla1[[#This Row],[TOTAL CONSUMO AGUA LIMPIA PRODUCCIÓN (m3)]]+Tabla1[[#This Row],[TOTAL CONSUMO AGUA RECHAZO PRODUCCIÓN (m3)]]</f>
        <v>#REF!</v>
      </c>
      <c r="X5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4" s="106">
        <v>0</v>
      </c>
      <c r="Z594" s="106"/>
      <c r="AA594" s="106" t="e">
        <f>+Tabla1[[#This Row],[VOLUMEN CONSUMO AGUA LIMPIA TINTORERIA (m3)]]</f>
        <v>#REF!</v>
      </c>
      <c r="AB594" s="104" t="e">
        <f>Tabla1[[#This Row],[VOLUMEN CONSUMO AGUA LIMPIA TINTORERIA (m3)]]/Tabla1[[#This Row],[TOTAL CONSUMO AGUA PRODUCCIÓN (m3)]]</f>
        <v>#REF!</v>
      </c>
      <c r="AC594" s="106" t="e">
        <f>Tabla1[[#This Row],[TOTAL CONSUMO AGUA LIMPIA PRODUCCIÓN (m3)]]-Tabla1[[#This Row],[VOLUMEN CONSUMO AGUA LIMPIA LAVANDERIA (m3)]]</f>
        <v>#REF!</v>
      </c>
      <c r="AD594" s="106">
        <v>0</v>
      </c>
      <c r="AE594" s="110"/>
      <c r="AF594" s="110">
        <v>65</v>
      </c>
      <c r="AG594" s="110">
        <v>45</v>
      </c>
      <c r="AH594" s="110">
        <f>Tabla1[[#This Row],[VOLUMEN CONSUMO AGUA LIMPIA LAVANDERIA (m3)]]</f>
        <v>0</v>
      </c>
      <c r="AI594" s="104" t="e">
        <f>Tabla1[[#This Row],[VOLUMEN CONSUMO AGUA LIMPIA LAVANDERIA (m3)]]/Tabla1[[#This Row],[TOTAL CONSUMO AGUA PRODUCCIÓN (m3)]]</f>
        <v>#REF!</v>
      </c>
      <c r="AJ594" s="110">
        <f>'[1]Contadores Por Turno 2026'!D596-'[1]Contadores Por Turno 2026'!D595</f>
        <v>0</v>
      </c>
      <c r="AK594" s="110">
        <v>0</v>
      </c>
      <c r="AL594" s="110"/>
      <c r="AM594" s="110">
        <v>19</v>
      </c>
      <c r="AN594" s="110">
        <v>0</v>
      </c>
      <c r="AO594" s="219">
        <f>'[1]Contadores Por Turno 2026'!R596-'[1]Contadores Por Turno 2026'!R595</f>
        <v>0</v>
      </c>
      <c r="AP594" s="109" t="str">
        <f t="shared" si="3"/>
        <v>%</v>
      </c>
      <c r="AQ594" s="219">
        <v>4167</v>
      </c>
      <c r="AR594" s="219">
        <v>8</v>
      </c>
      <c r="AS594" s="110">
        <f>'[1]Contadores Por Turno 2026'!L596-'[1]Contadores Por Turno 2026'!L595</f>
        <v>0</v>
      </c>
      <c r="AT594" s="219" t="e">
        <f>#REF!-#REF!</f>
        <v>#REF!</v>
      </c>
      <c r="AU594" s="107">
        <f>'[1]Contadores Por Turno 2026'!U596-'[1]Contadores Por Turno 2026'!U595</f>
        <v>0</v>
      </c>
      <c r="AV594" s="107">
        <f>'[1]Contadores Por Turno 2026'!V596-'[1]Contadores Por Turno 2026'!V595</f>
        <v>0</v>
      </c>
      <c r="AW594" s="107">
        <f>'[1]Contadores Por Turno 2026'!W596-'[1]Contadores Por Turno 2026'!W595</f>
        <v>0</v>
      </c>
      <c r="AX594" s="107"/>
      <c r="AY594" s="346">
        <f>('[1]Contadores Por Turno 2026'!AD596-'[1]Contadores Por Turno 2026'!AD595)</f>
        <v>0</v>
      </c>
      <c r="AZ594" s="346">
        <f>('[1]Contadores Por Turno 2026'!S596-'[1]Contadores Por Turno 2026'!S595)/1000</f>
        <v>0</v>
      </c>
      <c r="BA594" s="225"/>
      <c r="BB594" s="4"/>
    </row>
    <row r="595" spans="1:54" ht="15.75" thickBot="1" x14ac:dyDescent="0.3">
      <c r="A595" s="27">
        <f>+A594</f>
        <v>46220</v>
      </c>
      <c r="B595" s="28">
        <v>3</v>
      </c>
      <c r="C595" s="28">
        <f>WEEKNUM(Tabla1[[#This Row],[FECHA]],2)</f>
        <v>29</v>
      </c>
      <c r="D595" s="28">
        <f>DAY(Tabla1[[#This Row],[FECHA]])</f>
        <v>17</v>
      </c>
      <c r="E595" s="28" t="e">
        <f>#REF!-#REF!</f>
        <v>#REF!</v>
      </c>
      <c r="F595" s="28" t="e">
        <f>+Tabla1[[#This Row],[VOLUMEN  INGRESO PTAP (m3)]]*0.75</f>
        <v>#REF!</v>
      </c>
      <c r="G595" s="28"/>
      <c r="H59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5" s="28">
        <f>('[1]Contadores Por Turno 2026'!C597-'[1]Contadores Por Turno 2026'!C596)*10</f>
        <v>0</v>
      </c>
      <c r="J595" s="61">
        <f>Tabla1[[#This Row],[ENTRADA RO 1 (m3)]]</f>
        <v>0</v>
      </c>
      <c r="K595" s="61">
        <f>Tabla1[[#This Row],[RECHAZO ETAPA 1 (m3)]]</f>
        <v>0</v>
      </c>
      <c r="L595" s="61">
        <f>Tabla1[[#This Row],[PERMEADO ETAPA 1  (m3)]]</f>
        <v>0</v>
      </c>
      <c r="M595" s="60" t="e">
        <f>1-(Tabla1[[#This Row],[VOLUMEN ENVIADO A RO (m3)]]-Tabla1[[#This Row],[VOLUMEN ENVIADO PERMEADO RO (m3)]])/Tabla1[[#This Row],[VOLUMEN ENVIADO A RO (m3)]]</f>
        <v>#DIV/0!</v>
      </c>
      <c r="N595" s="61">
        <f>('[1]Contadores Por Turno 2026'!N597-'[1]Contadores Por Turno 2026'!N596)/1000</f>
        <v>0</v>
      </c>
      <c r="O595" s="61">
        <f>('[1]Contadores Por Turno 2026'!O597-'[1]Contadores Por Turno 2026'!O596)</f>
        <v>0</v>
      </c>
      <c r="P595" s="61">
        <f>+Tabla1[[#This Row],[ENTRADA RO 1 (m3)]]-Tabla1[[#This Row],[PERMEADO ETAPA 1  (m3)]]</f>
        <v>0</v>
      </c>
      <c r="Q595" s="60" t="e">
        <f>1-(Tabla1[[#This Row],[VOLUMEN ENVIADO A RO (m3)]]-Tabla1[[#This Row],[VOLUMEN ENVIADO PERMEADO RO (m3)]])/Tabla1[[#This Row],[VOLUMEN ENVIADO A RO (m3)]]</f>
        <v>#DIV/0!</v>
      </c>
      <c r="R595" s="61">
        <v>0</v>
      </c>
      <c r="S595" s="61" t="e">
        <f>((#REF!-#REF!))</f>
        <v>#REF!</v>
      </c>
      <c r="T595" s="61" t="e">
        <f>Tabla1[[#This Row],[ENTRADA ETAPA 2 (m3)]]-Tabla1[[#This Row],[PERMEADO ETAPA 2 (m3)]]</f>
        <v>#REF!</v>
      </c>
      <c r="U595" s="60" t="s">
        <v>18</v>
      </c>
      <c r="V595" s="61">
        <f>Tabla1[[#This Row],[VOLUMEN ENVIADO PERMEADO RO (m3)]]</f>
        <v>0</v>
      </c>
      <c r="W595" s="111" t="e">
        <f>Tabla1[[#This Row],[TOTAL CONSUMO AGUA LIMPIA PRODUCCIÓN (m3)]]+Tabla1[[#This Row],[TOTAL CONSUMO AGUA RECHAZO PRODUCCIÓN (m3)]]</f>
        <v>#REF!</v>
      </c>
      <c r="X59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5" s="111">
        <v>0</v>
      </c>
      <c r="Z595" s="111"/>
      <c r="AA595" s="111" t="e">
        <f>+Tabla1[[#This Row],[VOLUMEN CONSUMO AGUA LIMPIA TINTORERIA (m3)]]</f>
        <v>#REF!</v>
      </c>
      <c r="AB595" s="104" t="e">
        <f>Tabla1[[#This Row],[VOLUMEN CONSUMO AGUA LIMPIA TINTORERIA (m3)]]/Tabla1[[#This Row],[TOTAL CONSUMO AGUA PRODUCCIÓN (m3)]]</f>
        <v>#REF!</v>
      </c>
      <c r="AC595" s="111" t="e">
        <f>Tabla1[[#This Row],[TOTAL CONSUMO AGUA LIMPIA PRODUCCIÓN (m3)]]-Tabla1[[#This Row],[VOLUMEN CONSUMO AGUA LIMPIA LAVANDERIA (m3)]]</f>
        <v>#REF!</v>
      </c>
      <c r="AD595" s="111">
        <v>0</v>
      </c>
      <c r="AE595" s="115"/>
      <c r="AF595" s="115">
        <v>65</v>
      </c>
      <c r="AG595" s="115">
        <v>45</v>
      </c>
      <c r="AH595" s="115">
        <f>Tabla1[[#This Row],[VOLUMEN CONSUMO AGUA LIMPIA LAVANDERIA (m3)]]</f>
        <v>0</v>
      </c>
      <c r="AI595" s="104" t="e">
        <f>Tabla1[[#This Row],[VOLUMEN CONSUMO AGUA LIMPIA LAVANDERIA (m3)]]/Tabla1[[#This Row],[TOTAL CONSUMO AGUA PRODUCCIÓN (m3)]]</f>
        <v>#REF!</v>
      </c>
      <c r="AJ595" s="115">
        <f>'[1]Contadores Por Turno 2026'!D597-'[1]Contadores Por Turno 2026'!D596</f>
        <v>0</v>
      </c>
      <c r="AK595" s="115">
        <v>0</v>
      </c>
      <c r="AL595" s="115"/>
      <c r="AM595" s="115">
        <v>19</v>
      </c>
      <c r="AN595" s="115">
        <v>0</v>
      </c>
      <c r="AO595" s="220">
        <f>'[1]Contadores Por Turno 2026'!R597-'[1]Contadores Por Turno 2026'!R596</f>
        <v>0</v>
      </c>
      <c r="AP595" s="114" t="str">
        <f t="shared" si="3"/>
        <v>%</v>
      </c>
      <c r="AQ595" s="220"/>
      <c r="AR595" s="220">
        <v>8</v>
      </c>
      <c r="AS595" s="115">
        <f>'[1]Contadores Por Turno 2026'!L597-'[1]Contadores Por Turno 2026'!L596</f>
        <v>0</v>
      </c>
      <c r="AT595" s="220" t="e">
        <f>#REF!-#REF!</f>
        <v>#REF!</v>
      </c>
      <c r="AU595" s="112">
        <f>'[1]Contadores Por Turno 2026'!U597-'[1]Contadores Por Turno 2026'!U596</f>
        <v>0</v>
      </c>
      <c r="AV595" s="112">
        <f>'[1]Contadores Por Turno 2026'!V597-'[1]Contadores Por Turno 2026'!V596</f>
        <v>0</v>
      </c>
      <c r="AW595" s="112">
        <f>'[1]Contadores Por Turno 2026'!W597-'[1]Contadores Por Turno 2026'!W596</f>
        <v>0</v>
      </c>
      <c r="AX595" s="112"/>
      <c r="AY595" s="112">
        <f>('[1]Contadores Por Turno 2026'!AD597-'[1]Contadores Por Turno 2026'!AD596)</f>
        <v>0</v>
      </c>
      <c r="AZ595" s="112">
        <f>('[1]Contadores Por Turno 2026'!S597-'[1]Contadores Por Turno 2026'!S596)/1000</f>
        <v>0</v>
      </c>
      <c r="BA595" s="225"/>
      <c r="BB595" s="4"/>
    </row>
    <row r="596" spans="1:54" ht="15.75" thickBot="1" x14ac:dyDescent="0.3">
      <c r="A596" s="25">
        <f>+A595+1</f>
        <v>46221</v>
      </c>
      <c r="B596" s="26">
        <v>1</v>
      </c>
      <c r="C596" s="26">
        <f>WEEKNUM(Tabla1[[#This Row],[FECHA]],2)</f>
        <v>29</v>
      </c>
      <c r="D596" s="26">
        <f>DAY(Tabla1[[#This Row],[FECHA]])</f>
        <v>18</v>
      </c>
      <c r="E596" s="26" t="e">
        <f>#REF!-#REF!</f>
        <v>#REF!</v>
      </c>
      <c r="F596" s="26" t="e">
        <f>+Tabla1[[#This Row],[VOLUMEN  INGRESO PTAP (m3)]]*0.75</f>
        <v>#REF!</v>
      </c>
      <c r="G596" s="26"/>
      <c r="H5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6" s="26">
        <f>('[1]Contadores Por Turno 2026'!C598-'[1]Contadores Por Turno 2026'!C597)*10</f>
        <v>0</v>
      </c>
      <c r="J596" s="57">
        <f>Tabla1[[#This Row],[ENTRADA RO 1 (m3)]]</f>
        <v>0</v>
      </c>
      <c r="K596" s="57">
        <f>Tabla1[[#This Row],[RECHAZO ETAPA 1 (m3)]]</f>
        <v>0</v>
      </c>
      <c r="L596" s="57">
        <f>Tabla1[[#This Row],[PERMEADO ETAPA 1  (m3)]]</f>
        <v>0</v>
      </c>
      <c r="M596" s="56" t="e">
        <f>1-(Tabla1[[#This Row],[VOLUMEN ENVIADO A RO (m3)]]-Tabla1[[#This Row],[VOLUMEN ENVIADO PERMEADO RO (m3)]])/Tabla1[[#This Row],[VOLUMEN ENVIADO A RO (m3)]]</f>
        <v>#DIV/0!</v>
      </c>
      <c r="N596" s="57">
        <f>('[1]Contadores Por Turno 2026'!N598-'[1]Contadores Por Turno 2026'!N597)/1000</f>
        <v>0</v>
      </c>
      <c r="O596" s="57">
        <f>('[1]Contadores Por Turno 2026'!O598-'[1]Contadores Por Turno 2026'!O597)</f>
        <v>0</v>
      </c>
      <c r="P596" s="57">
        <f>+Tabla1[[#This Row],[ENTRADA RO 1 (m3)]]-Tabla1[[#This Row],[PERMEADO ETAPA 1  (m3)]]</f>
        <v>0</v>
      </c>
      <c r="Q596" s="56" t="e">
        <f>1-(Tabla1[[#This Row],[VOLUMEN ENVIADO A RO (m3)]]-Tabla1[[#This Row],[VOLUMEN ENVIADO PERMEADO RO (m3)]])/Tabla1[[#This Row],[VOLUMEN ENVIADO A RO (m3)]]</f>
        <v>#DIV/0!</v>
      </c>
      <c r="R596" s="57">
        <v>0</v>
      </c>
      <c r="S596" s="57" t="e">
        <f>((#REF!-#REF!))</f>
        <v>#REF!</v>
      </c>
      <c r="T596" s="57" t="e">
        <f>Tabla1[[#This Row],[ENTRADA ETAPA 2 (m3)]]-Tabla1[[#This Row],[PERMEADO ETAPA 2 (m3)]]</f>
        <v>#REF!</v>
      </c>
      <c r="U596" s="56" t="s">
        <v>18</v>
      </c>
      <c r="V596" s="57">
        <f>Tabla1[[#This Row],[VOLUMEN ENVIADO PERMEADO RO (m3)]]</f>
        <v>0</v>
      </c>
      <c r="W596" s="101" t="e">
        <f>Tabla1[[#This Row],[TOTAL CONSUMO AGUA LIMPIA PRODUCCIÓN (m3)]]+Tabla1[[#This Row],[TOTAL CONSUMO AGUA RECHAZO PRODUCCIÓN (m3)]]</f>
        <v>#REF!</v>
      </c>
      <c r="X5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6" s="101">
        <v>0</v>
      </c>
      <c r="Z596" s="101"/>
      <c r="AA596" s="101" t="e">
        <f>+Tabla1[[#This Row],[VOLUMEN CONSUMO AGUA LIMPIA TINTORERIA (m3)]]</f>
        <v>#REF!</v>
      </c>
      <c r="AB596" s="104" t="e">
        <f>Tabla1[[#This Row],[VOLUMEN CONSUMO AGUA LIMPIA TINTORERIA (m3)]]/Tabla1[[#This Row],[TOTAL CONSUMO AGUA PRODUCCIÓN (m3)]]</f>
        <v>#REF!</v>
      </c>
      <c r="AC596" s="101" t="e">
        <f>Tabla1[[#This Row],[TOTAL CONSUMO AGUA LIMPIA PRODUCCIÓN (m3)]]-Tabla1[[#This Row],[VOLUMEN CONSUMO AGUA LIMPIA LAVANDERIA (m3)]]</f>
        <v>#REF!</v>
      </c>
      <c r="AD596" s="101">
        <v>0</v>
      </c>
      <c r="AE596" s="105"/>
      <c r="AF596" s="105">
        <v>65</v>
      </c>
      <c r="AG596" s="105">
        <v>45</v>
      </c>
      <c r="AH596" s="105">
        <f>Tabla1[[#This Row],[VOLUMEN CONSUMO AGUA LIMPIA LAVANDERIA (m3)]]</f>
        <v>0</v>
      </c>
      <c r="AI596" s="104" t="e">
        <f>Tabla1[[#This Row],[VOLUMEN CONSUMO AGUA LIMPIA LAVANDERIA (m3)]]/Tabla1[[#This Row],[TOTAL CONSUMO AGUA PRODUCCIÓN (m3)]]</f>
        <v>#REF!</v>
      </c>
      <c r="AJ596" s="105">
        <f>'[1]Contadores Por Turno 2026'!D598-'[1]Contadores Por Turno 2026'!D597</f>
        <v>0</v>
      </c>
      <c r="AK596" s="105">
        <v>0</v>
      </c>
      <c r="AL596" s="105"/>
      <c r="AM596" s="105">
        <v>19</v>
      </c>
      <c r="AN596" s="105">
        <v>0</v>
      </c>
      <c r="AO596" s="218">
        <f>'[1]Contadores Por Turno 2026'!R598-'[1]Contadores Por Turno 2026'!R597</f>
        <v>0</v>
      </c>
      <c r="AP596" s="104" t="str">
        <f t="shared" si="3"/>
        <v>%</v>
      </c>
      <c r="AQ596" s="218"/>
      <c r="AR596" s="218">
        <v>8</v>
      </c>
      <c r="AS596" s="105">
        <f>'[1]Contadores Por Turno 2026'!L598-'[1]Contadores Por Turno 2026'!L597</f>
        <v>0</v>
      </c>
      <c r="AT596" s="218" t="e">
        <f>#REF!-#REF!</f>
        <v>#REF!</v>
      </c>
      <c r="AU596" s="102">
        <f>'[1]Contadores Por Turno 2026'!U598-'[1]Contadores Por Turno 2026'!U597</f>
        <v>0</v>
      </c>
      <c r="AV596" s="102">
        <f>'[1]Contadores Por Turno 2026'!V598-'[1]Contadores Por Turno 2026'!V597</f>
        <v>0</v>
      </c>
      <c r="AW596" s="102">
        <f>'[1]Contadores Por Turno 2026'!W598-'[1]Contadores Por Turno 2026'!W597</f>
        <v>0</v>
      </c>
      <c r="AX596" s="102"/>
      <c r="AY596" s="345">
        <f>('[1]Contadores Por Turno 2026'!AD598-'[1]Contadores Por Turno 2026'!AD597)</f>
        <v>0</v>
      </c>
      <c r="AZ596" s="345">
        <f>('[1]Contadores Por Turno 2026'!S598-'[1]Contadores Por Turno 2026'!S597)/1000</f>
        <v>0</v>
      </c>
      <c r="BA596" s="225"/>
      <c r="BB596" s="4"/>
    </row>
    <row r="597" spans="1:54" ht="15.75" thickBot="1" x14ac:dyDescent="0.3">
      <c r="A597" s="23">
        <f>+A596</f>
        <v>46221</v>
      </c>
      <c r="B597" s="17">
        <v>2</v>
      </c>
      <c r="C597" s="17">
        <f>WEEKNUM(Tabla1[[#This Row],[FECHA]],2)</f>
        <v>29</v>
      </c>
      <c r="D597" s="17">
        <f>DAY(Tabla1[[#This Row],[FECHA]])</f>
        <v>18</v>
      </c>
      <c r="E597" s="17" t="e">
        <f>#REF!-#REF!</f>
        <v>#REF!</v>
      </c>
      <c r="F597" s="17" t="e">
        <f>+Tabla1[[#This Row],[VOLUMEN  INGRESO PTAP (m3)]]*0.75</f>
        <v>#REF!</v>
      </c>
      <c r="H59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7" s="17">
        <f>('[1]Contadores Por Turno 2026'!C599-'[1]Contadores Por Turno 2026'!C598)*10</f>
        <v>0</v>
      </c>
      <c r="J597" s="59">
        <f>Tabla1[[#This Row],[ENTRADA RO 1 (m3)]]</f>
        <v>0</v>
      </c>
      <c r="K597" s="59">
        <f>Tabla1[[#This Row],[RECHAZO ETAPA 1 (m3)]]</f>
        <v>0</v>
      </c>
      <c r="L597" s="59">
        <f>Tabla1[[#This Row],[PERMEADO ETAPA 1  (m3)]]</f>
        <v>0</v>
      </c>
      <c r="M597" s="58" t="e">
        <f>1-(Tabla1[[#This Row],[VOLUMEN ENVIADO A RO (m3)]]-Tabla1[[#This Row],[VOLUMEN ENVIADO PERMEADO RO (m3)]])/Tabla1[[#This Row],[VOLUMEN ENVIADO A RO (m3)]]</f>
        <v>#DIV/0!</v>
      </c>
      <c r="N597" s="59">
        <f>('[1]Contadores Por Turno 2026'!N599-'[1]Contadores Por Turno 2026'!N598)/1000</f>
        <v>0</v>
      </c>
      <c r="O597" s="59">
        <f>('[1]Contadores Por Turno 2026'!O599-'[1]Contadores Por Turno 2026'!O598)</f>
        <v>0</v>
      </c>
      <c r="P597" s="59">
        <f>+Tabla1[[#This Row],[ENTRADA RO 1 (m3)]]-Tabla1[[#This Row],[PERMEADO ETAPA 1  (m3)]]</f>
        <v>0</v>
      </c>
      <c r="Q597" s="58" t="e">
        <f>1-(Tabla1[[#This Row],[VOLUMEN ENVIADO A RO (m3)]]-Tabla1[[#This Row],[VOLUMEN ENVIADO PERMEADO RO (m3)]])/Tabla1[[#This Row],[VOLUMEN ENVIADO A RO (m3)]]</f>
        <v>#DIV/0!</v>
      </c>
      <c r="R597" s="59">
        <v>0</v>
      </c>
      <c r="S597" s="59" t="e">
        <f>((#REF!-#REF!))</f>
        <v>#REF!</v>
      </c>
      <c r="T597" s="59" t="e">
        <f>Tabla1[[#This Row],[ENTRADA ETAPA 2 (m3)]]-Tabla1[[#This Row],[PERMEADO ETAPA 2 (m3)]]</f>
        <v>#REF!</v>
      </c>
      <c r="U597" s="58" t="s">
        <v>18</v>
      </c>
      <c r="V597" s="59">
        <f>Tabla1[[#This Row],[VOLUMEN ENVIADO PERMEADO RO (m3)]]</f>
        <v>0</v>
      </c>
      <c r="W597" s="106" t="e">
        <f>Tabla1[[#This Row],[TOTAL CONSUMO AGUA LIMPIA PRODUCCIÓN (m3)]]+Tabla1[[#This Row],[TOTAL CONSUMO AGUA RECHAZO PRODUCCIÓN (m3)]]</f>
        <v>#REF!</v>
      </c>
      <c r="X5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7" s="106">
        <v>0</v>
      </c>
      <c r="Z597" s="106"/>
      <c r="AA597" s="106" t="e">
        <f>+Tabla1[[#This Row],[VOLUMEN CONSUMO AGUA LIMPIA TINTORERIA (m3)]]</f>
        <v>#REF!</v>
      </c>
      <c r="AB597" s="104" t="e">
        <f>Tabla1[[#This Row],[VOLUMEN CONSUMO AGUA LIMPIA TINTORERIA (m3)]]/Tabla1[[#This Row],[TOTAL CONSUMO AGUA PRODUCCIÓN (m3)]]</f>
        <v>#REF!</v>
      </c>
      <c r="AC597" s="106" t="e">
        <f>Tabla1[[#This Row],[TOTAL CONSUMO AGUA LIMPIA PRODUCCIÓN (m3)]]-Tabla1[[#This Row],[VOLUMEN CONSUMO AGUA LIMPIA LAVANDERIA (m3)]]</f>
        <v>#REF!</v>
      </c>
      <c r="AD597" s="106">
        <v>0</v>
      </c>
      <c r="AE597" s="110"/>
      <c r="AF597" s="110">
        <v>65</v>
      </c>
      <c r="AG597" s="110">
        <v>45</v>
      </c>
      <c r="AH597" s="110">
        <f>Tabla1[[#This Row],[VOLUMEN CONSUMO AGUA LIMPIA LAVANDERIA (m3)]]</f>
        <v>0</v>
      </c>
      <c r="AI597" s="104" t="e">
        <f>Tabla1[[#This Row],[VOLUMEN CONSUMO AGUA LIMPIA LAVANDERIA (m3)]]/Tabla1[[#This Row],[TOTAL CONSUMO AGUA PRODUCCIÓN (m3)]]</f>
        <v>#REF!</v>
      </c>
      <c r="AJ597" s="110">
        <f>'[1]Contadores Por Turno 2026'!D599-'[1]Contadores Por Turno 2026'!D598</f>
        <v>0</v>
      </c>
      <c r="AK597" s="110">
        <v>0</v>
      </c>
      <c r="AL597" s="110"/>
      <c r="AM597" s="110">
        <v>19</v>
      </c>
      <c r="AN597" s="110">
        <v>0</v>
      </c>
      <c r="AO597" s="219">
        <f>'[1]Contadores Por Turno 2026'!R599-'[1]Contadores Por Turno 2026'!R598</f>
        <v>0</v>
      </c>
      <c r="AP597" s="109" t="str">
        <f t="shared" si="3"/>
        <v>%</v>
      </c>
      <c r="AQ597" s="219">
        <v>4765</v>
      </c>
      <c r="AR597" s="219">
        <v>8</v>
      </c>
      <c r="AS597" s="110">
        <f>'[1]Contadores Por Turno 2026'!L599-'[1]Contadores Por Turno 2026'!L598</f>
        <v>0</v>
      </c>
      <c r="AT597" s="219" t="e">
        <f>#REF!-#REF!</f>
        <v>#REF!</v>
      </c>
      <c r="AU597" s="107">
        <f>'[1]Contadores Por Turno 2026'!U599-'[1]Contadores Por Turno 2026'!U598</f>
        <v>0</v>
      </c>
      <c r="AV597" s="107">
        <f>'[1]Contadores Por Turno 2026'!V599-'[1]Contadores Por Turno 2026'!V598</f>
        <v>0</v>
      </c>
      <c r="AW597" s="107">
        <f>'[1]Contadores Por Turno 2026'!W599-'[1]Contadores Por Turno 2026'!W598</f>
        <v>0</v>
      </c>
      <c r="AX597" s="107"/>
      <c r="AY597" s="346">
        <f>('[1]Contadores Por Turno 2026'!AD599-'[1]Contadores Por Turno 2026'!AD598)</f>
        <v>0</v>
      </c>
      <c r="AZ597" s="346">
        <f>('[1]Contadores Por Turno 2026'!S599-'[1]Contadores Por Turno 2026'!S598)/1000</f>
        <v>0</v>
      </c>
      <c r="BA597" s="225"/>
      <c r="BB597" s="4"/>
    </row>
    <row r="598" spans="1:54" ht="15.75" thickBot="1" x14ac:dyDescent="0.3">
      <c r="A598" s="27">
        <f>+A597</f>
        <v>46221</v>
      </c>
      <c r="B598" s="28">
        <v>3</v>
      </c>
      <c r="C598" s="28">
        <f>WEEKNUM(Tabla1[[#This Row],[FECHA]],2)</f>
        <v>29</v>
      </c>
      <c r="D598" s="28">
        <f>DAY(Tabla1[[#This Row],[FECHA]])</f>
        <v>18</v>
      </c>
      <c r="E598" s="28" t="e">
        <f>#REF!-#REF!</f>
        <v>#REF!</v>
      </c>
      <c r="F598" s="28" t="e">
        <f>+Tabla1[[#This Row],[VOLUMEN  INGRESO PTAP (m3)]]*0.75</f>
        <v>#REF!</v>
      </c>
      <c r="G598" s="28"/>
      <c r="H59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8" s="28">
        <f>('[1]Contadores Por Turno 2026'!C600-'[1]Contadores Por Turno 2026'!C599)*10</f>
        <v>0</v>
      </c>
      <c r="J598" s="61">
        <f>Tabla1[[#This Row],[ENTRADA RO 1 (m3)]]</f>
        <v>0</v>
      </c>
      <c r="K598" s="61">
        <f>Tabla1[[#This Row],[RECHAZO ETAPA 1 (m3)]]</f>
        <v>0</v>
      </c>
      <c r="L598" s="61">
        <f>Tabla1[[#This Row],[PERMEADO ETAPA 1  (m3)]]</f>
        <v>0</v>
      </c>
      <c r="M598" s="60" t="e">
        <f>1-(Tabla1[[#This Row],[VOLUMEN ENVIADO A RO (m3)]]-Tabla1[[#This Row],[VOLUMEN ENVIADO PERMEADO RO (m3)]])/Tabla1[[#This Row],[VOLUMEN ENVIADO A RO (m3)]]</f>
        <v>#DIV/0!</v>
      </c>
      <c r="N598" s="61">
        <f>('[1]Contadores Por Turno 2026'!N600-'[1]Contadores Por Turno 2026'!N599)/1000</f>
        <v>0</v>
      </c>
      <c r="O598" s="61">
        <f>('[1]Contadores Por Turno 2026'!O600-'[1]Contadores Por Turno 2026'!O599)</f>
        <v>0</v>
      </c>
      <c r="P598" s="61">
        <f>+Tabla1[[#This Row],[ENTRADA RO 1 (m3)]]-Tabla1[[#This Row],[PERMEADO ETAPA 1  (m3)]]</f>
        <v>0</v>
      </c>
      <c r="Q598" s="60" t="e">
        <f>1-(Tabla1[[#This Row],[VOLUMEN ENVIADO A RO (m3)]]-Tabla1[[#This Row],[VOLUMEN ENVIADO PERMEADO RO (m3)]])/Tabla1[[#This Row],[VOLUMEN ENVIADO A RO (m3)]]</f>
        <v>#DIV/0!</v>
      </c>
      <c r="R598" s="61">
        <v>0</v>
      </c>
      <c r="S598" s="61" t="e">
        <f>((#REF!-#REF!))</f>
        <v>#REF!</v>
      </c>
      <c r="T598" s="61" t="e">
        <f>Tabla1[[#This Row],[ENTRADA ETAPA 2 (m3)]]-Tabla1[[#This Row],[PERMEADO ETAPA 2 (m3)]]</f>
        <v>#REF!</v>
      </c>
      <c r="U598" s="60" t="s">
        <v>18</v>
      </c>
      <c r="V598" s="61">
        <f>Tabla1[[#This Row],[VOLUMEN ENVIADO PERMEADO RO (m3)]]</f>
        <v>0</v>
      </c>
      <c r="W598" s="111" t="e">
        <f>Tabla1[[#This Row],[TOTAL CONSUMO AGUA LIMPIA PRODUCCIÓN (m3)]]+Tabla1[[#This Row],[TOTAL CONSUMO AGUA RECHAZO PRODUCCIÓN (m3)]]</f>
        <v>#REF!</v>
      </c>
      <c r="X59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8" s="111">
        <v>0</v>
      </c>
      <c r="Z598" s="111"/>
      <c r="AA598" s="111" t="e">
        <f>+Tabla1[[#This Row],[VOLUMEN CONSUMO AGUA LIMPIA TINTORERIA (m3)]]</f>
        <v>#REF!</v>
      </c>
      <c r="AB598" s="104" t="e">
        <f>Tabla1[[#This Row],[VOLUMEN CONSUMO AGUA LIMPIA TINTORERIA (m3)]]/Tabla1[[#This Row],[TOTAL CONSUMO AGUA PRODUCCIÓN (m3)]]</f>
        <v>#REF!</v>
      </c>
      <c r="AC598" s="111" t="e">
        <f>Tabla1[[#This Row],[TOTAL CONSUMO AGUA LIMPIA PRODUCCIÓN (m3)]]-Tabla1[[#This Row],[VOLUMEN CONSUMO AGUA LIMPIA LAVANDERIA (m3)]]</f>
        <v>#REF!</v>
      </c>
      <c r="AD598" s="111">
        <v>0</v>
      </c>
      <c r="AE598" s="115"/>
      <c r="AF598" s="115">
        <v>65</v>
      </c>
      <c r="AG598" s="115">
        <v>45</v>
      </c>
      <c r="AH598" s="115">
        <f>Tabla1[[#This Row],[VOLUMEN CONSUMO AGUA LIMPIA LAVANDERIA (m3)]]</f>
        <v>0</v>
      </c>
      <c r="AI598" s="104" t="e">
        <f>Tabla1[[#This Row],[VOLUMEN CONSUMO AGUA LIMPIA LAVANDERIA (m3)]]/Tabla1[[#This Row],[TOTAL CONSUMO AGUA PRODUCCIÓN (m3)]]</f>
        <v>#REF!</v>
      </c>
      <c r="AJ598" s="115">
        <f>'[1]Contadores Por Turno 2026'!D600-'[1]Contadores Por Turno 2026'!D599</f>
        <v>0</v>
      </c>
      <c r="AK598" s="115">
        <v>0</v>
      </c>
      <c r="AL598" s="115"/>
      <c r="AM598" s="115">
        <v>19</v>
      </c>
      <c r="AN598" s="115">
        <v>0</v>
      </c>
      <c r="AO598" s="220">
        <f>'[1]Contadores Por Turno 2026'!R600-'[1]Contadores Por Turno 2026'!R599</f>
        <v>0</v>
      </c>
      <c r="AP598" s="114" t="str">
        <f t="shared" si="3"/>
        <v>%</v>
      </c>
      <c r="AQ598" s="220"/>
      <c r="AR598" s="220">
        <v>8</v>
      </c>
      <c r="AS598" s="115">
        <f>'[1]Contadores Por Turno 2026'!L600-'[1]Contadores Por Turno 2026'!L599</f>
        <v>0</v>
      </c>
      <c r="AT598" s="220" t="e">
        <f>#REF!-#REF!</f>
        <v>#REF!</v>
      </c>
      <c r="AU598" s="112">
        <f>'[1]Contadores Por Turno 2026'!U600-'[1]Contadores Por Turno 2026'!U599</f>
        <v>0</v>
      </c>
      <c r="AV598" s="112">
        <f>'[1]Contadores Por Turno 2026'!V600-'[1]Contadores Por Turno 2026'!V599</f>
        <v>0</v>
      </c>
      <c r="AW598" s="112">
        <f>'[1]Contadores Por Turno 2026'!W600-'[1]Contadores Por Turno 2026'!W599</f>
        <v>0</v>
      </c>
      <c r="AX598" s="112"/>
      <c r="AY598" s="112">
        <f>('[1]Contadores Por Turno 2026'!AD600-'[1]Contadores Por Turno 2026'!AD599)</f>
        <v>0</v>
      </c>
      <c r="AZ598" s="112">
        <f>('[1]Contadores Por Turno 2026'!S600-'[1]Contadores Por Turno 2026'!S599)/1000</f>
        <v>0</v>
      </c>
      <c r="BA598" s="225"/>
      <c r="BB598" s="4"/>
    </row>
    <row r="599" spans="1:54" ht="15.75" thickBot="1" x14ac:dyDescent="0.3">
      <c r="A599" s="25">
        <f>+A598+1</f>
        <v>46222</v>
      </c>
      <c r="B599" s="26">
        <v>1</v>
      </c>
      <c r="C599" s="26">
        <f>WEEKNUM(Tabla1[[#This Row],[FECHA]],2)</f>
        <v>29</v>
      </c>
      <c r="D599" s="26">
        <f>DAY(Tabla1[[#This Row],[FECHA]])</f>
        <v>19</v>
      </c>
      <c r="E599" s="26" t="e">
        <f>#REF!-#REF!</f>
        <v>#REF!</v>
      </c>
      <c r="F599" s="26" t="e">
        <f>+Tabla1[[#This Row],[VOLUMEN  INGRESO PTAP (m3)]]*0.75</f>
        <v>#REF!</v>
      </c>
      <c r="G599" s="26"/>
      <c r="H5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9" s="26">
        <f>('[1]Contadores Por Turno 2026'!C601-'[1]Contadores Por Turno 2026'!C600)*10</f>
        <v>0</v>
      </c>
      <c r="J599" s="57">
        <f>Tabla1[[#This Row],[ENTRADA RO 1 (m3)]]</f>
        <v>0</v>
      </c>
      <c r="K599" s="57">
        <f>Tabla1[[#This Row],[RECHAZO ETAPA 1 (m3)]]</f>
        <v>0</v>
      </c>
      <c r="L599" s="57">
        <f>Tabla1[[#This Row],[PERMEADO ETAPA 1  (m3)]]</f>
        <v>0</v>
      </c>
      <c r="M599" s="56" t="e">
        <f>1-(Tabla1[[#This Row],[VOLUMEN ENVIADO A RO (m3)]]-Tabla1[[#This Row],[VOLUMEN ENVIADO PERMEADO RO (m3)]])/Tabla1[[#This Row],[VOLUMEN ENVIADO A RO (m3)]]</f>
        <v>#DIV/0!</v>
      </c>
      <c r="N599" s="57">
        <f>('[1]Contadores Por Turno 2026'!N601-'[1]Contadores Por Turno 2026'!N600)/1000</f>
        <v>0</v>
      </c>
      <c r="O599" s="57">
        <f>('[1]Contadores Por Turno 2026'!O601-'[1]Contadores Por Turno 2026'!O600)</f>
        <v>0</v>
      </c>
      <c r="P599" s="57">
        <f>+Tabla1[[#This Row],[ENTRADA RO 1 (m3)]]-Tabla1[[#This Row],[PERMEADO ETAPA 1  (m3)]]</f>
        <v>0</v>
      </c>
      <c r="Q599" s="56" t="e">
        <f>1-(Tabla1[[#This Row],[VOLUMEN ENVIADO A RO (m3)]]-Tabla1[[#This Row],[VOLUMEN ENVIADO PERMEADO RO (m3)]])/Tabla1[[#This Row],[VOLUMEN ENVIADO A RO (m3)]]</f>
        <v>#DIV/0!</v>
      </c>
      <c r="R599" s="57">
        <v>0</v>
      </c>
      <c r="S599" s="57" t="e">
        <f>((#REF!-#REF!))</f>
        <v>#REF!</v>
      </c>
      <c r="T599" s="57" t="e">
        <f>Tabla1[[#This Row],[ENTRADA ETAPA 2 (m3)]]-Tabla1[[#This Row],[PERMEADO ETAPA 2 (m3)]]</f>
        <v>#REF!</v>
      </c>
      <c r="U599" s="56" t="s">
        <v>18</v>
      </c>
      <c r="V599" s="57">
        <f>Tabla1[[#This Row],[VOLUMEN ENVIADO PERMEADO RO (m3)]]</f>
        <v>0</v>
      </c>
      <c r="W599" s="101" t="e">
        <f>Tabla1[[#This Row],[TOTAL CONSUMO AGUA LIMPIA PRODUCCIÓN (m3)]]+Tabla1[[#This Row],[TOTAL CONSUMO AGUA RECHAZO PRODUCCIÓN (m3)]]</f>
        <v>#REF!</v>
      </c>
      <c r="X5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9" s="101">
        <v>0</v>
      </c>
      <c r="Z599" s="101"/>
      <c r="AA599" s="101" t="e">
        <f>+Tabla1[[#This Row],[VOLUMEN CONSUMO AGUA LIMPIA TINTORERIA (m3)]]</f>
        <v>#REF!</v>
      </c>
      <c r="AB599" s="104" t="e">
        <f>Tabla1[[#This Row],[VOLUMEN CONSUMO AGUA LIMPIA TINTORERIA (m3)]]/Tabla1[[#This Row],[TOTAL CONSUMO AGUA PRODUCCIÓN (m3)]]</f>
        <v>#REF!</v>
      </c>
      <c r="AC599" s="101" t="e">
        <f>Tabla1[[#This Row],[TOTAL CONSUMO AGUA LIMPIA PRODUCCIÓN (m3)]]-Tabla1[[#This Row],[VOLUMEN CONSUMO AGUA LIMPIA LAVANDERIA (m3)]]</f>
        <v>#REF!</v>
      </c>
      <c r="AD599" s="101">
        <v>0</v>
      </c>
      <c r="AE599" s="105"/>
      <c r="AF599" s="105">
        <v>65</v>
      </c>
      <c r="AG599" s="105">
        <v>45</v>
      </c>
      <c r="AH599" s="105">
        <f>Tabla1[[#This Row],[VOLUMEN CONSUMO AGUA LIMPIA LAVANDERIA (m3)]]</f>
        <v>0</v>
      </c>
      <c r="AI599" s="104" t="e">
        <f>Tabla1[[#This Row],[VOLUMEN CONSUMO AGUA LIMPIA LAVANDERIA (m3)]]/Tabla1[[#This Row],[TOTAL CONSUMO AGUA PRODUCCIÓN (m3)]]</f>
        <v>#REF!</v>
      </c>
      <c r="AJ599" s="105">
        <f>'[1]Contadores Por Turno 2026'!D601-'[1]Contadores Por Turno 2026'!D600</f>
        <v>0</v>
      </c>
      <c r="AK599" s="105">
        <v>0</v>
      </c>
      <c r="AL599" s="105"/>
      <c r="AM599" s="105">
        <v>19</v>
      </c>
      <c r="AN599" s="105">
        <v>0</v>
      </c>
      <c r="AO599" s="218">
        <f>'[1]Contadores Por Turno 2026'!R601-'[1]Contadores Por Turno 2026'!R600</f>
        <v>0</v>
      </c>
      <c r="AP599" s="104" t="str">
        <f t="shared" si="3"/>
        <v>%</v>
      </c>
      <c r="AQ599" s="218"/>
      <c r="AR599" s="218">
        <v>8</v>
      </c>
      <c r="AS599" s="105">
        <f>'[1]Contadores Por Turno 2026'!L601-'[1]Contadores Por Turno 2026'!L600</f>
        <v>0</v>
      </c>
      <c r="AT599" s="218" t="e">
        <f>#REF!-#REF!</f>
        <v>#REF!</v>
      </c>
      <c r="AU599" s="102">
        <f>'[1]Contadores Por Turno 2026'!U601-'[1]Contadores Por Turno 2026'!U600</f>
        <v>0</v>
      </c>
      <c r="AV599" s="102">
        <f>'[1]Contadores Por Turno 2026'!V601-'[1]Contadores Por Turno 2026'!V600</f>
        <v>0</v>
      </c>
      <c r="AW599" s="102">
        <f>'[1]Contadores Por Turno 2026'!W601-'[1]Contadores Por Turno 2026'!W600</f>
        <v>0</v>
      </c>
      <c r="AX599" s="102"/>
      <c r="AY599" s="345">
        <f>('[1]Contadores Por Turno 2026'!AD601-'[1]Contadores Por Turno 2026'!AD600)</f>
        <v>0</v>
      </c>
      <c r="AZ599" s="345">
        <f>('[1]Contadores Por Turno 2026'!S601-'[1]Contadores Por Turno 2026'!S600)/1000</f>
        <v>0</v>
      </c>
      <c r="BA599" s="225"/>
      <c r="BB599" s="4"/>
    </row>
    <row r="600" spans="1:54" ht="15.75" thickBot="1" x14ac:dyDescent="0.3">
      <c r="A600" s="23">
        <f>+A599</f>
        <v>46222</v>
      </c>
      <c r="B600" s="17">
        <v>2</v>
      </c>
      <c r="C600" s="17">
        <f>WEEKNUM(Tabla1[[#This Row],[FECHA]],2)</f>
        <v>29</v>
      </c>
      <c r="D600" s="17">
        <f>DAY(Tabla1[[#This Row],[FECHA]])</f>
        <v>19</v>
      </c>
      <c r="E600" s="17" t="e">
        <f>#REF!-#REF!</f>
        <v>#REF!</v>
      </c>
      <c r="F600" s="17" t="e">
        <f>+Tabla1[[#This Row],[VOLUMEN  INGRESO PTAP (m3)]]*0.75</f>
        <v>#REF!</v>
      </c>
      <c r="H60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0" s="17">
        <f>('[1]Contadores Por Turno 2026'!C602-'[1]Contadores Por Turno 2026'!C601)*10</f>
        <v>0</v>
      </c>
      <c r="J600" s="59">
        <f>Tabla1[[#This Row],[ENTRADA RO 1 (m3)]]</f>
        <v>0</v>
      </c>
      <c r="K600" s="59">
        <f>Tabla1[[#This Row],[RECHAZO ETAPA 1 (m3)]]</f>
        <v>0</v>
      </c>
      <c r="L600" s="59">
        <f>Tabla1[[#This Row],[PERMEADO ETAPA 1  (m3)]]</f>
        <v>0</v>
      </c>
      <c r="M600" s="58" t="e">
        <f>1-(Tabla1[[#This Row],[VOLUMEN ENVIADO A RO (m3)]]-Tabla1[[#This Row],[VOLUMEN ENVIADO PERMEADO RO (m3)]])/Tabla1[[#This Row],[VOLUMEN ENVIADO A RO (m3)]]</f>
        <v>#DIV/0!</v>
      </c>
      <c r="N600" s="59">
        <f>('[1]Contadores Por Turno 2026'!N602-'[1]Contadores Por Turno 2026'!N601)/1000</f>
        <v>0</v>
      </c>
      <c r="O600" s="59">
        <f>('[1]Contadores Por Turno 2026'!O602-'[1]Contadores Por Turno 2026'!O601)</f>
        <v>0</v>
      </c>
      <c r="P600" s="59">
        <f>+Tabla1[[#This Row],[ENTRADA RO 1 (m3)]]-Tabla1[[#This Row],[PERMEADO ETAPA 1  (m3)]]</f>
        <v>0</v>
      </c>
      <c r="Q600" s="58" t="e">
        <f>1-(Tabla1[[#This Row],[VOLUMEN ENVIADO A RO (m3)]]-Tabla1[[#This Row],[VOLUMEN ENVIADO PERMEADO RO (m3)]])/Tabla1[[#This Row],[VOLUMEN ENVIADO A RO (m3)]]</f>
        <v>#DIV/0!</v>
      </c>
      <c r="R600" s="59">
        <v>0</v>
      </c>
      <c r="S600" s="59" t="e">
        <f>((#REF!-#REF!))</f>
        <v>#REF!</v>
      </c>
      <c r="T600" s="59" t="e">
        <f>Tabla1[[#This Row],[ENTRADA ETAPA 2 (m3)]]-Tabla1[[#This Row],[PERMEADO ETAPA 2 (m3)]]</f>
        <v>#REF!</v>
      </c>
      <c r="U600" s="58" t="s">
        <v>18</v>
      </c>
      <c r="V600" s="59">
        <f>Tabla1[[#This Row],[VOLUMEN ENVIADO PERMEADO RO (m3)]]</f>
        <v>0</v>
      </c>
      <c r="W600" s="106" t="e">
        <f>Tabla1[[#This Row],[TOTAL CONSUMO AGUA LIMPIA PRODUCCIÓN (m3)]]+Tabla1[[#This Row],[TOTAL CONSUMO AGUA RECHAZO PRODUCCIÓN (m3)]]</f>
        <v>#REF!</v>
      </c>
      <c r="X6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0" s="106">
        <v>0</v>
      </c>
      <c r="Z600" s="106"/>
      <c r="AA600" s="106" t="e">
        <f>+Tabla1[[#This Row],[VOLUMEN CONSUMO AGUA LIMPIA TINTORERIA (m3)]]</f>
        <v>#REF!</v>
      </c>
      <c r="AB600" s="104" t="e">
        <f>Tabla1[[#This Row],[VOLUMEN CONSUMO AGUA LIMPIA TINTORERIA (m3)]]/Tabla1[[#This Row],[TOTAL CONSUMO AGUA PRODUCCIÓN (m3)]]</f>
        <v>#REF!</v>
      </c>
      <c r="AC600" s="106" t="e">
        <f>Tabla1[[#This Row],[TOTAL CONSUMO AGUA LIMPIA PRODUCCIÓN (m3)]]-Tabla1[[#This Row],[VOLUMEN CONSUMO AGUA LIMPIA LAVANDERIA (m3)]]</f>
        <v>#REF!</v>
      </c>
      <c r="AD600" s="106">
        <v>0</v>
      </c>
      <c r="AE600" s="110"/>
      <c r="AF600" s="110">
        <v>65</v>
      </c>
      <c r="AG600" s="110">
        <v>45</v>
      </c>
      <c r="AH600" s="110">
        <f>Tabla1[[#This Row],[VOLUMEN CONSUMO AGUA LIMPIA LAVANDERIA (m3)]]</f>
        <v>0</v>
      </c>
      <c r="AI600" s="104" t="e">
        <f>Tabla1[[#This Row],[VOLUMEN CONSUMO AGUA LIMPIA LAVANDERIA (m3)]]/Tabla1[[#This Row],[TOTAL CONSUMO AGUA PRODUCCIÓN (m3)]]</f>
        <v>#REF!</v>
      </c>
      <c r="AJ600" s="110">
        <f>'[1]Contadores Por Turno 2026'!D602-'[1]Contadores Por Turno 2026'!D601</f>
        <v>0</v>
      </c>
      <c r="AK600" s="110">
        <v>0</v>
      </c>
      <c r="AL600" s="110"/>
      <c r="AM600" s="110">
        <v>19</v>
      </c>
      <c r="AN600" s="110">
        <v>0</v>
      </c>
      <c r="AO600" s="219">
        <f>'[1]Contadores Por Turno 2026'!R602-'[1]Contadores Por Turno 2026'!R601</f>
        <v>0</v>
      </c>
      <c r="AP600" s="109" t="str">
        <f t="shared" si="3"/>
        <v>%</v>
      </c>
      <c r="AQ600" s="219">
        <v>0</v>
      </c>
      <c r="AR600" s="219">
        <v>8</v>
      </c>
      <c r="AS600" s="110">
        <f>'[1]Contadores Por Turno 2026'!L602-'[1]Contadores Por Turno 2026'!L601</f>
        <v>0</v>
      </c>
      <c r="AT600" s="219" t="e">
        <f>#REF!-#REF!</f>
        <v>#REF!</v>
      </c>
      <c r="AU600" s="107">
        <f>'[1]Contadores Por Turno 2026'!U602-'[1]Contadores Por Turno 2026'!U601</f>
        <v>0</v>
      </c>
      <c r="AV600" s="107">
        <f>'[1]Contadores Por Turno 2026'!V602-'[1]Contadores Por Turno 2026'!V601</f>
        <v>0</v>
      </c>
      <c r="AW600" s="107">
        <f>'[1]Contadores Por Turno 2026'!W602-'[1]Contadores Por Turno 2026'!W601</f>
        <v>0</v>
      </c>
      <c r="AX600" s="107"/>
      <c r="AY600" s="346">
        <f>('[1]Contadores Por Turno 2026'!AD602-'[1]Contadores Por Turno 2026'!AD601)</f>
        <v>0</v>
      </c>
      <c r="AZ600" s="346">
        <f>('[1]Contadores Por Turno 2026'!S602-'[1]Contadores Por Turno 2026'!S601)/1000</f>
        <v>0</v>
      </c>
      <c r="BA600" s="225"/>
      <c r="BB600" s="4"/>
    </row>
    <row r="601" spans="1:54" ht="15.75" thickBot="1" x14ac:dyDescent="0.3">
      <c r="A601" s="27">
        <f>+A600</f>
        <v>46222</v>
      </c>
      <c r="B601" s="28">
        <v>3</v>
      </c>
      <c r="C601" s="28">
        <f>WEEKNUM(Tabla1[[#This Row],[FECHA]],2)</f>
        <v>29</v>
      </c>
      <c r="D601" s="28">
        <f>DAY(Tabla1[[#This Row],[FECHA]])</f>
        <v>19</v>
      </c>
      <c r="E601" s="28" t="e">
        <f>#REF!-#REF!</f>
        <v>#REF!</v>
      </c>
      <c r="F601" s="28" t="e">
        <f>+Tabla1[[#This Row],[VOLUMEN  INGRESO PTAP (m3)]]*0.75</f>
        <v>#REF!</v>
      </c>
      <c r="G601" s="28"/>
      <c r="H60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1" s="28">
        <f>('[1]Contadores Por Turno 2026'!C603-'[1]Contadores Por Turno 2026'!C602)*10</f>
        <v>0</v>
      </c>
      <c r="J601" s="61">
        <f>Tabla1[[#This Row],[ENTRADA RO 1 (m3)]]</f>
        <v>0</v>
      </c>
      <c r="K601" s="61">
        <f>Tabla1[[#This Row],[RECHAZO ETAPA 1 (m3)]]</f>
        <v>0</v>
      </c>
      <c r="L601" s="61">
        <f>Tabla1[[#This Row],[PERMEADO ETAPA 1  (m3)]]</f>
        <v>0</v>
      </c>
      <c r="M601" s="60" t="e">
        <f>1-(Tabla1[[#This Row],[VOLUMEN ENVIADO A RO (m3)]]-Tabla1[[#This Row],[VOLUMEN ENVIADO PERMEADO RO (m3)]])/Tabla1[[#This Row],[VOLUMEN ENVIADO A RO (m3)]]</f>
        <v>#DIV/0!</v>
      </c>
      <c r="N601" s="61">
        <f>('[1]Contadores Por Turno 2026'!N603-'[1]Contadores Por Turno 2026'!N602)/1000</f>
        <v>0</v>
      </c>
      <c r="O601" s="61">
        <f>('[1]Contadores Por Turno 2026'!O603-'[1]Contadores Por Turno 2026'!O602)</f>
        <v>0</v>
      </c>
      <c r="P601" s="61">
        <f>+Tabla1[[#This Row],[ENTRADA RO 1 (m3)]]-Tabla1[[#This Row],[PERMEADO ETAPA 1  (m3)]]</f>
        <v>0</v>
      </c>
      <c r="Q601" s="60" t="e">
        <f>1-(Tabla1[[#This Row],[VOLUMEN ENVIADO A RO (m3)]]-Tabla1[[#This Row],[VOLUMEN ENVIADO PERMEADO RO (m3)]])/Tabla1[[#This Row],[VOLUMEN ENVIADO A RO (m3)]]</f>
        <v>#DIV/0!</v>
      </c>
      <c r="R601" s="61">
        <v>0</v>
      </c>
      <c r="S601" s="61" t="e">
        <f>((#REF!-#REF!))</f>
        <v>#REF!</v>
      </c>
      <c r="T601" s="61" t="e">
        <f>Tabla1[[#This Row],[ENTRADA ETAPA 2 (m3)]]-Tabla1[[#This Row],[PERMEADO ETAPA 2 (m3)]]</f>
        <v>#REF!</v>
      </c>
      <c r="U601" s="60" t="s">
        <v>18</v>
      </c>
      <c r="V601" s="61">
        <f>Tabla1[[#This Row],[VOLUMEN ENVIADO PERMEADO RO (m3)]]</f>
        <v>0</v>
      </c>
      <c r="W601" s="111" t="e">
        <f>Tabla1[[#This Row],[TOTAL CONSUMO AGUA LIMPIA PRODUCCIÓN (m3)]]+Tabla1[[#This Row],[TOTAL CONSUMO AGUA RECHAZO PRODUCCIÓN (m3)]]</f>
        <v>#REF!</v>
      </c>
      <c r="X60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1" s="111">
        <v>0</v>
      </c>
      <c r="Z601" s="111"/>
      <c r="AA601" s="111" t="e">
        <f>+Tabla1[[#This Row],[VOLUMEN CONSUMO AGUA LIMPIA TINTORERIA (m3)]]</f>
        <v>#REF!</v>
      </c>
      <c r="AB601" s="104" t="e">
        <f>Tabla1[[#This Row],[VOLUMEN CONSUMO AGUA LIMPIA TINTORERIA (m3)]]/Tabla1[[#This Row],[TOTAL CONSUMO AGUA PRODUCCIÓN (m3)]]</f>
        <v>#REF!</v>
      </c>
      <c r="AC601" s="111" t="e">
        <f>Tabla1[[#This Row],[TOTAL CONSUMO AGUA LIMPIA PRODUCCIÓN (m3)]]-Tabla1[[#This Row],[VOLUMEN CONSUMO AGUA LIMPIA LAVANDERIA (m3)]]</f>
        <v>#REF!</v>
      </c>
      <c r="AD601" s="111">
        <v>0</v>
      </c>
      <c r="AE601" s="115"/>
      <c r="AF601" s="115">
        <v>65</v>
      </c>
      <c r="AG601" s="115">
        <v>45</v>
      </c>
      <c r="AH601" s="115">
        <f>Tabla1[[#This Row],[VOLUMEN CONSUMO AGUA LIMPIA LAVANDERIA (m3)]]</f>
        <v>0</v>
      </c>
      <c r="AI601" s="104" t="e">
        <f>Tabla1[[#This Row],[VOLUMEN CONSUMO AGUA LIMPIA LAVANDERIA (m3)]]/Tabla1[[#This Row],[TOTAL CONSUMO AGUA PRODUCCIÓN (m3)]]</f>
        <v>#REF!</v>
      </c>
      <c r="AJ601" s="115">
        <f>'[1]Contadores Por Turno 2026'!D603-'[1]Contadores Por Turno 2026'!D602</f>
        <v>0</v>
      </c>
      <c r="AK601" s="115">
        <v>0</v>
      </c>
      <c r="AL601" s="115"/>
      <c r="AM601" s="115">
        <v>19</v>
      </c>
      <c r="AN601" s="115">
        <v>0</v>
      </c>
      <c r="AO601" s="220">
        <f>'[1]Contadores Por Turno 2026'!R603-'[1]Contadores Por Turno 2026'!R602</f>
        <v>0</v>
      </c>
      <c r="AP601" s="114" t="str">
        <f t="shared" si="3"/>
        <v>%</v>
      </c>
      <c r="AQ601" s="220"/>
      <c r="AR601" s="220">
        <v>8</v>
      </c>
      <c r="AS601" s="115">
        <f>'[1]Contadores Por Turno 2026'!L603-'[1]Contadores Por Turno 2026'!L602</f>
        <v>0</v>
      </c>
      <c r="AT601" s="220" t="e">
        <f>#REF!-#REF!</f>
        <v>#REF!</v>
      </c>
      <c r="AU601" s="112">
        <f>'[1]Contadores Por Turno 2026'!U603-'[1]Contadores Por Turno 2026'!U602</f>
        <v>0</v>
      </c>
      <c r="AV601" s="112">
        <f>'[1]Contadores Por Turno 2026'!V603-'[1]Contadores Por Turno 2026'!V602</f>
        <v>0</v>
      </c>
      <c r="AW601" s="112">
        <f>'[1]Contadores Por Turno 2026'!W603-'[1]Contadores Por Turno 2026'!W602</f>
        <v>0</v>
      </c>
      <c r="AX601" s="112"/>
      <c r="AY601" s="112">
        <f>('[1]Contadores Por Turno 2026'!AD603-'[1]Contadores Por Turno 2026'!AD602)</f>
        <v>0</v>
      </c>
      <c r="AZ601" s="112">
        <f>('[1]Contadores Por Turno 2026'!S603-'[1]Contadores Por Turno 2026'!S602)/1000</f>
        <v>0</v>
      </c>
      <c r="BA601" s="225"/>
      <c r="BB601" s="4"/>
    </row>
    <row r="602" spans="1:54" ht="15.75" thickBot="1" x14ac:dyDescent="0.3">
      <c r="A602" s="25">
        <f>+A601+1</f>
        <v>46223</v>
      </c>
      <c r="B602" s="26">
        <v>1</v>
      </c>
      <c r="C602" s="26">
        <f>WEEKNUM(Tabla1[[#This Row],[FECHA]],2)</f>
        <v>30</v>
      </c>
      <c r="D602" s="26">
        <f>DAY(Tabla1[[#This Row],[FECHA]])</f>
        <v>20</v>
      </c>
      <c r="E602" s="26" t="e">
        <f>#REF!-#REF!</f>
        <v>#REF!</v>
      </c>
      <c r="F602" s="26" t="e">
        <f>+Tabla1[[#This Row],[VOLUMEN  INGRESO PTAP (m3)]]*0.75</f>
        <v>#REF!</v>
      </c>
      <c r="G602" s="26"/>
      <c r="H6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2" s="26">
        <f>('[1]Contadores Por Turno 2026'!C604-'[1]Contadores Por Turno 2026'!C603)*10</f>
        <v>0</v>
      </c>
      <c r="J602" s="57">
        <f>Tabla1[[#This Row],[ENTRADA RO 1 (m3)]]</f>
        <v>0</v>
      </c>
      <c r="K602" s="57">
        <f>Tabla1[[#This Row],[RECHAZO ETAPA 1 (m3)]]</f>
        <v>0</v>
      </c>
      <c r="L602" s="57">
        <f>Tabla1[[#This Row],[PERMEADO ETAPA 1  (m3)]]</f>
        <v>0</v>
      </c>
      <c r="M602" s="56" t="e">
        <f>1-(Tabla1[[#This Row],[VOLUMEN ENVIADO A RO (m3)]]-Tabla1[[#This Row],[VOLUMEN ENVIADO PERMEADO RO (m3)]])/Tabla1[[#This Row],[VOLUMEN ENVIADO A RO (m3)]]</f>
        <v>#DIV/0!</v>
      </c>
      <c r="N602" s="57">
        <f>('[1]Contadores Por Turno 2026'!N604-'[1]Contadores Por Turno 2026'!N603)/1000</f>
        <v>0</v>
      </c>
      <c r="O602" s="57">
        <f>('[1]Contadores Por Turno 2026'!O604-'[1]Contadores Por Turno 2026'!O603)</f>
        <v>0</v>
      </c>
      <c r="P602" s="57">
        <f>+Tabla1[[#This Row],[ENTRADA RO 1 (m3)]]-Tabla1[[#This Row],[PERMEADO ETAPA 1  (m3)]]</f>
        <v>0</v>
      </c>
      <c r="Q602" s="56" t="e">
        <f>1-(Tabla1[[#This Row],[VOLUMEN ENVIADO A RO (m3)]]-Tabla1[[#This Row],[VOLUMEN ENVIADO PERMEADO RO (m3)]])/Tabla1[[#This Row],[VOLUMEN ENVIADO A RO (m3)]]</f>
        <v>#DIV/0!</v>
      </c>
      <c r="R602" s="57">
        <v>0</v>
      </c>
      <c r="S602" s="57" t="e">
        <f>((#REF!-#REF!))</f>
        <v>#REF!</v>
      </c>
      <c r="T602" s="57" t="e">
        <f>Tabla1[[#This Row],[ENTRADA ETAPA 2 (m3)]]-Tabla1[[#This Row],[PERMEADO ETAPA 2 (m3)]]</f>
        <v>#REF!</v>
      </c>
      <c r="U602" s="56" t="s">
        <v>18</v>
      </c>
      <c r="V602" s="57">
        <f>Tabla1[[#This Row],[VOLUMEN ENVIADO PERMEADO RO (m3)]]</f>
        <v>0</v>
      </c>
      <c r="W602" s="101" t="e">
        <f>Tabla1[[#This Row],[TOTAL CONSUMO AGUA LIMPIA PRODUCCIÓN (m3)]]+Tabla1[[#This Row],[TOTAL CONSUMO AGUA RECHAZO PRODUCCIÓN (m3)]]</f>
        <v>#REF!</v>
      </c>
      <c r="X6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2" s="101">
        <v>0</v>
      </c>
      <c r="Z602" s="101"/>
      <c r="AA602" s="101" t="e">
        <f>+Tabla1[[#This Row],[VOLUMEN CONSUMO AGUA LIMPIA TINTORERIA (m3)]]</f>
        <v>#REF!</v>
      </c>
      <c r="AB602" s="104" t="e">
        <f>Tabla1[[#This Row],[VOLUMEN CONSUMO AGUA LIMPIA TINTORERIA (m3)]]/Tabla1[[#This Row],[TOTAL CONSUMO AGUA PRODUCCIÓN (m3)]]</f>
        <v>#REF!</v>
      </c>
      <c r="AC602" s="101" t="e">
        <f>Tabla1[[#This Row],[TOTAL CONSUMO AGUA LIMPIA PRODUCCIÓN (m3)]]-Tabla1[[#This Row],[VOLUMEN CONSUMO AGUA LIMPIA LAVANDERIA (m3)]]</f>
        <v>#REF!</v>
      </c>
      <c r="AD602" s="101">
        <v>0</v>
      </c>
      <c r="AE602" s="105"/>
      <c r="AF602" s="105">
        <v>65</v>
      </c>
      <c r="AG602" s="105">
        <v>45</v>
      </c>
      <c r="AH602" s="105">
        <f>Tabla1[[#This Row],[VOLUMEN CONSUMO AGUA LIMPIA LAVANDERIA (m3)]]</f>
        <v>0</v>
      </c>
      <c r="AI602" s="104" t="e">
        <f>Tabla1[[#This Row],[VOLUMEN CONSUMO AGUA LIMPIA LAVANDERIA (m3)]]/Tabla1[[#This Row],[TOTAL CONSUMO AGUA PRODUCCIÓN (m3)]]</f>
        <v>#REF!</v>
      </c>
      <c r="AJ602" s="105">
        <f>'[1]Contadores Por Turno 2026'!D604-'[1]Contadores Por Turno 2026'!D603</f>
        <v>0</v>
      </c>
      <c r="AK602" s="105">
        <v>0</v>
      </c>
      <c r="AL602" s="105"/>
      <c r="AM602" s="105">
        <v>19</v>
      </c>
      <c r="AN602" s="105">
        <v>0</v>
      </c>
      <c r="AO602" s="218">
        <f>'[1]Contadores Por Turno 2026'!R604-'[1]Contadores Por Turno 2026'!R603</f>
        <v>0</v>
      </c>
      <c r="AP602" s="104" t="str">
        <f t="shared" si="3"/>
        <v>%</v>
      </c>
      <c r="AQ602" s="218"/>
      <c r="AR602" s="218">
        <v>8</v>
      </c>
      <c r="AS602" s="105">
        <f>'[1]Contadores Por Turno 2026'!L604-'[1]Contadores Por Turno 2026'!L603</f>
        <v>0</v>
      </c>
      <c r="AT602" s="218" t="e">
        <f>#REF!-#REF!</f>
        <v>#REF!</v>
      </c>
      <c r="AU602" s="102">
        <f>'[1]Contadores Por Turno 2026'!U604-'[1]Contadores Por Turno 2026'!U603</f>
        <v>0</v>
      </c>
      <c r="AV602" s="102">
        <f>'[1]Contadores Por Turno 2026'!V604-'[1]Contadores Por Turno 2026'!V603</f>
        <v>0</v>
      </c>
      <c r="AW602" s="102">
        <f>'[1]Contadores Por Turno 2026'!W604-'[1]Contadores Por Turno 2026'!W603</f>
        <v>0</v>
      </c>
      <c r="AX602" s="102"/>
      <c r="AY602" s="345">
        <f>('[1]Contadores Por Turno 2026'!AD604-'[1]Contadores Por Turno 2026'!AD603)</f>
        <v>0</v>
      </c>
      <c r="AZ602" s="345">
        <f>('[1]Contadores Por Turno 2026'!S604-'[1]Contadores Por Turno 2026'!S603)/1000</f>
        <v>0</v>
      </c>
      <c r="BA602" s="225"/>
      <c r="BB602" s="4"/>
    </row>
    <row r="603" spans="1:54" ht="15.75" thickBot="1" x14ac:dyDescent="0.3">
      <c r="A603" s="23">
        <f>+A602</f>
        <v>46223</v>
      </c>
      <c r="B603" s="17">
        <v>2</v>
      </c>
      <c r="C603" s="17">
        <f>WEEKNUM(Tabla1[[#This Row],[FECHA]],2)</f>
        <v>30</v>
      </c>
      <c r="D603" s="17">
        <f>DAY(Tabla1[[#This Row],[FECHA]])</f>
        <v>20</v>
      </c>
      <c r="E603" s="17" t="e">
        <f>#REF!-#REF!</f>
        <v>#REF!</v>
      </c>
      <c r="F603" s="17" t="e">
        <f>+Tabla1[[#This Row],[VOLUMEN  INGRESO PTAP (m3)]]*0.75</f>
        <v>#REF!</v>
      </c>
      <c r="H60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3" s="17">
        <f>('[1]Contadores Por Turno 2026'!C605-'[1]Contadores Por Turno 2026'!C604)*10</f>
        <v>0</v>
      </c>
      <c r="J603" s="59">
        <f>Tabla1[[#This Row],[ENTRADA RO 1 (m3)]]</f>
        <v>0</v>
      </c>
      <c r="K603" s="59">
        <f>Tabla1[[#This Row],[RECHAZO ETAPA 1 (m3)]]</f>
        <v>0</v>
      </c>
      <c r="L603" s="59">
        <f>Tabla1[[#This Row],[PERMEADO ETAPA 1  (m3)]]</f>
        <v>0</v>
      </c>
      <c r="M603" s="58" t="e">
        <f>1-(Tabla1[[#This Row],[VOLUMEN ENVIADO A RO (m3)]]-Tabla1[[#This Row],[VOLUMEN ENVIADO PERMEADO RO (m3)]])/Tabla1[[#This Row],[VOLUMEN ENVIADO A RO (m3)]]</f>
        <v>#DIV/0!</v>
      </c>
      <c r="N603" s="59">
        <f>('[1]Contadores Por Turno 2026'!N605-'[1]Contadores Por Turno 2026'!N604)/1000</f>
        <v>0</v>
      </c>
      <c r="O603" s="59">
        <f>('[1]Contadores Por Turno 2026'!O605-'[1]Contadores Por Turno 2026'!O604)</f>
        <v>0</v>
      </c>
      <c r="P603" s="59">
        <f>+Tabla1[[#This Row],[ENTRADA RO 1 (m3)]]-Tabla1[[#This Row],[PERMEADO ETAPA 1  (m3)]]</f>
        <v>0</v>
      </c>
      <c r="Q603" s="58" t="e">
        <f>1-(Tabla1[[#This Row],[VOLUMEN ENVIADO A RO (m3)]]-Tabla1[[#This Row],[VOLUMEN ENVIADO PERMEADO RO (m3)]])/Tabla1[[#This Row],[VOLUMEN ENVIADO A RO (m3)]]</f>
        <v>#DIV/0!</v>
      </c>
      <c r="R603" s="59">
        <v>0</v>
      </c>
      <c r="S603" s="59" t="e">
        <f>((#REF!-#REF!))</f>
        <v>#REF!</v>
      </c>
      <c r="T603" s="59" t="e">
        <f>Tabla1[[#This Row],[ENTRADA ETAPA 2 (m3)]]-Tabla1[[#This Row],[PERMEADO ETAPA 2 (m3)]]</f>
        <v>#REF!</v>
      </c>
      <c r="U603" s="58" t="s">
        <v>18</v>
      </c>
      <c r="V603" s="59">
        <f>Tabla1[[#This Row],[VOLUMEN ENVIADO PERMEADO RO (m3)]]</f>
        <v>0</v>
      </c>
      <c r="W603" s="106" t="e">
        <f>Tabla1[[#This Row],[TOTAL CONSUMO AGUA LIMPIA PRODUCCIÓN (m3)]]+Tabla1[[#This Row],[TOTAL CONSUMO AGUA RECHAZO PRODUCCIÓN (m3)]]</f>
        <v>#REF!</v>
      </c>
      <c r="X6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3" s="106">
        <v>0</v>
      </c>
      <c r="Z603" s="106"/>
      <c r="AA603" s="106" t="e">
        <f>+Tabla1[[#This Row],[VOLUMEN CONSUMO AGUA LIMPIA TINTORERIA (m3)]]</f>
        <v>#REF!</v>
      </c>
      <c r="AB603" s="104" t="e">
        <f>Tabla1[[#This Row],[VOLUMEN CONSUMO AGUA LIMPIA TINTORERIA (m3)]]/Tabla1[[#This Row],[TOTAL CONSUMO AGUA PRODUCCIÓN (m3)]]</f>
        <v>#REF!</v>
      </c>
      <c r="AC603" s="106" t="e">
        <f>Tabla1[[#This Row],[TOTAL CONSUMO AGUA LIMPIA PRODUCCIÓN (m3)]]-Tabla1[[#This Row],[VOLUMEN CONSUMO AGUA LIMPIA LAVANDERIA (m3)]]</f>
        <v>#REF!</v>
      </c>
      <c r="AD603" s="106">
        <v>0</v>
      </c>
      <c r="AE603" s="110"/>
      <c r="AF603" s="110">
        <v>65</v>
      </c>
      <c r="AG603" s="110">
        <v>45</v>
      </c>
      <c r="AH603" s="110">
        <f>Tabla1[[#This Row],[VOLUMEN CONSUMO AGUA LIMPIA LAVANDERIA (m3)]]</f>
        <v>0</v>
      </c>
      <c r="AI603" s="104" t="e">
        <f>Tabla1[[#This Row],[VOLUMEN CONSUMO AGUA LIMPIA LAVANDERIA (m3)]]/Tabla1[[#This Row],[TOTAL CONSUMO AGUA PRODUCCIÓN (m3)]]</f>
        <v>#REF!</v>
      </c>
      <c r="AJ603" s="110">
        <f>'[1]Contadores Por Turno 2026'!D605-'[1]Contadores Por Turno 2026'!D604</f>
        <v>0</v>
      </c>
      <c r="AK603" s="110">
        <v>0</v>
      </c>
      <c r="AL603" s="110"/>
      <c r="AM603" s="110">
        <v>19</v>
      </c>
      <c r="AN603" s="110">
        <v>0</v>
      </c>
      <c r="AO603" s="219">
        <f>'[1]Contadores Por Turno 2026'!R605-'[1]Contadores Por Turno 2026'!R604</f>
        <v>0</v>
      </c>
      <c r="AP603" s="109" t="str">
        <f t="shared" si="3"/>
        <v>%</v>
      </c>
      <c r="AQ603" s="219">
        <v>0</v>
      </c>
      <c r="AR603" s="219">
        <v>8</v>
      </c>
      <c r="AS603" s="110">
        <f>'[1]Contadores Por Turno 2026'!L605-'[1]Contadores Por Turno 2026'!L604</f>
        <v>0</v>
      </c>
      <c r="AT603" s="219" t="e">
        <f>#REF!-#REF!</f>
        <v>#REF!</v>
      </c>
      <c r="AU603" s="107">
        <f>'[1]Contadores Por Turno 2026'!U605-'[1]Contadores Por Turno 2026'!U604</f>
        <v>0</v>
      </c>
      <c r="AV603" s="107">
        <f>'[1]Contadores Por Turno 2026'!V605-'[1]Contadores Por Turno 2026'!V604</f>
        <v>0</v>
      </c>
      <c r="AW603" s="107">
        <f>'[1]Contadores Por Turno 2026'!W605-'[1]Contadores Por Turno 2026'!W604</f>
        <v>0</v>
      </c>
      <c r="AX603" s="107"/>
      <c r="AY603" s="346">
        <f>('[1]Contadores Por Turno 2026'!AD605-'[1]Contadores Por Turno 2026'!AD604)</f>
        <v>0</v>
      </c>
      <c r="AZ603" s="346">
        <f>('[1]Contadores Por Turno 2026'!S605-'[1]Contadores Por Turno 2026'!S604)/1000</f>
        <v>0</v>
      </c>
      <c r="BA603" s="225"/>
      <c r="BB603" s="4"/>
    </row>
    <row r="604" spans="1:54" ht="15.75" thickBot="1" x14ac:dyDescent="0.3">
      <c r="A604" s="27">
        <f>+A603</f>
        <v>46223</v>
      </c>
      <c r="B604" s="28">
        <v>3</v>
      </c>
      <c r="C604" s="28">
        <f>WEEKNUM(Tabla1[[#This Row],[FECHA]],2)</f>
        <v>30</v>
      </c>
      <c r="D604" s="28">
        <f>DAY(Tabla1[[#This Row],[FECHA]])</f>
        <v>20</v>
      </c>
      <c r="E604" s="28" t="e">
        <f>#REF!-#REF!</f>
        <v>#REF!</v>
      </c>
      <c r="F604" s="28" t="e">
        <f>+Tabla1[[#This Row],[VOLUMEN  INGRESO PTAP (m3)]]*0.75</f>
        <v>#REF!</v>
      </c>
      <c r="G604" s="28"/>
      <c r="H60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4" s="28">
        <f>('[1]Contadores Por Turno 2026'!C606-'[1]Contadores Por Turno 2026'!C605)*10</f>
        <v>0</v>
      </c>
      <c r="J604" s="61">
        <f>Tabla1[[#This Row],[ENTRADA RO 1 (m3)]]</f>
        <v>0</v>
      </c>
      <c r="K604" s="61">
        <f>Tabla1[[#This Row],[RECHAZO ETAPA 1 (m3)]]</f>
        <v>0</v>
      </c>
      <c r="L604" s="61">
        <f>Tabla1[[#This Row],[PERMEADO ETAPA 1  (m3)]]</f>
        <v>0</v>
      </c>
      <c r="M604" s="60" t="e">
        <f>1-(Tabla1[[#This Row],[VOLUMEN ENVIADO A RO (m3)]]-Tabla1[[#This Row],[VOLUMEN ENVIADO PERMEADO RO (m3)]])/Tabla1[[#This Row],[VOLUMEN ENVIADO A RO (m3)]]</f>
        <v>#DIV/0!</v>
      </c>
      <c r="N604" s="61">
        <f>('[1]Contadores Por Turno 2026'!N606-'[1]Contadores Por Turno 2026'!N605)/1000</f>
        <v>0</v>
      </c>
      <c r="O604" s="61">
        <f>('[1]Contadores Por Turno 2026'!O606-'[1]Contadores Por Turno 2026'!O605)</f>
        <v>0</v>
      </c>
      <c r="P604" s="61">
        <f>+Tabla1[[#This Row],[ENTRADA RO 1 (m3)]]-Tabla1[[#This Row],[PERMEADO ETAPA 1  (m3)]]</f>
        <v>0</v>
      </c>
      <c r="Q604" s="60" t="e">
        <f>1-(Tabla1[[#This Row],[VOLUMEN ENVIADO A RO (m3)]]-Tabla1[[#This Row],[VOLUMEN ENVIADO PERMEADO RO (m3)]])/Tabla1[[#This Row],[VOLUMEN ENVIADO A RO (m3)]]</f>
        <v>#DIV/0!</v>
      </c>
      <c r="R604" s="61">
        <v>0</v>
      </c>
      <c r="S604" s="61" t="e">
        <f>((#REF!-#REF!))</f>
        <v>#REF!</v>
      </c>
      <c r="T604" s="61" t="e">
        <f>Tabla1[[#This Row],[ENTRADA ETAPA 2 (m3)]]-Tabla1[[#This Row],[PERMEADO ETAPA 2 (m3)]]</f>
        <v>#REF!</v>
      </c>
      <c r="U604" s="60" t="s">
        <v>18</v>
      </c>
      <c r="V604" s="61">
        <f>Tabla1[[#This Row],[VOLUMEN ENVIADO PERMEADO RO (m3)]]</f>
        <v>0</v>
      </c>
      <c r="W604" s="111" t="e">
        <f>Tabla1[[#This Row],[TOTAL CONSUMO AGUA LIMPIA PRODUCCIÓN (m3)]]+Tabla1[[#This Row],[TOTAL CONSUMO AGUA RECHAZO PRODUCCIÓN (m3)]]</f>
        <v>#REF!</v>
      </c>
      <c r="X60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4" s="111">
        <v>0</v>
      </c>
      <c r="Z604" s="111"/>
      <c r="AA604" s="111" t="e">
        <f>+Tabla1[[#This Row],[VOLUMEN CONSUMO AGUA LIMPIA TINTORERIA (m3)]]</f>
        <v>#REF!</v>
      </c>
      <c r="AB604" s="104" t="e">
        <f>Tabla1[[#This Row],[VOLUMEN CONSUMO AGUA LIMPIA TINTORERIA (m3)]]/Tabla1[[#This Row],[TOTAL CONSUMO AGUA PRODUCCIÓN (m3)]]</f>
        <v>#REF!</v>
      </c>
      <c r="AC604" s="111" t="e">
        <f>Tabla1[[#This Row],[TOTAL CONSUMO AGUA LIMPIA PRODUCCIÓN (m3)]]-Tabla1[[#This Row],[VOLUMEN CONSUMO AGUA LIMPIA LAVANDERIA (m3)]]</f>
        <v>#REF!</v>
      </c>
      <c r="AD604" s="111">
        <v>0</v>
      </c>
      <c r="AE604" s="115"/>
      <c r="AF604" s="115">
        <v>65</v>
      </c>
      <c r="AG604" s="115">
        <v>45</v>
      </c>
      <c r="AH604" s="115">
        <f>Tabla1[[#This Row],[VOLUMEN CONSUMO AGUA LIMPIA LAVANDERIA (m3)]]</f>
        <v>0</v>
      </c>
      <c r="AI604" s="104" t="e">
        <f>Tabla1[[#This Row],[VOLUMEN CONSUMO AGUA LIMPIA LAVANDERIA (m3)]]/Tabla1[[#This Row],[TOTAL CONSUMO AGUA PRODUCCIÓN (m3)]]</f>
        <v>#REF!</v>
      </c>
      <c r="AJ604" s="115">
        <f>'[1]Contadores Por Turno 2026'!D606-'[1]Contadores Por Turno 2026'!D605</f>
        <v>0</v>
      </c>
      <c r="AK604" s="115">
        <v>0</v>
      </c>
      <c r="AL604" s="115"/>
      <c r="AM604" s="115">
        <v>19</v>
      </c>
      <c r="AN604" s="115">
        <v>0</v>
      </c>
      <c r="AO604" s="220">
        <f>'[1]Contadores Por Turno 2026'!R606-'[1]Contadores Por Turno 2026'!R605</f>
        <v>0</v>
      </c>
      <c r="AP604" s="114" t="str">
        <f t="shared" si="3"/>
        <v>%</v>
      </c>
      <c r="AQ604" s="220"/>
      <c r="AR604" s="220">
        <v>8</v>
      </c>
      <c r="AS604" s="115">
        <f>'[1]Contadores Por Turno 2026'!L606-'[1]Contadores Por Turno 2026'!L605</f>
        <v>0</v>
      </c>
      <c r="AT604" s="220" t="e">
        <f>#REF!-#REF!</f>
        <v>#REF!</v>
      </c>
      <c r="AU604" s="112">
        <f>'[1]Contadores Por Turno 2026'!U606-'[1]Contadores Por Turno 2026'!U605</f>
        <v>0</v>
      </c>
      <c r="AV604" s="112">
        <f>'[1]Contadores Por Turno 2026'!V606-'[1]Contadores Por Turno 2026'!V605</f>
        <v>0</v>
      </c>
      <c r="AW604" s="112">
        <f>'[1]Contadores Por Turno 2026'!W606-'[1]Contadores Por Turno 2026'!W605</f>
        <v>0</v>
      </c>
      <c r="AX604" s="112"/>
      <c r="AY604" s="112">
        <f>('[1]Contadores Por Turno 2026'!AD606-'[1]Contadores Por Turno 2026'!AD605)</f>
        <v>0</v>
      </c>
      <c r="AZ604" s="112">
        <f>('[1]Contadores Por Turno 2026'!S606-'[1]Contadores Por Turno 2026'!S605)/1000</f>
        <v>0</v>
      </c>
      <c r="BA604" s="225"/>
      <c r="BB604" s="4"/>
    </row>
    <row r="605" spans="1:54" ht="15.75" thickBot="1" x14ac:dyDescent="0.3">
      <c r="A605" s="25">
        <f>+A604+1</f>
        <v>46224</v>
      </c>
      <c r="B605" s="26">
        <v>1</v>
      </c>
      <c r="C605" s="26">
        <f>WEEKNUM(Tabla1[[#This Row],[FECHA]],2)</f>
        <v>30</v>
      </c>
      <c r="D605" s="26">
        <f>DAY(Tabla1[[#This Row],[FECHA]])</f>
        <v>21</v>
      </c>
      <c r="E605" s="26" t="e">
        <f>#REF!-#REF!</f>
        <v>#REF!</v>
      </c>
      <c r="F605" s="26" t="e">
        <f>+Tabla1[[#This Row],[VOLUMEN  INGRESO PTAP (m3)]]*0.75</f>
        <v>#REF!</v>
      </c>
      <c r="G605" s="26"/>
      <c r="H6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5" s="26">
        <f>('[1]Contadores Por Turno 2026'!C607-'[1]Contadores Por Turno 2026'!C606)*10</f>
        <v>0</v>
      </c>
      <c r="J605" s="57">
        <f>Tabla1[[#This Row],[ENTRADA RO 1 (m3)]]</f>
        <v>0</v>
      </c>
      <c r="K605" s="57">
        <f>Tabla1[[#This Row],[RECHAZO ETAPA 1 (m3)]]</f>
        <v>0</v>
      </c>
      <c r="L605" s="57">
        <f>Tabla1[[#This Row],[PERMEADO ETAPA 1  (m3)]]</f>
        <v>0</v>
      </c>
      <c r="M605" s="56" t="e">
        <f>1-(Tabla1[[#This Row],[VOLUMEN ENVIADO A RO (m3)]]-Tabla1[[#This Row],[VOLUMEN ENVIADO PERMEADO RO (m3)]])/Tabla1[[#This Row],[VOLUMEN ENVIADO A RO (m3)]]</f>
        <v>#DIV/0!</v>
      </c>
      <c r="N605" s="57">
        <f>('[1]Contadores Por Turno 2026'!N607-'[1]Contadores Por Turno 2026'!N606)/1000</f>
        <v>0</v>
      </c>
      <c r="O605" s="57">
        <f>('[1]Contadores Por Turno 2026'!O607-'[1]Contadores Por Turno 2026'!O606)</f>
        <v>0</v>
      </c>
      <c r="P605" s="57">
        <f>+Tabla1[[#This Row],[ENTRADA RO 1 (m3)]]-Tabla1[[#This Row],[PERMEADO ETAPA 1  (m3)]]</f>
        <v>0</v>
      </c>
      <c r="Q605" s="56" t="e">
        <f>1-(Tabla1[[#This Row],[VOLUMEN ENVIADO A RO (m3)]]-Tabla1[[#This Row],[VOLUMEN ENVIADO PERMEADO RO (m3)]])/Tabla1[[#This Row],[VOLUMEN ENVIADO A RO (m3)]]</f>
        <v>#DIV/0!</v>
      </c>
      <c r="R605" s="57">
        <v>0</v>
      </c>
      <c r="S605" s="57" t="e">
        <f>((#REF!-#REF!))</f>
        <v>#REF!</v>
      </c>
      <c r="T605" s="57" t="e">
        <f>Tabla1[[#This Row],[ENTRADA ETAPA 2 (m3)]]-Tabla1[[#This Row],[PERMEADO ETAPA 2 (m3)]]</f>
        <v>#REF!</v>
      </c>
      <c r="U605" s="56" t="s">
        <v>18</v>
      </c>
      <c r="V605" s="57">
        <f>Tabla1[[#This Row],[VOLUMEN ENVIADO PERMEADO RO (m3)]]</f>
        <v>0</v>
      </c>
      <c r="W605" s="101" t="e">
        <f>Tabla1[[#This Row],[TOTAL CONSUMO AGUA LIMPIA PRODUCCIÓN (m3)]]+Tabla1[[#This Row],[TOTAL CONSUMO AGUA RECHAZO PRODUCCIÓN (m3)]]</f>
        <v>#REF!</v>
      </c>
      <c r="X6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5" s="101">
        <v>0</v>
      </c>
      <c r="Z605" s="101"/>
      <c r="AA605" s="101" t="e">
        <f>+Tabla1[[#This Row],[VOLUMEN CONSUMO AGUA LIMPIA TINTORERIA (m3)]]</f>
        <v>#REF!</v>
      </c>
      <c r="AB605" s="104" t="e">
        <f>Tabla1[[#This Row],[VOLUMEN CONSUMO AGUA LIMPIA TINTORERIA (m3)]]/Tabla1[[#This Row],[TOTAL CONSUMO AGUA PRODUCCIÓN (m3)]]</f>
        <v>#REF!</v>
      </c>
      <c r="AC605" s="101" t="e">
        <f>Tabla1[[#This Row],[TOTAL CONSUMO AGUA LIMPIA PRODUCCIÓN (m3)]]-Tabla1[[#This Row],[VOLUMEN CONSUMO AGUA LIMPIA LAVANDERIA (m3)]]</f>
        <v>#REF!</v>
      </c>
      <c r="AD605" s="101">
        <v>0</v>
      </c>
      <c r="AE605" s="105"/>
      <c r="AF605" s="105">
        <v>65</v>
      </c>
      <c r="AG605" s="105">
        <v>45</v>
      </c>
      <c r="AH605" s="105">
        <f>Tabla1[[#This Row],[VOLUMEN CONSUMO AGUA LIMPIA LAVANDERIA (m3)]]</f>
        <v>0</v>
      </c>
      <c r="AI605" s="104" t="e">
        <f>Tabla1[[#This Row],[VOLUMEN CONSUMO AGUA LIMPIA LAVANDERIA (m3)]]/Tabla1[[#This Row],[TOTAL CONSUMO AGUA PRODUCCIÓN (m3)]]</f>
        <v>#REF!</v>
      </c>
      <c r="AJ605" s="105">
        <f>'[1]Contadores Por Turno 2026'!D607-'[1]Contadores Por Turno 2026'!D606</f>
        <v>0</v>
      </c>
      <c r="AK605" s="105">
        <v>0</v>
      </c>
      <c r="AL605" s="105"/>
      <c r="AM605" s="105">
        <v>19</v>
      </c>
      <c r="AN605" s="105">
        <v>0</v>
      </c>
      <c r="AO605" s="218">
        <f>'[1]Contadores Por Turno 2026'!R607-'[1]Contadores Por Turno 2026'!R606</f>
        <v>0</v>
      </c>
      <c r="AP605" s="104" t="str">
        <f t="shared" si="3"/>
        <v>%</v>
      </c>
      <c r="AQ605" s="218"/>
      <c r="AR605" s="218">
        <v>8</v>
      </c>
      <c r="AS605" s="105">
        <f>'[1]Contadores Por Turno 2026'!L607-'[1]Contadores Por Turno 2026'!L606</f>
        <v>0</v>
      </c>
      <c r="AT605" s="218" t="e">
        <f>#REF!-#REF!</f>
        <v>#REF!</v>
      </c>
      <c r="AU605" s="102">
        <f>'[1]Contadores Por Turno 2026'!U607-'[1]Contadores Por Turno 2026'!U606</f>
        <v>0</v>
      </c>
      <c r="AV605" s="102">
        <f>'[1]Contadores Por Turno 2026'!V607-'[1]Contadores Por Turno 2026'!V606</f>
        <v>0</v>
      </c>
      <c r="AW605" s="102">
        <f>'[1]Contadores Por Turno 2026'!W607-'[1]Contadores Por Turno 2026'!W606</f>
        <v>0</v>
      </c>
      <c r="AX605" s="102"/>
      <c r="AY605" s="345">
        <f>('[1]Contadores Por Turno 2026'!AD607-'[1]Contadores Por Turno 2026'!AD606)</f>
        <v>0</v>
      </c>
      <c r="AZ605" s="345">
        <f>('[1]Contadores Por Turno 2026'!S607-'[1]Contadores Por Turno 2026'!S606)/1000</f>
        <v>0</v>
      </c>
      <c r="BA605" s="225"/>
      <c r="BB605" s="4"/>
    </row>
    <row r="606" spans="1:54" ht="15.75" thickBot="1" x14ac:dyDescent="0.3">
      <c r="A606" s="23">
        <f>+A605</f>
        <v>46224</v>
      </c>
      <c r="B606" s="17">
        <v>2</v>
      </c>
      <c r="C606" s="17">
        <f>WEEKNUM(Tabla1[[#This Row],[FECHA]],2)</f>
        <v>30</v>
      </c>
      <c r="D606" s="17">
        <f>DAY(Tabla1[[#This Row],[FECHA]])</f>
        <v>21</v>
      </c>
      <c r="E606" s="17" t="e">
        <f>#REF!-#REF!</f>
        <v>#REF!</v>
      </c>
      <c r="F606" s="17" t="e">
        <f>+Tabla1[[#This Row],[VOLUMEN  INGRESO PTAP (m3)]]*0.75</f>
        <v>#REF!</v>
      </c>
      <c r="H60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6" s="17">
        <f>('[1]Contadores Por Turno 2026'!C608-'[1]Contadores Por Turno 2026'!C607)*10</f>
        <v>0</v>
      </c>
      <c r="J606" s="59">
        <f>Tabla1[[#This Row],[ENTRADA RO 1 (m3)]]</f>
        <v>0</v>
      </c>
      <c r="K606" s="59">
        <f>Tabla1[[#This Row],[RECHAZO ETAPA 1 (m3)]]</f>
        <v>0</v>
      </c>
      <c r="L606" s="59">
        <f>Tabla1[[#This Row],[PERMEADO ETAPA 1  (m3)]]</f>
        <v>0</v>
      </c>
      <c r="M606" s="58" t="e">
        <f>1-(Tabla1[[#This Row],[VOLUMEN ENVIADO A RO (m3)]]-Tabla1[[#This Row],[VOLUMEN ENVIADO PERMEADO RO (m3)]])/Tabla1[[#This Row],[VOLUMEN ENVIADO A RO (m3)]]</f>
        <v>#DIV/0!</v>
      </c>
      <c r="N606" s="59">
        <f>('[1]Contadores Por Turno 2026'!N608-'[1]Contadores Por Turno 2026'!N607)/1000</f>
        <v>0</v>
      </c>
      <c r="O606" s="59">
        <f>('[1]Contadores Por Turno 2026'!O608-'[1]Contadores Por Turno 2026'!O607)</f>
        <v>0</v>
      </c>
      <c r="P606" s="59">
        <f>+Tabla1[[#This Row],[ENTRADA RO 1 (m3)]]-Tabla1[[#This Row],[PERMEADO ETAPA 1  (m3)]]</f>
        <v>0</v>
      </c>
      <c r="Q606" s="58" t="e">
        <f>1-(Tabla1[[#This Row],[VOLUMEN ENVIADO A RO (m3)]]-Tabla1[[#This Row],[VOLUMEN ENVIADO PERMEADO RO (m3)]])/Tabla1[[#This Row],[VOLUMEN ENVIADO A RO (m3)]]</f>
        <v>#DIV/0!</v>
      </c>
      <c r="R606" s="59">
        <v>0</v>
      </c>
      <c r="S606" s="59" t="e">
        <f>((#REF!-#REF!))</f>
        <v>#REF!</v>
      </c>
      <c r="T606" s="59" t="e">
        <f>Tabla1[[#This Row],[ENTRADA ETAPA 2 (m3)]]-Tabla1[[#This Row],[PERMEADO ETAPA 2 (m3)]]</f>
        <v>#REF!</v>
      </c>
      <c r="U606" s="58" t="s">
        <v>18</v>
      </c>
      <c r="V606" s="59">
        <f>Tabla1[[#This Row],[VOLUMEN ENVIADO PERMEADO RO (m3)]]</f>
        <v>0</v>
      </c>
      <c r="W606" s="106" t="e">
        <f>Tabla1[[#This Row],[TOTAL CONSUMO AGUA LIMPIA PRODUCCIÓN (m3)]]+Tabla1[[#This Row],[TOTAL CONSUMO AGUA RECHAZO PRODUCCIÓN (m3)]]</f>
        <v>#REF!</v>
      </c>
      <c r="X6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6" s="106">
        <v>0</v>
      </c>
      <c r="Z606" s="106"/>
      <c r="AA606" s="106" t="e">
        <f>+Tabla1[[#This Row],[VOLUMEN CONSUMO AGUA LIMPIA TINTORERIA (m3)]]</f>
        <v>#REF!</v>
      </c>
      <c r="AB606" s="104" t="e">
        <f>Tabla1[[#This Row],[VOLUMEN CONSUMO AGUA LIMPIA TINTORERIA (m3)]]/Tabla1[[#This Row],[TOTAL CONSUMO AGUA PRODUCCIÓN (m3)]]</f>
        <v>#REF!</v>
      </c>
      <c r="AC606" s="106" t="e">
        <f>Tabla1[[#This Row],[TOTAL CONSUMO AGUA LIMPIA PRODUCCIÓN (m3)]]-Tabla1[[#This Row],[VOLUMEN CONSUMO AGUA LIMPIA LAVANDERIA (m3)]]</f>
        <v>#REF!</v>
      </c>
      <c r="AD606" s="106">
        <v>0</v>
      </c>
      <c r="AE606" s="110"/>
      <c r="AF606" s="110">
        <v>65</v>
      </c>
      <c r="AG606" s="110">
        <v>45</v>
      </c>
      <c r="AH606" s="110">
        <f>Tabla1[[#This Row],[VOLUMEN CONSUMO AGUA LIMPIA LAVANDERIA (m3)]]</f>
        <v>0</v>
      </c>
      <c r="AI606" s="104" t="e">
        <f>Tabla1[[#This Row],[VOLUMEN CONSUMO AGUA LIMPIA LAVANDERIA (m3)]]/Tabla1[[#This Row],[TOTAL CONSUMO AGUA PRODUCCIÓN (m3)]]</f>
        <v>#REF!</v>
      </c>
      <c r="AJ606" s="110">
        <f>'[1]Contadores Por Turno 2026'!D608-'[1]Contadores Por Turno 2026'!D607</f>
        <v>0</v>
      </c>
      <c r="AK606" s="110">
        <v>0</v>
      </c>
      <c r="AL606" s="110"/>
      <c r="AM606" s="110">
        <v>19</v>
      </c>
      <c r="AN606" s="110">
        <v>0</v>
      </c>
      <c r="AO606" s="219">
        <f>'[1]Contadores Por Turno 2026'!R608-'[1]Contadores Por Turno 2026'!R607</f>
        <v>0</v>
      </c>
      <c r="AP606" s="109" t="str">
        <f t="shared" si="3"/>
        <v>%</v>
      </c>
      <c r="AQ606" s="219">
        <v>7750</v>
      </c>
      <c r="AR606" s="219">
        <v>8</v>
      </c>
      <c r="AS606" s="110">
        <f>'[1]Contadores Por Turno 2026'!L608-'[1]Contadores Por Turno 2026'!L607</f>
        <v>0</v>
      </c>
      <c r="AT606" s="219" t="e">
        <f>#REF!-#REF!</f>
        <v>#REF!</v>
      </c>
      <c r="AU606" s="107">
        <f>'[1]Contadores Por Turno 2026'!U608-'[1]Contadores Por Turno 2026'!U607</f>
        <v>0</v>
      </c>
      <c r="AV606" s="107">
        <f>'[1]Contadores Por Turno 2026'!V608-'[1]Contadores Por Turno 2026'!V607</f>
        <v>0</v>
      </c>
      <c r="AW606" s="107">
        <f>'[1]Contadores Por Turno 2026'!W608-'[1]Contadores Por Turno 2026'!W607</f>
        <v>0</v>
      </c>
      <c r="AX606" s="107"/>
      <c r="AY606" s="346">
        <f>('[1]Contadores Por Turno 2026'!AD608-'[1]Contadores Por Turno 2026'!AD607)</f>
        <v>0</v>
      </c>
      <c r="AZ606" s="346">
        <f>('[1]Contadores Por Turno 2026'!S608-'[1]Contadores Por Turno 2026'!S607)/1000</f>
        <v>0</v>
      </c>
      <c r="BA606" s="225"/>
      <c r="BB606" s="4"/>
    </row>
    <row r="607" spans="1:54" ht="15.75" thickBot="1" x14ac:dyDescent="0.3">
      <c r="A607" s="27">
        <f>+A606</f>
        <v>46224</v>
      </c>
      <c r="B607" s="28">
        <v>3</v>
      </c>
      <c r="C607" s="28">
        <f>WEEKNUM(Tabla1[[#This Row],[FECHA]],2)</f>
        <v>30</v>
      </c>
      <c r="D607" s="28">
        <f>DAY(Tabla1[[#This Row],[FECHA]])</f>
        <v>21</v>
      </c>
      <c r="E607" s="28" t="e">
        <f>#REF!-#REF!</f>
        <v>#REF!</v>
      </c>
      <c r="F607" s="28" t="e">
        <f>+Tabla1[[#This Row],[VOLUMEN  INGRESO PTAP (m3)]]*0.75</f>
        <v>#REF!</v>
      </c>
      <c r="G607" s="28"/>
      <c r="H60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7" s="28">
        <f>('[1]Contadores Por Turno 2026'!C609-'[1]Contadores Por Turno 2026'!C608)*10</f>
        <v>0</v>
      </c>
      <c r="J607" s="61">
        <f>Tabla1[[#This Row],[ENTRADA RO 1 (m3)]]</f>
        <v>0</v>
      </c>
      <c r="K607" s="61">
        <f>Tabla1[[#This Row],[RECHAZO ETAPA 1 (m3)]]</f>
        <v>0</v>
      </c>
      <c r="L607" s="61">
        <f>Tabla1[[#This Row],[PERMEADO ETAPA 1  (m3)]]</f>
        <v>0</v>
      </c>
      <c r="M607" s="60" t="e">
        <f>1-(Tabla1[[#This Row],[VOLUMEN ENVIADO A RO (m3)]]-Tabla1[[#This Row],[VOLUMEN ENVIADO PERMEADO RO (m3)]])/Tabla1[[#This Row],[VOLUMEN ENVIADO A RO (m3)]]</f>
        <v>#DIV/0!</v>
      </c>
      <c r="N607" s="61">
        <f>('[1]Contadores Por Turno 2026'!N609-'[1]Contadores Por Turno 2026'!N608)/1000</f>
        <v>0</v>
      </c>
      <c r="O607" s="61">
        <f>('[1]Contadores Por Turno 2026'!O609-'[1]Contadores Por Turno 2026'!O608)</f>
        <v>0</v>
      </c>
      <c r="P607" s="61">
        <f>+Tabla1[[#This Row],[ENTRADA RO 1 (m3)]]-Tabla1[[#This Row],[PERMEADO ETAPA 1  (m3)]]</f>
        <v>0</v>
      </c>
      <c r="Q607" s="60" t="e">
        <f>1-(Tabla1[[#This Row],[VOLUMEN ENVIADO A RO (m3)]]-Tabla1[[#This Row],[VOLUMEN ENVIADO PERMEADO RO (m3)]])/Tabla1[[#This Row],[VOLUMEN ENVIADO A RO (m3)]]</f>
        <v>#DIV/0!</v>
      </c>
      <c r="R607" s="61">
        <v>0</v>
      </c>
      <c r="S607" s="61" t="e">
        <f>((#REF!-#REF!))</f>
        <v>#REF!</v>
      </c>
      <c r="T607" s="61" t="e">
        <f>Tabla1[[#This Row],[ENTRADA ETAPA 2 (m3)]]-Tabla1[[#This Row],[PERMEADO ETAPA 2 (m3)]]</f>
        <v>#REF!</v>
      </c>
      <c r="U607" s="60" t="s">
        <v>18</v>
      </c>
      <c r="V607" s="61">
        <f>Tabla1[[#This Row],[VOLUMEN ENVIADO PERMEADO RO (m3)]]</f>
        <v>0</v>
      </c>
      <c r="W607" s="111" t="e">
        <f>Tabla1[[#This Row],[TOTAL CONSUMO AGUA LIMPIA PRODUCCIÓN (m3)]]+Tabla1[[#This Row],[TOTAL CONSUMO AGUA RECHAZO PRODUCCIÓN (m3)]]</f>
        <v>#REF!</v>
      </c>
      <c r="X60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7" s="111">
        <v>0</v>
      </c>
      <c r="Z607" s="111"/>
      <c r="AA607" s="111" t="e">
        <f>+Tabla1[[#This Row],[VOLUMEN CONSUMO AGUA LIMPIA TINTORERIA (m3)]]</f>
        <v>#REF!</v>
      </c>
      <c r="AB607" s="104" t="e">
        <f>Tabla1[[#This Row],[VOLUMEN CONSUMO AGUA LIMPIA TINTORERIA (m3)]]/Tabla1[[#This Row],[TOTAL CONSUMO AGUA PRODUCCIÓN (m3)]]</f>
        <v>#REF!</v>
      </c>
      <c r="AC607" s="111" t="e">
        <f>Tabla1[[#This Row],[TOTAL CONSUMO AGUA LIMPIA PRODUCCIÓN (m3)]]-Tabla1[[#This Row],[VOLUMEN CONSUMO AGUA LIMPIA LAVANDERIA (m3)]]</f>
        <v>#REF!</v>
      </c>
      <c r="AD607" s="111">
        <v>0</v>
      </c>
      <c r="AE607" s="115"/>
      <c r="AF607" s="115">
        <v>65</v>
      </c>
      <c r="AG607" s="115">
        <v>45</v>
      </c>
      <c r="AH607" s="115">
        <f>Tabla1[[#This Row],[VOLUMEN CONSUMO AGUA LIMPIA LAVANDERIA (m3)]]</f>
        <v>0</v>
      </c>
      <c r="AI607" s="104" t="e">
        <f>Tabla1[[#This Row],[VOLUMEN CONSUMO AGUA LIMPIA LAVANDERIA (m3)]]/Tabla1[[#This Row],[TOTAL CONSUMO AGUA PRODUCCIÓN (m3)]]</f>
        <v>#REF!</v>
      </c>
      <c r="AJ607" s="115">
        <f>'[1]Contadores Por Turno 2026'!D609-'[1]Contadores Por Turno 2026'!D608</f>
        <v>0</v>
      </c>
      <c r="AK607" s="115">
        <v>0</v>
      </c>
      <c r="AL607" s="115"/>
      <c r="AM607" s="115">
        <v>19</v>
      </c>
      <c r="AN607" s="115">
        <v>0</v>
      </c>
      <c r="AO607" s="220">
        <f>'[1]Contadores Por Turno 2026'!R609-'[1]Contadores Por Turno 2026'!R608</f>
        <v>0</v>
      </c>
      <c r="AP607" s="114" t="str">
        <f t="shared" si="3"/>
        <v>%</v>
      </c>
      <c r="AQ607" s="220"/>
      <c r="AR607" s="220">
        <v>8</v>
      </c>
      <c r="AS607" s="115">
        <f>'[1]Contadores Por Turno 2026'!L609-'[1]Contadores Por Turno 2026'!L608</f>
        <v>0</v>
      </c>
      <c r="AT607" s="220" t="e">
        <f>#REF!-#REF!</f>
        <v>#REF!</v>
      </c>
      <c r="AU607" s="112">
        <f>'[1]Contadores Por Turno 2026'!U609-'[1]Contadores Por Turno 2026'!U608</f>
        <v>0</v>
      </c>
      <c r="AV607" s="112">
        <f>'[1]Contadores Por Turno 2026'!V609-'[1]Contadores Por Turno 2026'!V608</f>
        <v>0</v>
      </c>
      <c r="AW607" s="112">
        <f>'[1]Contadores Por Turno 2026'!W609-'[1]Contadores Por Turno 2026'!W608</f>
        <v>0</v>
      </c>
      <c r="AX607" s="112"/>
      <c r="AY607" s="112">
        <f>('[1]Contadores Por Turno 2026'!AD609-'[1]Contadores Por Turno 2026'!AD608)</f>
        <v>0</v>
      </c>
      <c r="AZ607" s="112">
        <f>('[1]Contadores Por Turno 2026'!S609-'[1]Contadores Por Turno 2026'!S608)/1000</f>
        <v>0</v>
      </c>
      <c r="BA607" s="225"/>
      <c r="BB607" s="4"/>
    </row>
    <row r="608" spans="1:54" ht="15.75" thickBot="1" x14ac:dyDescent="0.3">
      <c r="A608" s="25">
        <f>+A607+1</f>
        <v>46225</v>
      </c>
      <c r="B608" s="26">
        <v>1</v>
      </c>
      <c r="C608" s="26">
        <f>WEEKNUM(Tabla1[[#This Row],[FECHA]],2)</f>
        <v>30</v>
      </c>
      <c r="D608" s="26">
        <f>DAY(Tabla1[[#This Row],[FECHA]])</f>
        <v>22</v>
      </c>
      <c r="E608" s="26" t="e">
        <f>#REF!-#REF!</f>
        <v>#REF!</v>
      </c>
      <c r="F608" s="26" t="e">
        <f>+Tabla1[[#This Row],[VOLUMEN  INGRESO PTAP (m3)]]*0.75</f>
        <v>#REF!</v>
      </c>
      <c r="G608" s="26"/>
      <c r="H6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8" s="26">
        <f>('[1]Contadores Por Turno 2026'!C610-'[1]Contadores Por Turno 2026'!C609)*10</f>
        <v>0</v>
      </c>
      <c r="J608" s="57">
        <f>Tabla1[[#This Row],[ENTRADA RO 1 (m3)]]</f>
        <v>0</v>
      </c>
      <c r="K608" s="57">
        <f>Tabla1[[#This Row],[RECHAZO ETAPA 1 (m3)]]</f>
        <v>0</v>
      </c>
      <c r="L608" s="57">
        <f>Tabla1[[#This Row],[PERMEADO ETAPA 1  (m3)]]</f>
        <v>0</v>
      </c>
      <c r="M608" s="56" t="e">
        <f>1-(Tabla1[[#This Row],[VOLUMEN ENVIADO A RO (m3)]]-Tabla1[[#This Row],[VOLUMEN ENVIADO PERMEADO RO (m3)]])/Tabla1[[#This Row],[VOLUMEN ENVIADO A RO (m3)]]</f>
        <v>#DIV/0!</v>
      </c>
      <c r="N608" s="57">
        <f>('[1]Contadores Por Turno 2026'!N610-'[1]Contadores Por Turno 2026'!N609)/1000</f>
        <v>0</v>
      </c>
      <c r="O608" s="57">
        <f>('[1]Contadores Por Turno 2026'!O610-'[1]Contadores Por Turno 2026'!O609)</f>
        <v>0</v>
      </c>
      <c r="P608" s="57">
        <f>+Tabla1[[#This Row],[ENTRADA RO 1 (m3)]]-Tabla1[[#This Row],[PERMEADO ETAPA 1  (m3)]]</f>
        <v>0</v>
      </c>
      <c r="Q608" s="56" t="e">
        <f>1-(Tabla1[[#This Row],[VOLUMEN ENVIADO A RO (m3)]]-Tabla1[[#This Row],[VOLUMEN ENVIADO PERMEADO RO (m3)]])/Tabla1[[#This Row],[VOLUMEN ENVIADO A RO (m3)]]</f>
        <v>#DIV/0!</v>
      </c>
      <c r="R608" s="57">
        <v>0</v>
      </c>
      <c r="S608" s="57" t="e">
        <f>((#REF!-#REF!))</f>
        <v>#REF!</v>
      </c>
      <c r="T608" s="57" t="e">
        <f>Tabla1[[#This Row],[ENTRADA ETAPA 2 (m3)]]-Tabla1[[#This Row],[PERMEADO ETAPA 2 (m3)]]</f>
        <v>#REF!</v>
      </c>
      <c r="U608" s="56" t="s">
        <v>18</v>
      </c>
      <c r="V608" s="57">
        <f>Tabla1[[#This Row],[VOLUMEN ENVIADO PERMEADO RO (m3)]]</f>
        <v>0</v>
      </c>
      <c r="W608" s="101" t="e">
        <f>Tabla1[[#This Row],[TOTAL CONSUMO AGUA LIMPIA PRODUCCIÓN (m3)]]+Tabla1[[#This Row],[TOTAL CONSUMO AGUA RECHAZO PRODUCCIÓN (m3)]]</f>
        <v>#REF!</v>
      </c>
      <c r="X6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8" s="101">
        <v>0</v>
      </c>
      <c r="Z608" s="101"/>
      <c r="AA608" s="101" t="e">
        <f>+Tabla1[[#This Row],[VOLUMEN CONSUMO AGUA LIMPIA TINTORERIA (m3)]]</f>
        <v>#REF!</v>
      </c>
      <c r="AB608" s="104" t="e">
        <f>Tabla1[[#This Row],[VOLUMEN CONSUMO AGUA LIMPIA TINTORERIA (m3)]]/Tabla1[[#This Row],[TOTAL CONSUMO AGUA PRODUCCIÓN (m3)]]</f>
        <v>#REF!</v>
      </c>
      <c r="AC608" s="101" t="e">
        <f>Tabla1[[#This Row],[TOTAL CONSUMO AGUA LIMPIA PRODUCCIÓN (m3)]]-Tabla1[[#This Row],[VOLUMEN CONSUMO AGUA LIMPIA LAVANDERIA (m3)]]</f>
        <v>#REF!</v>
      </c>
      <c r="AD608" s="101">
        <v>0</v>
      </c>
      <c r="AE608" s="105"/>
      <c r="AF608" s="105">
        <v>65</v>
      </c>
      <c r="AG608" s="105">
        <v>45</v>
      </c>
      <c r="AH608" s="105">
        <f>Tabla1[[#This Row],[VOLUMEN CONSUMO AGUA LIMPIA LAVANDERIA (m3)]]</f>
        <v>0</v>
      </c>
      <c r="AI608" s="104" t="e">
        <f>Tabla1[[#This Row],[VOLUMEN CONSUMO AGUA LIMPIA LAVANDERIA (m3)]]/Tabla1[[#This Row],[TOTAL CONSUMO AGUA PRODUCCIÓN (m3)]]</f>
        <v>#REF!</v>
      </c>
      <c r="AJ608" s="105">
        <f>'[1]Contadores Por Turno 2026'!D610-'[1]Contadores Por Turno 2026'!D609</f>
        <v>0</v>
      </c>
      <c r="AK608" s="105">
        <v>0</v>
      </c>
      <c r="AL608" s="105"/>
      <c r="AM608" s="105">
        <v>19</v>
      </c>
      <c r="AN608" s="105">
        <v>0</v>
      </c>
      <c r="AO608" s="218">
        <f>'[1]Contadores Por Turno 2026'!R610-'[1]Contadores Por Turno 2026'!R609</f>
        <v>0</v>
      </c>
      <c r="AP608" s="104" t="str">
        <f t="shared" si="3"/>
        <v>%</v>
      </c>
      <c r="AQ608" s="218"/>
      <c r="AR608" s="218">
        <v>8</v>
      </c>
      <c r="AS608" s="105">
        <f>'[1]Contadores Por Turno 2026'!L610-'[1]Contadores Por Turno 2026'!L609</f>
        <v>0</v>
      </c>
      <c r="AT608" s="218" t="e">
        <f>#REF!-#REF!</f>
        <v>#REF!</v>
      </c>
      <c r="AU608" s="102">
        <f>'[1]Contadores Por Turno 2026'!U610-'[1]Contadores Por Turno 2026'!U609</f>
        <v>0</v>
      </c>
      <c r="AV608" s="102">
        <f>'[1]Contadores Por Turno 2026'!V610-'[1]Contadores Por Turno 2026'!V609</f>
        <v>0</v>
      </c>
      <c r="AW608" s="102">
        <f>'[1]Contadores Por Turno 2026'!W610-'[1]Contadores Por Turno 2026'!W609</f>
        <v>0</v>
      </c>
      <c r="AX608" s="102"/>
      <c r="AY608" s="345">
        <f>('[1]Contadores Por Turno 2026'!AD610-'[1]Contadores Por Turno 2026'!AD609)</f>
        <v>0</v>
      </c>
      <c r="AZ608" s="345">
        <f>('[1]Contadores Por Turno 2026'!S610-'[1]Contadores Por Turno 2026'!S609)/1000</f>
        <v>0</v>
      </c>
      <c r="BA608" s="225"/>
      <c r="BB608" s="4"/>
    </row>
    <row r="609" spans="1:54" ht="15.75" thickBot="1" x14ac:dyDescent="0.3">
      <c r="A609" s="23">
        <f>+A608</f>
        <v>46225</v>
      </c>
      <c r="B609" s="17">
        <v>2</v>
      </c>
      <c r="C609" s="17">
        <f>WEEKNUM(Tabla1[[#This Row],[FECHA]],2)</f>
        <v>30</v>
      </c>
      <c r="D609" s="17">
        <f>DAY(Tabla1[[#This Row],[FECHA]])</f>
        <v>22</v>
      </c>
      <c r="E609" s="17" t="e">
        <f>#REF!-#REF!</f>
        <v>#REF!</v>
      </c>
      <c r="F609" s="17" t="e">
        <f>+Tabla1[[#This Row],[VOLUMEN  INGRESO PTAP (m3)]]*0.75</f>
        <v>#REF!</v>
      </c>
      <c r="H60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9" s="17">
        <f>('[1]Contadores Por Turno 2026'!C611-'[1]Contadores Por Turno 2026'!C610)*10</f>
        <v>0</v>
      </c>
      <c r="J609" s="59">
        <f>Tabla1[[#This Row],[ENTRADA RO 1 (m3)]]</f>
        <v>0</v>
      </c>
      <c r="K609" s="59">
        <f>Tabla1[[#This Row],[RECHAZO ETAPA 1 (m3)]]</f>
        <v>0</v>
      </c>
      <c r="L609" s="59">
        <f>Tabla1[[#This Row],[PERMEADO ETAPA 1  (m3)]]</f>
        <v>0</v>
      </c>
      <c r="M609" s="58" t="e">
        <f>1-(Tabla1[[#This Row],[VOLUMEN ENVIADO A RO (m3)]]-Tabla1[[#This Row],[VOLUMEN ENVIADO PERMEADO RO (m3)]])/Tabla1[[#This Row],[VOLUMEN ENVIADO A RO (m3)]]</f>
        <v>#DIV/0!</v>
      </c>
      <c r="N609" s="59">
        <f>('[1]Contadores Por Turno 2026'!N611-'[1]Contadores Por Turno 2026'!N610)/1000</f>
        <v>0</v>
      </c>
      <c r="O609" s="59">
        <f>('[1]Contadores Por Turno 2026'!O611-'[1]Contadores Por Turno 2026'!O610)</f>
        <v>0</v>
      </c>
      <c r="P609" s="59">
        <f>+Tabla1[[#This Row],[ENTRADA RO 1 (m3)]]-Tabla1[[#This Row],[PERMEADO ETAPA 1  (m3)]]</f>
        <v>0</v>
      </c>
      <c r="Q609" s="58" t="e">
        <f>1-(Tabla1[[#This Row],[VOLUMEN ENVIADO A RO (m3)]]-Tabla1[[#This Row],[VOLUMEN ENVIADO PERMEADO RO (m3)]])/Tabla1[[#This Row],[VOLUMEN ENVIADO A RO (m3)]]</f>
        <v>#DIV/0!</v>
      </c>
      <c r="R609" s="59">
        <v>0</v>
      </c>
      <c r="S609" s="59" t="e">
        <f>((#REF!-#REF!))</f>
        <v>#REF!</v>
      </c>
      <c r="T609" s="59" t="e">
        <f>Tabla1[[#This Row],[ENTRADA ETAPA 2 (m3)]]-Tabla1[[#This Row],[PERMEADO ETAPA 2 (m3)]]</f>
        <v>#REF!</v>
      </c>
      <c r="U609" s="58" t="s">
        <v>18</v>
      </c>
      <c r="V609" s="59">
        <f>Tabla1[[#This Row],[VOLUMEN ENVIADO PERMEADO RO (m3)]]</f>
        <v>0</v>
      </c>
      <c r="W609" s="106" t="e">
        <f>Tabla1[[#This Row],[TOTAL CONSUMO AGUA LIMPIA PRODUCCIÓN (m3)]]+Tabla1[[#This Row],[TOTAL CONSUMO AGUA RECHAZO PRODUCCIÓN (m3)]]</f>
        <v>#REF!</v>
      </c>
      <c r="X6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9" s="106">
        <v>0</v>
      </c>
      <c r="Z609" s="106"/>
      <c r="AA609" s="106" t="e">
        <f>+Tabla1[[#This Row],[VOLUMEN CONSUMO AGUA LIMPIA TINTORERIA (m3)]]</f>
        <v>#REF!</v>
      </c>
      <c r="AB609" s="104" t="e">
        <f>Tabla1[[#This Row],[VOLUMEN CONSUMO AGUA LIMPIA TINTORERIA (m3)]]/Tabla1[[#This Row],[TOTAL CONSUMO AGUA PRODUCCIÓN (m3)]]</f>
        <v>#REF!</v>
      </c>
      <c r="AC609" s="106" t="e">
        <f>Tabla1[[#This Row],[TOTAL CONSUMO AGUA LIMPIA PRODUCCIÓN (m3)]]-Tabla1[[#This Row],[VOLUMEN CONSUMO AGUA LIMPIA LAVANDERIA (m3)]]</f>
        <v>#REF!</v>
      </c>
      <c r="AD609" s="106">
        <v>0</v>
      </c>
      <c r="AE609" s="110"/>
      <c r="AF609" s="110">
        <v>65</v>
      </c>
      <c r="AG609" s="110">
        <v>45</v>
      </c>
      <c r="AH609" s="110">
        <f>Tabla1[[#This Row],[VOLUMEN CONSUMO AGUA LIMPIA LAVANDERIA (m3)]]</f>
        <v>0</v>
      </c>
      <c r="AI609" s="104" t="e">
        <f>Tabla1[[#This Row],[VOLUMEN CONSUMO AGUA LIMPIA LAVANDERIA (m3)]]/Tabla1[[#This Row],[TOTAL CONSUMO AGUA PRODUCCIÓN (m3)]]</f>
        <v>#REF!</v>
      </c>
      <c r="AJ609" s="110">
        <f>'[1]Contadores Por Turno 2026'!D611-'[1]Contadores Por Turno 2026'!D610</f>
        <v>0</v>
      </c>
      <c r="AK609" s="110">
        <v>0</v>
      </c>
      <c r="AL609" s="110"/>
      <c r="AM609" s="110">
        <v>19</v>
      </c>
      <c r="AN609" s="110">
        <v>0</v>
      </c>
      <c r="AO609" s="219">
        <f>'[1]Contadores Por Turno 2026'!R611-'[1]Contadores Por Turno 2026'!R610</f>
        <v>0</v>
      </c>
      <c r="AP609" s="109" t="str">
        <f t="shared" si="3"/>
        <v>%</v>
      </c>
      <c r="AQ609" s="219">
        <v>3124</v>
      </c>
      <c r="AR609" s="219">
        <v>8</v>
      </c>
      <c r="AS609" s="110">
        <f>'[1]Contadores Por Turno 2026'!L611-'[1]Contadores Por Turno 2026'!L610</f>
        <v>0</v>
      </c>
      <c r="AT609" s="219" t="e">
        <f>#REF!-#REF!</f>
        <v>#REF!</v>
      </c>
      <c r="AU609" s="107">
        <f>'[1]Contadores Por Turno 2026'!U611-'[1]Contadores Por Turno 2026'!U610</f>
        <v>0</v>
      </c>
      <c r="AV609" s="107">
        <f>'[1]Contadores Por Turno 2026'!V611-'[1]Contadores Por Turno 2026'!V610</f>
        <v>0</v>
      </c>
      <c r="AW609" s="107">
        <f>'[1]Contadores Por Turno 2026'!W611-'[1]Contadores Por Turno 2026'!W610</f>
        <v>0</v>
      </c>
      <c r="AX609" s="107"/>
      <c r="AY609" s="346">
        <f>('[1]Contadores Por Turno 2026'!AD611-'[1]Contadores Por Turno 2026'!AD610)</f>
        <v>0</v>
      </c>
      <c r="AZ609" s="346">
        <f>('[1]Contadores Por Turno 2026'!S611-'[1]Contadores Por Turno 2026'!S610)/1000</f>
        <v>0</v>
      </c>
      <c r="BA609" s="225"/>
      <c r="BB609" s="4"/>
    </row>
    <row r="610" spans="1:54" ht="15.75" thickBot="1" x14ac:dyDescent="0.3">
      <c r="A610" s="27">
        <f>+A609</f>
        <v>46225</v>
      </c>
      <c r="B610" s="28">
        <v>3</v>
      </c>
      <c r="C610" s="28">
        <f>WEEKNUM(Tabla1[[#This Row],[FECHA]],2)</f>
        <v>30</v>
      </c>
      <c r="D610" s="28">
        <f>DAY(Tabla1[[#This Row],[FECHA]])</f>
        <v>22</v>
      </c>
      <c r="E610" s="28" t="e">
        <f>#REF!-#REF!</f>
        <v>#REF!</v>
      </c>
      <c r="F610" s="28" t="e">
        <f>+Tabla1[[#This Row],[VOLUMEN  INGRESO PTAP (m3)]]*0.75</f>
        <v>#REF!</v>
      </c>
      <c r="G610" s="28"/>
      <c r="H61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0" s="28">
        <f>('[1]Contadores Por Turno 2026'!C612-'[1]Contadores Por Turno 2026'!C611)*10</f>
        <v>0</v>
      </c>
      <c r="J610" s="61">
        <f>Tabla1[[#This Row],[ENTRADA RO 1 (m3)]]</f>
        <v>0</v>
      </c>
      <c r="K610" s="61">
        <f>Tabla1[[#This Row],[RECHAZO ETAPA 1 (m3)]]</f>
        <v>0</v>
      </c>
      <c r="L610" s="61">
        <f>Tabla1[[#This Row],[PERMEADO ETAPA 1  (m3)]]</f>
        <v>0</v>
      </c>
      <c r="M610" s="60" t="e">
        <f>1-(Tabla1[[#This Row],[VOLUMEN ENVIADO A RO (m3)]]-Tabla1[[#This Row],[VOLUMEN ENVIADO PERMEADO RO (m3)]])/Tabla1[[#This Row],[VOLUMEN ENVIADO A RO (m3)]]</f>
        <v>#DIV/0!</v>
      </c>
      <c r="N610" s="61">
        <f>('[1]Contadores Por Turno 2026'!N612-'[1]Contadores Por Turno 2026'!N611)/1000</f>
        <v>0</v>
      </c>
      <c r="O610" s="61">
        <f>('[1]Contadores Por Turno 2026'!O612-'[1]Contadores Por Turno 2026'!O611)</f>
        <v>0</v>
      </c>
      <c r="P610" s="61">
        <f>+Tabla1[[#This Row],[ENTRADA RO 1 (m3)]]-Tabla1[[#This Row],[PERMEADO ETAPA 1  (m3)]]</f>
        <v>0</v>
      </c>
      <c r="Q610" s="60" t="e">
        <f>1-(Tabla1[[#This Row],[VOLUMEN ENVIADO A RO (m3)]]-Tabla1[[#This Row],[VOLUMEN ENVIADO PERMEADO RO (m3)]])/Tabla1[[#This Row],[VOLUMEN ENVIADO A RO (m3)]]</f>
        <v>#DIV/0!</v>
      </c>
      <c r="R610" s="61">
        <v>0</v>
      </c>
      <c r="S610" s="61" t="e">
        <f>((#REF!-#REF!))</f>
        <v>#REF!</v>
      </c>
      <c r="T610" s="61" t="e">
        <f>Tabla1[[#This Row],[ENTRADA ETAPA 2 (m3)]]-Tabla1[[#This Row],[PERMEADO ETAPA 2 (m3)]]</f>
        <v>#REF!</v>
      </c>
      <c r="U610" s="60" t="s">
        <v>18</v>
      </c>
      <c r="V610" s="61">
        <f>Tabla1[[#This Row],[VOLUMEN ENVIADO PERMEADO RO (m3)]]</f>
        <v>0</v>
      </c>
      <c r="W610" s="111" t="e">
        <f>Tabla1[[#This Row],[TOTAL CONSUMO AGUA LIMPIA PRODUCCIÓN (m3)]]+Tabla1[[#This Row],[TOTAL CONSUMO AGUA RECHAZO PRODUCCIÓN (m3)]]</f>
        <v>#REF!</v>
      </c>
      <c r="X61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0" s="111">
        <v>0</v>
      </c>
      <c r="Z610" s="111"/>
      <c r="AA610" s="111" t="e">
        <f>+Tabla1[[#This Row],[VOLUMEN CONSUMO AGUA LIMPIA TINTORERIA (m3)]]</f>
        <v>#REF!</v>
      </c>
      <c r="AB610" s="104" t="e">
        <f>Tabla1[[#This Row],[VOLUMEN CONSUMO AGUA LIMPIA TINTORERIA (m3)]]/Tabla1[[#This Row],[TOTAL CONSUMO AGUA PRODUCCIÓN (m3)]]</f>
        <v>#REF!</v>
      </c>
      <c r="AC610" s="111" t="e">
        <f>Tabla1[[#This Row],[TOTAL CONSUMO AGUA LIMPIA PRODUCCIÓN (m3)]]-Tabla1[[#This Row],[VOLUMEN CONSUMO AGUA LIMPIA LAVANDERIA (m3)]]</f>
        <v>#REF!</v>
      </c>
      <c r="AD610" s="111">
        <v>0</v>
      </c>
      <c r="AE610" s="115"/>
      <c r="AF610" s="115">
        <v>65</v>
      </c>
      <c r="AG610" s="115">
        <v>45</v>
      </c>
      <c r="AH610" s="115">
        <f>Tabla1[[#This Row],[VOLUMEN CONSUMO AGUA LIMPIA LAVANDERIA (m3)]]</f>
        <v>0</v>
      </c>
      <c r="AI610" s="104" t="e">
        <f>Tabla1[[#This Row],[VOLUMEN CONSUMO AGUA LIMPIA LAVANDERIA (m3)]]/Tabla1[[#This Row],[TOTAL CONSUMO AGUA PRODUCCIÓN (m3)]]</f>
        <v>#REF!</v>
      </c>
      <c r="AJ610" s="115">
        <f>'[1]Contadores Por Turno 2026'!D612-'[1]Contadores Por Turno 2026'!D611</f>
        <v>0</v>
      </c>
      <c r="AK610" s="115">
        <v>0</v>
      </c>
      <c r="AL610" s="115"/>
      <c r="AM610" s="115">
        <v>19</v>
      </c>
      <c r="AN610" s="115">
        <v>0</v>
      </c>
      <c r="AO610" s="220">
        <f>'[1]Contadores Por Turno 2026'!R612-'[1]Contadores Por Turno 2026'!R611</f>
        <v>0</v>
      </c>
      <c r="AP610" s="114" t="str">
        <f t="shared" si="3"/>
        <v>%</v>
      </c>
      <c r="AQ610" s="220"/>
      <c r="AR610" s="220">
        <v>8</v>
      </c>
      <c r="AS610" s="115">
        <f>'[1]Contadores Por Turno 2026'!L612-'[1]Contadores Por Turno 2026'!L611</f>
        <v>0</v>
      </c>
      <c r="AT610" s="220" t="e">
        <f>#REF!-#REF!</f>
        <v>#REF!</v>
      </c>
      <c r="AU610" s="112">
        <f>'[1]Contadores Por Turno 2026'!U612-'[1]Contadores Por Turno 2026'!U611</f>
        <v>0</v>
      </c>
      <c r="AV610" s="112">
        <f>'[1]Contadores Por Turno 2026'!V612-'[1]Contadores Por Turno 2026'!V611</f>
        <v>0</v>
      </c>
      <c r="AW610" s="112">
        <f>'[1]Contadores Por Turno 2026'!W612-'[1]Contadores Por Turno 2026'!W611</f>
        <v>0</v>
      </c>
      <c r="AX610" s="112"/>
      <c r="AY610" s="112">
        <f>('[1]Contadores Por Turno 2026'!AD612-'[1]Contadores Por Turno 2026'!AD611)</f>
        <v>0</v>
      </c>
      <c r="AZ610" s="112">
        <f>('[1]Contadores Por Turno 2026'!S612-'[1]Contadores Por Turno 2026'!S611)/1000</f>
        <v>0</v>
      </c>
      <c r="BA610" s="225"/>
      <c r="BB610" s="4"/>
    </row>
    <row r="611" spans="1:54" ht="15.75" thickBot="1" x14ac:dyDescent="0.3">
      <c r="A611" s="25">
        <f>+A610+1</f>
        <v>46226</v>
      </c>
      <c r="B611" s="26">
        <v>1</v>
      </c>
      <c r="C611" s="26">
        <f>WEEKNUM(Tabla1[[#This Row],[FECHA]],2)</f>
        <v>30</v>
      </c>
      <c r="D611" s="26">
        <f>DAY(Tabla1[[#This Row],[FECHA]])</f>
        <v>23</v>
      </c>
      <c r="E611" s="26" t="e">
        <f>#REF!-#REF!</f>
        <v>#REF!</v>
      </c>
      <c r="F611" s="26"/>
      <c r="G611" s="26"/>
      <c r="H6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1" s="26">
        <f>('[1]Contadores Por Turno 2026'!C613-'[1]Contadores Por Turno 2026'!C612)*10</f>
        <v>0</v>
      </c>
      <c r="J611" s="57">
        <f>Tabla1[[#This Row],[ENTRADA RO 1 (m3)]]</f>
        <v>0</v>
      </c>
      <c r="K611" s="57">
        <f>Tabla1[[#This Row],[RECHAZO ETAPA 1 (m3)]]</f>
        <v>0</v>
      </c>
      <c r="L611" s="57">
        <f>Tabla1[[#This Row],[PERMEADO ETAPA 1  (m3)]]</f>
        <v>0</v>
      </c>
      <c r="M611" s="56" t="e">
        <f>1-(Tabla1[[#This Row],[VOLUMEN ENVIADO A RO (m3)]]-Tabla1[[#This Row],[VOLUMEN ENVIADO PERMEADO RO (m3)]])/Tabla1[[#This Row],[VOLUMEN ENVIADO A RO (m3)]]</f>
        <v>#DIV/0!</v>
      </c>
      <c r="N611" s="57">
        <f>('[1]Contadores Por Turno 2026'!N613-'[1]Contadores Por Turno 2026'!N612)/1000</f>
        <v>0</v>
      </c>
      <c r="O611" s="57">
        <f>('[1]Contadores Por Turno 2026'!O613-'[1]Contadores Por Turno 2026'!O612)</f>
        <v>0</v>
      </c>
      <c r="P611" s="57">
        <f>+Tabla1[[#This Row],[ENTRADA RO 1 (m3)]]-Tabla1[[#This Row],[PERMEADO ETAPA 1  (m3)]]</f>
        <v>0</v>
      </c>
      <c r="Q611" s="56" t="e">
        <f>1-(Tabla1[[#This Row],[VOLUMEN ENVIADO A RO (m3)]]-Tabla1[[#This Row],[VOLUMEN ENVIADO PERMEADO RO (m3)]])/Tabla1[[#This Row],[VOLUMEN ENVIADO A RO (m3)]]</f>
        <v>#DIV/0!</v>
      </c>
      <c r="R611" s="57">
        <v>0</v>
      </c>
      <c r="S611" s="57" t="e">
        <f>((#REF!-#REF!))</f>
        <v>#REF!</v>
      </c>
      <c r="T611" s="57" t="e">
        <f>Tabla1[[#This Row],[ENTRADA ETAPA 2 (m3)]]-Tabla1[[#This Row],[PERMEADO ETAPA 2 (m3)]]</f>
        <v>#REF!</v>
      </c>
      <c r="U611" s="56" t="s">
        <v>18</v>
      </c>
      <c r="V611" s="57">
        <f>Tabla1[[#This Row],[VOLUMEN ENVIADO PERMEADO RO (m3)]]</f>
        <v>0</v>
      </c>
      <c r="W611" s="101" t="e">
        <f>Tabla1[[#This Row],[TOTAL CONSUMO AGUA LIMPIA PRODUCCIÓN (m3)]]+Tabla1[[#This Row],[TOTAL CONSUMO AGUA RECHAZO PRODUCCIÓN (m3)]]</f>
        <v>#REF!</v>
      </c>
      <c r="X6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1" s="101">
        <v>0</v>
      </c>
      <c r="Z611" s="101"/>
      <c r="AA611" s="101" t="e">
        <f>+Tabla1[[#This Row],[VOLUMEN CONSUMO AGUA LIMPIA TINTORERIA (m3)]]</f>
        <v>#REF!</v>
      </c>
      <c r="AB611" s="104" t="e">
        <f>Tabla1[[#This Row],[VOLUMEN CONSUMO AGUA LIMPIA TINTORERIA (m3)]]/Tabla1[[#This Row],[TOTAL CONSUMO AGUA PRODUCCIÓN (m3)]]</f>
        <v>#REF!</v>
      </c>
      <c r="AC611" s="101" t="e">
        <f>Tabla1[[#This Row],[TOTAL CONSUMO AGUA LIMPIA PRODUCCIÓN (m3)]]-Tabla1[[#This Row],[VOLUMEN CONSUMO AGUA LIMPIA LAVANDERIA (m3)]]</f>
        <v>#REF!</v>
      </c>
      <c r="AD611" s="101">
        <v>0</v>
      </c>
      <c r="AE611" s="105"/>
      <c r="AF611" s="105">
        <v>65</v>
      </c>
      <c r="AG611" s="105">
        <v>45</v>
      </c>
      <c r="AH611" s="105">
        <f>Tabla1[[#This Row],[VOLUMEN CONSUMO AGUA LIMPIA LAVANDERIA (m3)]]</f>
        <v>0</v>
      </c>
      <c r="AI611" s="104" t="e">
        <f>Tabla1[[#This Row],[VOLUMEN CONSUMO AGUA LIMPIA LAVANDERIA (m3)]]/Tabla1[[#This Row],[TOTAL CONSUMO AGUA PRODUCCIÓN (m3)]]</f>
        <v>#REF!</v>
      </c>
      <c r="AJ611" s="105">
        <f>'[1]Contadores Por Turno 2026'!D613-'[1]Contadores Por Turno 2026'!D612</f>
        <v>0</v>
      </c>
      <c r="AK611" s="105">
        <v>0</v>
      </c>
      <c r="AL611" s="105"/>
      <c r="AM611" s="105">
        <v>19</v>
      </c>
      <c r="AN611" s="105">
        <v>0</v>
      </c>
      <c r="AO611" s="218">
        <f>'[1]Contadores Por Turno 2026'!R613-'[1]Contadores Por Turno 2026'!R612</f>
        <v>0</v>
      </c>
      <c r="AP611" s="104" t="str">
        <f t="shared" si="3"/>
        <v>%</v>
      </c>
      <c r="AQ611" s="218"/>
      <c r="AR611" s="218">
        <v>8</v>
      </c>
      <c r="AS611" s="105">
        <f>'[1]Contadores Por Turno 2026'!L613-'[1]Contadores Por Turno 2026'!L612</f>
        <v>0</v>
      </c>
      <c r="AT611" s="218" t="e">
        <f>#REF!-#REF!</f>
        <v>#REF!</v>
      </c>
      <c r="AU611" s="102">
        <f>'[1]Contadores Por Turno 2026'!U613-'[1]Contadores Por Turno 2026'!U612</f>
        <v>0</v>
      </c>
      <c r="AV611" s="102">
        <f>'[1]Contadores Por Turno 2026'!V613-'[1]Contadores Por Turno 2026'!V612</f>
        <v>0</v>
      </c>
      <c r="AW611" s="102">
        <f>'[1]Contadores Por Turno 2026'!W613-'[1]Contadores Por Turno 2026'!W612</f>
        <v>0</v>
      </c>
      <c r="AX611" s="102"/>
      <c r="AY611" s="345">
        <f>('[1]Contadores Por Turno 2026'!AD613-'[1]Contadores Por Turno 2026'!AD612)</f>
        <v>0</v>
      </c>
      <c r="AZ611" s="345">
        <f>('[1]Contadores Por Turno 2026'!S613-'[1]Contadores Por Turno 2026'!S612)/1000</f>
        <v>0</v>
      </c>
      <c r="BA611" s="225"/>
      <c r="BB611" s="4"/>
    </row>
    <row r="612" spans="1:54" ht="15.75" thickBot="1" x14ac:dyDescent="0.3">
      <c r="A612" s="23">
        <f>+A611</f>
        <v>46226</v>
      </c>
      <c r="B612" s="17">
        <v>2</v>
      </c>
      <c r="C612" s="17">
        <f>WEEKNUM(Tabla1[[#This Row],[FECHA]],2)</f>
        <v>30</v>
      </c>
      <c r="D612" s="17">
        <f>DAY(Tabla1[[#This Row],[FECHA]])</f>
        <v>23</v>
      </c>
      <c r="E612" s="17" t="e">
        <f>#REF!-#REF!</f>
        <v>#REF!</v>
      </c>
      <c r="F612" s="17">
        <v>318</v>
      </c>
      <c r="H61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2" s="17">
        <f>('[1]Contadores Por Turno 2026'!C614-'[1]Contadores Por Turno 2026'!C613)*10</f>
        <v>0</v>
      </c>
      <c r="J612" s="59">
        <f>Tabla1[[#This Row],[ENTRADA RO 1 (m3)]]</f>
        <v>0</v>
      </c>
      <c r="K612" s="59">
        <f>Tabla1[[#This Row],[RECHAZO ETAPA 1 (m3)]]</f>
        <v>0</v>
      </c>
      <c r="L612" s="59">
        <f>Tabla1[[#This Row],[PERMEADO ETAPA 1  (m3)]]</f>
        <v>0</v>
      </c>
      <c r="M612" s="58" t="e">
        <f>1-(Tabla1[[#This Row],[VOLUMEN ENVIADO A RO (m3)]]-Tabla1[[#This Row],[VOLUMEN ENVIADO PERMEADO RO (m3)]])/Tabla1[[#This Row],[VOLUMEN ENVIADO A RO (m3)]]</f>
        <v>#DIV/0!</v>
      </c>
      <c r="N612" s="59">
        <f>('[1]Contadores Por Turno 2026'!N614-'[1]Contadores Por Turno 2026'!N613)/1000</f>
        <v>0</v>
      </c>
      <c r="O612" s="59">
        <f>('[1]Contadores Por Turno 2026'!O614-'[1]Contadores Por Turno 2026'!O613)</f>
        <v>0</v>
      </c>
      <c r="P612" s="59">
        <f>+Tabla1[[#This Row],[ENTRADA RO 1 (m3)]]-Tabla1[[#This Row],[PERMEADO ETAPA 1  (m3)]]</f>
        <v>0</v>
      </c>
      <c r="Q612" s="58" t="e">
        <f>1-(Tabla1[[#This Row],[VOLUMEN ENVIADO A RO (m3)]]-Tabla1[[#This Row],[VOLUMEN ENVIADO PERMEADO RO (m3)]])/Tabla1[[#This Row],[VOLUMEN ENVIADO A RO (m3)]]</f>
        <v>#DIV/0!</v>
      </c>
      <c r="R612" s="59">
        <v>0</v>
      </c>
      <c r="S612" s="59" t="e">
        <f>((#REF!-#REF!))</f>
        <v>#REF!</v>
      </c>
      <c r="T612" s="59" t="e">
        <f>Tabla1[[#This Row],[ENTRADA ETAPA 2 (m3)]]-Tabla1[[#This Row],[PERMEADO ETAPA 2 (m3)]]</f>
        <v>#REF!</v>
      </c>
      <c r="U612" s="58" t="s">
        <v>18</v>
      </c>
      <c r="V612" s="59">
        <f>Tabla1[[#This Row],[VOLUMEN ENVIADO PERMEADO RO (m3)]]</f>
        <v>0</v>
      </c>
      <c r="W612" s="106" t="e">
        <f>Tabla1[[#This Row],[TOTAL CONSUMO AGUA LIMPIA PRODUCCIÓN (m3)]]+Tabla1[[#This Row],[TOTAL CONSUMO AGUA RECHAZO PRODUCCIÓN (m3)]]</f>
        <v>#REF!</v>
      </c>
      <c r="X6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2" s="106">
        <v>0</v>
      </c>
      <c r="Z612" s="106"/>
      <c r="AA612" s="106" t="e">
        <f>+Tabla1[[#This Row],[VOLUMEN CONSUMO AGUA LIMPIA TINTORERIA (m3)]]</f>
        <v>#REF!</v>
      </c>
      <c r="AB612" s="104" t="e">
        <f>Tabla1[[#This Row],[VOLUMEN CONSUMO AGUA LIMPIA TINTORERIA (m3)]]/Tabla1[[#This Row],[TOTAL CONSUMO AGUA PRODUCCIÓN (m3)]]</f>
        <v>#REF!</v>
      </c>
      <c r="AC612" s="106" t="e">
        <f>Tabla1[[#This Row],[TOTAL CONSUMO AGUA LIMPIA PRODUCCIÓN (m3)]]-Tabla1[[#This Row],[VOLUMEN CONSUMO AGUA LIMPIA LAVANDERIA (m3)]]</f>
        <v>#REF!</v>
      </c>
      <c r="AD612" s="106">
        <v>0</v>
      </c>
      <c r="AE612" s="110"/>
      <c r="AF612" s="110">
        <v>65</v>
      </c>
      <c r="AG612" s="110">
        <v>45</v>
      </c>
      <c r="AH612" s="110">
        <f>Tabla1[[#This Row],[VOLUMEN CONSUMO AGUA LIMPIA LAVANDERIA (m3)]]</f>
        <v>0</v>
      </c>
      <c r="AI612" s="104" t="e">
        <f>Tabla1[[#This Row],[VOLUMEN CONSUMO AGUA LIMPIA LAVANDERIA (m3)]]/Tabla1[[#This Row],[TOTAL CONSUMO AGUA PRODUCCIÓN (m3)]]</f>
        <v>#REF!</v>
      </c>
      <c r="AJ612" s="110">
        <f>'[1]Contadores Por Turno 2026'!D614-'[1]Contadores Por Turno 2026'!D613</f>
        <v>0</v>
      </c>
      <c r="AK612" s="110">
        <v>0</v>
      </c>
      <c r="AL612" s="110"/>
      <c r="AM612" s="110">
        <v>19</v>
      </c>
      <c r="AN612" s="110">
        <v>0</v>
      </c>
      <c r="AO612" s="219">
        <f>'[1]Contadores Por Turno 2026'!R614-'[1]Contadores Por Turno 2026'!R613</f>
        <v>0</v>
      </c>
      <c r="AP612" s="109" t="str">
        <f t="shared" si="3"/>
        <v>%</v>
      </c>
      <c r="AQ612" s="219">
        <v>5677</v>
      </c>
      <c r="AR612" s="219">
        <v>8</v>
      </c>
      <c r="AS612" s="110">
        <f>'[1]Contadores Por Turno 2026'!L614-'[1]Contadores Por Turno 2026'!L613</f>
        <v>0</v>
      </c>
      <c r="AT612" s="219" t="e">
        <f>#REF!-#REF!</f>
        <v>#REF!</v>
      </c>
      <c r="AU612" s="107">
        <f>'[1]Contadores Por Turno 2026'!U614-'[1]Contadores Por Turno 2026'!U613</f>
        <v>0</v>
      </c>
      <c r="AV612" s="107">
        <f>'[1]Contadores Por Turno 2026'!V614-'[1]Contadores Por Turno 2026'!V613</f>
        <v>0</v>
      </c>
      <c r="AW612" s="107">
        <f>'[1]Contadores Por Turno 2026'!W614-'[1]Contadores Por Turno 2026'!W613</f>
        <v>0</v>
      </c>
      <c r="AX612" s="107"/>
      <c r="AY612" s="346">
        <f>('[1]Contadores Por Turno 2026'!AD614-'[1]Contadores Por Turno 2026'!AD613)</f>
        <v>0</v>
      </c>
      <c r="AZ612" s="346">
        <f>('[1]Contadores Por Turno 2026'!S614-'[1]Contadores Por Turno 2026'!S613)/1000</f>
        <v>0</v>
      </c>
      <c r="BA612" s="225"/>
      <c r="BB612" s="4"/>
    </row>
    <row r="613" spans="1:54" ht="15.75" thickBot="1" x14ac:dyDescent="0.3">
      <c r="A613" s="27">
        <f>+A612</f>
        <v>46226</v>
      </c>
      <c r="B613" s="28">
        <v>3</v>
      </c>
      <c r="C613" s="28">
        <f>WEEKNUM(Tabla1[[#This Row],[FECHA]],2)</f>
        <v>30</v>
      </c>
      <c r="D613" s="28">
        <f>DAY(Tabla1[[#This Row],[FECHA]])</f>
        <v>23</v>
      </c>
      <c r="E613" s="28" t="e">
        <f>#REF!-#REF!</f>
        <v>#REF!</v>
      </c>
      <c r="F613" s="28"/>
      <c r="G613" s="28"/>
      <c r="H61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3" s="28">
        <f>('[1]Contadores Por Turno 2026'!C615-'[1]Contadores Por Turno 2026'!C614)*10</f>
        <v>0</v>
      </c>
      <c r="J613" s="61">
        <f>Tabla1[[#This Row],[ENTRADA RO 1 (m3)]]</f>
        <v>0</v>
      </c>
      <c r="K613" s="61">
        <f>Tabla1[[#This Row],[RECHAZO ETAPA 1 (m3)]]</f>
        <v>0</v>
      </c>
      <c r="L613" s="61">
        <f>Tabla1[[#This Row],[PERMEADO ETAPA 1  (m3)]]</f>
        <v>0</v>
      </c>
      <c r="M613" s="60" t="e">
        <f>1-(Tabla1[[#This Row],[VOLUMEN ENVIADO A RO (m3)]]-Tabla1[[#This Row],[VOLUMEN ENVIADO PERMEADO RO (m3)]])/Tabla1[[#This Row],[VOLUMEN ENVIADO A RO (m3)]]</f>
        <v>#DIV/0!</v>
      </c>
      <c r="N613" s="61">
        <f>('[1]Contadores Por Turno 2026'!N615-'[1]Contadores Por Turno 2026'!N614)/1000</f>
        <v>0</v>
      </c>
      <c r="O613" s="61">
        <f>('[1]Contadores Por Turno 2026'!O615-'[1]Contadores Por Turno 2026'!O614)</f>
        <v>0</v>
      </c>
      <c r="P613" s="61">
        <f>+Tabla1[[#This Row],[ENTRADA RO 1 (m3)]]-Tabla1[[#This Row],[PERMEADO ETAPA 1  (m3)]]</f>
        <v>0</v>
      </c>
      <c r="Q613" s="60" t="e">
        <f>1-(Tabla1[[#This Row],[VOLUMEN ENVIADO A RO (m3)]]-Tabla1[[#This Row],[VOLUMEN ENVIADO PERMEADO RO (m3)]])/Tabla1[[#This Row],[VOLUMEN ENVIADO A RO (m3)]]</f>
        <v>#DIV/0!</v>
      </c>
      <c r="R613" s="61">
        <v>0</v>
      </c>
      <c r="S613" s="61" t="e">
        <f>((#REF!-#REF!))</f>
        <v>#REF!</v>
      </c>
      <c r="T613" s="61" t="e">
        <f>Tabla1[[#This Row],[ENTRADA ETAPA 2 (m3)]]-Tabla1[[#This Row],[PERMEADO ETAPA 2 (m3)]]</f>
        <v>#REF!</v>
      </c>
      <c r="U613" s="60" t="s">
        <v>18</v>
      </c>
      <c r="V613" s="61">
        <f>Tabla1[[#This Row],[VOLUMEN ENVIADO PERMEADO RO (m3)]]</f>
        <v>0</v>
      </c>
      <c r="W613" s="111" t="e">
        <f>Tabla1[[#This Row],[TOTAL CONSUMO AGUA LIMPIA PRODUCCIÓN (m3)]]+Tabla1[[#This Row],[TOTAL CONSUMO AGUA RECHAZO PRODUCCIÓN (m3)]]</f>
        <v>#REF!</v>
      </c>
      <c r="X61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3" s="111">
        <v>0</v>
      </c>
      <c r="Z613" s="111"/>
      <c r="AA613" s="111" t="e">
        <f>+Tabla1[[#This Row],[VOLUMEN CONSUMO AGUA LIMPIA TINTORERIA (m3)]]</f>
        <v>#REF!</v>
      </c>
      <c r="AB613" s="104" t="e">
        <f>Tabla1[[#This Row],[VOLUMEN CONSUMO AGUA LIMPIA TINTORERIA (m3)]]/Tabla1[[#This Row],[TOTAL CONSUMO AGUA PRODUCCIÓN (m3)]]</f>
        <v>#REF!</v>
      </c>
      <c r="AC613" s="111" t="e">
        <f>Tabla1[[#This Row],[TOTAL CONSUMO AGUA LIMPIA PRODUCCIÓN (m3)]]-Tabla1[[#This Row],[VOLUMEN CONSUMO AGUA LIMPIA LAVANDERIA (m3)]]</f>
        <v>#REF!</v>
      </c>
      <c r="AD613" s="111">
        <v>0</v>
      </c>
      <c r="AE613" s="115"/>
      <c r="AF613" s="115">
        <v>65</v>
      </c>
      <c r="AG613" s="115">
        <v>45</v>
      </c>
      <c r="AH613" s="115">
        <f>Tabla1[[#This Row],[VOLUMEN CONSUMO AGUA LIMPIA LAVANDERIA (m3)]]</f>
        <v>0</v>
      </c>
      <c r="AI613" s="104" t="e">
        <f>Tabla1[[#This Row],[VOLUMEN CONSUMO AGUA LIMPIA LAVANDERIA (m3)]]/Tabla1[[#This Row],[TOTAL CONSUMO AGUA PRODUCCIÓN (m3)]]</f>
        <v>#REF!</v>
      </c>
      <c r="AJ613" s="115">
        <f>'[1]Contadores Por Turno 2026'!D615-'[1]Contadores Por Turno 2026'!D614</f>
        <v>0</v>
      </c>
      <c r="AK613" s="115">
        <v>0</v>
      </c>
      <c r="AL613" s="115"/>
      <c r="AM613" s="115">
        <v>19</v>
      </c>
      <c r="AN613" s="115">
        <v>0</v>
      </c>
      <c r="AO613" s="220">
        <f>'[1]Contadores Por Turno 2026'!R615-'[1]Contadores Por Turno 2026'!R614</f>
        <v>0</v>
      </c>
      <c r="AP613" s="114" t="str">
        <f t="shared" si="3"/>
        <v>%</v>
      </c>
      <c r="AQ613" s="220"/>
      <c r="AR613" s="220">
        <v>8</v>
      </c>
      <c r="AS613" s="115">
        <f>'[1]Contadores Por Turno 2026'!L615-'[1]Contadores Por Turno 2026'!L614</f>
        <v>0</v>
      </c>
      <c r="AT613" s="220" t="e">
        <f>#REF!-#REF!</f>
        <v>#REF!</v>
      </c>
      <c r="AU613" s="112">
        <f>'[1]Contadores Por Turno 2026'!U615-'[1]Contadores Por Turno 2026'!U614</f>
        <v>0</v>
      </c>
      <c r="AV613" s="112">
        <f>'[1]Contadores Por Turno 2026'!V615-'[1]Contadores Por Turno 2026'!V614</f>
        <v>0</v>
      </c>
      <c r="AW613" s="112">
        <f>'[1]Contadores Por Turno 2026'!W615-'[1]Contadores Por Turno 2026'!W614</f>
        <v>0</v>
      </c>
      <c r="AX613" s="112"/>
      <c r="AY613" s="112">
        <f>('[1]Contadores Por Turno 2026'!AD615-'[1]Contadores Por Turno 2026'!AD614)</f>
        <v>0</v>
      </c>
      <c r="AZ613" s="112">
        <f>('[1]Contadores Por Turno 2026'!S615-'[1]Contadores Por Turno 2026'!S614)/1000</f>
        <v>0</v>
      </c>
      <c r="BA613" s="225"/>
      <c r="BB613" s="4"/>
    </row>
    <row r="614" spans="1:54" ht="15.75" thickBot="1" x14ac:dyDescent="0.3">
      <c r="A614" s="25">
        <f>+A613+1</f>
        <v>46227</v>
      </c>
      <c r="B614" s="26">
        <v>1</v>
      </c>
      <c r="C614" s="26">
        <f>WEEKNUM(Tabla1[[#This Row],[FECHA]],2)</f>
        <v>30</v>
      </c>
      <c r="D614" s="26">
        <f>DAY(Tabla1[[#This Row],[FECHA]])</f>
        <v>24</v>
      </c>
      <c r="E614" s="26" t="e">
        <f>#REF!-#REF!</f>
        <v>#REF!</v>
      </c>
      <c r="F614" s="26"/>
      <c r="G614" s="26"/>
      <c r="H6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4" s="26">
        <f>('[1]Contadores Por Turno 2026'!C616-'[1]Contadores Por Turno 2026'!C615)*10</f>
        <v>0</v>
      </c>
      <c r="J614" s="57">
        <f>Tabla1[[#This Row],[ENTRADA RO 1 (m3)]]</f>
        <v>0</v>
      </c>
      <c r="K614" s="57">
        <f>Tabla1[[#This Row],[RECHAZO ETAPA 1 (m3)]]</f>
        <v>0</v>
      </c>
      <c r="L614" s="57">
        <f>Tabla1[[#This Row],[PERMEADO ETAPA 1  (m3)]]</f>
        <v>0</v>
      </c>
      <c r="M614" s="56" t="e">
        <f>1-(Tabla1[[#This Row],[VOLUMEN ENVIADO A RO (m3)]]-Tabla1[[#This Row],[VOLUMEN ENVIADO PERMEADO RO (m3)]])/Tabla1[[#This Row],[VOLUMEN ENVIADO A RO (m3)]]</f>
        <v>#DIV/0!</v>
      </c>
      <c r="N614" s="57">
        <f>('[1]Contadores Por Turno 2026'!N616-'[1]Contadores Por Turno 2026'!N615)/1000</f>
        <v>0</v>
      </c>
      <c r="O614" s="57">
        <f>('[1]Contadores Por Turno 2026'!O616-'[1]Contadores Por Turno 2026'!O615)</f>
        <v>0</v>
      </c>
      <c r="P614" s="57">
        <f>+Tabla1[[#This Row],[ENTRADA RO 1 (m3)]]-Tabla1[[#This Row],[PERMEADO ETAPA 1  (m3)]]</f>
        <v>0</v>
      </c>
      <c r="Q614" s="56" t="e">
        <f>1-(Tabla1[[#This Row],[VOLUMEN ENVIADO A RO (m3)]]-Tabla1[[#This Row],[VOLUMEN ENVIADO PERMEADO RO (m3)]])/Tabla1[[#This Row],[VOLUMEN ENVIADO A RO (m3)]]</f>
        <v>#DIV/0!</v>
      </c>
      <c r="R614" s="57">
        <v>0</v>
      </c>
      <c r="S614" s="57" t="e">
        <f>((#REF!-#REF!))</f>
        <v>#REF!</v>
      </c>
      <c r="T614" s="57" t="e">
        <f>Tabla1[[#This Row],[ENTRADA ETAPA 2 (m3)]]-Tabla1[[#This Row],[PERMEADO ETAPA 2 (m3)]]</f>
        <v>#REF!</v>
      </c>
      <c r="U614" s="56" t="s">
        <v>18</v>
      </c>
      <c r="V614" s="57">
        <f>Tabla1[[#This Row],[VOLUMEN ENVIADO PERMEADO RO (m3)]]</f>
        <v>0</v>
      </c>
      <c r="W614" s="101" t="e">
        <f>Tabla1[[#This Row],[TOTAL CONSUMO AGUA LIMPIA PRODUCCIÓN (m3)]]+Tabla1[[#This Row],[TOTAL CONSUMO AGUA RECHAZO PRODUCCIÓN (m3)]]</f>
        <v>#REF!</v>
      </c>
      <c r="X6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4" s="101">
        <v>0</v>
      </c>
      <c r="Z614" s="101"/>
      <c r="AA614" s="101" t="e">
        <f>+Tabla1[[#This Row],[VOLUMEN CONSUMO AGUA LIMPIA TINTORERIA (m3)]]</f>
        <v>#REF!</v>
      </c>
      <c r="AB614" s="104" t="e">
        <f>Tabla1[[#This Row],[VOLUMEN CONSUMO AGUA LIMPIA TINTORERIA (m3)]]/Tabla1[[#This Row],[TOTAL CONSUMO AGUA PRODUCCIÓN (m3)]]</f>
        <v>#REF!</v>
      </c>
      <c r="AC614" s="101" t="e">
        <f>Tabla1[[#This Row],[TOTAL CONSUMO AGUA LIMPIA PRODUCCIÓN (m3)]]-Tabla1[[#This Row],[VOLUMEN CONSUMO AGUA LIMPIA LAVANDERIA (m3)]]</f>
        <v>#REF!</v>
      </c>
      <c r="AD614" s="101">
        <v>0</v>
      </c>
      <c r="AE614" s="105"/>
      <c r="AF614" s="105">
        <v>65</v>
      </c>
      <c r="AG614" s="105">
        <v>45</v>
      </c>
      <c r="AH614" s="105">
        <f>Tabla1[[#This Row],[VOLUMEN CONSUMO AGUA LIMPIA LAVANDERIA (m3)]]</f>
        <v>0</v>
      </c>
      <c r="AI614" s="104" t="e">
        <f>Tabla1[[#This Row],[VOLUMEN CONSUMO AGUA LIMPIA LAVANDERIA (m3)]]/Tabla1[[#This Row],[TOTAL CONSUMO AGUA PRODUCCIÓN (m3)]]</f>
        <v>#REF!</v>
      </c>
      <c r="AJ614" s="105">
        <f>'[1]Contadores Por Turno 2026'!D616-'[1]Contadores Por Turno 2026'!D615</f>
        <v>0</v>
      </c>
      <c r="AK614" s="105">
        <v>0</v>
      </c>
      <c r="AL614" s="105"/>
      <c r="AM614" s="105">
        <v>19</v>
      </c>
      <c r="AN614" s="105">
        <v>0</v>
      </c>
      <c r="AO614" s="218">
        <f>'[1]Contadores Por Turno 2026'!R616-'[1]Contadores Por Turno 2026'!R615</f>
        <v>0</v>
      </c>
      <c r="AP614" s="104" t="str">
        <f t="shared" si="3"/>
        <v>%</v>
      </c>
      <c r="AQ614" s="218"/>
      <c r="AR614" s="218">
        <v>8</v>
      </c>
      <c r="AS614" s="105">
        <f>'[1]Contadores Por Turno 2026'!L616-'[1]Contadores Por Turno 2026'!L615</f>
        <v>0</v>
      </c>
      <c r="AT614" s="218" t="e">
        <f>#REF!-#REF!</f>
        <v>#REF!</v>
      </c>
      <c r="AU614" s="102">
        <f>'[1]Contadores Por Turno 2026'!U616-'[1]Contadores Por Turno 2026'!U615</f>
        <v>0</v>
      </c>
      <c r="AV614" s="102">
        <f>'[1]Contadores Por Turno 2026'!V616-'[1]Contadores Por Turno 2026'!V615</f>
        <v>0</v>
      </c>
      <c r="AW614" s="102">
        <f>'[1]Contadores Por Turno 2026'!W616-'[1]Contadores Por Turno 2026'!W615</f>
        <v>0</v>
      </c>
      <c r="AX614" s="102"/>
      <c r="AY614" s="345">
        <f>('[1]Contadores Por Turno 2026'!AD616-'[1]Contadores Por Turno 2026'!AD615)</f>
        <v>0</v>
      </c>
      <c r="AZ614" s="345">
        <f>('[1]Contadores Por Turno 2026'!S616-'[1]Contadores Por Turno 2026'!S615)/1000</f>
        <v>0</v>
      </c>
      <c r="BA614" s="225"/>
      <c r="BB614" s="4"/>
    </row>
    <row r="615" spans="1:54" ht="15.75" thickBot="1" x14ac:dyDescent="0.3">
      <c r="A615" s="23">
        <f>+A614</f>
        <v>46227</v>
      </c>
      <c r="B615" s="17">
        <v>2</v>
      </c>
      <c r="C615" s="17">
        <f>WEEKNUM(Tabla1[[#This Row],[FECHA]],2)</f>
        <v>30</v>
      </c>
      <c r="D615" s="17">
        <f>DAY(Tabla1[[#This Row],[FECHA]])</f>
        <v>24</v>
      </c>
      <c r="E615" s="17" t="e">
        <f>#REF!-#REF!</f>
        <v>#REF!</v>
      </c>
      <c r="F615" s="17">
        <v>273</v>
      </c>
      <c r="H61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5" s="17">
        <f>('[1]Contadores Por Turno 2026'!C617-'[1]Contadores Por Turno 2026'!C616)*10</f>
        <v>0</v>
      </c>
      <c r="J615" s="59">
        <f>Tabla1[[#This Row],[ENTRADA RO 1 (m3)]]</f>
        <v>0</v>
      </c>
      <c r="K615" s="59">
        <f>Tabla1[[#This Row],[RECHAZO ETAPA 1 (m3)]]</f>
        <v>0</v>
      </c>
      <c r="L615" s="59">
        <f>Tabla1[[#This Row],[PERMEADO ETAPA 1  (m3)]]</f>
        <v>0</v>
      </c>
      <c r="M615" s="58" t="e">
        <f>1-(Tabla1[[#This Row],[VOLUMEN ENVIADO A RO (m3)]]-Tabla1[[#This Row],[VOLUMEN ENVIADO PERMEADO RO (m3)]])/Tabla1[[#This Row],[VOLUMEN ENVIADO A RO (m3)]]</f>
        <v>#DIV/0!</v>
      </c>
      <c r="N615" s="59">
        <f>('[1]Contadores Por Turno 2026'!N617-'[1]Contadores Por Turno 2026'!N616)/1000</f>
        <v>0</v>
      </c>
      <c r="O615" s="59">
        <f>('[1]Contadores Por Turno 2026'!O617-'[1]Contadores Por Turno 2026'!O616)</f>
        <v>0</v>
      </c>
      <c r="P615" s="59">
        <f>+Tabla1[[#This Row],[ENTRADA RO 1 (m3)]]-Tabla1[[#This Row],[PERMEADO ETAPA 1  (m3)]]</f>
        <v>0</v>
      </c>
      <c r="Q615" s="58" t="e">
        <f>1-(Tabla1[[#This Row],[VOLUMEN ENVIADO A RO (m3)]]-Tabla1[[#This Row],[VOLUMEN ENVIADO PERMEADO RO (m3)]])/Tabla1[[#This Row],[VOLUMEN ENVIADO A RO (m3)]]</f>
        <v>#DIV/0!</v>
      </c>
      <c r="R615" s="59">
        <v>0</v>
      </c>
      <c r="S615" s="59" t="e">
        <f>((#REF!-#REF!))</f>
        <v>#REF!</v>
      </c>
      <c r="T615" s="59" t="e">
        <f>Tabla1[[#This Row],[ENTRADA ETAPA 2 (m3)]]-Tabla1[[#This Row],[PERMEADO ETAPA 2 (m3)]]</f>
        <v>#REF!</v>
      </c>
      <c r="U615" s="58" t="s">
        <v>18</v>
      </c>
      <c r="V615" s="59">
        <f>Tabla1[[#This Row],[VOLUMEN ENVIADO PERMEADO RO (m3)]]</f>
        <v>0</v>
      </c>
      <c r="W615" s="106" t="e">
        <f>Tabla1[[#This Row],[TOTAL CONSUMO AGUA LIMPIA PRODUCCIÓN (m3)]]+Tabla1[[#This Row],[TOTAL CONSUMO AGUA RECHAZO PRODUCCIÓN (m3)]]</f>
        <v>#REF!</v>
      </c>
      <c r="X6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5" s="106">
        <v>0</v>
      </c>
      <c r="Z615" s="106"/>
      <c r="AA615" s="106" t="e">
        <f>+Tabla1[[#This Row],[VOLUMEN CONSUMO AGUA LIMPIA TINTORERIA (m3)]]</f>
        <v>#REF!</v>
      </c>
      <c r="AB615" s="104" t="e">
        <f>Tabla1[[#This Row],[VOLUMEN CONSUMO AGUA LIMPIA TINTORERIA (m3)]]/Tabla1[[#This Row],[TOTAL CONSUMO AGUA PRODUCCIÓN (m3)]]</f>
        <v>#REF!</v>
      </c>
      <c r="AC615" s="106" t="e">
        <f>Tabla1[[#This Row],[TOTAL CONSUMO AGUA LIMPIA PRODUCCIÓN (m3)]]-Tabla1[[#This Row],[VOLUMEN CONSUMO AGUA LIMPIA LAVANDERIA (m3)]]</f>
        <v>#REF!</v>
      </c>
      <c r="AD615" s="106">
        <v>0</v>
      </c>
      <c r="AE615" s="110"/>
      <c r="AF615" s="110">
        <v>65</v>
      </c>
      <c r="AG615" s="110">
        <v>45</v>
      </c>
      <c r="AH615" s="110">
        <f>Tabla1[[#This Row],[VOLUMEN CONSUMO AGUA LIMPIA LAVANDERIA (m3)]]</f>
        <v>0</v>
      </c>
      <c r="AI615" s="104" t="e">
        <f>Tabla1[[#This Row],[VOLUMEN CONSUMO AGUA LIMPIA LAVANDERIA (m3)]]/Tabla1[[#This Row],[TOTAL CONSUMO AGUA PRODUCCIÓN (m3)]]</f>
        <v>#REF!</v>
      </c>
      <c r="AJ615" s="110">
        <f>'[1]Contadores Por Turno 2026'!D617-'[1]Contadores Por Turno 2026'!D616</f>
        <v>0</v>
      </c>
      <c r="AK615" s="110">
        <v>0</v>
      </c>
      <c r="AL615" s="110"/>
      <c r="AM615" s="110">
        <v>19</v>
      </c>
      <c r="AN615" s="110">
        <v>0</v>
      </c>
      <c r="AO615" s="219">
        <f>'[1]Contadores Por Turno 2026'!R617-'[1]Contadores Por Turno 2026'!R616</f>
        <v>0</v>
      </c>
      <c r="AP615" s="109" t="str">
        <f t="shared" si="3"/>
        <v>%</v>
      </c>
      <c r="AQ615" s="219">
        <v>3004</v>
      </c>
      <c r="AR615" s="219">
        <v>8</v>
      </c>
      <c r="AS615" s="110">
        <f>'[1]Contadores Por Turno 2026'!L617-'[1]Contadores Por Turno 2026'!L616</f>
        <v>0</v>
      </c>
      <c r="AT615" s="219" t="e">
        <f>#REF!-#REF!</f>
        <v>#REF!</v>
      </c>
      <c r="AU615" s="107">
        <f>'[1]Contadores Por Turno 2026'!U617-'[1]Contadores Por Turno 2026'!U616</f>
        <v>0</v>
      </c>
      <c r="AV615" s="107">
        <f>'[1]Contadores Por Turno 2026'!V617-'[1]Contadores Por Turno 2026'!V616</f>
        <v>0</v>
      </c>
      <c r="AW615" s="107">
        <f>'[1]Contadores Por Turno 2026'!W617-'[1]Contadores Por Turno 2026'!W616</f>
        <v>0</v>
      </c>
      <c r="AX615" s="107"/>
      <c r="AY615" s="346">
        <f>('[1]Contadores Por Turno 2026'!AD617-'[1]Contadores Por Turno 2026'!AD616)</f>
        <v>0</v>
      </c>
      <c r="AZ615" s="346">
        <f>('[1]Contadores Por Turno 2026'!S617-'[1]Contadores Por Turno 2026'!S616)/1000</f>
        <v>0</v>
      </c>
      <c r="BA615" s="225"/>
      <c r="BB615" s="4"/>
    </row>
    <row r="616" spans="1:54" ht="15.75" thickBot="1" x14ac:dyDescent="0.3">
      <c r="A616" s="27">
        <f>+A615</f>
        <v>46227</v>
      </c>
      <c r="B616" s="28">
        <v>3</v>
      </c>
      <c r="C616" s="28">
        <f>WEEKNUM(Tabla1[[#This Row],[FECHA]],2)</f>
        <v>30</v>
      </c>
      <c r="D616" s="28">
        <f>DAY(Tabla1[[#This Row],[FECHA]])</f>
        <v>24</v>
      </c>
      <c r="E616" s="28" t="e">
        <f>#REF!-#REF!</f>
        <v>#REF!</v>
      </c>
      <c r="F616" s="28"/>
      <c r="G616" s="28"/>
      <c r="H61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6" s="28">
        <f>('[1]Contadores Por Turno 2026'!C618-'[1]Contadores Por Turno 2026'!C617)*10</f>
        <v>0</v>
      </c>
      <c r="J616" s="61">
        <f>Tabla1[[#This Row],[ENTRADA RO 1 (m3)]]</f>
        <v>0</v>
      </c>
      <c r="K616" s="61">
        <f>Tabla1[[#This Row],[RECHAZO ETAPA 1 (m3)]]</f>
        <v>0</v>
      </c>
      <c r="L616" s="61">
        <f>Tabla1[[#This Row],[PERMEADO ETAPA 1  (m3)]]</f>
        <v>0</v>
      </c>
      <c r="M616" s="60" t="e">
        <f>1-(Tabla1[[#This Row],[VOLUMEN ENVIADO A RO (m3)]]-Tabla1[[#This Row],[VOLUMEN ENVIADO PERMEADO RO (m3)]])/Tabla1[[#This Row],[VOLUMEN ENVIADO A RO (m3)]]</f>
        <v>#DIV/0!</v>
      </c>
      <c r="N616" s="61">
        <f>('[1]Contadores Por Turno 2026'!N618-'[1]Contadores Por Turno 2026'!N617)/1000</f>
        <v>0</v>
      </c>
      <c r="O616" s="61">
        <f>('[1]Contadores Por Turno 2026'!O618-'[1]Contadores Por Turno 2026'!O617)</f>
        <v>0</v>
      </c>
      <c r="P616" s="61">
        <f>+Tabla1[[#This Row],[ENTRADA RO 1 (m3)]]-Tabla1[[#This Row],[PERMEADO ETAPA 1  (m3)]]</f>
        <v>0</v>
      </c>
      <c r="Q616" s="60" t="e">
        <f>1-(Tabla1[[#This Row],[VOLUMEN ENVIADO A RO (m3)]]-Tabla1[[#This Row],[VOLUMEN ENVIADO PERMEADO RO (m3)]])/Tabla1[[#This Row],[VOLUMEN ENVIADO A RO (m3)]]</f>
        <v>#DIV/0!</v>
      </c>
      <c r="R616" s="61">
        <v>0</v>
      </c>
      <c r="S616" s="61" t="e">
        <f>((#REF!-#REF!))</f>
        <v>#REF!</v>
      </c>
      <c r="T616" s="61" t="e">
        <f>Tabla1[[#This Row],[ENTRADA ETAPA 2 (m3)]]-Tabla1[[#This Row],[PERMEADO ETAPA 2 (m3)]]</f>
        <v>#REF!</v>
      </c>
      <c r="U616" s="60" t="s">
        <v>18</v>
      </c>
      <c r="V616" s="61">
        <f>Tabla1[[#This Row],[VOLUMEN ENVIADO PERMEADO RO (m3)]]</f>
        <v>0</v>
      </c>
      <c r="W616" s="111" t="e">
        <f>Tabla1[[#This Row],[TOTAL CONSUMO AGUA LIMPIA PRODUCCIÓN (m3)]]+Tabla1[[#This Row],[TOTAL CONSUMO AGUA RECHAZO PRODUCCIÓN (m3)]]</f>
        <v>#REF!</v>
      </c>
      <c r="X61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6" s="111">
        <v>0</v>
      </c>
      <c r="Z616" s="111"/>
      <c r="AA616" s="111" t="e">
        <f>+Tabla1[[#This Row],[VOLUMEN CONSUMO AGUA LIMPIA TINTORERIA (m3)]]</f>
        <v>#REF!</v>
      </c>
      <c r="AB616" s="104" t="e">
        <f>Tabla1[[#This Row],[VOLUMEN CONSUMO AGUA LIMPIA TINTORERIA (m3)]]/Tabla1[[#This Row],[TOTAL CONSUMO AGUA PRODUCCIÓN (m3)]]</f>
        <v>#REF!</v>
      </c>
      <c r="AC616" s="111" t="e">
        <f>Tabla1[[#This Row],[TOTAL CONSUMO AGUA LIMPIA PRODUCCIÓN (m3)]]-Tabla1[[#This Row],[VOLUMEN CONSUMO AGUA LIMPIA LAVANDERIA (m3)]]</f>
        <v>#REF!</v>
      </c>
      <c r="AD616" s="111">
        <v>0</v>
      </c>
      <c r="AE616" s="115"/>
      <c r="AF616" s="115">
        <v>65</v>
      </c>
      <c r="AG616" s="115">
        <v>45</v>
      </c>
      <c r="AH616" s="115">
        <f>Tabla1[[#This Row],[VOLUMEN CONSUMO AGUA LIMPIA LAVANDERIA (m3)]]</f>
        <v>0</v>
      </c>
      <c r="AI616" s="104" t="e">
        <f>Tabla1[[#This Row],[VOLUMEN CONSUMO AGUA LIMPIA LAVANDERIA (m3)]]/Tabla1[[#This Row],[TOTAL CONSUMO AGUA PRODUCCIÓN (m3)]]</f>
        <v>#REF!</v>
      </c>
      <c r="AJ616" s="115">
        <f>'[1]Contadores Por Turno 2026'!D618-'[1]Contadores Por Turno 2026'!D617</f>
        <v>0</v>
      </c>
      <c r="AK616" s="115">
        <v>0</v>
      </c>
      <c r="AL616" s="115"/>
      <c r="AM616" s="115">
        <v>19</v>
      </c>
      <c r="AN616" s="115">
        <v>0</v>
      </c>
      <c r="AO616" s="220">
        <f>'[1]Contadores Por Turno 2026'!R618-'[1]Contadores Por Turno 2026'!R617</f>
        <v>0</v>
      </c>
      <c r="AP616" s="114" t="str">
        <f t="shared" si="3"/>
        <v>%</v>
      </c>
      <c r="AQ616" s="220"/>
      <c r="AR616" s="220">
        <v>8</v>
      </c>
      <c r="AS616" s="115">
        <f>'[1]Contadores Por Turno 2026'!L618-'[1]Contadores Por Turno 2026'!L617</f>
        <v>0</v>
      </c>
      <c r="AT616" s="220" t="e">
        <f>#REF!-#REF!</f>
        <v>#REF!</v>
      </c>
      <c r="AU616" s="112">
        <f>'[1]Contadores Por Turno 2026'!U618-'[1]Contadores Por Turno 2026'!U617</f>
        <v>0</v>
      </c>
      <c r="AV616" s="112">
        <f>'[1]Contadores Por Turno 2026'!V618-'[1]Contadores Por Turno 2026'!V617</f>
        <v>0</v>
      </c>
      <c r="AW616" s="112">
        <f>'[1]Contadores Por Turno 2026'!W618-'[1]Contadores Por Turno 2026'!W617</f>
        <v>0</v>
      </c>
      <c r="AX616" s="112"/>
      <c r="AY616" s="112">
        <f>('[1]Contadores Por Turno 2026'!AD618-'[1]Contadores Por Turno 2026'!AD617)</f>
        <v>0</v>
      </c>
      <c r="AZ616" s="112">
        <f>('[1]Contadores Por Turno 2026'!S618-'[1]Contadores Por Turno 2026'!S617)/1000</f>
        <v>0</v>
      </c>
      <c r="BA616" s="225"/>
      <c r="BB616" s="4"/>
    </row>
    <row r="617" spans="1:54" ht="15.75" thickBot="1" x14ac:dyDescent="0.3">
      <c r="A617" s="25">
        <f>+A616+1</f>
        <v>46228</v>
      </c>
      <c r="B617" s="26">
        <v>1</v>
      </c>
      <c r="C617" s="26">
        <f>WEEKNUM(Tabla1[[#This Row],[FECHA]],2)</f>
        <v>30</v>
      </c>
      <c r="D617" s="26">
        <f>DAY(Tabla1[[#This Row],[FECHA]])</f>
        <v>25</v>
      </c>
      <c r="E617" s="26" t="e">
        <f>#REF!-#REF!</f>
        <v>#REF!</v>
      </c>
      <c r="F617" s="26"/>
      <c r="G617" s="26"/>
      <c r="H6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7" s="26">
        <f>('[1]Contadores Por Turno 2026'!C619-'[1]Contadores Por Turno 2026'!C618)*10</f>
        <v>0</v>
      </c>
      <c r="J617" s="57">
        <f>Tabla1[[#This Row],[ENTRADA RO 1 (m3)]]</f>
        <v>0</v>
      </c>
      <c r="K617" s="57">
        <f>Tabla1[[#This Row],[RECHAZO ETAPA 1 (m3)]]</f>
        <v>0</v>
      </c>
      <c r="L617" s="57">
        <f>Tabla1[[#This Row],[PERMEADO ETAPA 1  (m3)]]</f>
        <v>0</v>
      </c>
      <c r="M617" s="56" t="e">
        <f>1-(Tabla1[[#This Row],[VOLUMEN ENVIADO A RO (m3)]]-Tabla1[[#This Row],[VOLUMEN ENVIADO PERMEADO RO (m3)]])/Tabla1[[#This Row],[VOLUMEN ENVIADO A RO (m3)]]</f>
        <v>#DIV/0!</v>
      </c>
      <c r="N617" s="57">
        <f>('[1]Contadores Por Turno 2026'!N619-'[1]Contadores Por Turno 2026'!N618)/1000</f>
        <v>0</v>
      </c>
      <c r="O617" s="57">
        <f>('[1]Contadores Por Turno 2026'!O619-'[1]Contadores Por Turno 2026'!O618)</f>
        <v>0</v>
      </c>
      <c r="P617" s="57">
        <f>+Tabla1[[#This Row],[ENTRADA RO 1 (m3)]]-Tabla1[[#This Row],[PERMEADO ETAPA 1  (m3)]]</f>
        <v>0</v>
      </c>
      <c r="Q617" s="56" t="e">
        <f>1-(Tabla1[[#This Row],[VOLUMEN ENVIADO A RO (m3)]]-Tabla1[[#This Row],[VOLUMEN ENVIADO PERMEADO RO (m3)]])/Tabla1[[#This Row],[VOLUMEN ENVIADO A RO (m3)]]</f>
        <v>#DIV/0!</v>
      </c>
      <c r="R617" s="57">
        <v>0</v>
      </c>
      <c r="S617" s="57" t="e">
        <f>((#REF!-#REF!))</f>
        <v>#REF!</v>
      </c>
      <c r="T617" s="57" t="e">
        <f>Tabla1[[#This Row],[ENTRADA ETAPA 2 (m3)]]-Tabla1[[#This Row],[PERMEADO ETAPA 2 (m3)]]</f>
        <v>#REF!</v>
      </c>
      <c r="U617" s="56" t="s">
        <v>18</v>
      </c>
      <c r="V617" s="57">
        <f>Tabla1[[#This Row],[VOLUMEN ENVIADO PERMEADO RO (m3)]]</f>
        <v>0</v>
      </c>
      <c r="W617" s="101" t="e">
        <f>Tabla1[[#This Row],[TOTAL CONSUMO AGUA LIMPIA PRODUCCIÓN (m3)]]+Tabla1[[#This Row],[TOTAL CONSUMO AGUA RECHAZO PRODUCCIÓN (m3)]]</f>
        <v>#REF!</v>
      </c>
      <c r="X6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7" s="101">
        <v>0</v>
      </c>
      <c r="Z617" s="101"/>
      <c r="AA617" s="101" t="e">
        <f>+Tabla1[[#This Row],[VOLUMEN CONSUMO AGUA LIMPIA TINTORERIA (m3)]]</f>
        <v>#REF!</v>
      </c>
      <c r="AB617" s="104" t="e">
        <f>Tabla1[[#This Row],[VOLUMEN CONSUMO AGUA LIMPIA TINTORERIA (m3)]]/Tabla1[[#This Row],[TOTAL CONSUMO AGUA PRODUCCIÓN (m3)]]</f>
        <v>#REF!</v>
      </c>
      <c r="AC617" s="101" t="e">
        <f>Tabla1[[#This Row],[TOTAL CONSUMO AGUA LIMPIA PRODUCCIÓN (m3)]]-Tabla1[[#This Row],[VOLUMEN CONSUMO AGUA LIMPIA LAVANDERIA (m3)]]</f>
        <v>#REF!</v>
      </c>
      <c r="AD617" s="101">
        <v>0</v>
      </c>
      <c r="AE617" s="105"/>
      <c r="AF617" s="105">
        <v>65</v>
      </c>
      <c r="AG617" s="105">
        <v>45</v>
      </c>
      <c r="AH617" s="105">
        <f>Tabla1[[#This Row],[VOLUMEN CONSUMO AGUA LIMPIA LAVANDERIA (m3)]]</f>
        <v>0</v>
      </c>
      <c r="AI617" s="104" t="e">
        <f>Tabla1[[#This Row],[VOLUMEN CONSUMO AGUA LIMPIA LAVANDERIA (m3)]]/Tabla1[[#This Row],[TOTAL CONSUMO AGUA PRODUCCIÓN (m3)]]</f>
        <v>#REF!</v>
      </c>
      <c r="AJ617" s="105">
        <f>'[1]Contadores Por Turno 2026'!D619-'[1]Contadores Por Turno 2026'!D618</f>
        <v>0</v>
      </c>
      <c r="AK617" s="105">
        <v>0</v>
      </c>
      <c r="AL617" s="105"/>
      <c r="AM617" s="105">
        <v>19</v>
      </c>
      <c r="AN617" s="105">
        <v>0</v>
      </c>
      <c r="AO617" s="218">
        <f>'[1]Contadores Por Turno 2026'!R619-'[1]Contadores Por Turno 2026'!R618</f>
        <v>0</v>
      </c>
      <c r="AP617" s="104" t="str">
        <f t="shared" si="3"/>
        <v>%</v>
      </c>
      <c r="AQ617" s="218"/>
      <c r="AR617" s="218">
        <v>8</v>
      </c>
      <c r="AS617" s="105">
        <f>'[1]Contadores Por Turno 2026'!L619-'[1]Contadores Por Turno 2026'!L618</f>
        <v>0</v>
      </c>
      <c r="AT617" s="218" t="e">
        <f>#REF!-#REF!</f>
        <v>#REF!</v>
      </c>
      <c r="AU617" s="102">
        <f>'[1]Contadores Por Turno 2026'!U619-'[1]Contadores Por Turno 2026'!U618</f>
        <v>0</v>
      </c>
      <c r="AV617" s="102">
        <f>'[1]Contadores Por Turno 2026'!V619-'[1]Contadores Por Turno 2026'!V618</f>
        <v>0</v>
      </c>
      <c r="AW617" s="102">
        <f>'[1]Contadores Por Turno 2026'!W619-'[1]Contadores Por Turno 2026'!W618</f>
        <v>0</v>
      </c>
      <c r="AX617" s="102"/>
      <c r="AY617" s="345">
        <f>('[1]Contadores Por Turno 2026'!AD619-'[1]Contadores Por Turno 2026'!AD618)</f>
        <v>0</v>
      </c>
      <c r="AZ617" s="345">
        <f>('[1]Contadores Por Turno 2026'!S619-'[1]Contadores Por Turno 2026'!S618)/1000</f>
        <v>0</v>
      </c>
      <c r="BA617" s="225"/>
      <c r="BB617" s="4"/>
    </row>
    <row r="618" spans="1:54" ht="15.75" thickBot="1" x14ac:dyDescent="0.3">
      <c r="A618" s="23">
        <f>+A617</f>
        <v>46228</v>
      </c>
      <c r="B618" s="17">
        <v>2</v>
      </c>
      <c r="C618" s="17">
        <f>WEEKNUM(Tabla1[[#This Row],[FECHA]],2)</f>
        <v>30</v>
      </c>
      <c r="D618" s="17">
        <f>DAY(Tabla1[[#This Row],[FECHA]])</f>
        <v>25</v>
      </c>
      <c r="E618" s="17" t="e">
        <f>#REF!-#REF!</f>
        <v>#REF!</v>
      </c>
      <c r="F618" s="17">
        <f>AVERAGE(F621,F615)</f>
        <v>295</v>
      </c>
      <c r="H61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8" s="17">
        <f>('[1]Contadores Por Turno 2026'!C620-'[1]Contadores Por Turno 2026'!C619)*10</f>
        <v>0</v>
      </c>
      <c r="J618" s="59">
        <f>Tabla1[[#This Row],[ENTRADA RO 1 (m3)]]</f>
        <v>0</v>
      </c>
      <c r="K618" s="59">
        <f>Tabla1[[#This Row],[RECHAZO ETAPA 1 (m3)]]</f>
        <v>0</v>
      </c>
      <c r="L618" s="59">
        <f>Tabla1[[#This Row],[PERMEADO ETAPA 1  (m3)]]</f>
        <v>0</v>
      </c>
      <c r="M618" s="58" t="e">
        <f>1-(Tabla1[[#This Row],[VOLUMEN ENVIADO A RO (m3)]]-Tabla1[[#This Row],[VOLUMEN ENVIADO PERMEADO RO (m3)]])/Tabla1[[#This Row],[VOLUMEN ENVIADO A RO (m3)]]</f>
        <v>#DIV/0!</v>
      </c>
      <c r="N618" s="59">
        <f>('[1]Contadores Por Turno 2026'!N620-'[1]Contadores Por Turno 2026'!N619)/1000</f>
        <v>0</v>
      </c>
      <c r="O618" s="59">
        <f>('[1]Contadores Por Turno 2026'!O620-'[1]Contadores Por Turno 2026'!O619)</f>
        <v>0</v>
      </c>
      <c r="P618" s="59">
        <f>+Tabla1[[#This Row],[ENTRADA RO 1 (m3)]]-Tabla1[[#This Row],[PERMEADO ETAPA 1  (m3)]]</f>
        <v>0</v>
      </c>
      <c r="Q618" s="58" t="e">
        <f>1-(Tabla1[[#This Row],[VOLUMEN ENVIADO A RO (m3)]]-Tabla1[[#This Row],[VOLUMEN ENVIADO PERMEADO RO (m3)]])/Tabla1[[#This Row],[VOLUMEN ENVIADO A RO (m3)]]</f>
        <v>#DIV/0!</v>
      </c>
      <c r="R618" s="59">
        <v>0</v>
      </c>
      <c r="S618" s="59" t="e">
        <f>((#REF!-#REF!))</f>
        <v>#REF!</v>
      </c>
      <c r="T618" s="59" t="e">
        <f>Tabla1[[#This Row],[ENTRADA ETAPA 2 (m3)]]-Tabla1[[#This Row],[PERMEADO ETAPA 2 (m3)]]</f>
        <v>#REF!</v>
      </c>
      <c r="U618" s="58" t="s">
        <v>18</v>
      </c>
      <c r="V618" s="59">
        <f>Tabla1[[#This Row],[VOLUMEN ENVIADO PERMEADO RO (m3)]]</f>
        <v>0</v>
      </c>
      <c r="W618" s="106" t="e">
        <f>Tabla1[[#This Row],[TOTAL CONSUMO AGUA LIMPIA PRODUCCIÓN (m3)]]+Tabla1[[#This Row],[TOTAL CONSUMO AGUA RECHAZO PRODUCCIÓN (m3)]]</f>
        <v>#REF!</v>
      </c>
      <c r="X6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8" s="106">
        <v>0</v>
      </c>
      <c r="Z618" s="106"/>
      <c r="AA618" s="106" t="e">
        <f>+Tabla1[[#This Row],[VOLUMEN CONSUMO AGUA LIMPIA TINTORERIA (m3)]]</f>
        <v>#REF!</v>
      </c>
      <c r="AB618" s="104" t="e">
        <f>Tabla1[[#This Row],[VOLUMEN CONSUMO AGUA LIMPIA TINTORERIA (m3)]]/Tabla1[[#This Row],[TOTAL CONSUMO AGUA PRODUCCIÓN (m3)]]</f>
        <v>#REF!</v>
      </c>
      <c r="AC618" s="106" t="e">
        <f>Tabla1[[#This Row],[TOTAL CONSUMO AGUA LIMPIA PRODUCCIÓN (m3)]]-Tabla1[[#This Row],[VOLUMEN CONSUMO AGUA LIMPIA LAVANDERIA (m3)]]</f>
        <v>#REF!</v>
      </c>
      <c r="AD618" s="106">
        <v>0</v>
      </c>
      <c r="AE618" s="110"/>
      <c r="AF618" s="110">
        <v>65</v>
      </c>
      <c r="AG618" s="110">
        <v>45</v>
      </c>
      <c r="AH618" s="110">
        <f>Tabla1[[#This Row],[VOLUMEN CONSUMO AGUA LIMPIA LAVANDERIA (m3)]]</f>
        <v>0</v>
      </c>
      <c r="AI618" s="104" t="e">
        <f>Tabla1[[#This Row],[VOLUMEN CONSUMO AGUA LIMPIA LAVANDERIA (m3)]]/Tabla1[[#This Row],[TOTAL CONSUMO AGUA PRODUCCIÓN (m3)]]</f>
        <v>#REF!</v>
      </c>
      <c r="AJ618" s="110">
        <f>'[1]Contadores Por Turno 2026'!D620-'[1]Contadores Por Turno 2026'!D619</f>
        <v>0</v>
      </c>
      <c r="AK618" s="110">
        <v>0</v>
      </c>
      <c r="AL618" s="110"/>
      <c r="AM618" s="110">
        <v>19</v>
      </c>
      <c r="AN618" s="110">
        <v>0</v>
      </c>
      <c r="AO618" s="219">
        <f>'[1]Contadores Por Turno 2026'!R620-'[1]Contadores Por Turno 2026'!R619</f>
        <v>0</v>
      </c>
      <c r="AP618" s="109" t="str">
        <f t="shared" si="3"/>
        <v>%</v>
      </c>
      <c r="AQ618" s="219">
        <v>5290</v>
      </c>
      <c r="AR618" s="219">
        <v>8</v>
      </c>
      <c r="AS618" s="110">
        <f>'[1]Contadores Por Turno 2026'!L620-'[1]Contadores Por Turno 2026'!L619</f>
        <v>0</v>
      </c>
      <c r="AT618" s="219" t="e">
        <f>#REF!-#REF!</f>
        <v>#REF!</v>
      </c>
      <c r="AU618" s="107">
        <f>'[1]Contadores Por Turno 2026'!U620-'[1]Contadores Por Turno 2026'!U619</f>
        <v>0</v>
      </c>
      <c r="AV618" s="107">
        <f>'[1]Contadores Por Turno 2026'!V620-'[1]Contadores Por Turno 2026'!V619</f>
        <v>0</v>
      </c>
      <c r="AW618" s="107">
        <f>'[1]Contadores Por Turno 2026'!W620-'[1]Contadores Por Turno 2026'!W619</f>
        <v>0</v>
      </c>
      <c r="AX618" s="107"/>
      <c r="AY618" s="346">
        <f>('[1]Contadores Por Turno 2026'!AD620-'[1]Contadores Por Turno 2026'!AD619)</f>
        <v>0</v>
      </c>
      <c r="AZ618" s="346">
        <f>('[1]Contadores Por Turno 2026'!S620-'[1]Contadores Por Turno 2026'!S619)/1000</f>
        <v>0</v>
      </c>
      <c r="BA618" s="225"/>
      <c r="BB618" s="4"/>
    </row>
    <row r="619" spans="1:54" ht="15.75" thickBot="1" x14ac:dyDescent="0.3">
      <c r="A619" s="27">
        <f>+A618</f>
        <v>46228</v>
      </c>
      <c r="B619" s="28">
        <v>3</v>
      </c>
      <c r="C619" s="28">
        <f>WEEKNUM(Tabla1[[#This Row],[FECHA]],2)</f>
        <v>30</v>
      </c>
      <c r="D619" s="28">
        <f>DAY(Tabla1[[#This Row],[FECHA]])</f>
        <v>25</v>
      </c>
      <c r="E619" s="28" t="e">
        <f>#REF!-#REF!</f>
        <v>#REF!</v>
      </c>
      <c r="F619" s="28"/>
      <c r="G619" s="28"/>
      <c r="H61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9" s="28">
        <f>('[1]Contadores Por Turno 2026'!C621-'[1]Contadores Por Turno 2026'!C620)*10</f>
        <v>0</v>
      </c>
      <c r="J619" s="61">
        <f>Tabla1[[#This Row],[ENTRADA RO 1 (m3)]]</f>
        <v>0</v>
      </c>
      <c r="K619" s="61">
        <f>Tabla1[[#This Row],[RECHAZO ETAPA 1 (m3)]]</f>
        <v>0</v>
      </c>
      <c r="L619" s="61">
        <f>Tabla1[[#This Row],[PERMEADO ETAPA 1  (m3)]]</f>
        <v>0</v>
      </c>
      <c r="M619" s="60" t="e">
        <f>1-(Tabla1[[#This Row],[VOLUMEN ENVIADO A RO (m3)]]-Tabla1[[#This Row],[VOLUMEN ENVIADO PERMEADO RO (m3)]])/Tabla1[[#This Row],[VOLUMEN ENVIADO A RO (m3)]]</f>
        <v>#DIV/0!</v>
      </c>
      <c r="N619" s="61">
        <f>('[1]Contadores Por Turno 2026'!N621-'[1]Contadores Por Turno 2026'!N620)/1000</f>
        <v>0</v>
      </c>
      <c r="O619" s="61">
        <f>('[1]Contadores Por Turno 2026'!O621-'[1]Contadores Por Turno 2026'!O620)</f>
        <v>0</v>
      </c>
      <c r="P619" s="61">
        <f>+Tabla1[[#This Row],[ENTRADA RO 1 (m3)]]-Tabla1[[#This Row],[PERMEADO ETAPA 1  (m3)]]</f>
        <v>0</v>
      </c>
      <c r="Q619" s="60" t="e">
        <f>1-(Tabla1[[#This Row],[VOLUMEN ENVIADO A RO (m3)]]-Tabla1[[#This Row],[VOLUMEN ENVIADO PERMEADO RO (m3)]])/Tabla1[[#This Row],[VOLUMEN ENVIADO A RO (m3)]]</f>
        <v>#DIV/0!</v>
      </c>
      <c r="R619" s="61">
        <v>0</v>
      </c>
      <c r="S619" s="61" t="e">
        <f>((#REF!-#REF!))</f>
        <v>#REF!</v>
      </c>
      <c r="T619" s="61" t="e">
        <f>Tabla1[[#This Row],[ENTRADA ETAPA 2 (m3)]]-Tabla1[[#This Row],[PERMEADO ETAPA 2 (m3)]]</f>
        <v>#REF!</v>
      </c>
      <c r="U619" s="60" t="s">
        <v>18</v>
      </c>
      <c r="V619" s="61">
        <f>Tabla1[[#This Row],[VOLUMEN ENVIADO PERMEADO RO (m3)]]</f>
        <v>0</v>
      </c>
      <c r="W619" s="111" t="e">
        <f>Tabla1[[#This Row],[TOTAL CONSUMO AGUA LIMPIA PRODUCCIÓN (m3)]]+Tabla1[[#This Row],[TOTAL CONSUMO AGUA RECHAZO PRODUCCIÓN (m3)]]</f>
        <v>#REF!</v>
      </c>
      <c r="X61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9" s="111">
        <v>0</v>
      </c>
      <c r="Z619" s="111"/>
      <c r="AA619" s="111" t="e">
        <f>+Tabla1[[#This Row],[VOLUMEN CONSUMO AGUA LIMPIA TINTORERIA (m3)]]</f>
        <v>#REF!</v>
      </c>
      <c r="AB619" s="104" t="e">
        <f>Tabla1[[#This Row],[VOLUMEN CONSUMO AGUA LIMPIA TINTORERIA (m3)]]/Tabla1[[#This Row],[TOTAL CONSUMO AGUA PRODUCCIÓN (m3)]]</f>
        <v>#REF!</v>
      </c>
      <c r="AC619" s="111" t="e">
        <f>Tabla1[[#This Row],[TOTAL CONSUMO AGUA LIMPIA PRODUCCIÓN (m3)]]-Tabla1[[#This Row],[VOLUMEN CONSUMO AGUA LIMPIA LAVANDERIA (m3)]]</f>
        <v>#REF!</v>
      </c>
      <c r="AD619" s="111">
        <v>0</v>
      </c>
      <c r="AE619" s="115"/>
      <c r="AF619" s="115">
        <v>65</v>
      </c>
      <c r="AG619" s="115">
        <v>45</v>
      </c>
      <c r="AH619" s="115">
        <f>Tabla1[[#This Row],[VOLUMEN CONSUMO AGUA LIMPIA LAVANDERIA (m3)]]</f>
        <v>0</v>
      </c>
      <c r="AI619" s="104" t="e">
        <f>Tabla1[[#This Row],[VOLUMEN CONSUMO AGUA LIMPIA LAVANDERIA (m3)]]/Tabla1[[#This Row],[TOTAL CONSUMO AGUA PRODUCCIÓN (m3)]]</f>
        <v>#REF!</v>
      </c>
      <c r="AJ619" s="115">
        <f>'[1]Contadores Por Turno 2026'!D621-'[1]Contadores Por Turno 2026'!D620</f>
        <v>0</v>
      </c>
      <c r="AK619" s="115">
        <v>0</v>
      </c>
      <c r="AL619" s="115"/>
      <c r="AM619" s="115">
        <v>19</v>
      </c>
      <c r="AN619" s="115">
        <v>0</v>
      </c>
      <c r="AO619" s="220">
        <f>'[1]Contadores Por Turno 2026'!R621-'[1]Contadores Por Turno 2026'!R620</f>
        <v>0</v>
      </c>
      <c r="AP619" s="114" t="str">
        <f t="shared" si="3"/>
        <v>%</v>
      </c>
      <c r="AQ619" s="220"/>
      <c r="AR619" s="220">
        <v>8</v>
      </c>
      <c r="AS619" s="115">
        <f>'[1]Contadores Por Turno 2026'!L621-'[1]Contadores Por Turno 2026'!L620</f>
        <v>0</v>
      </c>
      <c r="AT619" s="220" t="e">
        <f>#REF!-#REF!</f>
        <v>#REF!</v>
      </c>
      <c r="AU619" s="112">
        <f>'[1]Contadores Por Turno 2026'!U621-'[1]Contadores Por Turno 2026'!U620</f>
        <v>0</v>
      </c>
      <c r="AV619" s="112">
        <f>'[1]Contadores Por Turno 2026'!V621-'[1]Contadores Por Turno 2026'!V620</f>
        <v>0</v>
      </c>
      <c r="AW619" s="112">
        <f>'[1]Contadores Por Turno 2026'!W621-'[1]Contadores Por Turno 2026'!W620</f>
        <v>0</v>
      </c>
      <c r="AX619" s="112"/>
      <c r="AY619" s="112">
        <f>('[1]Contadores Por Turno 2026'!AD621-'[1]Contadores Por Turno 2026'!AD620)</f>
        <v>0</v>
      </c>
      <c r="AZ619" s="112">
        <f>('[1]Contadores Por Turno 2026'!S621-'[1]Contadores Por Turno 2026'!S620)/1000</f>
        <v>0</v>
      </c>
      <c r="BA619" s="225"/>
      <c r="BB619" s="4"/>
    </row>
    <row r="620" spans="1:54" ht="15.75" thickBot="1" x14ac:dyDescent="0.3">
      <c r="A620" s="25">
        <f>+A619+1</f>
        <v>46229</v>
      </c>
      <c r="B620" s="26">
        <v>1</v>
      </c>
      <c r="C620" s="26">
        <f>WEEKNUM(Tabla1[[#This Row],[FECHA]],2)</f>
        <v>30</v>
      </c>
      <c r="D620" s="26">
        <f>DAY(Tabla1[[#This Row],[FECHA]])</f>
        <v>26</v>
      </c>
      <c r="E620" s="26" t="e">
        <f>#REF!-#REF!</f>
        <v>#REF!</v>
      </c>
      <c r="F620" s="26"/>
      <c r="G620" s="26"/>
      <c r="H6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0" s="26">
        <f>('[1]Contadores Por Turno 2026'!C622-'[1]Contadores Por Turno 2026'!C621)*10</f>
        <v>0</v>
      </c>
      <c r="J620" s="57">
        <f>Tabla1[[#This Row],[ENTRADA RO 1 (m3)]]</f>
        <v>0</v>
      </c>
      <c r="K620" s="57">
        <f>Tabla1[[#This Row],[RECHAZO ETAPA 1 (m3)]]</f>
        <v>0</v>
      </c>
      <c r="L620" s="57">
        <f>Tabla1[[#This Row],[PERMEADO ETAPA 1  (m3)]]</f>
        <v>0</v>
      </c>
      <c r="M620" s="56" t="e">
        <f>1-(Tabla1[[#This Row],[VOLUMEN ENVIADO A RO (m3)]]-Tabla1[[#This Row],[VOLUMEN ENVIADO PERMEADO RO (m3)]])/Tabla1[[#This Row],[VOLUMEN ENVIADO A RO (m3)]]</f>
        <v>#DIV/0!</v>
      </c>
      <c r="N620" s="57">
        <f>('[1]Contadores Por Turno 2026'!N622-'[1]Contadores Por Turno 2026'!N621)/1000</f>
        <v>0</v>
      </c>
      <c r="O620" s="57">
        <f>('[1]Contadores Por Turno 2026'!O622-'[1]Contadores Por Turno 2026'!O621)</f>
        <v>0</v>
      </c>
      <c r="P620" s="57">
        <f>+Tabla1[[#This Row],[ENTRADA RO 1 (m3)]]-Tabla1[[#This Row],[PERMEADO ETAPA 1  (m3)]]</f>
        <v>0</v>
      </c>
      <c r="Q620" s="56" t="e">
        <f>1-(Tabla1[[#This Row],[VOLUMEN ENVIADO A RO (m3)]]-Tabla1[[#This Row],[VOLUMEN ENVIADO PERMEADO RO (m3)]])/Tabla1[[#This Row],[VOLUMEN ENVIADO A RO (m3)]]</f>
        <v>#DIV/0!</v>
      </c>
      <c r="R620" s="57">
        <v>0</v>
      </c>
      <c r="S620" s="57" t="e">
        <f>((#REF!-#REF!))</f>
        <v>#REF!</v>
      </c>
      <c r="T620" s="57" t="e">
        <f>Tabla1[[#This Row],[ENTRADA ETAPA 2 (m3)]]-Tabla1[[#This Row],[PERMEADO ETAPA 2 (m3)]]</f>
        <v>#REF!</v>
      </c>
      <c r="U620" s="56" t="s">
        <v>18</v>
      </c>
      <c r="V620" s="57">
        <f>Tabla1[[#This Row],[VOLUMEN ENVIADO PERMEADO RO (m3)]]</f>
        <v>0</v>
      </c>
      <c r="W620" s="101" t="e">
        <f>Tabla1[[#This Row],[TOTAL CONSUMO AGUA LIMPIA PRODUCCIÓN (m3)]]+Tabla1[[#This Row],[TOTAL CONSUMO AGUA RECHAZO PRODUCCIÓN (m3)]]</f>
        <v>#REF!</v>
      </c>
      <c r="X6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0" s="101">
        <v>0</v>
      </c>
      <c r="Z620" s="101"/>
      <c r="AA620" s="101" t="e">
        <f>+Tabla1[[#This Row],[VOLUMEN CONSUMO AGUA LIMPIA TINTORERIA (m3)]]</f>
        <v>#REF!</v>
      </c>
      <c r="AB620" s="104" t="e">
        <f>Tabla1[[#This Row],[VOLUMEN CONSUMO AGUA LIMPIA TINTORERIA (m3)]]/Tabla1[[#This Row],[TOTAL CONSUMO AGUA PRODUCCIÓN (m3)]]</f>
        <v>#REF!</v>
      </c>
      <c r="AC620" s="101" t="e">
        <f>Tabla1[[#This Row],[TOTAL CONSUMO AGUA LIMPIA PRODUCCIÓN (m3)]]-Tabla1[[#This Row],[VOLUMEN CONSUMO AGUA LIMPIA LAVANDERIA (m3)]]</f>
        <v>#REF!</v>
      </c>
      <c r="AD620" s="101">
        <v>0</v>
      </c>
      <c r="AE620" s="105"/>
      <c r="AF620" s="105">
        <v>65</v>
      </c>
      <c r="AG620" s="105">
        <v>45</v>
      </c>
      <c r="AH620" s="105">
        <f>Tabla1[[#This Row],[VOLUMEN CONSUMO AGUA LIMPIA LAVANDERIA (m3)]]</f>
        <v>0</v>
      </c>
      <c r="AI620" s="104" t="e">
        <f>Tabla1[[#This Row],[VOLUMEN CONSUMO AGUA LIMPIA LAVANDERIA (m3)]]/Tabla1[[#This Row],[TOTAL CONSUMO AGUA PRODUCCIÓN (m3)]]</f>
        <v>#REF!</v>
      </c>
      <c r="AJ620" s="105">
        <f>'[1]Contadores Por Turno 2026'!D622-'[1]Contadores Por Turno 2026'!D621</f>
        <v>0</v>
      </c>
      <c r="AK620" s="105">
        <v>0</v>
      </c>
      <c r="AL620" s="105"/>
      <c r="AM620" s="105">
        <v>19</v>
      </c>
      <c r="AN620" s="105">
        <v>0</v>
      </c>
      <c r="AO620" s="218">
        <f>'[1]Contadores Por Turno 2026'!R622-'[1]Contadores Por Turno 2026'!R621</f>
        <v>0</v>
      </c>
      <c r="AP620" s="104" t="str">
        <f t="shared" si="3"/>
        <v>%</v>
      </c>
      <c r="AQ620" s="218"/>
      <c r="AR620" s="218">
        <v>8</v>
      </c>
      <c r="AS620" s="105">
        <f>'[1]Contadores Por Turno 2026'!L622-'[1]Contadores Por Turno 2026'!L621</f>
        <v>0</v>
      </c>
      <c r="AT620" s="218" t="e">
        <f>#REF!-#REF!</f>
        <v>#REF!</v>
      </c>
      <c r="AU620" s="102">
        <f>'[1]Contadores Por Turno 2026'!U622-'[1]Contadores Por Turno 2026'!U621</f>
        <v>0</v>
      </c>
      <c r="AV620" s="102">
        <f>'[1]Contadores Por Turno 2026'!V622-'[1]Contadores Por Turno 2026'!V621</f>
        <v>0</v>
      </c>
      <c r="AW620" s="102">
        <f>'[1]Contadores Por Turno 2026'!W622-'[1]Contadores Por Turno 2026'!W621</f>
        <v>0</v>
      </c>
      <c r="AX620" s="102"/>
      <c r="AY620" s="345">
        <f>('[1]Contadores Por Turno 2026'!AD622-'[1]Contadores Por Turno 2026'!AD621)</f>
        <v>0</v>
      </c>
      <c r="AZ620" s="345">
        <f>('[1]Contadores Por Turno 2026'!S622-'[1]Contadores Por Turno 2026'!S621)/1000</f>
        <v>0</v>
      </c>
      <c r="BA620" s="225"/>
      <c r="BB620" s="4"/>
    </row>
    <row r="621" spans="1:54" ht="15.75" thickBot="1" x14ac:dyDescent="0.3">
      <c r="A621" s="23">
        <f>+A620</f>
        <v>46229</v>
      </c>
      <c r="B621" s="17">
        <v>2</v>
      </c>
      <c r="C621" s="17">
        <f>WEEKNUM(Tabla1[[#This Row],[FECHA]],2)</f>
        <v>30</v>
      </c>
      <c r="D621" s="17">
        <f>DAY(Tabla1[[#This Row],[FECHA]])</f>
        <v>26</v>
      </c>
      <c r="E621" s="17" t="e">
        <f>#REF!-#REF!</f>
        <v>#REF!</v>
      </c>
      <c r="F621" s="17">
        <v>317</v>
      </c>
      <c r="H62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1" s="17">
        <f>('[1]Contadores Por Turno 2026'!C623-'[1]Contadores Por Turno 2026'!C622)*10</f>
        <v>0</v>
      </c>
      <c r="J621" s="59">
        <f>Tabla1[[#This Row],[ENTRADA RO 1 (m3)]]</f>
        <v>0</v>
      </c>
      <c r="K621" s="59">
        <f>Tabla1[[#This Row],[RECHAZO ETAPA 1 (m3)]]</f>
        <v>0</v>
      </c>
      <c r="L621" s="59">
        <f>Tabla1[[#This Row],[PERMEADO ETAPA 1  (m3)]]</f>
        <v>0</v>
      </c>
      <c r="M621" s="58" t="e">
        <f>1-(Tabla1[[#This Row],[VOLUMEN ENVIADO A RO (m3)]]-Tabla1[[#This Row],[VOLUMEN ENVIADO PERMEADO RO (m3)]])/Tabla1[[#This Row],[VOLUMEN ENVIADO A RO (m3)]]</f>
        <v>#DIV/0!</v>
      </c>
      <c r="N621" s="59">
        <f>('[1]Contadores Por Turno 2026'!N623-'[1]Contadores Por Turno 2026'!N622)/1000</f>
        <v>0</v>
      </c>
      <c r="O621" s="59">
        <f>('[1]Contadores Por Turno 2026'!O623-'[1]Contadores Por Turno 2026'!O622)</f>
        <v>0</v>
      </c>
      <c r="P621" s="59">
        <f>+Tabla1[[#This Row],[ENTRADA RO 1 (m3)]]-Tabla1[[#This Row],[PERMEADO ETAPA 1  (m3)]]</f>
        <v>0</v>
      </c>
      <c r="Q621" s="58" t="e">
        <f>1-(Tabla1[[#This Row],[VOLUMEN ENVIADO A RO (m3)]]-Tabla1[[#This Row],[VOLUMEN ENVIADO PERMEADO RO (m3)]])/Tabla1[[#This Row],[VOLUMEN ENVIADO A RO (m3)]]</f>
        <v>#DIV/0!</v>
      </c>
      <c r="R621" s="59">
        <v>0</v>
      </c>
      <c r="S621" s="59" t="e">
        <f>((#REF!-#REF!))</f>
        <v>#REF!</v>
      </c>
      <c r="T621" s="59" t="e">
        <f>Tabla1[[#This Row],[ENTRADA ETAPA 2 (m3)]]-Tabla1[[#This Row],[PERMEADO ETAPA 2 (m3)]]</f>
        <v>#REF!</v>
      </c>
      <c r="U621" s="58" t="s">
        <v>18</v>
      </c>
      <c r="V621" s="59">
        <f>Tabla1[[#This Row],[VOLUMEN ENVIADO PERMEADO RO (m3)]]</f>
        <v>0</v>
      </c>
      <c r="W621" s="106" t="e">
        <f>Tabla1[[#This Row],[TOTAL CONSUMO AGUA LIMPIA PRODUCCIÓN (m3)]]+Tabla1[[#This Row],[TOTAL CONSUMO AGUA RECHAZO PRODUCCIÓN (m3)]]</f>
        <v>#REF!</v>
      </c>
      <c r="X6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1" s="106">
        <v>0</v>
      </c>
      <c r="Z621" s="106"/>
      <c r="AA621" s="106" t="e">
        <f>+Tabla1[[#This Row],[VOLUMEN CONSUMO AGUA LIMPIA TINTORERIA (m3)]]</f>
        <v>#REF!</v>
      </c>
      <c r="AB621" s="104" t="e">
        <f>Tabla1[[#This Row],[VOLUMEN CONSUMO AGUA LIMPIA TINTORERIA (m3)]]/Tabla1[[#This Row],[TOTAL CONSUMO AGUA PRODUCCIÓN (m3)]]</f>
        <v>#REF!</v>
      </c>
      <c r="AC621" s="106" t="e">
        <f>Tabla1[[#This Row],[TOTAL CONSUMO AGUA LIMPIA PRODUCCIÓN (m3)]]-Tabla1[[#This Row],[VOLUMEN CONSUMO AGUA LIMPIA LAVANDERIA (m3)]]</f>
        <v>#REF!</v>
      </c>
      <c r="AD621" s="106">
        <v>0</v>
      </c>
      <c r="AE621" s="110"/>
      <c r="AF621" s="110">
        <v>65</v>
      </c>
      <c r="AG621" s="110">
        <v>45</v>
      </c>
      <c r="AH621" s="110">
        <f>Tabla1[[#This Row],[VOLUMEN CONSUMO AGUA LIMPIA LAVANDERIA (m3)]]</f>
        <v>0</v>
      </c>
      <c r="AI621" s="104" t="e">
        <f>Tabla1[[#This Row],[VOLUMEN CONSUMO AGUA LIMPIA LAVANDERIA (m3)]]/Tabla1[[#This Row],[TOTAL CONSUMO AGUA PRODUCCIÓN (m3)]]</f>
        <v>#REF!</v>
      </c>
      <c r="AJ621" s="110">
        <f>'[1]Contadores Por Turno 2026'!D623-'[1]Contadores Por Turno 2026'!D622</f>
        <v>0</v>
      </c>
      <c r="AK621" s="110">
        <v>0</v>
      </c>
      <c r="AL621" s="110"/>
      <c r="AM621" s="110">
        <v>19</v>
      </c>
      <c r="AN621" s="110">
        <v>0</v>
      </c>
      <c r="AO621" s="219">
        <f>'[1]Contadores Por Turno 2026'!R623-'[1]Contadores Por Turno 2026'!R622</f>
        <v>0</v>
      </c>
      <c r="AP621" s="109" t="str">
        <f t="shared" si="3"/>
        <v>%</v>
      </c>
      <c r="AQ621" s="219"/>
      <c r="AR621" s="219">
        <v>8</v>
      </c>
      <c r="AS621" s="110">
        <f>'[1]Contadores Por Turno 2026'!L623-'[1]Contadores Por Turno 2026'!L622</f>
        <v>0</v>
      </c>
      <c r="AT621" s="219" t="e">
        <f>#REF!-#REF!</f>
        <v>#REF!</v>
      </c>
      <c r="AU621" s="107">
        <f>'[1]Contadores Por Turno 2026'!U623-'[1]Contadores Por Turno 2026'!U622</f>
        <v>0</v>
      </c>
      <c r="AV621" s="107">
        <f>'[1]Contadores Por Turno 2026'!V623-'[1]Contadores Por Turno 2026'!V622</f>
        <v>0</v>
      </c>
      <c r="AW621" s="107">
        <f>'[1]Contadores Por Turno 2026'!W623-'[1]Contadores Por Turno 2026'!W622</f>
        <v>0</v>
      </c>
      <c r="AX621" s="107"/>
      <c r="AY621" s="346">
        <f>('[1]Contadores Por Turno 2026'!AD623-'[1]Contadores Por Turno 2026'!AD622)</f>
        <v>0</v>
      </c>
      <c r="AZ621" s="346">
        <f>('[1]Contadores Por Turno 2026'!S623-'[1]Contadores Por Turno 2026'!S622)/1000</f>
        <v>0</v>
      </c>
      <c r="BA621" s="225"/>
      <c r="BB621" s="4"/>
    </row>
    <row r="622" spans="1:54" ht="15.75" thickBot="1" x14ac:dyDescent="0.3">
      <c r="A622" s="27">
        <f>+A621</f>
        <v>46229</v>
      </c>
      <c r="B622" s="28">
        <v>3</v>
      </c>
      <c r="C622" s="28">
        <f>WEEKNUM(Tabla1[[#This Row],[FECHA]],2)</f>
        <v>30</v>
      </c>
      <c r="D622" s="28">
        <f>DAY(Tabla1[[#This Row],[FECHA]])</f>
        <v>26</v>
      </c>
      <c r="E622" s="28" t="e">
        <f>#REF!-#REF!</f>
        <v>#REF!</v>
      </c>
      <c r="F622" s="28">
        <v>0</v>
      </c>
      <c r="G622" s="28"/>
      <c r="H62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2" s="28">
        <f>('[1]Contadores Por Turno 2026'!C624-'[1]Contadores Por Turno 2026'!C623)*10</f>
        <v>0</v>
      </c>
      <c r="J622" s="61">
        <f>Tabla1[[#This Row],[ENTRADA RO 1 (m3)]]</f>
        <v>0</v>
      </c>
      <c r="K622" s="61">
        <f>Tabla1[[#This Row],[RECHAZO ETAPA 1 (m3)]]</f>
        <v>0</v>
      </c>
      <c r="L622" s="61">
        <f>Tabla1[[#This Row],[PERMEADO ETAPA 1  (m3)]]</f>
        <v>0</v>
      </c>
      <c r="M622" s="60" t="e">
        <f>1-(Tabla1[[#This Row],[VOLUMEN ENVIADO A RO (m3)]]-Tabla1[[#This Row],[VOLUMEN ENVIADO PERMEADO RO (m3)]])/Tabla1[[#This Row],[VOLUMEN ENVIADO A RO (m3)]]</f>
        <v>#DIV/0!</v>
      </c>
      <c r="N622" s="61">
        <f>('[1]Contadores Por Turno 2026'!N624-'[1]Contadores Por Turno 2026'!N623)/1000</f>
        <v>0</v>
      </c>
      <c r="O622" s="61">
        <f>('[1]Contadores Por Turno 2026'!O624-'[1]Contadores Por Turno 2026'!O623)</f>
        <v>0</v>
      </c>
      <c r="P622" s="61">
        <f>+Tabla1[[#This Row],[ENTRADA RO 1 (m3)]]-Tabla1[[#This Row],[PERMEADO ETAPA 1  (m3)]]</f>
        <v>0</v>
      </c>
      <c r="Q622" s="60" t="e">
        <f>1-(Tabla1[[#This Row],[VOLUMEN ENVIADO A RO (m3)]]-Tabla1[[#This Row],[VOLUMEN ENVIADO PERMEADO RO (m3)]])/Tabla1[[#This Row],[VOLUMEN ENVIADO A RO (m3)]]</f>
        <v>#DIV/0!</v>
      </c>
      <c r="R622" s="61">
        <v>0</v>
      </c>
      <c r="S622" s="61" t="e">
        <f>((#REF!-#REF!))</f>
        <v>#REF!</v>
      </c>
      <c r="T622" s="61" t="e">
        <f>Tabla1[[#This Row],[ENTRADA ETAPA 2 (m3)]]-Tabla1[[#This Row],[PERMEADO ETAPA 2 (m3)]]</f>
        <v>#REF!</v>
      </c>
      <c r="U622" s="60" t="s">
        <v>18</v>
      </c>
      <c r="V622" s="61">
        <f>Tabla1[[#This Row],[VOLUMEN ENVIADO PERMEADO RO (m3)]]</f>
        <v>0</v>
      </c>
      <c r="W622" s="111" t="e">
        <f>Tabla1[[#This Row],[TOTAL CONSUMO AGUA LIMPIA PRODUCCIÓN (m3)]]+Tabla1[[#This Row],[TOTAL CONSUMO AGUA RECHAZO PRODUCCIÓN (m3)]]</f>
        <v>#REF!</v>
      </c>
      <c r="X62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2" s="111">
        <v>0</v>
      </c>
      <c r="Z622" s="111"/>
      <c r="AA622" s="111" t="e">
        <f>+Tabla1[[#This Row],[VOLUMEN CONSUMO AGUA LIMPIA TINTORERIA (m3)]]</f>
        <v>#REF!</v>
      </c>
      <c r="AB622" s="104" t="e">
        <f>Tabla1[[#This Row],[VOLUMEN CONSUMO AGUA LIMPIA TINTORERIA (m3)]]/Tabla1[[#This Row],[TOTAL CONSUMO AGUA PRODUCCIÓN (m3)]]</f>
        <v>#REF!</v>
      </c>
      <c r="AC622" s="111" t="e">
        <f>Tabla1[[#This Row],[TOTAL CONSUMO AGUA LIMPIA PRODUCCIÓN (m3)]]-Tabla1[[#This Row],[VOLUMEN CONSUMO AGUA LIMPIA LAVANDERIA (m3)]]</f>
        <v>#REF!</v>
      </c>
      <c r="AD622" s="111">
        <v>0</v>
      </c>
      <c r="AE622" s="115"/>
      <c r="AF622" s="115">
        <v>65</v>
      </c>
      <c r="AG622" s="115">
        <v>45</v>
      </c>
      <c r="AH622" s="115">
        <f>Tabla1[[#This Row],[VOLUMEN CONSUMO AGUA LIMPIA LAVANDERIA (m3)]]</f>
        <v>0</v>
      </c>
      <c r="AI622" s="104" t="e">
        <f>Tabla1[[#This Row],[VOLUMEN CONSUMO AGUA LIMPIA LAVANDERIA (m3)]]/Tabla1[[#This Row],[TOTAL CONSUMO AGUA PRODUCCIÓN (m3)]]</f>
        <v>#REF!</v>
      </c>
      <c r="AJ622" s="115">
        <f>'[1]Contadores Por Turno 2026'!D624-'[1]Contadores Por Turno 2026'!D623</f>
        <v>0</v>
      </c>
      <c r="AK622" s="115">
        <v>0</v>
      </c>
      <c r="AL622" s="115"/>
      <c r="AM622" s="115">
        <v>19</v>
      </c>
      <c r="AN622" s="115">
        <v>0</v>
      </c>
      <c r="AO622" s="220">
        <f>'[1]Contadores Por Turno 2026'!R624-'[1]Contadores Por Turno 2026'!R623</f>
        <v>0</v>
      </c>
      <c r="AP622" s="114" t="str">
        <f t="shared" si="3"/>
        <v>%</v>
      </c>
      <c r="AQ622" s="220"/>
      <c r="AR622" s="220">
        <v>8</v>
      </c>
      <c r="AS622" s="115">
        <f>'[1]Contadores Por Turno 2026'!L624-'[1]Contadores Por Turno 2026'!L623</f>
        <v>0</v>
      </c>
      <c r="AT622" s="220" t="e">
        <f>#REF!-#REF!</f>
        <v>#REF!</v>
      </c>
      <c r="AU622" s="112">
        <f>'[1]Contadores Por Turno 2026'!U624-'[1]Contadores Por Turno 2026'!U623</f>
        <v>0</v>
      </c>
      <c r="AV622" s="112">
        <f>'[1]Contadores Por Turno 2026'!V624-'[1]Contadores Por Turno 2026'!V623</f>
        <v>0</v>
      </c>
      <c r="AW622" s="112">
        <f>'[1]Contadores Por Turno 2026'!W624-'[1]Contadores Por Turno 2026'!W623</f>
        <v>0</v>
      </c>
      <c r="AX622" s="112"/>
      <c r="AY622" s="112">
        <f>('[1]Contadores Por Turno 2026'!AD624-'[1]Contadores Por Turno 2026'!AD623)</f>
        <v>0</v>
      </c>
      <c r="AZ622" s="112">
        <f>('[1]Contadores Por Turno 2026'!S624-'[1]Contadores Por Turno 2026'!S623)/1000</f>
        <v>0</v>
      </c>
      <c r="BA622" s="225"/>
      <c r="BB622" s="4"/>
    </row>
    <row r="623" spans="1:54" ht="15.75" thickBot="1" x14ac:dyDescent="0.3">
      <c r="A623" s="25">
        <f>+A622+1</f>
        <v>46230</v>
      </c>
      <c r="B623" s="26">
        <v>1</v>
      </c>
      <c r="C623" s="26">
        <f>WEEKNUM(Tabla1[[#This Row],[FECHA]],2)</f>
        <v>31</v>
      </c>
      <c r="D623" s="26">
        <f>DAY(Tabla1[[#This Row],[FECHA]])</f>
        <v>27</v>
      </c>
      <c r="E623" s="26" t="e">
        <f>#REF!-#REF!</f>
        <v>#REF!</v>
      </c>
      <c r="F623" s="26"/>
      <c r="G623" s="26"/>
      <c r="H6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3" s="26">
        <f>('[1]Contadores Por Turno 2026'!C625-'[1]Contadores Por Turno 2026'!C624)*10</f>
        <v>0</v>
      </c>
      <c r="J623" s="57">
        <f>Tabla1[[#This Row],[ENTRADA RO 1 (m3)]]</f>
        <v>0</v>
      </c>
      <c r="K623" s="57">
        <f>Tabla1[[#This Row],[RECHAZO ETAPA 1 (m3)]]</f>
        <v>0</v>
      </c>
      <c r="L623" s="57">
        <f>Tabla1[[#This Row],[PERMEADO ETAPA 1  (m3)]]</f>
        <v>0</v>
      </c>
      <c r="M623" s="56" t="e">
        <f>1-(Tabla1[[#This Row],[VOLUMEN ENVIADO A RO (m3)]]-Tabla1[[#This Row],[VOLUMEN ENVIADO PERMEADO RO (m3)]])/Tabla1[[#This Row],[VOLUMEN ENVIADO A RO (m3)]]</f>
        <v>#DIV/0!</v>
      </c>
      <c r="N623" s="57">
        <f>('[1]Contadores Por Turno 2026'!N625-'[1]Contadores Por Turno 2026'!N624)/1000</f>
        <v>0</v>
      </c>
      <c r="O623" s="57">
        <f>('[1]Contadores Por Turno 2026'!O625-'[1]Contadores Por Turno 2026'!O624)</f>
        <v>0</v>
      </c>
      <c r="P623" s="57">
        <f>+Tabla1[[#This Row],[ENTRADA RO 1 (m3)]]-Tabla1[[#This Row],[PERMEADO ETAPA 1  (m3)]]</f>
        <v>0</v>
      </c>
      <c r="Q623" s="56" t="e">
        <f>1-(Tabla1[[#This Row],[VOLUMEN ENVIADO A RO (m3)]]-Tabla1[[#This Row],[VOLUMEN ENVIADO PERMEADO RO (m3)]])/Tabla1[[#This Row],[VOLUMEN ENVIADO A RO (m3)]]</f>
        <v>#DIV/0!</v>
      </c>
      <c r="R623" s="57">
        <v>0</v>
      </c>
      <c r="S623" s="57" t="e">
        <f>((#REF!-#REF!))</f>
        <v>#REF!</v>
      </c>
      <c r="T623" s="57" t="e">
        <f>Tabla1[[#This Row],[ENTRADA ETAPA 2 (m3)]]-Tabla1[[#This Row],[PERMEADO ETAPA 2 (m3)]]</f>
        <v>#REF!</v>
      </c>
      <c r="U623" s="56" t="s">
        <v>18</v>
      </c>
      <c r="V623" s="57">
        <f>Tabla1[[#This Row],[VOLUMEN ENVIADO PERMEADO RO (m3)]]</f>
        <v>0</v>
      </c>
      <c r="W623" s="101" t="e">
        <f>Tabla1[[#This Row],[TOTAL CONSUMO AGUA LIMPIA PRODUCCIÓN (m3)]]+Tabla1[[#This Row],[TOTAL CONSUMO AGUA RECHAZO PRODUCCIÓN (m3)]]</f>
        <v>#REF!</v>
      </c>
      <c r="X6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3" s="101">
        <v>0</v>
      </c>
      <c r="Z623" s="101"/>
      <c r="AA623" s="101" t="e">
        <f>+Tabla1[[#This Row],[VOLUMEN CONSUMO AGUA LIMPIA TINTORERIA (m3)]]</f>
        <v>#REF!</v>
      </c>
      <c r="AB623" s="104" t="e">
        <f>Tabla1[[#This Row],[VOLUMEN CONSUMO AGUA LIMPIA TINTORERIA (m3)]]/Tabla1[[#This Row],[TOTAL CONSUMO AGUA PRODUCCIÓN (m3)]]</f>
        <v>#REF!</v>
      </c>
      <c r="AC623" s="101" t="e">
        <f>Tabla1[[#This Row],[TOTAL CONSUMO AGUA LIMPIA PRODUCCIÓN (m3)]]-Tabla1[[#This Row],[VOLUMEN CONSUMO AGUA LIMPIA LAVANDERIA (m3)]]</f>
        <v>#REF!</v>
      </c>
      <c r="AD623" s="101">
        <v>0</v>
      </c>
      <c r="AE623" s="105"/>
      <c r="AF623" s="105">
        <v>65</v>
      </c>
      <c r="AG623" s="105">
        <v>45</v>
      </c>
      <c r="AH623" s="105">
        <f>Tabla1[[#This Row],[VOLUMEN CONSUMO AGUA LIMPIA LAVANDERIA (m3)]]</f>
        <v>0</v>
      </c>
      <c r="AI623" s="104" t="e">
        <f>Tabla1[[#This Row],[VOLUMEN CONSUMO AGUA LIMPIA LAVANDERIA (m3)]]/Tabla1[[#This Row],[TOTAL CONSUMO AGUA PRODUCCIÓN (m3)]]</f>
        <v>#REF!</v>
      </c>
      <c r="AJ623" s="105">
        <f>'[1]Contadores Por Turno 2026'!D625-'[1]Contadores Por Turno 2026'!D624</f>
        <v>0</v>
      </c>
      <c r="AK623" s="105">
        <v>0</v>
      </c>
      <c r="AL623" s="105"/>
      <c r="AM623" s="105">
        <v>19</v>
      </c>
      <c r="AN623" s="105">
        <v>0</v>
      </c>
      <c r="AO623" s="218">
        <f>'[1]Contadores Por Turno 2026'!R625-'[1]Contadores Por Turno 2026'!R624</f>
        <v>0</v>
      </c>
      <c r="AP623" s="104" t="str">
        <f t="shared" si="3"/>
        <v>%</v>
      </c>
      <c r="AQ623" s="218"/>
      <c r="AR623" s="218">
        <v>8</v>
      </c>
      <c r="AS623" s="105">
        <f>'[1]Contadores Por Turno 2026'!L625-'[1]Contadores Por Turno 2026'!L624</f>
        <v>0</v>
      </c>
      <c r="AT623" s="218" t="e">
        <f>#REF!-#REF!</f>
        <v>#REF!</v>
      </c>
      <c r="AU623" s="102">
        <f>'[1]Contadores Por Turno 2026'!U625-'[1]Contadores Por Turno 2026'!U624</f>
        <v>0</v>
      </c>
      <c r="AV623" s="102">
        <f>'[1]Contadores Por Turno 2026'!V625-'[1]Contadores Por Turno 2026'!V624</f>
        <v>0</v>
      </c>
      <c r="AW623" s="102">
        <f>'[1]Contadores Por Turno 2026'!W625-'[1]Contadores Por Turno 2026'!W624</f>
        <v>0</v>
      </c>
      <c r="AX623" s="102"/>
      <c r="AY623" s="345">
        <f>('[1]Contadores Por Turno 2026'!AD625-'[1]Contadores Por Turno 2026'!AD624)</f>
        <v>0</v>
      </c>
      <c r="AZ623" s="345">
        <f>('[1]Contadores Por Turno 2026'!S625-'[1]Contadores Por Turno 2026'!S624)/1000</f>
        <v>0</v>
      </c>
      <c r="BA623" s="225"/>
      <c r="BB623" s="4"/>
    </row>
    <row r="624" spans="1:54" ht="15.75" thickBot="1" x14ac:dyDescent="0.3">
      <c r="A624" s="23">
        <f>+A623</f>
        <v>46230</v>
      </c>
      <c r="B624" s="17">
        <v>2</v>
      </c>
      <c r="C624" s="17">
        <f>WEEKNUM(Tabla1[[#This Row],[FECHA]],2)</f>
        <v>31</v>
      </c>
      <c r="D624" s="17">
        <f>DAY(Tabla1[[#This Row],[FECHA]])</f>
        <v>27</v>
      </c>
      <c r="E624" s="17" t="e">
        <f>#REF!-#REF!</f>
        <v>#REF!</v>
      </c>
      <c r="F624" s="17">
        <v>0</v>
      </c>
      <c r="H62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4" s="17">
        <f>('[1]Contadores Por Turno 2026'!C626-'[1]Contadores Por Turno 2026'!C625)*10</f>
        <v>0</v>
      </c>
      <c r="J624" s="59">
        <f>Tabla1[[#This Row],[ENTRADA RO 1 (m3)]]</f>
        <v>0</v>
      </c>
      <c r="K624" s="59">
        <f>Tabla1[[#This Row],[RECHAZO ETAPA 1 (m3)]]</f>
        <v>0</v>
      </c>
      <c r="L624" s="59">
        <f>Tabla1[[#This Row],[PERMEADO ETAPA 1  (m3)]]</f>
        <v>0</v>
      </c>
      <c r="M624" s="58" t="e">
        <f>1-(Tabla1[[#This Row],[VOLUMEN ENVIADO A RO (m3)]]-Tabla1[[#This Row],[VOLUMEN ENVIADO PERMEADO RO (m3)]])/Tabla1[[#This Row],[VOLUMEN ENVIADO A RO (m3)]]</f>
        <v>#DIV/0!</v>
      </c>
      <c r="N624" s="59">
        <f>('[1]Contadores Por Turno 2026'!N626-'[1]Contadores Por Turno 2026'!N625)/1000</f>
        <v>0</v>
      </c>
      <c r="O624" s="59">
        <f>('[1]Contadores Por Turno 2026'!O626-'[1]Contadores Por Turno 2026'!O625)</f>
        <v>0</v>
      </c>
      <c r="P624" s="59">
        <f>+Tabla1[[#This Row],[ENTRADA RO 1 (m3)]]-Tabla1[[#This Row],[PERMEADO ETAPA 1  (m3)]]</f>
        <v>0</v>
      </c>
      <c r="Q624" s="58" t="e">
        <f>1-(Tabla1[[#This Row],[VOLUMEN ENVIADO A RO (m3)]]-Tabla1[[#This Row],[VOLUMEN ENVIADO PERMEADO RO (m3)]])/Tabla1[[#This Row],[VOLUMEN ENVIADO A RO (m3)]]</f>
        <v>#DIV/0!</v>
      </c>
      <c r="R624" s="59">
        <v>0</v>
      </c>
      <c r="S624" s="59" t="e">
        <f>((#REF!-#REF!))</f>
        <v>#REF!</v>
      </c>
      <c r="T624" s="59" t="e">
        <f>Tabla1[[#This Row],[ENTRADA ETAPA 2 (m3)]]-Tabla1[[#This Row],[PERMEADO ETAPA 2 (m3)]]</f>
        <v>#REF!</v>
      </c>
      <c r="U624" s="58" t="s">
        <v>18</v>
      </c>
      <c r="V624" s="59">
        <f>Tabla1[[#This Row],[VOLUMEN ENVIADO PERMEADO RO (m3)]]</f>
        <v>0</v>
      </c>
      <c r="W624" s="106" t="e">
        <f>Tabla1[[#This Row],[TOTAL CONSUMO AGUA LIMPIA PRODUCCIÓN (m3)]]+Tabla1[[#This Row],[TOTAL CONSUMO AGUA RECHAZO PRODUCCIÓN (m3)]]</f>
        <v>#REF!</v>
      </c>
      <c r="X6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4" s="106">
        <v>0</v>
      </c>
      <c r="Z624" s="106"/>
      <c r="AA624" s="106" t="e">
        <f>+Tabla1[[#This Row],[VOLUMEN CONSUMO AGUA LIMPIA TINTORERIA (m3)]]</f>
        <v>#REF!</v>
      </c>
      <c r="AB624" s="104" t="e">
        <f>Tabla1[[#This Row],[VOLUMEN CONSUMO AGUA LIMPIA TINTORERIA (m3)]]/Tabla1[[#This Row],[TOTAL CONSUMO AGUA PRODUCCIÓN (m3)]]</f>
        <v>#REF!</v>
      </c>
      <c r="AC624" s="106" t="e">
        <f>Tabla1[[#This Row],[TOTAL CONSUMO AGUA LIMPIA PRODUCCIÓN (m3)]]-Tabla1[[#This Row],[VOLUMEN CONSUMO AGUA LIMPIA LAVANDERIA (m3)]]</f>
        <v>#REF!</v>
      </c>
      <c r="AD624" s="106">
        <v>0</v>
      </c>
      <c r="AE624" s="110"/>
      <c r="AF624" s="110">
        <v>65</v>
      </c>
      <c r="AG624" s="110">
        <v>45</v>
      </c>
      <c r="AH624" s="110">
        <f>Tabla1[[#This Row],[VOLUMEN CONSUMO AGUA LIMPIA LAVANDERIA (m3)]]</f>
        <v>0</v>
      </c>
      <c r="AI624" s="104" t="e">
        <f>Tabla1[[#This Row],[VOLUMEN CONSUMO AGUA LIMPIA LAVANDERIA (m3)]]/Tabla1[[#This Row],[TOTAL CONSUMO AGUA PRODUCCIÓN (m3)]]</f>
        <v>#REF!</v>
      </c>
      <c r="AJ624" s="110">
        <f>'[1]Contadores Por Turno 2026'!D626-'[1]Contadores Por Turno 2026'!D625</f>
        <v>0</v>
      </c>
      <c r="AK624" s="110">
        <v>0</v>
      </c>
      <c r="AL624" s="110"/>
      <c r="AM624" s="110">
        <v>19</v>
      </c>
      <c r="AN624" s="110">
        <v>0</v>
      </c>
      <c r="AO624" s="219">
        <f>'[1]Contadores Por Turno 2026'!R626-'[1]Contadores Por Turno 2026'!R625</f>
        <v>0</v>
      </c>
      <c r="AP624" s="109" t="str">
        <f t="shared" si="3"/>
        <v>%</v>
      </c>
      <c r="AQ624" s="219"/>
      <c r="AR624" s="219">
        <v>8</v>
      </c>
      <c r="AS624" s="110">
        <f>'[1]Contadores Por Turno 2026'!L626-'[1]Contadores Por Turno 2026'!L625</f>
        <v>0</v>
      </c>
      <c r="AT624" s="219" t="e">
        <f>#REF!-#REF!</f>
        <v>#REF!</v>
      </c>
      <c r="AU624" s="107">
        <f>'[1]Contadores Por Turno 2026'!U626-'[1]Contadores Por Turno 2026'!U625</f>
        <v>0</v>
      </c>
      <c r="AV624" s="107">
        <f>'[1]Contadores Por Turno 2026'!V626-'[1]Contadores Por Turno 2026'!V625</f>
        <v>0</v>
      </c>
      <c r="AW624" s="107">
        <f>'[1]Contadores Por Turno 2026'!W626-'[1]Contadores Por Turno 2026'!W625</f>
        <v>0</v>
      </c>
      <c r="AX624" s="107"/>
      <c r="AY624" s="346">
        <f>('[1]Contadores Por Turno 2026'!AD626-'[1]Contadores Por Turno 2026'!AD625)</f>
        <v>0</v>
      </c>
      <c r="AZ624" s="346">
        <f>('[1]Contadores Por Turno 2026'!S626-'[1]Contadores Por Turno 2026'!S625)/1000</f>
        <v>0</v>
      </c>
      <c r="BA624" s="225"/>
      <c r="BB624" s="4"/>
    </row>
    <row r="625" spans="1:54" ht="15.75" thickBot="1" x14ac:dyDescent="0.3">
      <c r="A625" s="27">
        <f>+A624</f>
        <v>46230</v>
      </c>
      <c r="B625" s="28">
        <v>3</v>
      </c>
      <c r="C625" s="28">
        <f>WEEKNUM(Tabla1[[#This Row],[FECHA]],2)</f>
        <v>31</v>
      </c>
      <c r="D625" s="28">
        <f>DAY(Tabla1[[#This Row],[FECHA]])</f>
        <v>27</v>
      </c>
      <c r="E625" s="28" t="e">
        <f>#REF!-#REF!</f>
        <v>#REF!</v>
      </c>
      <c r="F625" s="28"/>
      <c r="G625" s="28"/>
      <c r="H62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5" s="28">
        <f>('[1]Contadores Por Turno 2026'!C627-'[1]Contadores Por Turno 2026'!C626)*10</f>
        <v>0</v>
      </c>
      <c r="J625" s="61">
        <f>Tabla1[[#This Row],[ENTRADA RO 1 (m3)]]</f>
        <v>0</v>
      </c>
      <c r="K625" s="61">
        <f>Tabla1[[#This Row],[RECHAZO ETAPA 1 (m3)]]</f>
        <v>0</v>
      </c>
      <c r="L625" s="61">
        <f>Tabla1[[#This Row],[PERMEADO ETAPA 1  (m3)]]</f>
        <v>0</v>
      </c>
      <c r="M625" s="60" t="e">
        <f>1-(Tabla1[[#This Row],[VOLUMEN ENVIADO A RO (m3)]]-Tabla1[[#This Row],[VOLUMEN ENVIADO PERMEADO RO (m3)]])/Tabla1[[#This Row],[VOLUMEN ENVIADO A RO (m3)]]</f>
        <v>#DIV/0!</v>
      </c>
      <c r="N625" s="61">
        <f>('[1]Contadores Por Turno 2026'!N627-'[1]Contadores Por Turno 2026'!N626)/1000</f>
        <v>0</v>
      </c>
      <c r="O625" s="61">
        <f>('[1]Contadores Por Turno 2026'!O627-'[1]Contadores Por Turno 2026'!O626)</f>
        <v>0</v>
      </c>
      <c r="P625" s="61">
        <f>+Tabla1[[#This Row],[ENTRADA RO 1 (m3)]]-Tabla1[[#This Row],[PERMEADO ETAPA 1  (m3)]]</f>
        <v>0</v>
      </c>
      <c r="Q625" s="60" t="e">
        <f>1-(Tabla1[[#This Row],[VOLUMEN ENVIADO A RO (m3)]]-Tabla1[[#This Row],[VOLUMEN ENVIADO PERMEADO RO (m3)]])/Tabla1[[#This Row],[VOLUMEN ENVIADO A RO (m3)]]</f>
        <v>#DIV/0!</v>
      </c>
      <c r="R625" s="61">
        <v>0</v>
      </c>
      <c r="S625" s="61" t="e">
        <f>((#REF!-#REF!))</f>
        <v>#REF!</v>
      </c>
      <c r="T625" s="61" t="e">
        <f>Tabla1[[#This Row],[ENTRADA ETAPA 2 (m3)]]-Tabla1[[#This Row],[PERMEADO ETAPA 2 (m3)]]</f>
        <v>#REF!</v>
      </c>
      <c r="U625" s="60" t="s">
        <v>18</v>
      </c>
      <c r="V625" s="61">
        <f>Tabla1[[#This Row],[VOLUMEN ENVIADO PERMEADO RO (m3)]]</f>
        <v>0</v>
      </c>
      <c r="W625" s="111" t="e">
        <f>Tabla1[[#This Row],[TOTAL CONSUMO AGUA LIMPIA PRODUCCIÓN (m3)]]+Tabla1[[#This Row],[TOTAL CONSUMO AGUA RECHAZO PRODUCCIÓN (m3)]]</f>
        <v>#REF!</v>
      </c>
      <c r="X62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5" s="111">
        <v>0</v>
      </c>
      <c r="Z625" s="111"/>
      <c r="AA625" s="111" t="e">
        <f>+Tabla1[[#This Row],[VOLUMEN CONSUMO AGUA LIMPIA TINTORERIA (m3)]]</f>
        <v>#REF!</v>
      </c>
      <c r="AB625" s="104" t="e">
        <f>Tabla1[[#This Row],[VOLUMEN CONSUMO AGUA LIMPIA TINTORERIA (m3)]]/Tabla1[[#This Row],[TOTAL CONSUMO AGUA PRODUCCIÓN (m3)]]</f>
        <v>#REF!</v>
      </c>
      <c r="AC625" s="111" t="e">
        <f>Tabla1[[#This Row],[TOTAL CONSUMO AGUA LIMPIA PRODUCCIÓN (m3)]]-Tabla1[[#This Row],[VOLUMEN CONSUMO AGUA LIMPIA LAVANDERIA (m3)]]</f>
        <v>#REF!</v>
      </c>
      <c r="AD625" s="111">
        <v>0</v>
      </c>
      <c r="AE625" s="115"/>
      <c r="AF625" s="115">
        <v>65</v>
      </c>
      <c r="AG625" s="115">
        <v>45</v>
      </c>
      <c r="AH625" s="115">
        <f>Tabla1[[#This Row],[VOLUMEN CONSUMO AGUA LIMPIA LAVANDERIA (m3)]]</f>
        <v>0</v>
      </c>
      <c r="AI625" s="104" t="e">
        <f>Tabla1[[#This Row],[VOLUMEN CONSUMO AGUA LIMPIA LAVANDERIA (m3)]]/Tabla1[[#This Row],[TOTAL CONSUMO AGUA PRODUCCIÓN (m3)]]</f>
        <v>#REF!</v>
      </c>
      <c r="AJ625" s="115">
        <f>'[1]Contadores Por Turno 2026'!D627-'[1]Contadores Por Turno 2026'!D626</f>
        <v>0</v>
      </c>
      <c r="AK625" s="115">
        <v>0</v>
      </c>
      <c r="AL625" s="115"/>
      <c r="AM625" s="115">
        <v>19</v>
      </c>
      <c r="AN625" s="115">
        <v>0</v>
      </c>
      <c r="AO625" s="220">
        <f>'[1]Contadores Por Turno 2026'!R627-'[1]Contadores Por Turno 2026'!R626</f>
        <v>0</v>
      </c>
      <c r="AP625" s="114" t="str">
        <f t="shared" si="3"/>
        <v>%</v>
      </c>
      <c r="AQ625" s="220"/>
      <c r="AR625" s="220">
        <v>8</v>
      </c>
      <c r="AS625" s="115">
        <f>'[1]Contadores Por Turno 2026'!L627-'[1]Contadores Por Turno 2026'!L626</f>
        <v>0</v>
      </c>
      <c r="AT625" s="220" t="e">
        <f>#REF!-#REF!</f>
        <v>#REF!</v>
      </c>
      <c r="AU625" s="112">
        <f>'[1]Contadores Por Turno 2026'!U627-'[1]Contadores Por Turno 2026'!U626</f>
        <v>0</v>
      </c>
      <c r="AV625" s="112">
        <f>'[1]Contadores Por Turno 2026'!V627-'[1]Contadores Por Turno 2026'!V626</f>
        <v>0</v>
      </c>
      <c r="AW625" s="112">
        <f>'[1]Contadores Por Turno 2026'!W627-'[1]Contadores Por Turno 2026'!W626</f>
        <v>0</v>
      </c>
      <c r="AX625" s="112"/>
      <c r="AY625" s="112">
        <f>('[1]Contadores Por Turno 2026'!AD627-'[1]Contadores Por Turno 2026'!AD626)</f>
        <v>0</v>
      </c>
      <c r="AZ625" s="112">
        <f>('[1]Contadores Por Turno 2026'!S627-'[1]Contadores Por Turno 2026'!S626)/1000</f>
        <v>0</v>
      </c>
      <c r="BA625" s="225"/>
      <c r="BB625" s="4"/>
    </row>
    <row r="626" spans="1:54" ht="15.75" thickBot="1" x14ac:dyDescent="0.3">
      <c r="A626" s="25">
        <f>+A625+1</f>
        <v>46231</v>
      </c>
      <c r="B626" s="26">
        <v>1</v>
      </c>
      <c r="C626" s="26">
        <f>WEEKNUM(Tabla1[[#This Row],[FECHA]],2)</f>
        <v>31</v>
      </c>
      <c r="D626" s="26">
        <f>DAY(Tabla1[[#This Row],[FECHA]])</f>
        <v>28</v>
      </c>
      <c r="E626" s="26" t="e">
        <f>#REF!-#REF!</f>
        <v>#REF!</v>
      </c>
      <c r="F626" s="26"/>
      <c r="G626" s="26"/>
      <c r="H6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6" s="26">
        <f>('[1]Contadores Por Turno 2026'!C628-'[1]Contadores Por Turno 2026'!C627)*10</f>
        <v>0</v>
      </c>
      <c r="J626" s="57">
        <f>Tabla1[[#This Row],[ENTRADA RO 1 (m3)]]</f>
        <v>0</v>
      </c>
      <c r="K626" s="57">
        <f>Tabla1[[#This Row],[RECHAZO ETAPA 1 (m3)]]</f>
        <v>0</v>
      </c>
      <c r="L626" s="57">
        <f>Tabla1[[#This Row],[PERMEADO ETAPA 1  (m3)]]</f>
        <v>0</v>
      </c>
      <c r="M626" s="56" t="e">
        <f>1-(Tabla1[[#This Row],[VOLUMEN ENVIADO A RO (m3)]]-Tabla1[[#This Row],[VOLUMEN ENVIADO PERMEADO RO (m3)]])/Tabla1[[#This Row],[VOLUMEN ENVIADO A RO (m3)]]</f>
        <v>#DIV/0!</v>
      </c>
      <c r="N626" s="57">
        <f>('[1]Contadores Por Turno 2026'!N628-'[1]Contadores Por Turno 2026'!N627)/1000</f>
        <v>0</v>
      </c>
      <c r="O626" s="57">
        <f>('[1]Contadores Por Turno 2026'!O628-'[1]Contadores Por Turno 2026'!O627)</f>
        <v>0</v>
      </c>
      <c r="P626" s="57">
        <f>+Tabla1[[#This Row],[ENTRADA RO 1 (m3)]]-Tabla1[[#This Row],[PERMEADO ETAPA 1  (m3)]]</f>
        <v>0</v>
      </c>
      <c r="Q626" s="56" t="e">
        <f>1-(Tabla1[[#This Row],[VOLUMEN ENVIADO A RO (m3)]]-Tabla1[[#This Row],[VOLUMEN ENVIADO PERMEADO RO (m3)]])/Tabla1[[#This Row],[VOLUMEN ENVIADO A RO (m3)]]</f>
        <v>#DIV/0!</v>
      </c>
      <c r="R626" s="57">
        <v>0</v>
      </c>
      <c r="S626" s="57" t="e">
        <f>((#REF!-#REF!))</f>
        <v>#REF!</v>
      </c>
      <c r="T626" s="57" t="e">
        <f>Tabla1[[#This Row],[ENTRADA ETAPA 2 (m3)]]-Tabla1[[#This Row],[PERMEADO ETAPA 2 (m3)]]</f>
        <v>#REF!</v>
      </c>
      <c r="U626" s="56" t="s">
        <v>18</v>
      </c>
      <c r="V626" s="57">
        <f>Tabla1[[#This Row],[VOLUMEN ENVIADO PERMEADO RO (m3)]]</f>
        <v>0</v>
      </c>
      <c r="W626" s="101" t="e">
        <f>Tabla1[[#This Row],[TOTAL CONSUMO AGUA LIMPIA PRODUCCIÓN (m3)]]+Tabla1[[#This Row],[TOTAL CONSUMO AGUA RECHAZO PRODUCCIÓN (m3)]]</f>
        <v>#REF!</v>
      </c>
      <c r="X6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6" s="101">
        <v>0</v>
      </c>
      <c r="Z626" s="101"/>
      <c r="AA626" s="101" t="e">
        <f>+Tabla1[[#This Row],[VOLUMEN CONSUMO AGUA LIMPIA TINTORERIA (m3)]]</f>
        <v>#REF!</v>
      </c>
      <c r="AB626" s="104" t="e">
        <f>Tabla1[[#This Row],[VOLUMEN CONSUMO AGUA LIMPIA TINTORERIA (m3)]]/Tabla1[[#This Row],[TOTAL CONSUMO AGUA PRODUCCIÓN (m3)]]</f>
        <v>#REF!</v>
      </c>
      <c r="AC626" s="101" t="e">
        <f>Tabla1[[#This Row],[TOTAL CONSUMO AGUA LIMPIA PRODUCCIÓN (m3)]]-Tabla1[[#This Row],[VOLUMEN CONSUMO AGUA LIMPIA LAVANDERIA (m3)]]</f>
        <v>#REF!</v>
      </c>
      <c r="AD626" s="101">
        <v>0</v>
      </c>
      <c r="AE626" s="105"/>
      <c r="AF626" s="105">
        <v>65</v>
      </c>
      <c r="AG626" s="105">
        <v>45</v>
      </c>
      <c r="AH626" s="105">
        <f>Tabla1[[#This Row],[VOLUMEN CONSUMO AGUA LIMPIA LAVANDERIA (m3)]]</f>
        <v>0</v>
      </c>
      <c r="AI626" s="104" t="e">
        <f>Tabla1[[#This Row],[VOLUMEN CONSUMO AGUA LIMPIA LAVANDERIA (m3)]]/Tabla1[[#This Row],[TOTAL CONSUMO AGUA PRODUCCIÓN (m3)]]</f>
        <v>#REF!</v>
      </c>
      <c r="AJ626" s="105">
        <f>'[1]Contadores Por Turno 2026'!D628-'[1]Contadores Por Turno 2026'!D627</f>
        <v>0</v>
      </c>
      <c r="AK626" s="105">
        <v>0</v>
      </c>
      <c r="AL626" s="105"/>
      <c r="AM626" s="105">
        <v>19</v>
      </c>
      <c r="AN626" s="105">
        <v>0</v>
      </c>
      <c r="AO626" s="218">
        <f>'[1]Contadores Por Turno 2026'!R628-'[1]Contadores Por Turno 2026'!R627</f>
        <v>0</v>
      </c>
      <c r="AP626" s="104" t="str">
        <f t="shared" si="3"/>
        <v>%</v>
      </c>
      <c r="AQ626" s="218">
        <v>0</v>
      </c>
      <c r="AR626" s="218">
        <v>8</v>
      </c>
      <c r="AS626" s="105">
        <f>'[1]Contadores Por Turno 2026'!L628-'[1]Contadores Por Turno 2026'!L627</f>
        <v>0</v>
      </c>
      <c r="AT626" s="218" t="e">
        <f>#REF!-#REF!</f>
        <v>#REF!</v>
      </c>
      <c r="AU626" s="102">
        <f>'[1]Contadores Por Turno 2026'!U628-'[1]Contadores Por Turno 2026'!U627</f>
        <v>0</v>
      </c>
      <c r="AV626" s="102">
        <f>'[1]Contadores Por Turno 2026'!V628-'[1]Contadores Por Turno 2026'!V627</f>
        <v>0</v>
      </c>
      <c r="AW626" s="102">
        <f>'[1]Contadores Por Turno 2026'!W628-'[1]Contadores Por Turno 2026'!W627</f>
        <v>0</v>
      </c>
      <c r="AX626" s="102"/>
      <c r="AY626" s="345">
        <f>('[1]Contadores Por Turno 2026'!AD628-'[1]Contadores Por Turno 2026'!AD627)</f>
        <v>0</v>
      </c>
      <c r="AZ626" s="345">
        <f>('[1]Contadores Por Turno 2026'!S628-'[1]Contadores Por Turno 2026'!S627)/1000</f>
        <v>0</v>
      </c>
      <c r="BA626" s="225"/>
      <c r="BB626" s="4"/>
    </row>
    <row r="627" spans="1:54" ht="15.75" thickBot="1" x14ac:dyDescent="0.3">
      <c r="A627" s="23">
        <f>+A626</f>
        <v>46231</v>
      </c>
      <c r="B627" s="17">
        <v>2</v>
      </c>
      <c r="C627" s="17">
        <f>WEEKNUM(Tabla1[[#This Row],[FECHA]],2)</f>
        <v>31</v>
      </c>
      <c r="D627" s="17">
        <f>DAY(Tabla1[[#This Row],[FECHA]])</f>
        <v>28</v>
      </c>
      <c r="E627" s="17" t="e">
        <f>#REF!-#REF!</f>
        <v>#REF!</v>
      </c>
      <c r="F627" s="17">
        <v>317</v>
      </c>
      <c r="H62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7" s="17">
        <f>('[1]Contadores Por Turno 2026'!C629-'[1]Contadores Por Turno 2026'!C628)*10</f>
        <v>0</v>
      </c>
      <c r="J627" s="59">
        <f>Tabla1[[#This Row],[ENTRADA RO 1 (m3)]]</f>
        <v>0</v>
      </c>
      <c r="K627" s="59">
        <f>Tabla1[[#This Row],[RECHAZO ETAPA 1 (m3)]]</f>
        <v>0</v>
      </c>
      <c r="L627" s="59">
        <f>Tabla1[[#This Row],[PERMEADO ETAPA 1  (m3)]]</f>
        <v>0</v>
      </c>
      <c r="M627" s="58" t="e">
        <f>1-(Tabla1[[#This Row],[VOLUMEN ENVIADO A RO (m3)]]-Tabla1[[#This Row],[VOLUMEN ENVIADO PERMEADO RO (m3)]])/Tabla1[[#This Row],[VOLUMEN ENVIADO A RO (m3)]]</f>
        <v>#DIV/0!</v>
      </c>
      <c r="N627" s="59">
        <f>('[1]Contadores Por Turno 2026'!N629-'[1]Contadores Por Turno 2026'!N628)/1000</f>
        <v>0</v>
      </c>
      <c r="O627" s="59">
        <f>('[1]Contadores Por Turno 2026'!O629-'[1]Contadores Por Turno 2026'!O628)</f>
        <v>0</v>
      </c>
      <c r="P627" s="59">
        <f>+Tabla1[[#This Row],[ENTRADA RO 1 (m3)]]-Tabla1[[#This Row],[PERMEADO ETAPA 1  (m3)]]</f>
        <v>0</v>
      </c>
      <c r="Q627" s="58" t="e">
        <f>1-(Tabla1[[#This Row],[VOLUMEN ENVIADO A RO (m3)]]-Tabla1[[#This Row],[VOLUMEN ENVIADO PERMEADO RO (m3)]])/Tabla1[[#This Row],[VOLUMEN ENVIADO A RO (m3)]]</f>
        <v>#DIV/0!</v>
      </c>
      <c r="R627" s="59">
        <v>0</v>
      </c>
      <c r="S627" s="59" t="e">
        <f>((#REF!-#REF!))</f>
        <v>#REF!</v>
      </c>
      <c r="T627" s="59" t="e">
        <f>Tabla1[[#This Row],[ENTRADA ETAPA 2 (m3)]]-Tabla1[[#This Row],[PERMEADO ETAPA 2 (m3)]]</f>
        <v>#REF!</v>
      </c>
      <c r="U627" s="58" t="s">
        <v>18</v>
      </c>
      <c r="V627" s="59">
        <f>Tabla1[[#This Row],[VOLUMEN ENVIADO PERMEADO RO (m3)]]</f>
        <v>0</v>
      </c>
      <c r="W627" s="106" t="e">
        <f>Tabla1[[#This Row],[TOTAL CONSUMO AGUA LIMPIA PRODUCCIÓN (m3)]]+Tabla1[[#This Row],[TOTAL CONSUMO AGUA RECHAZO PRODUCCIÓN (m3)]]</f>
        <v>#REF!</v>
      </c>
      <c r="X6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7" s="106">
        <v>0</v>
      </c>
      <c r="Z627" s="106"/>
      <c r="AA627" s="106" t="e">
        <f>+Tabla1[[#This Row],[VOLUMEN CONSUMO AGUA LIMPIA TINTORERIA (m3)]]</f>
        <v>#REF!</v>
      </c>
      <c r="AB627" s="104" t="e">
        <f>Tabla1[[#This Row],[VOLUMEN CONSUMO AGUA LIMPIA TINTORERIA (m3)]]/Tabla1[[#This Row],[TOTAL CONSUMO AGUA PRODUCCIÓN (m3)]]</f>
        <v>#REF!</v>
      </c>
      <c r="AC627" s="106" t="e">
        <f>Tabla1[[#This Row],[TOTAL CONSUMO AGUA LIMPIA PRODUCCIÓN (m3)]]-Tabla1[[#This Row],[VOLUMEN CONSUMO AGUA LIMPIA LAVANDERIA (m3)]]</f>
        <v>#REF!</v>
      </c>
      <c r="AD627" s="106">
        <v>0</v>
      </c>
      <c r="AE627" s="110"/>
      <c r="AF627" s="110">
        <v>65</v>
      </c>
      <c r="AG627" s="110">
        <v>45</v>
      </c>
      <c r="AH627" s="110">
        <f>Tabla1[[#This Row],[VOLUMEN CONSUMO AGUA LIMPIA LAVANDERIA (m3)]]</f>
        <v>0</v>
      </c>
      <c r="AI627" s="104" t="e">
        <f>Tabla1[[#This Row],[VOLUMEN CONSUMO AGUA LIMPIA LAVANDERIA (m3)]]/Tabla1[[#This Row],[TOTAL CONSUMO AGUA PRODUCCIÓN (m3)]]</f>
        <v>#REF!</v>
      </c>
      <c r="AJ627" s="110">
        <f>'[1]Contadores Por Turno 2026'!D629-'[1]Contadores Por Turno 2026'!D628</f>
        <v>0</v>
      </c>
      <c r="AK627" s="110">
        <v>0</v>
      </c>
      <c r="AL627" s="110"/>
      <c r="AM627" s="110">
        <v>19</v>
      </c>
      <c r="AN627" s="110">
        <v>0</v>
      </c>
      <c r="AO627" s="219">
        <f>'[1]Contadores Por Turno 2026'!R629-'[1]Contadores Por Turno 2026'!R628</f>
        <v>0</v>
      </c>
      <c r="AP627" s="109" t="str">
        <f t="shared" si="3"/>
        <v>%</v>
      </c>
      <c r="AQ627" s="219">
        <v>0</v>
      </c>
      <c r="AR627" s="219">
        <v>8</v>
      </c>
      <c r="AS627" s="110">
        <f>'[1]Contadores Por Turno 2026'!L629-'[1]Contadores Por Turno 2026'!L628</f>
        <v>0</v>
      </c>
      <c r="AT627" s="219" t="e">
        <f>#REF!-#REF!</f>
        <v>#REF!</v>
      </c>
      <c r="AU627" s="107">
        <f>'[1]Contadores Por Turno 2026'!U629-'[1]Contadores Por Turno 2026'!U628</f>
        <v>0</v>
      </c>
      <c r="AV627" s="107">
        <f>'[1]Contadores Por Turno 2026'!V629-'[1]Contadores Por Turno 2026'!V628</f>
        <v>0</v>
      </c>
      <c r="AW627" s="107">
        <f>'[1]Contadores Por Turno 2026'!W629-'[1]Contadores Por Turno 2026'!W628</f>
        <v>0</v>
      </c>
      <c r="AX627" s="107"/>
      <c r="AY627" s="346">
        <f>('[1]Contadores Por Turno 2026'!AD629-'[1]Contadores Por Turno 2026'!AD628)</f>
        <v>0</v>
      </c>
      <c r="AZ627" s="346">
        <f>('[1]Contadores Por Turno 2026'!S629-'[1]Contadores Por Turno 2026'!S628)/1000</f>
        <v>0</v>
      </c>
      <c r="BA627" s="225"/>
      <c r="BB627" s="4"/>
    </row>
    <row r="628" spans="1:54" ht="15.75" thickBot="1" x14ac:dyDescent="0.3">
      <c r="A628" s="27">
        <f>+A627</f>
        <v>46231</v>
      </c>
      <c r="B628" s="28">
        <v>3</v>
      </c>
      <c r="C628" s="28">
        <f>WEEKNUM(Tabla1[[#This Row],[FECHA]],2)</f>
        <v>31</v>
      </c>
      <c r="D628" s="28">
        <f>DAY(Tabla1[[#This Row],[FECHA]])</f>
        <v>28</v>
      </c>
      <c r="E628" s="28" t="e">
        <f>#REF!-#REF!</f>
        <v>#REF!</v>
      </c>
      <c r="F628" s="28"/>
      <c r="G628" s="28"/>
      <c r="H62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8" s="28">
        <f>('[1]Contadores Por Turno 2026'!C630-'[1]Contadores Por Turno 2026'!C629)*10</f>
        <v>0</v>
      </c>
      <c r="J628" s="61">
        <f>Tabla1[[#This Row],[ENTRADA RO 1 (m3)]]</f>
        <v>0</v>
      </c>
      <c r="K628" s="61">
        <f>Tabla1[[#This Row],[RECHAZO ETAPA 1 (m3)]]</f>
        <v>0</v>
      </c>
      <c r="L628" s="61">
        <f>Tabla1[[#This Row],[PERMEADO ETAPA 1  (m3)]]</f>
        <v>0</v>
      </c>
      <c r="M628" s="60" t="e">
        <f>1-(Tabla1[[#This Row],[VOLUMEN ENVIADO A RO (m3)]]-Tabla1[[#This Row],[VOLUMEN ENVIADO PERMEADO RO (m3)]])/Tabla1[[#This Row],[VOLUMEN ENVIADO A RO (m3)]]</f>
        <v>#DIV/0!</v>
      </c>
      <c r="N628" s="61">
        <f>('[1]Contadores Por Turno 2026'!N630-'[1]Contadores Por Turno 2026'!N629)/1000</f>
        <v>0</v>
      </c>
      <c r="O628" s="61">
        <f>('[1]Contadores Por Turno 2026'!O630-'[1]Contadores Por Turno 2026'!O629)</f>
        <v>0</v>
      </c>
      <c r="P628" s="61">
        <f>+Tabla1[[#This Row],[ENTRADA RO 1 (m3)]]-Tabla1[[#This Row],[PERMEADO ETAPA 1  (m3)]]</f>
        <v>0</v>
      </c>
      <c r="Q628" s="60" t="e">
        <f>1-(Tabla1[[#This Row],[VOLUMEN ENVIADO A RO (m3)]]-Tabla1[[#This Row],[VOLUMEN ENVIADO PERMEADO RO (m3)]])/Tabla1[[#This Row],[VOLUMEN ENVIADO A RO (m3)]]</f>
        <v>#DIV/0!</v>
      </c>
      <c r="R628" s="61">
        <v>0</v>
      </c>
      <c r="S628" s="61" t="e">
        <f>((#REF!-#REF!))</f>
        <v>#REF!</v>
      </c>
      <c r="T628" s="61" t="e">
        <f>Tabla1[[#This Row],[ENTRADA ETAPA 2 (m3)]]-Tabla1[[#This Row],[PERMEADO ETAPA 2 (m3)]]</f>
        <v>#REF!</v>
      </c>
      <c r="U628" s="60" t="s">
        <v>18</v>
      </c>
      <c r="V628" s="61">
        <f>Tabla1[[#This Row],[VOLUMEN ENVIADO PERMEADO RO (m3)]]</f>
        <v>0</v>
      </c>
      <c r="W628" s="111" t="e">
        <f>Tabla1[[#This Row],[TOTAL CONSUMO AGUA LIMPIA PRODUCCIÓN (m3)]]+Tabla1[[#This Row],[TOTAL CONSUMO AGUA RECHAZO PRODUCCIÓN (m3)]]</f>
        <v>#REF!</v>
      </c>
      <c r="X62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8" s="111">
        <v>0</v>
      </c>
      <c r="Z628" s="111"/>
      <c r="AA628" s="111" t="e">
        <f>+Tabla1[[#This Row],[VOLUMEN CONSUMO AGUA LIMPIA TINTORERIA (m3)]]</f>
        <v>#REF!</v>
      </c>
      <c r="AB628" s="104" t="e">
        <f>Tabla1[[#This Row],[VOLUMEN CONSUMO AGUA LIMPIA TINTORERIA (m3)]]/Tabla1[[#This Row],[TOTAL CONSUMO AGUA PRODUCCIÓN (m3)]]</f>
        <v>#REF!</v>
      </c>
      <c r="AC628" s="111" t="e">
        <f>Tabla1[[#This Row],[TOTAL CONSUMO AGUA LIMPIA PRODUCCIÓN (m3)]]-Tabla1[[#This Row],[VOLUMEN CONSUMO AGUA LIMPIA LAVANDERIA (m3)]]</f>
        <v>#REF!</v>
      </c>
      <c r="AD628" s="111">
        <v>0</v>
      </c>
      <c r="AE628" s="115"/>
      <c r="AF628" s="115">
        <v>65</v>
      </c>
      <c r="AG628" s="115">
        <v>45</v>
      </c>
      <c r="AH628" s="115">
        <f>Tabla1[[#This Row],[VOLUMEN CONSUMO AGUA LIMPIA LAVANDERIA (m3)]]</f>
        <v>0</v>
      </c>
      <c r="AI628" s="104" t="e">
        <f>Tabla1[[#This Row],[VOLUMEN CONSUMO AGUA LIMPIA LAVANDERIA (m3)]]/Tabla1[[#This Row],[TOTAL CONSUMO AGUA PRODUCCIÓN (m3)]]</f>
        <v>#REF!</v>
      </c>
      <c r="AJ628" s="115">
        <f>'[1]Contadores Por Turno 2026'!D630-'[1]Contadores Por Turno 2026'!D629</f>
        <v>0</v>
      </c>
      <c r="AK628" s="115">
        <v>0</v>
      </c>
      <c r="AL628" s="115"/>
      <c r="AM628" s="115">
        <v>19</v>
      </c>
      <c r="AN628" s="115">
        <v>0</v>
      </c>
      <c r="AO628" s="220">
        <f>'[1]Contadores Por Turno 2026'!R630-'[1]Contadores Por Turno 2026'!R629</f>
        <v>0</v>
      </c>
      <c r="AP628" s="114" t="str">
        <f t="shared" si="3"/>
        <v>%</v>
      </c>
      <c r="AQ628" s="220">
        <v>0</v>
      </c>
      <c r="AR628" s="220">
        <v>8</v>
      </c>
      <c r="AS628" s="115">
        <f>'[1]Contadores Por Turno 2026'!L630-'[1]Contadores Por Turno 2026'!L629</f>
        <v>0</v>
      </c>
      <c r="AT628" s="220" t="e">
        <f>#REF!-#REF!</f>
        <v>#REF!</v>
      </c>
      <c r="AU628" s="112">
        <f>'[1]Contadores Por Turno 2026'!U630-'[1]Contadores Por Turno 2026'!U629</f>
        <v>0</v>
      </c>
      <c r="AV628" s="112">
        <f>'[1]Contadores Por Turno 2026'!V630-'[1]Contadores Por Turno 2026'!V629</f>
        <v>0</v>
      </c>
      <c r="AW628" s="112">
        <f>'[1]Contadores Por Turno 2026'!W630-'[1]Contadores Por Turno 2026'!W629</f>
        <v>0</v>
      </c>
      <c r="AX628" s="112"/>
      <c r="AY628" s="112">
        <f>('[1]Contadores Por Turno 2026'!AD630-'[1]Contadores Por Turno 2026'!AD629)</f>
        <v>0</v>
      </c>
      <c r="AZ628" s="112">
        <f>('[1]Contadores Por Turno 2026'!S630-'[1]Contadores Por Turno 2026'!S629)/1000</f>
        <v>0</v>
      </c>
      <c r="BA628" s="225"/>
      <c r="BB628" s="4"/>
    </row>
    <row r="629" spans="1:54" ht="15.75" thickBot="1" x14ac:dyDescent="0.3">
      <c r="A629" s="25">
        <f>+A628+1</f>
        <v>46232</v>
      </c>
      <c r="B629" s="26">
        <v>1</v>
      </c>
      <c r="C629" s="26">
        <f>WEEKNUM(Tabla1[[#This Row],[FECHA]],2)</f>
        <v>31</v>
      </c>
      <c r="D629" s="26">
        <f>DAY(Tabla1[[#This Row],[FECHA]])</f>
        <v>29</v>
      </c>
      <c r="E629" s="26" t="e">
        <f>#REF!-#REF!</f>
        <v>#REF!</v>
      </c>
      <c r="F629" s="26"/>
      <c r="G629" s="26"/>
      <c r="H6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9" s="26">
        <f>('[1]Contadores Por Turno 2026'!C631-'[1]Contadores Por Turno 2026'!C630)*10</f>
        <v>0</v>
      </c>
      <c r="J629" s="57">
        <f>Tabla1[[#This Row],[ENTRADA RO 1 (m3)]]</f>
        <v>0</v>
      </c>
      <c r="K629" s="57">
        <f>Tabla1[[#This Row],[RECHAZO ETAPA 1 (m3)]]</f>
        <v>0</v>
      </c>
      <c r="L629" s="57">
        <f>Tabla1[[#This Row],[PERMEADO ETAPA 1  (m3)]]</f>
        <v>0</v>
      </c>
      <c r="M629" s="56" t="e">
        <f>1-(Tabla1[[#This Row],[VOLUMEN ENVIADO A RO (m3)]]-Tabla1[[#This Row],[VOLUMEN ENVIADO PERMEADO RO (m3)]])/Tabla1[[#This Row],[VOLUMEN ENVIADO A RO (m3)]]</f>
        <v>#DIV/0!</v>
      </c>
      <c r="N629" s="57">
        <f>('[1]Contadores Por Turno 2026'!N631-'[1]Contadores Por Turno 2026'!N630)/1000</f>
        <v>0</v>
      </c>
      <c r="O629" s="57">
        <f>('[1]Contadores Por Turno 2026'!O631-'[1]Contadores Por Turno 2026'!O630)</f>
        <v>0</v>
      </c>
      <c r="P629" s="57">
        <f>+Tabla1[[#This Row],[ENTRADA RO 1 (m3)]]-Tabla1[[#This Row],[PERMEADO ETAPA 1  (m3)]]</f>
        <v>0</v>
      </c>
      <c r="Q629" s="56" t="e">
        <f>1-(Tabla1[[#This Row],[VOLUMEN ENVIADO A RO (m3)]]-Tabla1[[#This Row],[VOLUMEN ENVIADO PERMEADO RO (m3)]])/Tabla1[[#This Row],[VOLUMEN ENVIADO A RO (m3)]]</f>
        <v>#DIV/0!</v>
      </c>
      <c r="R629" s="57">
        <v>0</v>
      </c>
      <c r="S629" s="57" t="e">
        <f>((#REF!-#REF!))</f>
        <v>#REF!</v>
      </c>
      <c r="T629" s="57" t="e">
        <f>Tabla1[[#This Row],[ENTRADA ETAPA 2 (m3)]]-Tabla1[[#This Row],[PERMEADO ETAPA 2 (m3)]]</f>
        <v>#REF!</v>
      </c>
      <c r="U629" s="56" t="s">
        <v>18</v>
      </c>
      <c r="V629" s="57">
        <f>Tabla1[[#This Row],[VOLUMEN ENVIADO PERMEADO RO (m3)]]</f>
        <v>0</v>
      </c>
      <c r="W629" s="101" t="e">
        <f>Tabla1[[#This Row],[TOTAL CONSUMO AGUA LIMPIA PRODUCCIÓN (m3)]]+Tabla1[[#This Row],[TOTAL CONSUMO AGUA RECHAZO PRODUCCIÓN (m3)]]</f>
        <v>#REF!</v>
      </c>
      <c r="X6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9" s="101">
        <v>0</v>
      </c>
      <c r="Z629" s="101"/>
      <c r="AA629" s="101" t="e">
        <f>+Tabla1[[#This Row],[VOLUMEN CONSUMO AGUA LIMPIA TINTORERIA (m3)]]</f>
        <v>#REF!</v>
      </c>
      <c r="AB629" s="104" t="e">
        <f>Tabla1[[#This Row],[VOLUMEN CONSUMO AGUA LIMPIA TINTORERIA (m3)]]/Tabla1[[#This Row],[TOTAL CONSUMO AGUA PRODUCCIÓN (m3)]]</f>
        <v>#REF!</v>
      </c>
      <c r="AC629" s="101" t="e">
        <f>Tabla1[[#This Row],[TOTAL CONSUMO AGUA LIMPIA PRODUCCIÓN (m3)]]-Tabla1[[#This Row],[VOLUMEN CONSUMO AGUA LIMPIA LAVANDERIA (m3)]]</f>
        <v>#REF!</v>
      </c>
      <c r="AD629" s="101">
        <v>0</v>
      </c>
      <c r="AE629" s="105"/>
      <c r="AF629" s="105">
        <v>65</v>
      </c>
      <c r="AG629" s="105">
        <v>45</v>
      </c>
      <c r="AH629" s="105">
        <f>Tabla1[[#This Row],[VOLUMEN CONSUMO AGUA LIMPIA LAVANDERIA (m3)]]</f>
        <v>0</v>
      </c>
      <c r="AI629" s="104" t="e">
        <f>Tabla1[[#This Row],[VOLUMEN CONSUMO AGUA LIMPIA LAVANDERIA (m3)]]/Tabla1[[#This Row],[TOTAL CONSUMO AGUA PRODUCCIÓN (m3)]]</f>
        <v>#REF!</v>
      </c>
      <c r="AJ629" s="105">
        <f>'[1]Contadores Por Turno 2026'!D631-'[1]Contadores Por Turno 2026'!D630</f>
        <v>0</v>
      </c>
      <c r="AK629" s="105">
        <v>0</v>
      </c>
      <c r="AL629" s="105"/>
      <c r="AM629" s="105">
        <v>19</v>
      </c>
      <c r="AN629" s="105">
        <v>0</v>
      </c>
      <c r="AO629" s="218">
        <f>'[1]Contadores Por Turno 2026'!R631-'[1]Contadores Por Turno 2026'!R630</f>
        <v>0</v>
      </c>
      <c r="AP629" s="104" t="str">
        <f t="shared" si="3"/>
        <v>%</v>
      </c>
      <c r="AQ629" s="218">
        <v>0</v>
      </c>
      <c r="AR629" s="218">
        <v>8</v>
      </c>
      <c r="AS629" s="105">
        <f>'[1]Contadores Por Turno 2026'!L631-'[1]Contadores Por Turno 2026'!L630</f>
        <v>0</v>
      </c>
      <c r="AT629" s="218" t="e">
        <f>#REF!-#REF!</f>
        <v>#REF!</v>
      </c>
      <c r="AU629" s="102">
        <f>'[1]Contadores Por Turno 2026'!U631-'[1]Contadores Por Turno 2026'!U630</f>
        <v>0</v>
      </c>
      <c r="AV629" s="102">
        <f>'[1]Contadores Por Turno 2026'!V631-'[1]Contadores Por Turno 2026'!V630</f>
        <v>0</v>
      </c>
      <c r="AW629" s="102">
        <f>'[1]Contadores Por Turno 2026'!W631-'[1]Contadores Por Turno 2026'!W630</f>
        <v>0</v>
      </c>
      <c r="AX629" s="102"/>
      <c r="AY629" s="345">
        <f>('[1]Contadores Por Turno 2026'!AD631-'[1]Contadores Por Turno 2026'!AD630)</f>
        <v>0</v>
      </c>
      <c r="AZ629" s="345">
        <f>('[1]Contadores Por Turno 2026'!S631-'[1]Contadores Por Turno 2026'!S630)/1000</f>
        <v>0</v>
      </c>
      <c r="BA629" s="225"/>
      <c r="BB629" s="4"/>
    </row>
    <row r="630" spans="1:54" ht="15.75" thickBot="1" x14ac:dyDescent="0.3">
      <c r="A630" s="23">
        <f>+A629</f>
        <v>46232</v>
      </c>
      <c r="B630" s="17">
        <v>2</v>
      </c>
      <c r="C630" s="17">
        <f>WEEKNUM(Tabla1[[#This Row],[FECHA]],2)</f>
        <v>31</v>
      </c>
      <c r="D630" s="17">
        <f>DAY(Tabla1[[#This Row],[FECHA]])</f>
        <v>29</v>
      </c>
      <c r="E630" s="17" t="e">
        <f>#REF!-#REF!</f>
        <v>#REF!</v>
      </c>
      <c r="F630" s="17">
        <v>330</v>
      </c>
      <c r="H63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0" s="17">
        <f>('[1]Contadores Por Turno 2026'!C632-'[1]Contadores Por Turno 2026'!C631)*10</f>
        <v>0</v>
      </c>
      <c r="J630" s="59">
        <f>Tabla1[[#This Row],[ENTRADA RO 1 (m3)]]</f>
        <v>0</v>
      </c>
      <c r="K630" s="59">
        <f>Tabla1[[#This Row],[RECHAZO ETAPA 1 (m3)]]</f>
        <v>0</v>
      </c>
      <c r="L630" s="59">
        <f>Tabla1[[#This Row],[PERMEADO ETAPA 1  (m3)]]</f>
        <v>0</v>
      </c>
      <c r="M630" s="58" t="e">
        <f>1-(Tabla1[[#This Row],[VOLUMEN ENVIADO A RO (m3)]]-Tabla1[[#This Row],[VOLUMEN ENVIADO PERMEADO RO (m3)]])/Tabla1[[#This Row],[VOLUMEN ENVIADO A RO (m3)]]</f>
        <v>#DIV/0!</v>
      </c>
      <c r="N630" s="59">
        <f>('[1]Contadores Por Turno 2026'!N632-'[1]Contadores Por Turno 2026'!N631)/1000</f>
        <v>0</v>
      </c>
      <c r="O630" s="59">
        <f>('[1]Contadores Por Turno 2026'!O632-'[1]Contadores Por Turno 2026'!O631)</f>
        <v>0</v>
      </c>
      <c r="P630" s="59">
        <f>+Tabla1[[#This Row],[ENTRADA RO 1 (m3)]]-Tabla1[[#This Row],[PERMEADO ETAPA 1  (m3)]]</f>
        <v>0</v>
      </c>
      <c r="Q630" s="58" t="e">
        <f>1-(Tabla1[[#This Row],[VOLUMEN ENVIADO A RO (m3)]]-Tabla1[[#This Row],[VOLUMEN ENVIADO PERMEADO RO (m3)]])/Tabla1[[#This Row],[VOLUMEN ENVIADO A RO (m3)]]</f>
        <v>#DIV/0!</v>
      </c>
      <c r="R630" s="59">
        <v>0</v>
      </c>
      <c r="S630" s="59" t="e">
        <f>((#REF!-#REF!))</f>
        <v>#REF!</v>
      </c>
      <c r="T630" s="59" t="e">
        <f>Tabla1[[#This Row],[ENTRADA ETAPA 2 (m3)]]-Tabla1[[#This Row],[PERMEADO ETAPA 2 (m3)]]</f>
        <v>#REF!</v>
      </c>
      <c r="U630" s="58" t="s">
        <v>18</v>
      </c>
      <c r="V630" s="59">
        <f>Tabla1[[#This Row],[VOLUMEN ENVIADO PERMEADO RO (m3)]]</f>
        <v>0</v>
      </c>
      <c r="W630" s="106" t="e">
        <f>Tabla1[[#This Row],[TOTAL CONSUMO AGUA LIMPIA PRODUCCIÓN (m3)]]+Tabla1[[#This Row],[TOTAL CONSUMO AGUA RECHAZO PRODUCCIÓN (m3)]]</f>
        <v>#REF!</v>
      </c>
      <c r="X6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0" s="106">
        <v>0</v>
      </c>
      <c r="Z630" s="106"/>
      <c r="AA630" s="106" t="e">
        <f>+Tabla1[[#This Row],[VOLUMEN CONSUMO AGUA LIMPIA TINTORERIA (m3)]]</f>
        <v>#REF!</v>
      </c>
      <c r="AB630" s="104" t="e">
        <f>Tabla1[[#This Row],[VOLUMEN CONSUMO AGUA LIMPIA TINTORERIA (m3)]]/Tabla1[[#This Row],[TOTAL CONSUMO AGUA PRODUCCIÓN (m3)]]</f>
        <v>#REF!</v>
      </c>
      <c r="AC630" s="106" t="e">
        <f>Tabla1[[#This Row],[TOTAL CONSUMO AGUA LIMPIA PRODUCCIÓN (m3)]]-Tabla1[[#This Row],[VOLUMEN CONSUMO AGUA LIMPIA LAVANDERIA (m3)]]</f>
        <v>#REF!</v>
      </c>
      <c r="AD630" s="106">
        <v>0</v>
      </c>
      <c r="AE630" s="110"/>
      <c r="AF630" s="110">
        <v>65</v>
      </c>
      <c r="AG630" s="110">
        <v>45</v>
      </c>
      <c r="AH630" s="110">
        <f>Tabla1[[#This Row],[VOLUMEN CONSUMO AGUA LIMPIA LAVANDERIA (m3)]]</f>
        <v>0</v>
      </c>
      <c r="AI630" s="104" t="e">
        <f>Tabla1[[#This Row],[VOLUMEN CONSUMO AGUA LIMPIA LAVANDERIA (m3)]]/Tabla1[[#This Row],[TOTAL CONSUMO AGUA PRODUCCIÓN (m3)]]</f>
        <v>#REF!</v>
      </c>
      <c r="AJ630" s="110">
        <f>'[1]Contadores Por Turno 2026'!D632-'[1]Contadores Por Turno 2026'!D631</f>
        <v>0</v>
      </c>
      <c r="AK630" s="110">
        <v>0</v>
      </c>
      <c r="AL630" s="110"/>
      <c r="AM630" s="110">
        <v>19</v>
      </c>
      <c r="AN630" s="110">
        <v>0</v>
      </c>
      <c r="AO630" s="219">
        <f>'[1]Contadores Por Turno 2026'!R632-'[1]Contadores Por Turno 2026'!R631</f>
        <v>0</v>
      </c>
      <c r="AP630" s="109" t="str">
        <f t="shared" si="3"/>
        <v>%</v>
      </c>
      <c r="AQ630" s="219">
        <v>0</v>
      </c>
      <c r="AR630" s="219">
        <v>8</v>
      </c>
      <c r="AS630" s="110">
        <f>'[1]Contadores Por Turno 2026'!L632-'[1]Contadores Por Turno 2026'!L631</f>
        <v>0</v>
      </c>
      <c r="AT630" s="219" t="e">
        <f>#REF!-#REF!</f>
        <v>#REF!</v>
      </c>
      <c r="AU630" s="107">
        <f>'[1]Contadores Por Turno 2026'!U632-'[1]Contadores Por Turno 2026'!U631</f>
        <v>0</v>
      </c>
      <c r="AV630" s="107">
        <f>'[1]Contadores Por Turno 2026'!V632-'[1]Contadores Por Turno 2026'!V631</f>
        <v>0</v>
      </c>
      <c r="AW630" s="107">
        <f>'[1]Contadores Por Turno 2026'!W632-'[1]Contadores Por Turno 2026'!W631</f>
        <v>0</v>
      </c>
      <c r="AX630" s="107"/>
      <c r="AY630" s="346">
        <f>('[1]Contadores Por Turno 2026'!AD632-'[1]Contadores Por Turno 2026'!AD631)</f>
        <v>0</v>
      </c>
      <c r="AZ630" s="346">
        <f>('[1]Contadores Por Turno 2026'!S632-'[1]Contadores Por Turno 2026'!S631)/1000</f>
        <v>0</v>
      </c>
      <c r="BA630" s="225"/>
      <c r="BB630" s="4"/>
    </row>
    <row r="631" spans="1:54" ht="15.75" thickBot="1" x14ac:dyDescent="0.3">
      <c r="A631" s="27">
        <f>+A630</f>
        <v>46232</v>
      </c>
      <c r="B631" s="28">
        <v>3</v>
      </c>
      <c r="C631" s="28">
        <f>WEEKNUM(Tabla1[[#This Row],[FECHA]],2)</f>
        <v>31</v>
      </c>
      <c r="D631" s="28">
        <f>DAY(Tabla1[[#This Row],[FECHA]])</f>
        <v>29</v>
      </c>
      <c r="E631" s="28" t="e">
        <f>#REF!-#REF!</f>
        <v>#REF!</v>
      </c>
      <c r="F631" s="28"/>
      <c r="G631" s="28"/>
      <c r="H63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1" s="28">
        <f>('[1]Contadores Por Turno 2026'!C633-'[1]Contadores Por Turno 2026'!C632)*10</f>
        <v>0</v>
      </c>
      <c r="J631" s="61">
        <f>Tabla1[[#This Row],[ENTRADA RO 1 (m3)]]</f>
        <v>0</v>
      </c>
      <c r="K631" s="61">
        <f>Tabla1[[#This Row],[RECHAZO ETAPA 1 (m3)]]</f>
        <v>0</v>
      </c>
      <c r="L631" s="61">
        <f>Tabla1[[#This Row],[PERMEADO ETAPA 1  (m3)]]</f>
        <v>0</v>
      </c>
      <c r="M631" s="60" t="e">
        <f>1-(Tabla1[[#This Row],[VOLUMEN ENVIADO A RO (m3)]]-Tabla1[[#This Row],[VOLUMEN ENVIADO PERMEADO RO (m3)]])/Tabla1[[#This Row],[VOLUMEN ENVIADO A RO (m3)]]</f>
        <v>#DIV/0!</v>
      </c>
      <c r="N631" s="61">
        <f>('[1]Contadores Por Turno 2026'!N633-'[1]Contadores Por Turno 2026'!N632)/1000</f>
        <v>0</v>
      </c>
      <c r="O631" s="61">
        <f>('[1]Contadores Por Turno 2026'!O633-'[1]Contadores Por Turno 2026'!O632)</f>
        <v>0</v>
      </c>
      <c r="P631" s="61">
        <f>+Tabla1[[#This Row],[ENTRADA RO 1 (m3)]]-Tabla1[[#This Row],[PERMEADO ETAPA 1  (m3)]]</f>
        <v>0</v>
      </c>
      <c r="Q631" s="60" t="e">
        <f>1-(Tabla1[[#This Row],[VOLUMEN ENVIADO A RO (m3)]]-Tabla1[[#This Row],[VOLUMEN ENVIADO PERMEADO RO (m3)]])/Tabla1[[#This Row],[VOLUMEN ENVIADO A RO (m3)]]</f>
        <v>#DIV/0!</v>
      </c>
      <c r="R631" s="61">
        <v>0</v>
      </c>
      <c r="S631" s="61" t="e">
        <f>((#REF!-#REF!))</f>
        <v>#REF!</v>
      </c>
      <c r="T631" s="61" t="e">
        <f>Tabla1[[#This Row],[ENTRADA ETAPA 2 (m3)]]-Tabla1[[#This Row],[PERMEADO ETAPA 2 (m3)]]</f>
        <v>#REF!</v>
      </c>
      <c r="U631" s="60" t="s">
        <v>18</v>
      </c>
      <c r="V631" s="61">
        <f>Tabla1[[#This Row],[VOLUMEN ENVIADO PERMEADO RO (m3)]]</f>
        <v>0</v>
      </c>
      <c r="W631" s="111" t="e">
        <f>Tabla1[[#This Row],[TOTAL CONSUMO AGUA LIMPIA PRODUCCIÓN (m3)]]+Tabla1[[#This Row],[TOTAL CONSUMO AGUA RECHAZO PRODUCCIÓN (m3)]]</f>
        <v>#REF!</v>
      </c>
      <c r="X63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31" s="111">
        <v>0</v>
      </c>
      <c r="Z631" s="111"/>
      <c r="AA631" s="111" t="e">
        <f>+Tabla1[[#This Row],[VOLUMEN CONSUMO AGUA LIMPIA TINTORERIA (m3)]]</f>
        <v>#REF!</v>
      </c>
      <c r="AB631" s="104" t="e">
        <f>Tabla1[[#This Row],[VOLUMEN CONSUMO AGUA LIMPIA TINTORERIA (m3)]]/Tabla1[[#This Row],[TOTAL CONSUMO AGUA PRODUCCIÓN (m3)]]</f>
        <v>#REF!</v>
      </c>
      <c r="AC631" s="111" t="e">
        <f>Tabla1[[#This Row],[TOTAL CONSUMO AGUA LIMPIA PRODUCCIÓN (m3)]]-Tabla1[[#This Row],[VOLUMEN CONSUMO AGUA LIMPIA LAVANDERIA (m3)]]</f>
        <v>#REF!</v>
      </c>
      <c r="AD631" s="111">
        <v>0</v>
      </c>
      <c r="AE631" s="115"/>
      <c r="AF631" s="115">
        <v>65</v>
      </c>
      <c r="AG631" s="115">
        <v>45</v>
      </c>
      <c r="AH631" s="115">
        <f>Tabla1[[#This Row],[VOLUMEN CONSUMO AGUA LIMPIA LAVANDERIA (m3)]]</f>
        <v>0</v>
      </c>
      <c r="AI631" s="104" t="e">
        <f>Tabla1[[#This Row],[VOLUMEN CONSUMO AGUA LIMPIA LAVANDERIA (m3)]]/Tabla1[[#This Row],[TOTAL CONSUMO AGUA PRODUCCIÓN (m3)]]</f>
        <v>#REF!</v>
      </c>
      <c r="AJ631" s="115">
        <f>'[1]Contadores Por Turno 2026'!D633-'[1]Contadores Por Turno 2026'!D632</f>
        <v>0</v>
      </c>
      <c r="AK631" s="115">
        <v>0</v>
      </c>
      <c r="AL631" s="115"/>
      <c r="AM631" s="115">
        <v>19</v>
      </c>
      <c r="AN631" s="115">
        <v>0</v>
      </c>
      <c r="AO631" s="220">
        <f>'[1]Contadores Por Turno 2026'!R633-'[1]Contadores Por Turno 2026'!R632</f>
        <v>0</v>
      </c>
      <c r="AP631" s="114" t="str">
        <f t="shared" si="3"/>
        <v>%</v>
      </c>
      <c r="AQ631" s="220"/>
      <c r="AR631" s="220">
        <v>8</v>
      </c>
      <c r="AS631" s="115">
        <f>'[1]Contadores Por Turno 2026'!L633-'[1]Contadores Por Turno 2026'!L632</f>
        <v>0</v>
      </c>
      <c r="AT631" s="220" t="e">
        <f>#REF!-#REF!</f>
        <v>#REF!</v>
      </c>
      <c r="AU631" s="112">
        <f>'[1]Contadores Por Turno 2026'!U633-'[1]Contadores Por Turno 2026'!U632</f>
        <v>0</v>
      </c>
      <c r="AV631" s="112">
        <f>'[1]Contadores Por Turno 2026'!V633-'[1]Contadores Por Turno 2026'!V632</f>
        <v>0</v>
      </c>
      <c r="AW631" s="112">
        <f>'[1]Contadores Por Turno 2026'!W633-'[1]Contadores Por Turno 2026'!W632</f>
        <v>0</v>
      </c>
      <c r="AX631" s="112"/>
      <c r="AY631" s="112">
        <f>('[1]Contadores Por Turno 2026'!AD633-'[1]Contadores Por Turno 2026'!AD632)</f>
        <v>0</v>
      </c>
      <c r="AZ631" s="112">
        <f>('[1]Contadores Por Turno 2026'!S633-'[1]Contadores Por Turno 2026'!S632)/1000</f>
        <v>0</v>
      </c>
      <c r="BA631" s="225"/>
      <c r="BB631" s="4"/>
    </row>
    <row r="632" spans="1:54" ht="15.75" thickBot="1" x14ac:dyDescent="0.3">
      <c r="A632" s="25">
        <f>+A631+1</f>
        <v>46233</v>
      </c>
      <c r="B632" s="26">
        <v>1</v>
      </c>
      <c r="C632" s="26">
        <f>WEEKNUM(Tabla1[[#This Row],[FECHA]],2)</f>
        <v>31</v>
      </c>
      <c r="D632" s="26">
        <f>DAY(Tabla1[[#This Row],[FECHA]])</f>
        <v>30</v>
      </c>
      <c r="E632" s="26" t="e">
        <f>#REF!-#REF!</f>
        <v>#REF!</v>
      </c>
      <c r="F632" s="26"/>
      <c r="G632" s="26"/>
      <c r="H6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2" s="26">
        <f>('[1]Contadores Por Turno 2026'!C634-'[1]Contadores Por Turno 2026'!C633)*10</f>
        <v>0</v>
      </c>
      <c r="J632" s="57">
        <f>Tabla1[[#This Row],[ENTRADA RO 1 (m3)]]</f>
        <v>0</v>
      </c>
      <c r="K632" s="57">
        <f>Tabla1[[#This Row],[RECHAZO ETAPA 1 (m3)]]</f>
        <v>0</v>
      </c>
      <c r="L632" s="57">
        <f>Tabla1[[#This Row],[PERMEADO ETAPA 1  (m3)]]</f>
        <v>0</v>
      </c>
      <c r="M632" s="56" t="e">
        <f>1-(Tabla1[[#This Row],[VOLUMEN ENVIADO A RO (m3)]]-Tabla1[[#This Row],[VOLUMEN ENVIADO PERMEADO RO (m3)]])/Tabla1[[#This Row],[VOLUMEN ENVIADO A RO (m3)]]</f>
        <v>#DIV/0!</v>
      </c>
      <c r="N632" s="57">
        <f>('[1]Contadores Por Turno 2026'!N634-'[1]Contadores Por Turno 2026'!N633)/1000</f>
        <v>0</v>
      </c>
      <c r="O632" s="57">
        <f>('[1]Contadores Por Turno 2026'!O634-'[1]Contadores Por Turno 2026'!O633)</f>
        <v>0</v>
      </c>
      <c r="P632" s="57">
        <f>+Tabla1[[#This Row],[ENTRADA RO 1 (m3)]]-Tabla1[[#This Row],[PERMEADO ETAPA 1  (m3)]]</f>
        <v>0</v>
      </c>
      <c r="Q632" s="56" t="e">
        <f>1-(Tabla1[[#This Row],[VOLUMEN ENVIADO A RO (m3)]]-Tabla1[[#This Row],[VOLUMEN ENVIADO PERMEADO RO (m3)]])/Tabla1[[#This Row],[VOLUMEN ENVIADO A RO (m3)]]</f>
        <v>#DIV/0!</v>
      </c>
      <c r="R632" s="57">
        <v>0</v>
      </c>
      <c r="S632" s="57" t="e">
        <f>((#REF!-#REF!))</f>
        <v>#REF!</v>
      </c>
      <c r="T632" s="57" t="e">
        <f>Tabla1[[#This Row],[ENTRADA ETAPA 2 (m3)]]-Tabla1[[#This Row],[PERMEADO ETAPA 2 (m3)]]</f>
        <v>#REF!</v>
      </c>
      <c r="U632" s="56" t="s">
        <v>18</v>
      </c>
      <c r="V632" s="57">
        <f>Tabla1[[#This Row],[VOLUMEN ENVIADO PERMEADO RO (m3)]]</f>
        <v>0</v>
      </c>
      <c r="W632" s="101" t="e">
        <f>Tabla1[[#This Row],[TOTAL CONSUMO AGUA LIMPIA PRODUCCIÓN (m3)]]+Tabla1[[#This Row],[TOTAL CONSUMO AGUA RECHAZO PRODUCCIÓN (m3)]]</f>
        <v>#REF!</v>
      </c>
      <c r="X6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32" s="101">
        <v>0</v>
      </c>
      <c r="Z632" s="101"/>
      <c r="AA632" s="101" t="e">
        <f>+Tabla1[[#This Row],[VOLUMEN CONSUMO AGUA LIMPIA TINTORERIA (m3)]]</f>
        <v>#REF!</v>
      </c>
      <c r="AB632" s="104" t="e">
        <f>Tabla1[[#This Row],[VOLUMEN CONSUMO AGUA LIMPIA TINTORERIA (m3)]]/Tabla1[[#This Row],[TOTAL CONSUMO AGUA PRODUCCIÓN (m3)]]</f>
        <v>#REF!</v>
      </c>
      <c r="AC632" s="101" t="e">
        <f>Tabla1[[#This Row],[TOTAL CONSUMO AGUA LIMPIA PRODUCCIÓN (m3)]]-Tabla1[[#This Row],[VOLUMEN CONSUMO AGUA LIMPIA LAVANDERIA (m3)]]</f>
        <v>#REF!</v>
      </c>
      <c r="AD632" s="101">
        <v>0</v>
      </c>
      <c r="AE632" s="105"/>
      <c r="AF632" s="105">
        <v>65</v>
      </c>
      <c r="AG632" s="105">
        <v>45</v>
      </c>
      <c r="AH632" s="105">
        <f>Tabla1[[#This Row],[VOLUMEN CONSUMO AGUA LIMPIA LAVANDERIA (m3)]]</f>
        <v>0</v>
      </c>
      <c r="AI632" s="104" t="e">
        <f>Tabla1[[#This Row],[VOLUMEN CONSUMO AGUA LIMPIA LAVANDERIA (m3)]]/Tabla1[[#This Row],[TOTAL CONSUMO AGUA PRODUCCIÓN (m3)]]</f>
        <v>#REF!</v>
      </c>
      <c r="AJ632" s="105">
        <f>'[1]Contadores Por Turno 2026'!D634-'[1]Contadores Por Turno 2026'!D633</f>
        <v>0</v>
      </c>
      <c r="AK632" s="105">
        <v>0</v>
      </c>
      <c r="AL632" s="105"/>
      <c r="AM632" s="105">
        <v>19</v>
      </c>
      <c r="AN632" s="105">
        <v>0</v>
      </c>
      <c r="AO632" s="218">
        <f>'[1]Contadores Por Turno 2026'!R634-'[1]Contadores Por Turno 2026'!R633</f>
        <v>0</v>
      </c>
      <c r="AP632" s="104" t="str">
        <f t="shared" si="3"/>
        <v>%</v>
      </c>
      <c r="AQ632" s="218">
        <v>752</v>
      </c>
      <c r="AR632" s="218">
        <v>8</v>
      </c>
      <c r="AS632" s="105">
        <f>'[1]Contadores Por Turno 2026'!L634-'[1]Contadores Por Turno 2026'!L633</f>
        <v>0</v>
      </c>
      <c r="AT632" s="218" t="e">
        <f>#REF!-#REF!</f>
        <v>#REF!</v>
      </c>
      <c r="AU632" s="102">
        <f>'[1]Contadores Por Turno 2026'!U634-'[1]Contadores Por Turno 2026'!U633</f>
        <v>0</v>
      </c>
      <c r="AV632" s="102">
        <f>'[1]Contadores Por Turno 2026'!V634-'[1]Contadores Por Turno 2026'!V633</f>
        <v>0</v>
      </c>
      <c r="AW632" s="102">
        <f>'[1]Contadores Por Turno 2026'!W634-'[1]Contadores Por Turno 2026'!W633</f>
        <v>0</v>
      </c>
      <c r="AX632" s="102"/>
      <c r="AY632" s="345">
        <f>('[1]Contadores Por Turno 2026'!AD634-'[1]Contadores Por Turno 2026'!AD633)</f>
        <v>0</v>
      </c>
      <c r="AZ632" s="345">
        <f>('[1]Contadores Por Turno 2026'!S634-'[1]Contadores Por Turno 2026'!S633)/1000</f>
        <v>0</v>
      </c>
      <c r="BA632" s="225"/>
      <c r="BB632" s="4"/>
    </row>
    <row r="633" spans="1:54" ht="15.75" thickBot="1" x14ac:dyDescent="0.3">
      <c r="A633" s="23">
        <f>+A632</f>
        <v>46233</v>
      </c>
      <c r="B633" s="17">
        <v>2</v>
      </c>
      <c r="C633" s="17">
        <f>WEEKNUM(Tabla1[[#This Row],[FECHA]],2)</f>
        <v>31</v>
      </c>
      <c r="D633" s="17">
        <f>DAY(Tabla1[[#This Row],[FECHA]])</f>
        <v>30</v>
      </c>
      <c r="E633" s="17" t="e">
        <f>#REF!-#REF!</f>
        <v>#REF!</v>
      </c>
      <c r="F633" s="17">
        <v>294</v>
      </c>
      <c r="H63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3" s="17">
        <f>('[1]Contadores Por Turno 2026'!C635-'[1]Contadores Por Turno 2026'!C634)*10</f>
        <v>0</v>
      </c>
      <c r="J633" s="59">
        <f>Tabla1[[#This Row],[ENTRADA RO 1 (m3)]]</f>
        <v>0</v>
      </c>
      <c r="K633" s="59">
        <f>Tabla1[[#This Row],[RECHAZO ETAPA 1 (m3)]]</f>
        <v>0</v>
      </c>
      <c r="L633" s="59">
        <f>Tabla1[[#This Row],[PERMEADO ETAPA 1  (m3)]]</f>
        <v>0</v>
      </c>
      <c r="M633" s="58" t="e">
        <f>1-(Tabla1[[#This Row],[VOLUMEN ENVIADO A RO (m3)]]-Tabla1[[#This Row],[VOLUMEN ENVIADO PERMEADO RO (m3)]])/Tabla1[[#This Row],[VOLUMEN ENVIADO A RO (m3)]]</f>
        <v>#DIV/0!</v>
      </c>
      <c r="N633" s="59">
        <f>('[1]Contadores Por Turno 2026'!N635-'[1]Contadores Por Turno 2026'!N634)/1000</f>
        <v>0</v>
      </c>
      <c r="O633" s="59">
        <f>('[1]Contadores Por Turno 2026'!O635-'[1]Contadores Por Turno 2026'!O634)</f>
        <v>0</v>
      </c>
      <c r="P633" s="59">
        <f>+Tabla1[[#This Row],[ENTRADA RO 1 (m3)]]-Tabla1[[#This Row],[PERMEADO ETAPA 1  (m3)]]</f>
        <v>0</v>
      </c>
      <c r="Q633" s="58" t="e">
        <f>1-(Tabla1[[#This Row],[VOLUMEN ENVIADO A RO (m3)]]-Tabla1[[#This Row],[VOLUMEN ENVIADO PERMEADO RO (m3)]])/Tabla1[[#This Row],[VOLUMEN ENVIADO A RO (m3)]]</f>
        <v>#DIV/0!</v>
      </c>
      <c r="R633" s="59">
        <v>0</v>
      </c>
      <c r="S633" s="59" t="e">
        <f>((#REF!-#REF!))</f>
        <v>#REF!</v>
      </c>
      <c r="T633" s="59" t="e">
        <f>Tabla1[[#This Row],[ENTRADA ETAPA 2 (m3)]]-Tabla1[[#This Row],[PERMEADO ETAPA 2 (m3)]]</f>
        <v>#REF!</v>
      </c>
      <c r="U633" s="58" t="s">
        <v>18</v>
      </c>
      <c r="V633" s="59">
        <f>Tabla1[[#This Row],[VOLUMEN ENVIADO PERMEADO RO (m3)]]</f>
        <v>0</v>
      </c>
      <c r="W633" s="106" t="e">
        <f>Tabla1[[#This Row],[TOTAL CONSUMO AGUA LIMPIA PRODUCCIÓN (m3)]]+Tabla1[[#This Row],[TOTAL CONSUMO AGUA RECHAZO PRODUCCIÓN (m3)]]</f>
        <v>#REF!</v>
      </c>
      <c r="X6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3" s="106">
        <v>0</v>
      </c>
      <c r="Z633" s="106"/>
      <c r="AA633" s="106" t="e">
        <f>+Tabla1[[#This Row],[VOLUMEN CONSUMO AGUA LIMPIA TINTORERIA (m3)]]</f>
        <v>#REF!</v>
      </c>
      <c r="AB633" s="104" t="e">
        <f>Tabla1[[#This Row],[VOLUMEN CONSUMO AGUA LIMPIA TINTORERIA (m3)]]/Tabla1[[#This Row],[TOTAL CONSUMO AGUA PRODUCCIÓN (m3)]]</f>
        <v>#REF!</v>
      </c>
      <c r="AC633" s="106" t="e">
        <f>Tabla1[[#This Row],[TOTAL CONSUMO AGUA LIMPIA PRODUCCIÓN (m3)]]-Tabla1[[#This Row],[VOLUMEN CONSUMO AGUA LIMPIA LAVANDERIA (m3)]]</f>
        <v>#REF!</v>
      </c>
      <c r="AD633" s="106">
        <v>0</v>
      </c>
      <c r="AE633" s="110"/>
      <c r="AF633" s="110">
        <v>65</v>
      </c>
      <c r="AG633" s="110">
        <v>45</v>
      </c>
      <c r="AH633" s="110">
        <f>Tabla1[[#This Row],[VOLUMEN CONSUMO AGUA LIMPIA LAVANDERIA (m3)]]</f>
        <v>0</v>
      </c>
      <c r="AI633" s="104" t="e">
        <f>Tabla1[[#This Row],[VOLUMEN CONSUMO AGUA LIMPIA LAVANDERIA (m3)]]/Tabla1[[#This Row],[TOTAL CONSUMO AGUA PRODUCCIÓN (m3)]]</f>
        <v>#REF!</v>
      </c>
      <c r="AJ633" s="110">
        <f>'[1]Contadores Por Turno 2026'!D635-'[1]Contadores Por Turno 2026'!D634</f>
        <v>0</v>
      </c>
      <c r="AK633" s="110">
        <v>0</v>
      </c>
      <c r="AL633" s="110"/>
      <c r="AM633" s="110">
        <v>19</v>
      </c>
      <c r="AN633" s="110">
        <v>0</v>
      </c>
      <c r="AO633" s="219">
        <f>'[1]Contadores Por Turno 2026'!R635-'[1]Contadores Por Turno 2026'!R634</f>
        <v>0</v>
      </c>
      <c r="AP633" s="109" t="str">
        <f t="shared" si="3"/>
        <v>%</v>
      </c>
      <c r="AQ633" s="219">
        <v>786</v>
      </c>
      <c r="AR633" s="219">
        <v>8</v>
      </c>
      <c r="AS633" s="110">
        <f>'[1]Contadores Por Turno 2026'!L635-'[1]Contadores Por Turno 2026'!L634</f>
        <v>0</v>
      </c>
      <c r="AT633" s="219" t="e">
        <f>#REF!-#REF!</f>
        <v>#REF!</v>
      </c>
      <c r="AU633" s="107">
        <f>'[1]Contadores Por Turno 2026'!U635-'[1]Contadores Por Turno 2026'!U634</f>
        <v>0</v>
      </c>
      <c r="AV633" s="107">
        <f>'[1]Contadores Por Turno 2026'!V635-'[1]Contadores Por Turno 2026'!V634</f>
        <v>0</v>
      </c>
      <c r="AW633" s="107">
        <f>'[1]Contadores Por Turno 2026'!W635-'[1]Contadores Por Turno 2026'!W634</f>
        <v>0</v>
      </c>
      <c r="AX633" s="107"/>
      <c r="AY633" s="346">
        <f>('[1]Contadores Por Turno 2026'!AD635-'[1]Contadores Por Turno 2026'!AD634)</f>
        <v>0</v>
      </c>
      <c r="AZ633" s="346">
        <f>('[1]Contadores Por Turno 2026'!S635-'[1]Contadores Por Turno 2026'!S634)/1000</f>
        <v>0</v>
      </c>
      <c r="BA633" s="225"/>
      <c r="BB633" s="4"/>
    </row>
    <row r="634" spans="1:54" ht="15.75" thickBot="1" x14ac:dyDescent="0.3">
      <c r="A634" s="27">
        <f>+A633</f>
        <v>46233</v>
      </c>
      <c r="B634" s="28">
        <v>3</v>
      </c>
      <c r="C634" s="28">
        <f>WEEKNUM(Tabla1[[#This Row],[FECHA]],2)</f>
        <v>31</v>
      </c>
      <c r="D634" s="28">
        <f>DAY(Tabla1[[#This Row],[FECHA]])</f>
        <v>30</v>
      </c>
      <c r="E634" s="28" t="e">
        <f>#REF!-#REF!</f>
        <v>#REF!</v>
      </c>
      <c r="F634" s="28"/>
      <c r="G634" s="28"/>
      <c r="H63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4" s="28">
        <f>('[1]Contadores Por Turno 2026'!C636-'[1]Contadores Por Turno 2026'!C635)*10</f>
        <v>0</v>
      </c>
      <c r="J634" s="61">
        <f>Tabla1[[#This Row],[ENTRADA RO 1 (m3)]]</f>
        <v>0</v>
      </c>
      <c r="K634" s="61">
        <f>Tabla1[[#This Row],[RECHAZO ETAPA 1 (m3)]]</f>
        <v>0</v>
      </c>
      <c r="L634" s="61">
        <f>Tabla1[[#This Row],[PERMEADO ETAPA 1  (m3)]]</f>
        <v>0</v>
      </c>
      <c r="M634" s="60" t="e">
        <f>1-(Tabla1[[#This Row],[VOLUMEN ENVIADO A RO (m3)]]-Tabla1[[#This Row],[VOLUMEN ENVIADO PERMEADO RO (m3)]])/Tabla1[[#This Row],[VOLUMEN ENVIADO A RO (m3)]]</f>
        <v>#DIV/0!</v>
      </c>
      <c r="N634" s="61">
        <f>('[1]Contadores Por Turno 2026'!N636-'[1]Contadores Por Turno 2026'!N635)/1000</f>
        <v>0</v>
      </c>
      <c r="O634" s="61">
        <f>('[1]Contadores Por Turno 2026'!O636-'[1]Contadores Por Turno 2026'!O635)</f>
        <v>0</v>
      </c>
      <c r="P634" s="61">
        <f>+Tabla1[[#This Row],[ENTRADA RO 1 (m3)]]-Tabla1[[#This Row],[PERMEADO ETAPA 1  (m3)]]</f>
        <v>0</v>
      </c>
      <c r="Q634" s="60" t="e">
        <f>1-(Tabla1[[#This Row],[VOLUMEN ENVIADO A RO (m3)]]-Tabla1[[#This Row],[VOLUMEN ENVIADO PERMEADO RO (m3)]])/Tabla1[[#This Row],[VOLUMEN ENVIADO A RO (m3)]]</f>
        <v>#DIV/0!</v>
      </c>
      <c r="R634" s="61">
        <v>0</v>
      </c>
      <c r="S634" s="61" t="e">
        <f>((#REF!-#REF!))</f>
        <v>#REF!</v>
      </c>
      <c r="T634" s="61" t="e">
        <f>Tabla1[[#This Row],[ENTRADA ETAPA 2 (m3)]]-Tabla1[[#This Row],[PERMEADO ETAPA 2 (m3)]]</f>
        <v>#REF!</v>
      </c>
      <c r="U634" s="60" t="s">
        <v>18</v>
      </c>
      <c r="V634" s="61">
        <f>Tabla1[[#This Row],[VOLUMEN ENVIADO PERMEADO RO (m3)]]</f>
        <v>0</v>
      </c>
      <c r="W634" s="111" t="e">
        <f>Tabla1[[#This Row],[TOTAL CONSUMO AGUA LIMPIA PRODUCCIÓN (m3)]]+Tabla1[[#This Row],[TOTAL CONSUMO AGUA RECHAZO PRODUCCIÓN (m3)]]</f>
        <v>#REF!</v>
      </c>
      <c r="X63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34" s="111">
        <v>0</v>
      </c>
      <c r="Z634" s="111"/>
      <c r="AA634" s="111" t="e">
        <f>+Tabla1[[#This Row],[VOLUMEN CONSUMO AGUA LIMPIA TINTORERIA (m3)]]</f>
        <v>#REF!</v>
      </c>
      <c r="AB634" s="104" t="e">
        <f>Tabla1[[#This Row],[VOLUMEN CONSUMO AGUA LIMPIA TINTORERIA (m3)]]/Tabla1[[#This Row],[TOTAL CONSUMO AGUA PRODUCCIÓN (m3)]]</f>
        <v>#REF!</v>
      </c>
      <c r="AC634" s="111" t="e">
        <f>Tabla1[[#This Row],[TOTAL CONSUMO AGUA LIMPIA PRODUCCIÓN (m3)]]-Tabla1[[#This Row],[VOLUMEN CONSUMO AGUA LIMPIA LAVANDERIA (m3)]]</f>
        <v>#REF!</v>
      </c>
      <c r="AD634" s="111">
        <v>0</v>
      </c>
      <c r="AE634" s="115"/>
      <c r="AF634" s="115">
        <v>65</v>
      </c>
      <c r="AG634" s="115">
        <v>45</v>
      </c>
      <c r="AH634" s="115">
        <f>Tabla1[[#This Row],[VOLUMEN CONSUMO AGUA LIMPIA LAVANDERIA (m3)]]</f>
        <v>0</v>
      </c>
      <c r="AI634" s="104" t="e">
        <f>Tabla1[[#This Row],[VOLUMEN CONSUMO AGUA LIMPIA LAVANDERIA (m3)]]/Tabla1[[#This Row],[TOTAL CONSUMO AGUA PRODUCCIÓN (m3)]]</f>
        <v>#REF!</v>
      </c>
      <c r="AJ634" s="115">
        <f>'[1]Contadores Por Turno 2026'!D636-'[1]Contadores Por Turno 2026'!D635</f>
        <v>0</v>
      </c>
      <c r="AK634" s="115">
        <v>0</v>
      </c>
      <c r="AL634" s="115"/>
      <c r="AM634" s="115">
        <v>19</v>
      </c>
      <c r="AN634" s="115">
        <v>0</v>
      </c>
      <c r="AO634" s="220">
        <f>'[1]Contadores Por Turno 2026'!R636-'[1]Contadores Por Turno 2026'!R635</f>
        <v>0</v>
      </c>
      <c r="AP634" s="114" t="str">
        <f t="shared" si="3"/>
        <v>%</v>
      </c>
      <c r="AQ634" s="220">
        <v>0</v>
      </c>
      <c r="AR634" s="220">
        <v>8</v>
      </c>
      <c r="AS634" s="115">
        <f>'[1]Contadores Por Turno 2026'!L636-'[1]Contadores Por Turno 2026'!L635</f>
        <v>0</v>
      </c>
      <c r="AT634" s="220" t="e">
        <f>#REF!-#REF!</f>
        <v>#REF!</v>
      </c>
      <c r="AU634" s="112">
        <f>'[1]Contadores Por Turno 2026'!U636-'[1]Contadores Por Turno 2026'!U635</f>
        <v>0</v>
      </c>
      <c r="AV634" s="112">
        <f>'[1]Contadores Por Turno 2026'!V636-'[1]Contadores Por Turno 2026'!V635</f>
        <v>0</v>
      </c>
      <c r="AW634" s="112">
        <f>'[1]Contadores Por Turno 2026'!W636-'[1]Contadores Por Turno 2026'!W635</f>
        <v>0</v>
      </c>
      <c r="AX634" s="112"/>
      <c r="AY634" s="112">
        <f>('[1]Contadores Por Turno 2026'!AD636-'[1]Contadores Por Turno 2026'!AD635)</f>
        <v>0</v>
      </c>
      <c r="AZ634" s="112">
        <f>('[1]Contadores Por Turno 2026'!S636-'[1]Contadores Por Turno 2026'!S635)/1000</f>
        <v>0</v>
      </c>
      <c r="BA634" s="225"/>
      <c r="BB634" s="4"/>
    </row>
    <row r="635" spans="1:54" ht="15.75" thickBot="1" x14ac:dyDescent="0.3">
      <c r="A635" s="25">
        <f>+A634+1</f>
        <v>46234</v>
      </c>
      <c r="B635" s="26">
        <v>1</v>
      </c>
      <c r="C635" s="26">
        <f>WEEKNUM(Tabla1[[#This Row],[FECHA]],2)</f>
        <v>31</v>
      </c>
      <c r="D635" s="26">
        <f>DAY(Tabla1[[#This Row],[FECHA]])</f>
        <v>31</v>
      </c>
      <c r="E635" s="26" t="e">
        <f>#REF!-#REF!</f>
        <v>#REF!</v>
      </c>
      <c r="F635" s="26"/>
      <c r="G635" s="26"/>
      <c r="H6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5" s="26">
        <f>('[1]Contadores Por Turno 2026'!C637-'[1]Contadores Por Turno 2026'!C636)*10</f>
        <v>0</v>
      </c>
      <c r="J635" s="57">
        <f>Tabla1[[#This Row],[ENTRADA RO 1 (m3)]]</f>
        <v>0</v>
      </c>
      <c r="K635" s="57">
        <f>Tabla1[[#This Row],[RECHAZO ETAPA 1 (m3)]]</f>
        <v>0</v>
      </c>
      <c r="L635" s="57">
        <f>Tabla1[[#This Row],[PERMEADO ETAPA 1  (m3)]]</f>
        <v>0</v>
      </c>
      <c r="M635" s="56" t="e">
        <f>1-(Tabla1[[#This Row],[VOLUMEN ENVIADO A RO (m3)]]-Tabla1[[#This Row],[VOLUMEN ENVIADO PERMEADO RO (m3)]])/Tabla1[[#This Row],[VOLUMEN ENVIADO A RO (m3)]]</f>
        <v>#DIV/0!</v>
      </c>
      <c r="N635" s="57">
        <f>('[1]Contadores Por Turno 2026'!N637-'[1]Contadores Por Turno 2026'!N636)/1000</f>
        <v>0</v>
      </c>
      <c r="O635" s="57">
        <f>('[1]Contadores Por Turno 2026'!O637-'[1]Contadores Por Turno 2026'!O636)</f>
        <v>0</v>
      </c>
      <c r="P635" s="57">
        <f>+Tabla1[[#This Row],[ENTRADA RO 1 (m3)]]-Tabla1[[#This Row],[PERMEADO ETAPA 1  (m3)]]</f>
        <v>0</v>
      </c>
      <c r="Q635" s="56" t="e">
        <f>1-(Tabla1[[#This Row],[VOLUMEN ENVIADO A RO (m3)]]-Tabla1[[#This Row],[VOLUMEN ENVIADO PERMEADO RO (m3)]])/Tabla1[[#This Row],[VOLUMEN ENVIADO A RO (m3)]]</f>
        <v>#DIV/0!</v>
      </c>
      <c r="R635" s="57">
        <v>0</v>
      </c>
      <c r="S635" s="57" t="e">
        <f>((#REF!-#REF!))</f>
        <v>#REF!</v>
      </c>
      <c r="T635" s="57" t="e">
        <f>Tabla1[[#This Row],[ENTRADA ETAPA 2 (m3)]]-Tabla1[[#This Row],[PERMEADO ETAPA 2 (m3)]]</f>
        <v>#REF!</v>
      </c>
      <c r="U635" s="56" t="s">
        <v>18</v>
      </c>
      <c r="V635" s="57">
        <f>Tabla1[[#This Row],[VOLUMEN ENVIADO PERMEADO RO (m3)]]</f>
        <v>0</v>
      </c>
      <c r="W635" s="101" t="e">
        <f>Tabla1[[#This Row],[TOTAL CONSUMO AGUA LIMPIA PRODUCCIÓN (m3)]]+Tabla1[[#This Row],[TOTAL CONSUMO AGUA RECHAZO PRODUCCIÓN (m3)]]</f>
        <v>#REF!</v>
      </c>
      <c r="X6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35" s="101">
        <v>0</v>
      </c>
      <c r="Z635" s="101"/>
      <c r="AA635" s="101" t="e">
        <f>+Tabla1[[#This Row],[VOLUMEN CONSUMO AGUA LIMPIA TINTORERIA (m3)]]</f>
        <v>#REF!</v>
      </c>
      <c r="AB635" s="104" t="e">
        <f>Tabla1[[#This Row],[VOLUMEN CONSUMO AGUA LIMPIA TINTORERIA (m3)]]/Tabla1[[#This Row],[TOTAL CONSUMO AGUA PRODUCCIÓN (m3)]]</f>
        <v>#REF!</v>
      </c>
      <c r="AC635" s="101" t="e">
        <f>Tabla1[[#This Row],[TOTAL CONSUMO AGUA LIMPIA PRODUCCIÓN (m3)]]-Tabla1[[#This Row],[VOLUMEN CONSUMO AGUA LIMPIA LAVANDERIA (m3)]]</f>
        <v>#REF!</v>
      </c>
      <c r="AD635" s="101">
        <v>0</v>
      </c>
      <c r="AE635" s="105"/>
      <c r="AF635" s="105">
        <v>65</v>
      </c>
      <c r="AG635" s="105">
        <v>45</v>
      </c>
      <c r="AH635" s="105">
        <f>Tabla1[[#This Row],[VOLUMEN CONSUMO AGUA LIMPIA LAVANDERIA (m3)]]</f>
        <v>0</v>
      </c>
      <c r="AI635" s="104" t="e">
        <f>Tabla1[[#This Row],[VOLUMEN CONSUMO AGUA LIMPIA LAVANDERIA (m3)]]/Tabla1[[#This Row],[TOTAL CONSUMO AGUA PRODUCCIÓN (m3)]]</f>
        <v>#REF!</v>
      </c>
      <c r="AJ635" s="105">
        <f>'[1]Contadores Por Turno 2026'!D637-'[1]Contadores Por Turno 2026'!D636</f>
        <v>0</v>
      </c>
      <c r="AK635" s="105">
        <v>0</v>
      </c>
      <c r="AL635" s="105"/>
      <c r="AM635" s="105">
        <v>19</v>
      </c>
      <c r="AN635" s="105">
        <v>0</v>
      </c>
      <c r="AO635" s="218">
        <f>'[1]Contadores Por Turno 2026'!R637-'[1]Contadores Por Turno 2026'!R636</f>
        <v>0</v>
      </c>
      <c r="AP635" s="104" t="str">
        <f t="shared" si="3"/>
        <v>%</v>
      </c>
      <c r="AQ635" s="218">
        <v>0</v>
      </c>
      <c r="AR635" s="218">
        <v>8</v>
      </c>
      <c r="AS635" s="105">
        <f>'[1]Contadores Por Turno 2026'!L637-'[1]Contadores Por Turno 2026'!L636</f>
        <v>0</v>
      </c>
      <c r="AT635" s="218" t="e">
        <f>#REF!-#REF!</f>
        <v>#REF!</v>
      </c>
      <c r="AU635" s="102">
        <f>'[1]Contadores Por Turno 2026'!U637-'[1]Contadores Por Turno 2026'!U636</f>
        <v>0</v>
      </c>
      <c r="AV635" s="102">
        <f>'[1]Contadores Por Turno 2026'!V637-'[1]Contadores Por Turno 2026'!V636</f>
        <v>0</v>
      </c>
      <c r="AW635" s="102">
        <f>'[1]Contadores Por Turno 2026'!W637-'[1]Contadores Por Turno 2026'!W636</f>
        <v>0</v>
      </c>
      <c r="AX635" s="102"/>
      <c r="AY635" s="345">
        <f>('[1]Contadores Por Turno 2026'!AD637-'[1]Contadores Por Turno 2026'!AD636)</f>
        <v>0</v>
      </c>
      <c r="AZ635" s="345">
        <f>('[1]Contadores Por Turno 2026'!S637-'[1]Contadores Por Turno 2026'!S636)/1000</f>
        <v>0</v>
      </c>
      <c r="BA635" s="225"/>
      <c r="BB635" s="4"/>
    </row>
    <row r="636" spans="1:54" ht="15.75" thickBot="1" x14ac:dyDescent="0.3">
      <c r="A636" s="23">
        <f>+A635</f>
        <v>46234</v>
      </c>
      <c r="B636" s="17">
        <v>2</v>
      </c>
      <c r="C636" s="17">
        <f>WEEKNUM(Tabla1[[#This Row],[FECHA]],2)</f>
        <v>31</v>
      </c>
      <c r="D636" s="17">
        <f>DAY(Tabla1[[#This Row],[FECHA]])</f>
        <v>31</v>
      </c>
      <c r="E636" s="17" t="e">
        <f>#REF!-#REF!</f>
        <v>#REF!</v>
      </c>
      <c r="F636" s="17">
        <f>5982-5666</f>
        <v>316</v>
      </c>
      <c r="H63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6" s="17">
        <f>('[1]Contadores Por Turno 2026'!C638-'[1]Contadores Por Turno 2026'!C637)*10</f>
        <v>0</v>
      </c>
      <c r="J636" s="59">
        <f>Tabla1[[#This Row],[ENTRADA RO 1 (m3)]]</f>
        <v>0</v>
      </c>
      <c r="K636" s="59">
        <f>Tabla1[[#This Row],[RECHAZO ETAPA 1 (m3)]]</f>
        <v>0</v>
      </c>
      <c r="L636" s="59">
        <f>Tabla1[[#This Row],[PERMEADO ETAPA 1  (m3)]]</f>
        <v>0</v>
      </c>
      <c r="M636" s="58" t="e">
        <f>1-(Tabla1[[#This Row],[VOLUMEN ENVIADO A RO (m3)]]-Tabla1[[#This Row],[VOLUMEN ENVIADO PERMEADO RO (m3)]])/Tabla1[[#This Row],[VOLUMEN ENVIADO A RO (m3)]]</f>
        <v>#DIV/0!</v>
      </c>
      <c r="N636" s="59">
        <f>('[1]Contadores Por Turno 2026'!N638-'[1]Contadores Por Turno 2026'!N637)/1000</f>
        <v>0</v>
      </c>
      <c r="O636" s="59">
        <f>('[1]Contadores Por Turno 2026'!O638-'[1]Contadores Por Turno 2026'!O637)</f>
        <v>0</v>
      </c>
      <c r="P636" s="59">
        <f>+Tabla1[[#This Row],[ENTRADA RO 1 (m3)]]-Tabla1[[#This Row],[PERMEADO ETAPA 1  (m3)]]</f>
        <v>0</v>
      </c>
      <c r="Q636" s="58" t="e">
        <f>1-(Tabla1[[#This Row],[VOLUMEN ENVIADO A RO (m3)]]-Tabla1[[#This Row],[VOLUMEN ENVIADO PERMEADO RO (m3)]])/Tabla1[[#This Row],[VOLUMEN ENVIADO A RO (m3)]]</f>
        <v>#DIV/0!</v>
      </c>
      <c r="R636" s="59">
        <v>0</v>
      </c>
      <c r="S636" s="59" t="e">
        <f>((#REF!-#REF!))</f>
        <v>#REF!</v>
      </c>
      <c r="T636" s="59" t="e">
        <f>Tabla1[[#This Row],[ENTRADA ETAPA 2 (m3)]]-Tabla1[[#This Row],[PERMEADO ETAPA 2 (m3)]]</f>
        <v>#REF!</v>
      </c>
      <c r="U636" s="58" t="s">
        <v>18</v>
      </c>
      <c r="V636" s="59">
        <f>Tabla1[[#This Row],[VOLUMEN ENVIADO PERMEADO RO (m3)]]</f>
        <v>0</v>
      </c>
      <c r="W636" s="106" t="e">
        <f>Tabla1[[#This Row],[TOTAL CONSUMO AGUA LIMPIA PRODUCCIÓN (m3)]]+Tabla1[[#This Row],[TOTAL CONSUMO AGUA RECHAZO PRODUCCIÓN (m3)]]</f>
        <v>#REF!</v>
      </c>
      <c r="X6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6" s="106">
        <v>0</v>
      </c>
      <c r="Z636" s="106"/>
      <c r="AA636" s="106" t="e">
        <f>+Tabla1[[#This Row],[VOLUMEN CONSUMO AGUA LIMPIA TINTORERIA (m3)]]</f>
        <v>#REF!</v>
      </c>
      <c r="AB636" s="104" t="e">
        <f>Tabla1[[#This Row],[VOLUMEN CONSUMO AGUA LIMPIA TINTORERIA (m3)]]/Tabla1[[#This Row],[TOTAL CONSUMO AGUA PRODUCCIÓN (m3)]]</f>
        <v>#REF!</v>
      </c>
      <c r="AC636" s="106" t="e">
        <f>Tabla1[[#This Row],[TOTAL CONSUMO AGUA LIMPIA PRODUCCIÓN (m3)]]-Tabla1[[#This Row],[VOLUMEN CONSUMO AGUA LIMPIA LAVANDERIA (m3)]]</f>
        <v>#REF!</v>
      </c>
      <c r="AD636" s="106">
        <v>0</v>
      </c>
      <c r="AE636" s="110"/>
      <c r="AF636" s="110">
        <v>65</v>
      </c>
      <c r="AG636" s="110">
        <v>45</v>
      </c>
      <c r="AH636" s="110">
        <f>Tabla1[[#This Row],[VOLUMEN CONSUMO AGUA LIMPIA LAVANDERIA (m3)]]</f>
        <v>0</v>
      </c>
      <c r="AI636" s="104" t="e">
        <f>Tabla1[[#This Row],[VOLUMEN CONSUMO AGUA LIMPIA LAVANDERIA (m3)]]/Tabla1[[#This Row],[TOTAL CONSUMO AGUA PRODUCCIÓN (m3)]]</f>
        <v>#REF!</v>
      </c>
      <c r="AJ636" s="110">
        <f>'[1]Contadores Por Turno 2026'!D638-'[1]Contadores Por Turno 2026'!D637</f>
        <v>0</v>
      </c>
      <c r="AK636" s="110">
        <v>0</v>
      </c>
      <c r="AL636" s="110"/>
      <c r="AM636" s="110">
        <v>19</v>
      </c>
      <c r="AN636" s="110">
        <v>0</v>
      </c>
      <c r="AO636" s="219">
        <f>'[1]Contadores Por Turno 2026'!R638-'[1]Contadores Por Turno 2026'!R637</f>
        <v>0</v>
      </c>
      <c r="AP636" s="109" t="str">
        <f t="shared" si="3"/>
        <v>%</v>
      </c>
      <c r="AQ636" s="219">
        <v>0</v>
      </c>
      <c r="AR636" s="219">
        <v>8</v>
      </c>
      <c r="AS636" s="110">
        <f>'[1]Contadores Por Turno 2026'!L638-'[1]Contadores Por Turno 2026'!L637</f>
        <v>0</v>
      </c>
      <c r="AT636" s="219" t="e">
        <f>#REF!-#REF!</f>
        <v>#REF!</v>
      </c>
      <c r="AU636" s="107">
        <f>'[1]Contadores Por Turno 2026'!U638-'[1]Contadores Por Turno 2026'!U637</f>
        <v>0</v>
      </c>
      <c r="AV636" s="107">
        <f>'[1]Contadores Por Turno 2026'!V638-'[1]Contadores Por Turno 2026'!V637</f>
        <v>0</v>
      </c>
      <c r="AW636" s="107">
        <f>'[1]Contadores Por Turno 2026'!W638-'[1]Contadores Por Turno 2026'!W637</f>
        <v>0</v>
      </c>
      <c r="AX636" s="107"/>
      <c r="AY636" s="346">
        <f>('[1]Contadores Por Turno 2026'!AD638-'[1]Contadores Por Turno 2026'!AD637)</f>
        <v>0</v>
      </c>
      <c r="AZ636" s="346">
        <f>('[1]Contadores Por Turno 2026'!S638-'[1]Contadores Por Turno 2026'!S637)/1000</f>
        <v>0</v>
      </c>
      <c r="BA636" s="225"/>
      <c r="BB636" s="4"/>
    </row>
    <row r="637" spans="1:54" ht="15.75" thickBot="1" x14ac:dyDescent="0.3">
      <c r="A637" s="27">
        <f>+A636</f>
        <v>46234</v>
      </c>
      <c r="B637" s="28">
        <v>3</v>
      </c>
      <c r="C637" s="28">
        <f>WEEKNUM(Tabla1[[#This Row],[FECHA]],2)</f>
        <v>31</v>
      </c>
      <c r="D637" s="28">
        <f>DAY(Tabla1[[#This Row],[FECHA]])</f>
        <v>31</v>
      </c>
      <c r="E637" s="28">
        <v>0</v>
      </c>
      <c r="F637" s="28"/>
      <c r="G637" s="28"/>
      <c r="H6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7" s="28">
        <f>('[1]Contadores Por Turno 2026'!C639-'[1]Contadores Por Turno 2026'!C638)*10</f>
        <v>0</v>
      </c>
      <c r="J637" s="61">
        <f>Tabla1[[#This Row],[ENTRADA RO 1 (m3)]]</f>
        <v>0</v>
      </c>
      <c r="K637" s="61">
        <f>Tabla1[[#This Row],[RECHAZO ETAPA 1 (m3)]]</f>
        <v>0</v>
      </c>
      <c r="L637" s="61">
        <f>Tabla1[[#This Row],[PERMEADO ETAPA 1  (m3)]]</f>
        <v>0</v>
      </c>
      <c r="M637" s="60" t="e">
        <f>1-(Tabla1[[#This Row],[VOLUMEN ENVIADO A RO (m3)]]-Tabla1[[#This Row],[VOLUMEN ENVIADO PERMEADO RO (m3)]])/Tabla1[[#This Row],[VOLUMEN ENVIADO A RO (m3)]]</f>
        <v>#DIV/0!</v>
      </c>
      <c r="N637" s="61">
        <f>('[1]Contadores Por Turno 2026'!N639-'[1]Contadores Por Turno 2026'!N638)/1000</f>
        <v>0</v>
      </c>
      <c r="O637" s="61">
        <f>('[1]Contadores Por Turno 2026'!O639-'[1]Contadores Por Turno 2026'!O638)</f>
        <v>0</v>
      </c>
      <c r="P637" s="61">
        <f>+Tabla1[[#This Row],[ENTRADA RO 1 (m3)]]-Tabla1[[#This Row],[PERMEADO ETAPA 1  (m3)]]</f>
        <v>0</v>
      </c>
      <c r="Q637" s="60" t="e">
        <f>1-(Tabla1[[#This Row],[VOLUMEN ENVIADO A RO (m3)]]-Tabla1[[#This Row],[VOLUMEN ENVIADO PERMEADO RO (m3)]])/Tabla1[[#This Row],[VOLUMEN ENVIADO A RO (m3)]]</f>
        <v>#DIV/0!</v>
      </c>
      <c r="R637" s="61">
        <v>0</v>
      </c>
      <c r="S637" s="61" t="e">
        <f>((#REF!-#REF!))</f>
        <v>#REF!</v>
      </c>
      <c r="T637" s="61" t="e">
        <f>Tabla1[[#This Row],[ENTRADA ETAPA 2 (m3)]]-Tabla1[[#This Row],[PERMEADO ETAPA 2 (m3)]]</f>
        <v>#REF!</v>
      </c>
      <c r="U637" s="60" t="s">
        <v>18</v>
      </c>
      <c r="V637" s="61">
        <f>Tabla1[[#This Row],[VOLUMEN ENVIADO PERMEADO RO (m3)]]</f>
        <v>0</v>
      </c>
      <c r="W637" s="111">
        <f>Tabla1[[#This Row],[TOTAL CONSUMO AGUA LIMPIA PRODUCCIÓN (m3)]]+Tabla1[[#This Row],[TOTAL CONSUMO AGUA RECHAZO PRODUCCIÓN (m3)]]</f>
        <v>0</v>
      </c>
      <c r="X637" s="111">
        <f>+Tabla1[[#This Row],[PERMEADO ETAPA 1  (m3)]]+Tabla1[[#This Row],[VOLUMEN  PTAP POTABLE (m3)2]]+Tabla1[[#This Row],[VOLUMEN CONSUMO ACUEDUCTO (m3)]]+Tabla1[[#This Row],[VOLUMEN CONSUMO CARROTANQUES (m3)]]</f>
        <v>0</v>
      </c>
      <c r="Y637" s="111">
        <v>0</v>
      </c>
      <c r="Z637" s="111"/>
      <c r="AA637" s="111">
        <f>+Tabla1[[#This Row],[VOLUMEN CONSUMO AGUA LIMPIA TINTORERIA (m3)]]</f>
        <v>0</v>
      </c>
      <c r="AB637" s="104" t="e">
        <f>Tabla1[[#This Row],[VOLUMEN CONSUMO AGUA LIMPIA TINTORERIA (m3)]]/Tabla1[[#This Row],[TOTAL CONSUMO AGUA PRODUCCIÓN (m3)]]</f>
        <v>#DIV/0!</v>
      </c>
      <c r="AC637" s="111">
        <f>Tabla1[[#This Row],[TOTAL CONSUMO AGUA LIMPIA PRODUCCIÓN (m3)]]-Tabla1[[#This Row],[VOLUMEN CONSUMO AGUA LIMPIA LAVANDERIA (m3)]]</f>
        <v>0</v>
      </c>
      <c r="AD637" s="111">
        <v>0</v>
      </c>
      <c r="AE637" s="115"/>
      <c r="AF637" s="115">
        <v>65</v>
      </c>
      <c r="AG637" s="115">
        <v>45</v>
      </c>
      <c r="AH637" s="115">
        <f>Tabla1[[#This Row],[VOLUMEN CONSUMO AGUA LIMPIA LAVANDERIA (m3)]]</f>
        <v>0</v>
      </c>
      <c r="AI637" s="104" t="e">
        <f>Tabla1[[#This Row],[VOLUMEN CONSUMO AGUA LIMPIA LAVANDERIA (m3)]]/Tabla1[[#This Row],[TOTAL CONSUMO AGUA PRODUCCIÓN (m3)]]</f>
        <v>#DIV/0!</v>
      </c>
      <c r="AJ637" s="115">
        <f>'[1]Contadores Por Turno 2026'!D639-'[1]Contadores Por Turno 2026'!D638</f>
        <v>0</v>
      </c>
      <c r="AK637" s="115">
        <v>0</v>
      </c>
      <c r="AL637" s="115"/>
      <c r="AM637" s="115">
        <v>19</v>
      </c>
      <c r="AN637" s="115">
        <v>0</v>
      </c>
      <c r="AO637" s="220">
        <f>'[1]Contadores Por Turno 2026'!R639-'[1]Contadores Por Turno 2026'!R638</f>
        <v>0</v>
      </c>
      <c r="AP637" s="114" t="str">
        <f t="shared" si="3"/>
        <v>%</v>
      </c>
      <c r="AQ637" s="220">
        <v>0</v>
      </c>
      <c r="AR637" s="220">
        <v>8</v>
      </c>
      <c r="AS637" s="115">
        <f>'[1]Contadores Por Turno 2026'!L639-'[1]Contadores Por Turno 2026'!L638</f>
        <v>0</v>
      </c>
      <c r="AT637" s="220" t="e">
        <f>#REF!-#REF!</f>
        <v>#REF!</v>
      </c>
      <c r="AU637" s="112">
        <f>'[1]Contadores Por Turno 2026'!U639-'[1]Contadores Por Turno 2026'!U638</f>
        <v>0</v>
      </c>
      <c r="AV637" s="112">
        <f>'[1]Contadores Por Turno 2026'!V639-'[1]Contadores Por Turno 2026'!V638</f>
        <v>0</v>
      </c>
      <c r="AW637" s="112">
        <f>'[1]Contadores Por Turno 2026'!W639-'[1]Contadores Por Turno 2026'!W638</f>
        <v>0</v>
      </c>
      <c r="AX637" s="112"/>
      <c r="AY637" s="112">
        <f>('[1]Contadores Por Turno 2026'!AD639-'[1]Contadores Por Turno 2026'!AD638)</f>
        <v>0</v>
      </c>
      <c r="AZ637" s="112">
        <f>('[1]Contadores Por Turno 2026'!S639-'[1]Contadores Por Turno 2026'!S638)/1000</f>
        <v>0</v>
      </c>
      <c r="BA637" s="225"/>
      <c r="BB637" s="4"/>
    </row>
    <row r="638" spans="1:54" ht="15.75" thickBot="1" x14ac:dyDescent="0.3">
      <c r="A638" s="25">
        <f>+A637+1</f>
        <v>46235</v>
      </c>
      <c r="B638" s="26">
        <v>1</v>
      </c>
      <c r="C638" s="26">
        <f>WEEKNUM(Tabla1[[#This Row],[FECHA]],2)</f>
        <v>31</v>
      </c>
      <c r="D638" s="26">
        <f>DAY(Tabla1[[#This Row],[FECHA]])</f>
        <v>1</v>
      </c>
      <c r="E638" s="26"/>
      <c r="F638" s="26"/>
      <c r="G638" s="26"/>
      <c r="H6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8" s="26">
        <f>('[1]Contadores Por Turno 2026'!C640-'[1]Contadores Por Turno 2026'!C639)*10</f>
        <v>0</v>
      </c>
      <c r="J638" s="57">
        <f>Tabla1[[#This Row],[ENTRADA RO 1 (m3)]]</f>
        <v>0</v>
      </c>
      <c r="K638" s="57">
        <f>Tabla1[[#This Row],[RECHAZO ETAPA 1 (m3)]]</f>
        <v>0</v>
      </c>
      <c r="L638" s="57">
        <f>Tabla1[[#This Row],[PERMEADO ETAPA 1  (m3)]]</f>
        <v>0</v>
      </c>
      <c r="M638" s="56" t="e">
        <f>1-(Tabla1[[#This Row],[VOLUMEN ENVIADO A RO (m3)]]-Tabla1[[#This Row],[VOLUMEN ENVIADO PERMEADO RO (m3)]])/Tabla1[[#This Row],[VOLUMEN ENVIADO A RO (m3)]]</f>
        <v>#DIV/0!</v>
      </c>
      <c r="N638" s="57">
        <f>('[1]Contadores Por Turno 2026'!N640-'[1]Contadores Por Turno 2026'!N639)/1000</f>
        <v>0</v>
      </c>
      <c r="O638" s="57">
        <f>('[1]Contadores Por Turno 2026'!O640-'[1]Contadores Por Turno 2026'!O639)</f>
        <v>0</v>
      </c>
      <c r="P638" s="57">
        <f>+Tabla1[[#This Row],[ENTRADA RO 1 (m3)]]-Tabla1[[#This Row],[PERMEADO ETAPA 1  (m3)]]</f>
        <v>0</v>
      </c>
      <c r="Q638" s="56" t="e">
        <f>1-(Tabla1[[#This Row],[VOLUMEN ENVIADO A RO (m3)]]-Tabla1[[#This Row],[VOLUMEN ENVIADO PERMEADO RO (m3)]])/Tabla1[[#This Row],[VOLUMEN ENVIADO A RO (m3)]]</f>
        <v>#DIV/0!</v>
      </c>
      <c r="R638" s="57">
        <v>0</v>
      </c>
      <c r="S638" s="57" t="e">
        <f>((#REF!-#REF!))</f>
        <v>#REF!</v>
      </c>
      <c r="T638" s="57" t="e">
        <f>Tabla1[[#This Row],[ENTRADA ETAPA 2 (m3)]]-Tabla1[[#This Row],[PERMEADO ETAPA 2 (m3)]]</f>
        <v>#REF!</v>
      </c>
      <c r="U638" s="56" t="s">
        <v>18</v>
      </c>
      <c r="V638" s="57">
        <f>Tabla1[[#This Row],[VOLUMEN ENVIADO PERMEADO RO (m3)]]</f>
        <v>0</v>
      </c>
      <c r="W638" s="101">
        <f>Tabla1[[#This Row],[TOTAL CONSUMO AGUA LIMPIA PRODUCCIÓN (m3)]]+Tabla1[[#This Row],[TOTAL CONSUMO AGUA RECHAZO PRODUCCIÓN (m3)]]</f>
        <v>0</v>
      </c>
      <c r="X638" s="101">
        <f>+Tabla1[[#This Row],[PERMEADO ETAPA 1  (m3)]]+Tabla1[[#This Row],[VOLUMEN  PTAP POTABLE (m3)2]]+Tabla1[[#This Row],[VOLUMEN CONSUMO ACUEDUCTO (m3)]]+Tabla1[[#This Row],[VOLUMEN CONSUMO CARROTANQUES (m3)]]</f>
        <v>0</v>
      </c>
      <c r="Y638" s="101">
        <v>0</v>
      </c>
      <c r="Z638" s="101"/>
      <c r="AA638" s="101">
        <f>+Tabla1[[#This Row],[VOLUMEN CONSUMO AGUA LIMPIA TINTORERIA (m3)]]</f>
        <v>0</v>
      </c>
      <c r="AB638" s="104" t="e">
        <f>Tabla1[[#This Row],[VOLUMEN CONSUMO AGUA LIMPIA TINTORERIA (m3)]]/Tabla1[[#This Row],[TOTAL CONSUMO AGUA PRODUCCIÓN (m3)]]</f>
        <v>#DIV/0!</v>
      </c>
      <c r="AC638" s="101">
        <f>Tabla1[[#This Row],[TOTAL CONSUMO AGUA LIMPIA PRODUCCIÓN (m3)]]-Tabla1[[#This Row],[VOLUMEN CONSUMO AGUA LIMPIA LAVANDERIA (m3)]]</f>
        <v>0</v>
      </c>
      <c r="AD638" s="101">
        <v>0</v>
      </c>
      <c r="AE638" s="105"/>
      <c r="AF638" s="105">
        <v>65</v>
      </c>
      <c r="AG638" s="105">
        <v>45</v>
      </c>
      <c r="AH638" s="105">
        <f>Tabla1[[#This Row],[VOLUMEN CONSUMO AGUA LIMPIA LAVANDERIA (m3)]]</f>
        <v>0</v>
      </c>
      <c r="AI638" s="104" t="e">
        <f>Tabla1[[#This Row],[VOLUMEN CONSUMO AGUA LIMPIA LAVANDERIA (m3)]]/Tabla1[[#This Row],[TOTAL CONSUMO AGUA PRODUCCIÓN (m3)]]</f>
        <v>#DIV/0!</v>
      </c>
      <c r="AJ638" s="105">
        <f>'[1]Contadores Por Turno 2026'!D640-'[1]Contadores Por Turno 2026'!D639</f>
        <v>0</v>
      </c>
      <c r="AK638" s="105">
        <v>0</v>
      </c>
      <c r="AL638" s="105"/>
      <c r="AM638" s="105">
        <v>19</v>
      </c>
      <c r="AN638" s="105">
        <v>0</v>
      </c>
      <c r="AO638" s="218">
        <f>'[1]Contadores Por Turno 2026'!R640-'[1]Contadores Por Turno 2026'!R639</f>
        <v>0</v>
      </c>
      <c r="AP638" s="104" t="str">
        <f t="shared" si="3"/>
        <v>%</v>
      </c>
      <c r="AQ638" s="218">
        <v>5349</v>
      </c>
      <c r="AR638" s="218">
        <v>8</v>
      </c>
      <c r="AS638" s="105">
        <f>'[1]Contadores Por Turno 2026'!L640-'[1]Contadores Por Turno 2026'!L639</f>
        <v>0</v>
      </c>
      <c r="AT638" s="218" t="e">
        <f>#REF!-#REF!</f>
        <v>#REF!</v>
      </c>
      <c r="AU638" s="102">
        <f>'[1]Contadores Por Turno 2026'!U640-'[1]Contadores Por Turno 2026'!U639</f>
        <v>0</v>
      </c>
      <c r="AV638" s="102">
        <f>'[1]Contadores Por Turno 2026'!V640-'[1]Contadores Por Turno 2026'!V639</f>
        <v>0</v>
      </c>
      <c r="AW638" s="102">
        <f>'[1]Contadores Por Turno 2026'!W640-'[1]Contadores Por Turno 2026'!W639</f>
        <v>0</v>
      </c>
      <c r="AX638" s="102"/>
      <c r="AY638" s="345">
        <f>('[1]Contadores Por Turno 2026'!AD640-'[1]Contadores Por Turno 2026'!AD639)</f>
        <v>0</v>
      </c>
      <c r="AZ638" s="345">
        <f>('[1]Contadores Por Turno 2026'!S640-'[1]Contadores Por Turno 2026'!S639)/1000</f>
        <v>0</v>
      </c>
      <c r="BA638" s="225"/>
      <c r="BB638" s="4"/>
    </row>
    <row r="639" spans="1:54" ht="15.75" thickBot="1" x14ac:dyDescent="0.3">
      <c r="A639" s="23">
        <f>+A638</f>
        <v>46235</v>
      </c>
      <c r="B639" s="17">
        <v>2</v>
      </c>
      <c r="C639" s="17">
        <f>WEEKNUM(Tabla1[[#This Row],[FECHA]],2)</f>
        <v>31</v>
      </c>
      <c r="D639" s="17">
        <f>DAY(Tabla1[[#This Row],[FECHA]])</f>
        <v>1</v>
      </c>
      <c r="E639" s="17">
        <v>328</v>
      </c>
      <c r="F639" s="17">
        <v>262</v>
      </c>
      <c r="H6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-328</v>
      </c>
      <c r="I639" s="17">
        <f>('[1]Contadores Por Turno 2026'!C641-'[1]Contadores Por Turno 2026'!C640)*10</f>
        <v>0</v>
      </c>
      <c r="J639" s="59">
        <f>Tabla1[[#This Row],[ENTRADA RO 1 (m3)]]</f>
        <v>0</v>
      </c>
      <c r="K639" s="59">
        <f>Tabla1[[#This Row],[RECHAZO ETAPA 1 (m3)]]</f>
        <v>0</v>
      </c>
      <c r="L639" s="59">
        <f>Tabla1[[#This Row],[PERMEADO ETAPA 1  (m3)]]</f>
        <v>0</v>
      </c>
      <c r="M639" s="58" t="e">
        <f>1-(Tabla1[[#This Row],[VOLUMEN ENVIADO A RO (m3)]]-Tabla1[[#This Row],[VOLUMEN ENVIADO PERMEADO RO (m3)]])/Tabla1[[#This Row],[VOLUMEN ENVIADO A RO (m3)]]</f>
        <v>#DIV/0!</v>
      </c>
      <c r="N639" s="59">
        <f>('[1]Contadores Por Turno 2026'!N641-'[1]Contadores Por Turno 2026'!N640)/1000</f>
        <v>0</v>
      </c>
      <c r="O639" s="59">
        <f>('[1]Contadores Por Turno 2026'!O641-'[1]Contadores Por Turno 2026'!O640)</f>
        <v>0</v>
      </c>
      <c r="P639" s="59">
        <f>+Tabla1[[#This Row],[ENTRADA RO 1 (m3)]]-Tabla1[[#This Row],[PERMEADO ETAPA 1  (m3)]]</f>
        <v>0</v>
      </c>
      <c r="Q639" s="58" t="e">
        <f>1-(Tabla1[[#This Row],[VOLUMEN ENVIADO A RO (m3)]]-Tabla1[[#This Row],[VOLUMEN ENVIADO PERMEADO RO (m3)]])/Tabla1[[#This Row],[VOLUMEN ENVIADO A RO (m3)]]</f>
        <v>#DIV/0!</v>
      </c>
      <c r="R639" s="59">
        <v>0</v>
      </c>
      <c r="S639" s="59" t="e">
        <f>((#REF!-#REF!))</f>
        <v>#REF!</v>
      </c>
      <c r="T639" s="59" t="e">
        <f>Tabla1[[#This Row],[ENTRADA ETAPA 2 (m3)]]-Tabla1[[#This Row],[PERMEADO ETAPA 2 (m3)]]</f>
        <v>#REF!</v>
      </c>
      <c r="U639" s="58" t="s">
        <v>18</v>
      </c>
      <c r="V639" s="59">
        <f>Tabla1[[#This Row],[VOLUMEN ENVIADO PERMEADO RO (m3)]]</f>
        <v>0</v>
      </c>
      <c r="W639" s="106">
        <f>Tabla1[[#This Row],[TOTAL CONSUMO AGUA LIMPIA PRODUCCIÓN (m3)]]+Tabla1[[#This Row],[TOTAL CONSUMO AGUA RECHAZO PRODUCCIÓN (m3)]]</f>
        <v>-66</v>
      </c>
      <c r="X639" s="106">
        <f>+Tabla1[[#This Row],[PERMEADO ETAPA 1  (m3)]]+Tabla1[[#This Row],[VOLUMEN  PTAP POTABLE (m3)2]]+Tabla1[[#This Row],[VOLUMEN CONSUMO ACUEDUCTO (m3)]]+Tabla1[[#This Row],[VOLUMEN CONSUMO CARROTANQUES (m3)]]</f>
        <v>-66</v>
      </c>
      <c r="Y639" s="106">
        <v>0</v>
      </c>
      <c r="Z639" s="106"/>
      <c r="AA639" s="106">
        <f>+Tabla1[[#This Row],[VOLUMEN CONSUMO AGUA LIMPIA TINTORERIA (m3)]]</f>
        <v>-66</v>
      </c>
      <c r="AB639" s="104">
        <f>Tabla1[[#This Row],[VOLUMEN CONSUMO AGUA LIMPIA TINTORERIA (m3)]]/Tabla1[[#This Row],[TOTAL CONSUMO AGUA PRODUCCIÓN (m3)]]</f>
        <v>1</v>
      </c>
      <c r="AC639" s="106">
        <f>Tabla1[[#This Row],[TOTAL CONSUMO AGUA LIMPIA PRODUCCIÓN (m3)]]-Tabla1[[#This Row],[VOLUMEN CONSUMO AGUA LIMPIA LAVANDERIA (m3)]]</f>
        <v>-66</v>
      </c>
      <c r="AD639" s="106">
        <v>0</v>
      </c>
      <c r="AE639" s="110"/>
      <c r="AF639" s="110">
        <v>65</v>
      </c>
      <c r="AG639" s="110">
        <v>45</v>
      </c>
      <c r="AH639" s="110">
        <f>Tabla1[[#This Row],[VOLUMEN CONSUMO AGUA LIMPIA LAVANDERIA (m3)]]</f>
        <v>0</v>
      </c>
      <c r="AI639" s="104">
        <f>Tabla1[[#This Row],[VOLUMEN CONSUMO AGUA LIMPIA LAVANDERIA (m3)]]/Tabla1[[#This Row],[TOTAL CONSUMO AGUA PRODUCCIÓN (m3)]]</f>
        <v>0</v>
      </c>
      <c r="AJ639" s="110">
        <f>'[1]Contadores Por Turno 2026'!D641-'[1]Contadores Por Turno 2026'!D640</f>
        <v>0</v>
      </c>
      <c r="AK639" s="110">
        <v>0</v>
      </c>
      <c r="AL639" s="110"/>
      <c r="AM639" s="110">
        <v>19</v>
      </c>
      <c r="AN639" s="110">
        <v>0</v>
      </c>
      <c r="AO639" s="219">
        <f>'[1]Contadores Por Turno 2026'!R641-'[1]Contadores Por Turno 2026'!R640</f>
        <v>0</v>
      </c>
      <c r="AP639" s="109">
        <f t="shared" si="3"/>
        <v>0</v>
      </c>
      <c r="AQ639" s="219">
        <v>0</v>
      </c>
      <c r="AR639" s="219">
        <v>8</v>
      </c>
      <c r="AS639" s="110">
        <f>'[1]Contadores Por Turno 2026'!L641-'[1]Contadores Por Turno 2026'!L640</f>
        <v>0</v>
      </c>
      <c r="AT639" s="219" t="e">
        <f>#REF!-#REF!</f>
        <v>#REF!</v>
      </c>
      <c r="AU639" s="107">
        <f>'[1]Contadores Por Turno 2026'!U641-'[1]Contadores Por Turno 2026'!U640</f>
        <v>0</v>
      </c>
      <c r="AV639" s="107">
        <f>'[1]Contadores Por Turno 2026'!V641-'[1]Contadores Por Turno 2026'!V640</f>
        <v>0</v>
      </c>
      <c r="AW639" s="107">
        <f>'[1]Contadores Por Turno 2026'!W641-'[1]Contadores Por Turno 2026'!W640</f>
        <v>0</v>
      </c>
      <c r="AX639" s="107"/>
      <c r="AY639" s="346">
        <f>('[1]Contadores Por Turno 2026'!AD641-'[1]Contadores Por Turno 2026'!AD640)</f>
        <v>0</v>
      </c>
      <c r="AZ639" s="346">
        <f>('[1]Contadores Por Turno 2026'!S641-'[1]Contadores Por Turno 2026'!S640)/1000</f>
        <v>0</v>
      </c>
      <c r="BA639" s="225"/>
      <c r="BB639" s="4"/>
    </row>
    <row r="640" spans="1:54" ht="15.75" thickBot="1" x14ac:dyDescent="0.3">
      <c r="A640" s="27">
        <f>+A639</f>
        <v>46235</v>
      </c>
      <c r="B640" s="28">
        <v>3</v>
      </c>
      <c r="C640" s="28">
        <f>WEEKNUM(Tabla1[[#This Row],[FECHA]],2)</f>
        <v>31</v>
      </c>
      <c r="D640" s="28">
        <f>DAY(Tabla1[[#This Row],[FECHA]])</f>
        <v>1</v>
      </c>
      <c r="E640" s="28"/>
      <c r="F640" s="28"/>
      <c r="G640" s="28"/>
      <c r="H6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0" s="28">
        <f>('[1]Contadores Por Turno 2026'!C642-'[1]Contadores Por Turno 2026'!C641)*10</f>
        <v>0</v>
      </c>
      <c r="J640" s="61">
        <f>Tabla1[[#This Row],[ENTRADA RO 1 (m3)]]</f>
        <v>0</v>
      </c>
      <c r="K640" s="61">
        <f>Tabla1[[#This Row],[RECHAZO ETAPA 1 (m3)]]</f>
        <v>0</v>
      </c>
      <c r="L640" s="61">
        <f>Tabla1[[#This Row],[PERMEADO ETAPA 1  (m3)]]</f>
        <v>0</v>
      </c>
      <c r="M640" s="60" t="e">
        <f>1-(Tabla1[[#This Row],[VOLUMEN ENVIADO A RO (m3)]]-Tabla1[[#This Row],[VOLUMEN ENVIADO PERMEADO RO (m3)]])/Tabla1[[#This Row],[VOLUMEN ENVIADO A RO (m3)]]</f>
        <v>#DIV/0!</v>
      </c>
      <c r="N640" s="61">
        <f>('[1]Contadores Por Turno 2026'!N642-'[1]Contadores Por Turno 2026'!N641)/1000</f>
        <v>0</v>
      </c>
      <c r="O640" s="61">
        <f>('[1]Contadores Por Turno 2026'!O642-'[1]Contadores Por Turno 2026'!O641)</f>
        <v>0</v>
      </c>
      <c r="P640" s="61">
        <f>+Tabla1[[#This Row],[ENTRADA RO 1 (m3)]]-Tabla1[[#This Row],[PERMEADO ETAPA 1  (m3)]]</f>
        <v>0</v>
      </c>
      <c r="Q640" s="60" t="e">
        <f>1-(Tabla1[[#This Row],[VOLUMEN ENVIADO A RO (m3)]]-Tabla1[[#This Row],[VOLUMEN ENVIADO PERMEADO RO (m3)]])/Tabla1[[#This Row],[VOLUMEN ENVIADO A RO (m3)]]</f>
        <v>#DIV/0!</v>
      </c>
      <c r="R640" s="61">
        <v>0</v>
      </c>
      <c r="S640" s="61" t="e">
        <f>((#REF!-#REF!))</f>
        <v>#REF!</v>
      </c>
      <c r="T640" s="61" t="e">
        <f>Tabla1[[#This Row],[ENTRADA ETAPA 2 (m3)]]-Tabla1[[#This Row],[PERMEADO ETAPA 2 (m3)]]</f>
        <v>#REF!</v>
      </c>
      <c r="U640" s="60" t="s">
        <v>18</v>
      </c>
      <c r="V640" s="61">
        <f>Tabla1[[#This Row],[VOLUMEN ENVIADO PERMEADO RO (m3)]]</f>
        <v>0</v>
      </c>
      <c r="W640" s="111">
        <f>Tabla1[[#This Row],[TOTAL CONSUMO AGUA LIMPIA PRODUCCIÓN (m3)]]+Tabla1[[#This Row],[TOTAL CONSUMO AGUA RECHAZO PRODUCCIÓN (m3)]]</f>
        <v>0</v>
      </c>
      <c r="X640" s="111">
        <f>+Tabla1[[#This Row],[PERMEADO ETAPA 1  (m3)]]+Tabla1[[#This Row],[VOLUMEN  PTAP POTABLE (m3)2]]+Tabla1[[#This Row],[VOLUMEN CONSUMO ACUEDUCTO (m3)]]+Tabla1[[#This Row],[VOLUMEN CONSUMO CARROTANQUES (m3)]]</f>
        <v>0</v>
      </c>
      <c r="Y640" s="111">
        <v>0</v>
      </c>
      <c r="Z640" s="111"/>
      <c r="AA640" s="111">
        <f>+Tabla1[[#This Row],[VOLUMEN CONSUMO AGUA LIMPIA TINTORERIA (m3)]]</f>
        <v>0</v>
      </c>
      <c r="AB640" s="104" t="e">
        <f>Tabla1[[#This Row],[VOLUMEN CONSUMO AGUA LIMPIA TINTORERIA (m3)]]/Tabla1[[#This Row],[TOTAL CONSUMO AGUA PRODUCCIÓN (m3)]]</f>
        <v>#DIV/0!</v>
      </c>
      <c r="AC640" s="111">
        <f>Tabla1[[#This Row],[TOTAL CONSUMO AGUA LIMPIA PRODUCCIÓN (m3)]]-Tabla1[[#This Row],[VOLUMEN CONSUMO AGUA LIMPIA LAVANDERIA (m3)]]</f>
        <v>0</v>
      </c>
      <c r="AD640" s="111">
        <v>0</v>
      </c>
      <c r="AE640" s="115"/>
      <c r="AF640" s="115">
        <v>65</v>
      </c>
      <c r="AG640" s="115">
        <v>45</v>
      </c>
      <c r="AH640" s="115">
        <f>Tabla1[[#This Row],[VOLUMEN CONSUMO AGUA LIMPIA LAVANDERIA (m3)]]</f>
        <v>0</v>
      </c>
      <c r="AI640" s="104" t="e">
        <f>Tabla1[[#This Row],[VOLUMEN CONSUMO AGUA LIMPIA LAVANDERIA (m3)]]/Tabla1[[#This Row],[TOTAL CONSUMO AGUA PRODUCCIÓN (m3)]]</f>
        <v>#DIV/0!</v>
      </c>
      <c r="AJ640" s="115">
        <f>'[1]Contadores Por Turno 2026'!D642-'[1]Contadores Por Turno 2026'!D641</f>
        <v>0</v>
      </c>
      <c r="AK640" s="115">
        <v>0</v>
      </c>
      <c r="AL640" s="115"/>
      <c r="AM640" s="115">
        <v>19</v>
      </c>
      <c r="AN640" s="115">
        <v>0</v>
      </c>
      <c r="AO640" s="220">
        <f>'[1]Contadores Por Turno 2026'!R642-'[1]Contadores Por Turno 2026'!R641</f>
        <v>0</v>
      </c>
      <c r="AP640" s="114" t="str">
        <f t="shared" si="3"/>
        <v>%</v>
      </c>
      <c r="AQ640" s="220">
        <v>0</v>
      </c>
      <c r="AR640" s="220">
        <v>8</v>
      </c>
      <c r="AS640" s="115">
        <f>'[1]Contadores Por Turno 2026'!L642-'[1]Contadores Por Turno 2026'!L641</f>
        <v>0</v>
      </c>
      <c r="AT640" s="220" t="e">
        <f>#REF!-#REF!</f>
        <v>#REF!</v>
      </c>
      <c r="AU640" s="112">
        <f>'[1]Contadores Por Turno 2026'!U642-'[1]Contadores Por Turno 2026'!U641</f>
        <v>0</v>
      </c>
      <c r="AV640" s="112">
        <f>'[1]Contadores Por Turno 2026'!V642-'[1]Contadores Por Turno 2026'!V641</f>
        <v>0</v>
      </c>
      <c r="AW640" s="112">
        <f>'[1]Contadores Por Turno 2026'!W642-'[1]Contadores Por Turno 2026'!W641</f>
        <v>0</v>
      </c>
      <c r="AX640" s="112"/>
      <c r="AY640" s="112">
        <f>('[1]Contadores Por Turno 2026'!AD642-'[1]Contadores Por Turno 2026'!AD641)</f>
        <v>0</v>
      </c>
      <c r="AZ640" s="112">
        <f>('[1]Contadores Por Turno 2026'!S642-'[1]Contadores Por Turno 2026'!S641)/1000</f>
        <v>0</v>
      </c>
      <c r="BA640" s="225"/>
      <c r="BB640" s="4"/>
    </row>
    <row r="641" spans="1:54" ht="15.75" thickBot="1" x14ac:dyDescent="0.3">
      <c r="A641" s="25">
        <f>+A640+1</f>
        <v>46236</v>
      </c>
      <c r="B641" s="26">
        <v>1</v>
      </c>
      <c r="C641" s="26">
        <f>WEEKNUM(Tabla1[[#This Row],[FECHA]],2)</f>
        <v>31</v>
      </c>
      <c r="D641" s="26">
        <f>DAY(Tabla1[[#This Row],[FECHA]])</f>
        <v>2</v>
      </c>
      <c r="E641" s="26"/>
      <c r="F641" s="26"/>
      <c r="G641" s="26"/>
      <c r="H6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1" s="26">
        <f>('[1]Contadores Por Turno 2026'!C643-'[1]Contadores Por Turno 2026'!C642)*10</f>
        <v>0</v>
      </c>
      <c r="J641" s="57">
        <f>Tabla1[[#This Row],[ENTRADA RO 1 (m3)]]</f>
        <v>0</v>
      </c>
      <c r="K641" s="57">
        <f>Tabla1[[#This Row],[RECHAZO ETAPA 1 (m3)]]</f>
        <v>0</v>
      </c>
      <c r="L641" s="57">
        <f>Tabla1[[#This Row],[PERMEADO ETAPA 1  (m3)]]</f>
        <v>0</v>
      </c>
      <c r="M641" s="56" t="e">
        <f>1-(Tabla1[[#This Row],[VOLUMEN ENVIADO A RO (m3)]]-Tabla1[[#This Row],[VOLUMEN ENVIADO PERMEADO RO (m3)]])/Tabla1[[#This Row],[VOLUMEN ENVIADO A RO (m3)]]</f>
        <v>#DIV/0!</v>
      </c>
      <c r="N641" s="57">
        <f>('[1]Contadores Por Turno 2026'!N643-'[1]Contadores Por Turno 2026'!N642)/1000</f>
        <v>0</v>
      </c>
      <c r="O641" s="57">
        <f>('[1]Contadores Por Turno 2026'!O643-'[1]Contadores Por Turno 2026'!O642)</f>
        <v>0</v>
      </c>
      <c r="P641" s="57">
        <f>+Tabla1[[#This Row],[ENTRADA RO 1 (m3)]]-Tabla1[[#This Row],[PERMEADO ETAPA 1  (m3)]]</f>
        <v>0</v>
      </c>
      <c r="Q641" s="56" t="e">
        <f>1-(Tabla1[[#This Row],[VOLUMEN ENVIADO A RO (m3)]]-Tabla1[[#This Row],[VOLUMEN ENVIADO PERMEADO RO (m3)]])/Tabla1[[#This Row],[VOLUMEN ENVIADO A RO (m3)]]</f>
        <v>#DIV/0!</v>
      </c>
      <c r="R641" s="57">
        <v>0</v>
      </c>
      <c r="S641" s="57" t="e">
        <f>((#REF!-#REF!))</f>
        <v>#REF!</v>
      </c>
      <c r="T641" s="57" t="e">
        <f>Tabla1[[#This Row],[ENTRADA ETAPA 2 (m3)]]-Tabla1[[#This Row],[PERMEADO ETAPA 2 (m3)]]</f>
        <v>#REF!</v>
      </c>
      <c r="U641" s="56" t="s">
        <v>18</v>
      </c>
      <c r="V641" s="57">
        <f>Tabla1[[#This Row],[VOLUMEN ENVIADO PERMEADO RO (m3)]]</f>
        <v>0</v>
      </c>
      <c r="W641" s="101">
        <f>Tabla1[[#This Row],[TOTAL CONSUMO AGUA LIMPIA PRODUCCIÓN (m3)]]+Tabla1[[#This Row],[TOTAL CONSUMO AGUA RECHAZO PRODUCCIÓN (m3)]]</f>
        <v>0</v>
      </c>
      <c r="X641" s="101">
        <f>+Tabla1[[#This Row],[PERMEADO ETAPA 1  (m3)]]+Tabla1[[#This Row],[VOLUMEN  PTAP POTABLE (m3)2]]+Tabla1[[#This Row],[VOLUMEN CONSUMO ACUEDUCTO (m3)]]+Tabla1[[#This Row],[VOLUMEN CONSUMO CARROTANQUES (m3)]]</f>
        <v>0</v>
      </c>
      <c r="Y641" s="101">
        <v>0</v>
      </c>
      <c r="Z641" s="101"/>
      <c r="AA641" s="101">
        <f>+Tabla1[[#This Row],[VOLUMEN CONSUMO AGUA LIMPIA TINTORERIA (m3)]]</f>
        <v>0</v>
      </c>
      <c r="AB641" s="104" t="e">
        <f>Tabla1[[#This Row],[VOLUMEN CONSUMO AGUA LIMPIA TINTORERIA (m3)]]/Tabla1[[#This Row],[TOTAL CONSUMO AGUA PRODUCCIÓN (m3)]]</f>
        <v>#DIV/0!</v>
      </c>
      <c r="AC641" s="101">
        <f>Tabla1[[#This Row],[TOTAL CONSUMO AGUA LIMPIA PRODUCCIÓN (m3)]]-Tabla1[[#This Row],[VOLUMEN CONSUMO AGUA LIMPIA LAVANDERIA (m3)]]</f>
        <v>0</v>
      </c>
      <c r="AD641" s="101">
        <v>0</v>
      </c>
      <c r="AE641" s="105"/>
      <c r="AF641" s="105">
        <v>65</v>
      </c>
      <c r="AG641" s="105">
        <v>45</v>
      </c>
      <c r="AH641" s="105">
        <f>Tabla1[[#This Row],[VOLUMEN CONSUMO AGUA LIMPIA LAVANDERIA (m3)]]</f>
        <v>0</v>
      </c>
      <c r="AI641" s="104" t="e">
        <f>Tabla1[[#This Row],[VOLUMEN CONSUMO AGUA LIMPIA LAVANDERIA (m3)]]/Tabla1[[#This Row],[TOTAL CONSUMO AGUA PRODUCCIÓN (m3)]]</f>
        <v>#DIV/0!</v>
      </c>
      <c r="AJ641" s="105">
        <f>'[1]Contadores Por Turno 2026'!D643-'[1]Contadores Por Turno 2026'!D642</f>
        <v>0</v>
      </c>
      <c r="AK641" s="105">
        <v>0</v>
      </c>
      <c r="AL641" s="105"/>
      <c r="AM641" s="105">
        <v>19</v>
      </c>
      <c r="AN641" s="105">
        <v>0</v>
      </c>
      <c r="AO641" s="218">
        <f>'[1]Contadores Por Turno 2026'!R643-'[1]Contadores Por Turno 2026'!R642</f>
        <v>0</v>
      </c>
      <c r="AP641" s="104" t="str">
        <f t="shared" si="3"/>
        <v>%</v>
      </c>
      <c r="AQ641" s="218">
        <v>0</v>
      </c>
      <c r="AR641" s="218">
        <v>8</v>
      </c>
      <c r="AS641" s="105">
        <f>'[1]Contadores Por Turno 2026'!L643-'[1]Contadores Por Turno 2026'!L642</f>
        <v>0</v>
      </c>
      <c r="AT641" s="218" t="e">
        <f>#REF!-#REF!</f>
        <v>#REF!</v>
      </c>
      <c r="AU641" s="102">
        <f>'[1]Contadores Por Turno 2026'!U643-'[1]Contadores Por Turno 2026'!U642</f>
        <v>0</v>
      </c>
      <c r="AV641" s="102">
        <f>'[1]Contadores Por Turno 2026'!V643-'[1]Contadores Por Turno 2026'!V642</f>
        <v>0</v>
      </c>
      <c r="AW641" s="102">
        <f>'[1]Contadores Por Turno 2026'!W643-'[1]Contadores Por Turno 2026'!W642</f>
        <v>0</v>
      </c>
      <c r="AX641" s="102"/>
      <c r="AY641" s="345">
        <f>('[1]Contadores Por Turno 2026'!AD643-'[1]Contadores Por Turno 2026'!AD642)</f>
        <v>0</v>
      </c>
      <c r="AZ641" s="345">
        <f>('[1]Contadores Por Turno 2026'!S643-'[1]Contadores Por Turno 2026'!S642)/1000</f>
        <v>0</v>
      </c>
      <c r="BA641" s="225"/>
      <c r="BB641" s="4"/>
    </row>
    <row r="642" spans="1:54" ht="15.75" thickBot="1" x14ac:dyDescent="0.3">
      <c r="A642" s="23">
        <f>+A641</f>
        <v>46236</v>
      </c>
      <c r="B642" s="17">
        <v>2</v>
      </c>
      <c r="C642" s="17">
        <f>WEEKNUM(Tabla1[[#This Row],[FECHA]],2)</f>
        <v>31</v>
      </c>
      <c r="D642" s="17">
        <f>DAY(Tabla1[[#This Row],[FECHA]])</f>
        <v>2</v>
      </c>
      <c r="E642" s="17">
        <v>271</v>
      </c>
      <c r="F642" s="17">
        <v>217</v>
      </c>
      <c r="H6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-271</v>
      </c>
      <c r="I642" s="17">
        <f>('[1]Contadores Por Turno 2026'!C644-'[1]Contadores Por Turno 2026'!C643)*10</f>
        <v>0</v>
      </c>
      <c r="J642" s="59">
        <f>Tabla1[[#This Row],[ENTRADA RO 1 (m3)]]</f>
        <v>0</v>
      </c>
      <c r="K642" s="59">
        <f>Tabla1[[#This Row],[RECHAZO ETAPA 1 (m3)]]</f>
        <v>0</v>
      </c>
      <c r="L642" s="59">
        <f>Tabla1[[#This Row],[PERMEADO ETAPA 1  (m3)]]</f>
        <v>0</v>
      </c>
      <c r="M642" s="58" t="e">
        <f>1-(Tabla1[[#This Row],[VOLUMEN ENVIADO A RO (m3)]]-Tabla1[[#This Row],[VOLUMEN ENVIADO PERMEADO RO (m3)]])/Tabla1[[#This Row],[VOLUMEN ENVIADO A RO (m3)]]</f>
        <v>#DIV/0!</v>
      </c>
      <c r="N642" s="59">
        <f>('[1]Contadores Por Turno 2026'!N644-'[1]Contadores Por Turno 2026'!N643)/1000</f>
        <v>0</v>
      </c>
      <c r="O642" s="59">
        <f>('[1]Contadores Por Turno 2026'!O644-'[1]Contadores Por Turno 2026'!O643)</f>
        <v>0</v>
      </c>
      <c r="P642" s="59">
        <f>+Tabla1[[#This Row],[ENTRADA RO 1 (m3)]]-Tabla1[[#This Row],[PERMEADO ETAPA 1  (m3)]]</f>
        <v>0</v>
      </c>
      <c r="Q642" s="58" t="e">
        <f>1-(Tabla1[[#This Row],[VOLUMEN ENVIADO A RO (m3)]]-Tabla1[[#This Row],[VOLUMEN ENVIADO PERMEADO RO (m3)]])/Tabla1[[#This Row],[VOLUMEN ENVIADO A RO (m3)]]</f>
        <v>#DIV/0!</v>
      </c>
      <c r="R642" s="59">
        <v>0</v>
      </c>
      <c r="S642" s="59" t="e">
        <f>((#REF!-#REF!))</f>
        <v>#REF!</v>
      </c>
      <c r="T642" s="59" t="e">
        <f>Tabla1[[#This Row],[ENTRADA ETAPA 2 (m3)]]-Tabla1[[#This Row],[PERMEADO ETAPA 2 (m3)]]</f>
        <v>#REF!</v>
      </c>
      <c r="U642" s="58" t="s">
        <v>18</v>
      </c>
      <c r="V642" s="59">
        <f>Tabla1[[#This Row],[VOLUMEN ENVIADO PERMEADO RO (m3)]]</f>
        <v>0</v>
      </c>
      <c r="W642" s="106">
        <f>Tabla1[[#This Row],[TOTAL CONSUMO AGUA LIMPIA PRODUCCIÓN (m3)]]+Tabla1[[#This Row],[TOTAL CONSUMO AGUA RECHAZO PRODUCCIÓN (m3)]]</f>
        <v>-54</v>
      </c>
      <c r="X642" s="106">
        <f>+Tabla1[[#This Row],[PERMEADO ETAPA 1  (m3)]]+Tabla1[[#This Row],[VOLUMEN  PTAP POTABLE (m3)2]]+Tabla1[[#This Row],[VOLUMEN CONSUMO ACUEDUCTO (m3)]]+Tabla1[[#This Row],[VOLUMEN CONSUMO CARROTANQUES (m3)]]</f>
        <v>-54</v>
      </c>
      <c r="Y642" s="106">
        <v>0</v>
      </c>
      <c r="Z642" s="106"/>
      <c r="AA642" s="106">
        <f>+Tabla1[[#This Row],[VOLUMEN CONSUMO AGUA LIMPIA TINTORERIA (m3)]]</f>
        <v>-54</v>
      </c>
      <c r="AB642" s="104">
        <f>Tabla1[[#This Row],[VOLUMEN CONSUMO AGUA LIMPIA TINTORERIA (m3)]]/Tabla1[[#This Row],[TOTAL CONSUMO AGUA PRODUCCIÓN (m3)]]</f>
        <v>1</v>
      </c>
      <c r="AC642" s="106">
        <f>Tabla1[[#This Row],[TOTAL CONSUMO AGUA LIMPIA PRODUCCIÓN (m3)]]-Tabla1[[#This Row],[VOLUMEN CONSUMO AGUA LIMPIA LAVANDERIA (m3)]]</f>
        <v>-54</v>
      </c>
      <c r="AD642" s="106">
        <v>0</v>
      </c>
      <c r="AE642" s="110"/>
      <c r="AF642" s="110">
        <v>65</v>
      </c>
      <c r="AG642" s="110">
        <v>45</v>
      </c>
      <c r="AH642" s="110">
        <f>Tabla1[[#This Row],[VOLUMEN CONSUMO AGUA LIMPIA LAVANDERIA (m3)]]</f>
        <v>0</v>
      </c>
      <c r="AI642" s="104">
        <f>Tabla1[[#This Row],[VOLUMEN CONSUMO AGUA LIMPIA LAVANDERIA (m3)]]/Tabla1[[#This Row],[TOTAL CONSUMO AGUA PRODUCCIÓN (m3)]]</f>
        <v>0</v>
      </c>
      <c r="AJ642" s="110">
        <f>'[1]Contadores Por Turno 2026'!D644-'[1]Contadores Por Turno 2026'!D643</f>
        <v>0</v>
      </c>
      <c r="AK642" s="110">
        <v>0</v>
      </c>
      <c r="AL642" s="110"/>
      <c r="AM642" s="110">
        <v>19</v>
      </c>
      <c r="AN642" s="110">
        <v>0</v>
      </c>
      <c r="AO642" s="219">
        <f>'[1]Contadores Por Turno 2026'!R644-'[1]Contadores Por Turno 2026'!R643</f>
        <v>0</v>
      </c>
      <c r="AP642" s="109">
        <f t="shared" si="3"/>
        <v>0</v>
      </c>
      <c r="AQ642" s="219">
        <v>0</v>
      </c>
      <c r="AR642" s="219">
        <v>8</v>
      </c>
      <c r="AS642" s="110">
        <f>'[1]Contadores Por Turno 2026'!L644-'[1]Contadores Por Turno 2026'!L643</f>
        <v>0</v>
      </c>
      <c r="AT642" s="219" t="e">
        <f>#REF!-#REF!</f>
        <v>#REF!</v>
      </c>
      <c r="AU642" s="107">
        <f>'[1]Contadores Por Turno 2026'!U644-'[1]Contadores Por Turno 2026'!U643</f>
        <v>0</v>
      </c>
      <c r="AV642" s="107">
        <f>'[1]Contadores Por Turno 2026'!V644-'[1]Contadores Por Turno 2026'!V643</f>
        <v>0</v>
      </c>
      <c r="AW642" s="107">
        <f>'[1]Contadores Por Turno 2026'!W644-'[1]Contadores Por Turno 2026'!W643</f>
        <v>0</v>
      </c>
      <c r="AX642" s="107"/>
      <c r="AY642" s="346">
        <f>('[1]Contadores Por Turno 2026'!AD644-'[1]Contadores Por Turno 2026'!AD643)</f>
        <v>0</v>
      </c>
      <c r="AZ642" s="346">
        <f>('[1]Contadores Por Turno 2026'!S644-'[1]Contadores Por Turno 2026'!S643)/1000</f>
        <v>0</v>
      </c>
      <c r="BA642" s="225"/>
      <c r="BB642" s="4"/>
    </row>
    <row r="643" spans="1:54" ht="15.75" thickBot="1" x14ac:dyDescent="0.3">
      <c r="A643" s="27">
        <f>+A642</f>
        <v>46236</v>
      </c>
      <c r="B643" s="28">
        <v>3</v>
      </c>
      <c r="C643" s="28">
        <f>WEEKNUM(Tabla1[[#This Row],[FECHA]],2)</f>
        <v>31</v>
      </c>
      <c r="D643" s="28">
        <f>DAY(Tabla1[[#This Row],[FECHA]])</f>
        <v>2</v>
      </c>
      <c r="E643" s="28"/>
      <c r="F643" s="28"/>
      <c r="G643" s="28"/>
      <c r="H6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3" s="28">
        <f>('[1]Contadores Por Turno 2026'!C645-'[1]Contadores Por Turno 2026'!C644)*10</f>
        <v>0</v>
      </c>
      <c r="J643" s="61">
        <f>Tabla1[[#This Row],[ENTRADA RO 1 (m3)]]</f>
        <v>0</v>
      </c>
      <c r="K643" s="61">
        <f>Tabla1[[#This Row],[RECHAZO ETAPA 1 (m3)]]</f>
        <v>0</v>
      </c>
      <c r="L643" s="61">
        <f>Tabla1[[#This Row],[PERMEADO ETAPA 1  (m3)]]</f>
        <v>0</v>
      </c>
      <c r="M643" s="60" t="e">
        <f>1-(Tabla1[[#This Row],[VOLUMEN ENVIADO A RO (m3)]]-Tabla1[[#This Row],[VOLUMEN ENVIADO PERMEADO RO (m3)]])/Tabla1[[#This Row],[VOLUMEN ENVIADO A RO (m3)]]</f>
        <v>#DIV/0!</v>
      </c>
      <c r="N643" s="61">
        <f>('[1]Contadores Por Turno 2026'!N645-'[1]Contadores Por Turno 2026'!N644)/1000</f>
        <v>0</v>
      </c>
      <c r="O643" s="61">
        <f>('[1]Contadores Por Turno 2026'!O645-'[1]Contadores Por Turno 2026'!O644)</f>
        <v>0</v>
      </c>
      <c r="P643" s="61">
        <f>+Tabla1[[#This Row],[ENTRADA RO 1 (m3)]]-Tabla1[[#This Row],[PERMEADO ETAPA 1  (m3)]]</f>
        <v>0</v>
      </c>
      <c r="Q643" s="60" t="e">
        <f>1-(Tabla1[[#This Row],[VOLUMEN ENVIADO A RO (m3)]]-Tabla1[[#This Row],[VOLUMEN ENVIADO PERMEADO RO (m3)]])/Tabla1[[#This Row],[VOLUMEN ENVIADO A RO (m3)]]</f>
        <v>#DIV/0!</v>
      </c>
      <c r="R643" s="61">
        <v>0</v>
      </c>
      <c r="S643" s="61" t="e">
        <f>((#REF!-#REF!))</f>
        <v>#REF!</v>
      </c>
      <c r="T643" s="61" t="e">
        <f>Tabla1[[#This Row],[ENTRADA ETAPA 2 (m3)]]-Tabla1[[#This Row],[PERMEADO ETAPA 2 (m3)]]</f>
        <v>#REF!</v>
      </c>
      <c r="U643" s="60" t="s">
        <v>18</v>
      </c>
      <c r="V643" s="61">
        <f>Tabla1[[#This Row],[VOLUMEN ENVIADO PERMEADO RO (m3)]]</f>
        <v>0</v>
      </c>
      <c r="W643" s="111">
        <f>Tabla1[[#This Row],[TOTAL CONSUMO AGUA LIMPIA PRODUCCIÓN (m3)]]+Tabla1[[#This Row],[TOTAL CONSUMO AGUA RECHAZO PRODUCCIÓN (m3)]]</f>
        <v>0</v>
      </c>
      <c r="X643" s="111">
        <f>+Tabla1[[#This Row],[PERMEADO ETAPA 1  (m3)]]+Tabla1[[#This Row],[VOLUMEN  PTAP POTABLE (m3)2]]+Tabla1[[#This Row],[VOLUMEN CONSUMO ACUEDUCTO (m3)]]+Tabla1[[#This Row],[VOLUMEN CONSUMO CARROTANQUES (m3)]]</f>
        <v>0</v>
      </c>
      <c r="Y643" s="111">
        <v>0</v>
      </c>
      <c r="Z643" s="111"/>
      <c r="AA643" s="111">
        <f>+Tabla1[[#This Row],[VOLUMEN CONSUMO AGUA LIMPIA TINTORERIA (m3)]]</f>
        <v>0</v>
      </c>
      <c r="AB643" s="104" t="e">
        <f>Tabla1[[#This Row],[VOLUMEN CONSUMO AGUA LIMPIA TINTORERIA (m3)]]/Tabla1[[#This Row],[TOTAL CONSUMO AGUA PRODUCCIÓN (m3)]]</f>
        <v>#DIV/0!</v>
      </c>
      <c r="AC643" s="111">
        <f>Tabla1[[#This Row],[TOTAL CONSUMO AGUA LIMPIA PRODUCCIÓN (m3)]]-Tabla1[[#This Row],[VOLUMEN CONSUMO AGUA LIMPIA LAVANDERIA (m3)]]</f>
        <v>0</v>
      </c>
      <c r="AD643" s="111">
        <v>0</v>
      </c>
      <c r="AE643" s="115"/>
      <c r="AF643" s="115">
        <v>65</v>
      </c>
      <c r="AG643" s="115">
        <v>45</v>
      </c>
      <c r="AH643" s="115">
        <f>Tabla1[[#This Row],[VOLUMEN CONSUMO AGUA LIMPIA LAVANDERIA (m3)]]</f>
        <v>0</v>
      </c>
      <c r="AI643" s="104" t="e">
        <f>Tabla1[[#This Row],[VOLUMEN CONSUMO AGUA LIMPIA LAVANDERIA (m3)]]/Tabla1[[#This Row],[TOTAL CONSUMO AGUA PRODUCCIÓN (m3)]]</f>
        <v>#DIV/0!</v>
      </c>
      <c r="AJ643" s="115">
        <f>'[1]Contadores Por Turno 2026'!D645-'[1]Contadores Por Turno 2026'!D644</f>
        <v>0</v>
      </c>
      <c r="AK643" s="115">
        <v>0</v>
      </c>
      <c r="AL643" s="115"/>
      <c r="AM643" s="115">
        <v>19</v>
      </c>
      <c r="AN643" s="115">
        <v>0</v>
      </c>
      <c r="AO643" s="220">
        <f>'[1]Contadores Por Turno 2026'!R645-'[1]Contadores Por Turno 2026'!R644</f>
        <v>0</v>
      </c>
      <c r="AP643" s="114" t="str">
        <f t="shared" si="3"/>
        <v>%</v>
      </c>
      <c r="AQ643" s="220">
        <v>0</v>
      </c>
      <c r="AR643" s="220">
        <v>8</v>
      </c>
      <c r="AS643" s="115">
        <f>'[1]Contadores Por Turno 2026'!L645-'[1]Contadores Por Turno 2026'!L644</f>
        <v>0</v>
      </c>
      <c r="AT643" s="220" t="e">
        <f>#REF!-#REF!</f>
        <v>#REF!</v>
      </c>
      <c r="AU643" s="112">
        <f>'[1]Contadores Por Turno 2026'!U645-'[1]Contadores Por Turno 2026'!U644</f>
        <v>0</v>
      </c>
      <c r="AV643" s="112">
        <f>'[1]Contadores Por Turno 2026'!V645-'[1]Contadores Por Turno 2026'!V644</f>
        <v>0</v>
      </c>
      <c r="AW643" s="112">
        <f>'[1]Contadores Por Turno 2026'!W645-'[1]Contadores Por Turno 2026'!W644</f>
        <v>0</v>
      </c>
      <c r="AX643" s="112"/>
      <c r="AY643" s="112">
        <f>('[1]Contadores Por Turno 2026'!AD645-'[1]Contadores Por Turno 2026'!AD644)</f>
        <v>0</v>
      </c>
      <c r="AZ643" s="112">
        <f>('[1]Contadores Por Turno 2026'!S645-'[1]Contadores Por Turno 2026'!S644)/1000</f>
        <v>0</v>
      </c>
      <c r="BA643" s="225"/>
      <c r="BB643" s="4"/>
    </row>
    <row r="644" spans="1:54" ht="15.75" thickBot="1" x14ac:dyDescent="0.3">
      <c r="A644" s="25">
        <f>+A643+1</f>
        <v>46237</v>
      </c>
      <c r="B644" s="26">
        <v>1</v>
      </c>
      <c r="C644" s="26">
        <f>WEEKNUM(Tabla1[[#This Row],[FECHA]],2)</f>
        <v>32</v>
      </c>
      <c r="D644" s="26">
        <f>DAY(Tabla1[[#This Row],[FECHA]])</f>
        <v>3</v>
      </c>
      <c r="E644" s="26"/>
      <c r="F644" s="26"/>
      <c r="G644" s="26"/>
      <c r="H6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4" s="26">
        <f>('[1]Contadores Por Turno 2026'!C646-'[1]Contadores Por Turno 2026'!C645)*10</f>
        <v>0</v>
      </c>
      <c r="J644" s="57">
        <f>Tabla1[[#This Row],[ENTRADA RO 1 (m3)]]</f>
        <v>0</v>
      </c>
      <c r="K644" s="57">
        <f>Tabla1[[#This Row],[RECHAZO ETAPA 1 (m3)]]</f>
        <v>0</v>
      </c>
      <c r="L644" s="57">
        <f>Tabla1[[#This Row],[PERMEADO ETAPA 1  (m3)]]</f>
        <v>0</v>
      </c>
      <c r="M644" s="56" t="e">
        <f>1-(Tabla1[[#This Row],[VOLUMEN ENVIADO A RO (m3)]]-Tabla1[[#This Row],[VOLUMEN ENVIADO PERMEADO RO (m3)]])/Tabla1[[#This Row],[VOLUMEN ENVIADO A RO (m3)]]</f>
        <v>#DIV/0!</v>
      </c>
      <c r="N644" s="57">
        <f>('[1]Contadores Por Turno 2026'!N646-'[1]Contadores Por Turno 2026'!N645)/1000</f>
        <v>0</v>
      </c>
      <c r="O644" s="57">
        <f>('[1]Contadores Por Turno 2026'!O646-'[1]Contadores Por Turno 2026'!O645)</f>
        <v>0</v>
      </c>
      <c r="P644" s="57">
        <f>+Tabla1[[#This Row],[ENTRADA RO 1 (m3)]]-Tabla1[[#This Row],[PERMEADO ETAPA 1  (m3)]]</f>
        <v>0</v>
      </c>
      <c r="Q644" s="56" t="e">
        <f>1-(Tabla1[[#This Row],[VOLUMEN ENVIADO A RO (m3)]]-Tabla1[[#This Row],[VOLUMEN ENVIADO PERMEADO RO (m3)]])/Tabla1[[#This Row],[VOLUMEN ENVIADO A RO (m3)]]</f>
        <v>#DIV/0!</v>
      </c>
      <c r="R644" s="57">
        <v>0</v>
      </c>
      <c r="S644" s="57" t="e">
        <f>((#REF!-#REF!))</f>
        <v>#REF!</v>
      </c>
      <c r="T644" s="57" t="e">
        <f>Tabla1[[#This Row],[ENTRADA ETAPA 2 (m3)]]-Tabla1[[#This Row],[PERMEADO ETAPA 2 (m3)]]</f>
        <v>#REF!</v>
      </c>
      <c r="U644" s="56" t="s">
        <v>18</v>
      </c>
      <c r="V644" s="57">
        <f>Tabla1[[#This Row],[VOLUMEN ENVIADO PERMEADO RO (m3)]]</f>
        <v>0</v>
      </c>
      <c r="W644" s="101">
        <f>Tabla1[[#This Row],[TOTAL CONSUMO AGUA LIMPIA PRODUCCIÓN (m3)]]+Tabla1[[#This Row],[TOTAL CONSUMO AGUA RECHAZO PRODUCCIÓN (m3)]]</f>
        <v>0</v>
      </c>
      <c r="X644" s="101">
        <f>+Tabla1[[#This Row],[PERMEADO ETAPA 1  (m3)]]+Tabla1[[#This Row],[VOLUMEN  PTAP POTABLE (m3)2]]+Tabla1[[#This Row],[VOLUMEN CONSUMO ACUEDUCTO (m3)]]+Tabla1[[#This Row],[VOLUMEN CONSUMO CARROTANQUES (m3)]]</f>
        <v>0</v>
      </c>
      <c r="Y644" s="101">
        <v>0</v>
      </c>
      <c r="Z644" s="101"/>
      <c r="AA644" s="101">
        <f>+Tabla1[[#This Row],[VOLUMEN CONSUMO AGUA LIMPIA TINTORERIA (m3)]]</f>
        <v>0</v>
      </c>
      <c r="AB644" s="104" t="e">
        <f>Tabla1[[#This Row],[VOLUMEN CONSUMO AGUA LIMPIA TINTORERIA (m3)]]/Tabla1[[#This Row],[TOTAL CONSUMO AGUA PRODUCCIÓN (m3)]]</f>
        <v>#DIV/0!</v>
      </c>
      <c r="AC644" s="101">
        <f>Tabla1[[#This Row],[TOTAL CONSUMO AGUA LIMPIA PRODUCCIÓN (m3)]]-Tabla1[[#This Row],[VOLUMEN CONSUMO AGUA LIMPIA LAVANDERIA (m3)]]</f>
        <v>0</v>
      </c>
      <c r="AD644" s="101">
        <v>0</v>
      </c>
      <c r="AE644" s="105"/>
      <c r="AF644" s="105">
        <v>65</v>
      </c>
      <c r="AG644" s="105">
        <v>45</v>
      </c>
      <c r="AH644" s="105">
        <f>Tabla1[[#This Row],[VOLUMEN CONSUMO AGUA LIMPIA LAVANDERIA (m3)]]</f>
        <v>0</v>
      </c>
      <c r="AI644" s="104" t="e">
        <f>Tabla1[[#This Row],[VOLUMEN CONSUMO AGUA LIMPIA LAVANDERIA (m3)]]/Tabla1[[#This Row],[TOTAL CONSUMO AGUA PRODUCCIÓN (m3)]]</f>
        <v>#DIV/0!</v>
      </c>
      <c r="AJ644" s="105">
        <f>'[1]Contadores Por Turno 2026'!D646-'[1]Contadores Por Turno 2026'!D645</f>
        <v>0</v>
      </c>
      <c r="AK644" s="105">
        <v>0</v>
      </c>
      <c r="AL644" s="105"/>
      <c r="AM644" s="105">
        <v>19</v>
      </c>
      <c r="AN644" s="105">
        <v>0</v>
      </c>
      <c r="AO644" s="218">
        <f>'[1]Contadores Por Turno 2026'!R646-'[1]Contadores Por Turno 2026'!R645</f>
        <v>0</v>
      </c>
      <c r="AP644" s="104" t="str">
        <f t="shared" si="3"/>
        <v>%</v>
      </c>
      <c r="AQ644" s="218"/>
      <c r="AR644" s="218">
        <v>8</v>
      </c>
      <c r="AS644" s="105">
        <f>'[1]Contadores Por Turno 2026'!L646-'[1]Contadores Por Turno 2026'!L645</f>
        <v>0</v>
      </c>
      <c r="AT644" s="218" t="e">
        <f>#REF!-#REF!</f>
        <v>#REF!</v>
      </c>
      <c r="AU644" s="102">
        <f>'[1]Contadores Por Turno 2026'!U646-'[1]Contadores Por Turno 2026'!U645</f>
        <v>0</v>
      </c>
      <c r="AV644" s="102">
        <f>'[1]Contadores Por Turno 2026'!V646-'[1]Contadores Por Turno 2026'!V645</f>
        <v>0</v>
      </c>
      <c r="AW644" s="102">
        <f>'[1]Contadores Por Turno 2026'!W646-'[1]Contadores Por Turno 2026'!W645</f>
        <v>0</v>
      </c>
      <c r="AX644" s="102"/>
      <c r="AY644" s="345">
        <f>('[1]Contadores Por Turno 2026'!AD646-'[1]Contadores Por Turno 2026'!AD645)</f>
        <v>0</v>
      </c>
      <c r="AZ644" s="345">
        <f>('[1]Contadores Por Turno 2026'!S646-'[1]Contadores Por Turno 2026'!S645)/1000</f>
        <v>0</v>
      </c>
      <c r="BA644" s="225"/>
      <c r="BB644" s="4"/>
    </row>
    <row r="645" spans="1:54" ht="15.75" thickBot="1" x14ac:dyDescent="0.3">
      <c r="A645" s="23">
        <f>+A644</f>
        <v>46237</v>
      </c>
      <c r="B645" s="17">
        <v>2</v>
      </c>
      <c r="C645" s="17">
        <f>WEEKNUM(Tabla1[[#This Row],[FECHA]],2)</f>
        <v>32</v>
      </c>
      <c r="D645" s="17">
        <f>DAY(Tabla1[[#This Row],[FECHA]])</f>
        <v>3</v>
      </c>
      <c r="E645" s="17">
        <v>0</v>
      </c>
      <c r="F645" s="17">
        <v>0</v>
      </c>
      <c r="H6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5" s="17">
        <f>('[1]Contadores Por Turno 2026'!C647-'[1]Contadores Por Turno 2026'!C646)*10</f>
        <v>0</v>
      </c>
      <c r="J645" s="59">
        <f>Tabla1[[#This Row],[ENTRADA RO 1 (m3)]]</f>
        <v>0</v>
      </c>
      <c r="K645" s="59">
        <f>Tabla1[[#This Row],[RECHAZO ETAPA 1 (m3)]]</f>
        <v>0</v>
      </c>
      <c r="L645" s="59">
        <f>Tabla1[[#This Row],[PERMEADO ETAPA 1  (m3)]]</f>
        <v>0</v>
      </c>
      <c r="M645" s="58" t="e">
        <f>1-(Tabla1[[#This Row],[VOLUMEN ENVIADO A RO (m3)]]-Tabla1[[#This Row],[VOLUMEN ENVIADO PERMEADO RO (m3)]])/Tabla1[[#This Row],[VOLUMEN ENVIADO A RO (m3)]]</f>
        <v>#DIV/0!</v>
      </c>
      <c r="N645" s="59">
        <f>('[1]Contadores Por Turno 2026'!N647-'[1]Contadores Por Turno 2026'!N646)/1000</f>
        <v>0</v>
      </c>
      <c r="O645" s="59">
        <f>('[1]Contadores Por Turno 2026'!O647-'[1]Contadores Por Turno 2026'!O646)</f>
        <v>0</v>
      </c>
      <c r="P645" s="59">
        <f>+Tabla1[[#This Row],[ENTRADA RO 1 (m3)]]-Tabla1[[#This Row],[PERMEADO ETAPA 1  (m3)]]</f>
        <v>0</v>
      </c>
      <c r="Q645" s="58" t="e">
        <f>1-(Tabla1[[#This Row],[VOLUMEN ENVIADO A RO (m3)]]-Tabla1[[#This Row],[VOLUMEN ENVIADO PERMEADO RO (m3)]])/Tabla1[[#This Row],[VOLUMEN ENVIADO A RO (m3)]]</f>
        <v>#DIV/0!</v>
      </c>
      <c r="R645" s="59">
        <v>0</v>
      </c>
      <c r="S645" s="59" t="e">
        <f>((#REF!-#REF!))</f>
        <v>#REF!</v>
      </c>
      <c r="T645" s="59" t="e">
        <f>Tabla1[[#This Row],[ENTRADA ETAPA 2 (m3)]]-Tabla1[[#This Row],[PERMEADO ETAPA 2 (m3)]]</f>
        <v>#REF!</v>
      </c>
      <c r="U645" s="58" t="s">
        <v>18</v>
      </c>
      <c r="V645" s="59">
        <f>Tabla1[[#This Row],[VOLUMEN ENVIADO PERMEADO RO (m3)]]</f>
        <v>0</v>
      </c>
      <c r="W645" s="106">
        <f>Tabla1[[#This Row],[TOTAL CONSUMO AGUA LIMPIA PRODUCCIÓN (m3)]]+Tabla1[[#This Row],[TOTAL CONSUMO AGUA RECHAZO PRODUCCIÓN (m3)]]</f>
        <v>0</v>
      </c>
      <c r="X645" s="106">
        <f>+Tabla1[[#This Row],[PERMEADO ETAPA 1  (m3)]]+Tabla1[[#This Row],[VOLUMEN  PTAP POTABLE (m3)2]]+Tabla1[[#This Row],[VOLUMEN CONSUMO ACUEDUCTO (m3)]]+Tabla1[[#This Row],[VOLUMEN CONSUMO CARROTANQUES (m3)]]</f>
        <v>0</v>
      </c>
      <c r="Y645" s="106">
        <v>0</v>
      </c>
      <c r="Z645" s="106"/>
      <c r="AA645" s="106">
        <f>+Tabla1[[#This Row],[VOLUMEN CONSUMO AGUA LIMPIA TINTORERIA (m3)]]</f>
        <v>0</v>
      </c>
      <c r="AB645" s="104" t="e">
        <f>Tabla1[[#This Row],[VOLUMEN CONSUMO AGUA LIMPIA TINTORERIA (m3)]]/Tabla1[[#This Row],[TOTAL CONSUMO AGUA PRODUCCIÓN (m3)]]</f>
        <v>#DIV/0!</v>
      </c>
      <c r="AC645" s="106">
        <f>Tabla1[[#This Row],[TOTAL CONSUMO AGUA LIMPIA PRODUCCIÓN (m3)]]-Tabla1[[#This Row],[VOLUMEN CONSUMO AGUA LIMPIA LAVANDERIA (m3)]]</f>
        <v>0</v>
      </c>
      <c r="AD645" s="106">
        <v>0</v>
      </c>
      <c r="AE645" s="110"/>
      <c r="AF645" s="110">
        <v>65</v>
      </c>
      <c r="AG645" s="110">
        <v>45</v>
      </c>
      <c r="AH645" s="110">
        <f>Tabla1[[#This Row],[VOLUMEN CONSUMO AGUA LIMPIA LAVANDERIA (m3)]]</f>
        <v>0</v>
      </c>
      <c r="AI645" s="104" t="e">
        <f>Tabla1[[#This Row],[VOLUMEN CONSUMO AGUA LIMPIA LAVANDERIA (m3)]]/Tabla1[[#This Row],[TOTAL CONSUMO AGUA PRODUCCIÓN (m3)]]</f>
        <v>#DIV/0!</v>
      </c>
      <c r="AJ645" s="110">
        <f>'[1]Contadores Por Turno 2026'!D647-'[1]Contadores Por Turno 2026'!D646</f>
        <v>0</v>
      </c>
      <c r="AK645" s="110">
        <v>0</v>
      </c>
      <c r="AL645" s="110"/>
      <c r="AM645" s="110">
        <v>19</v>
      </c>
      <c r="AN645" s="110">
        <v>0</v>
      </c>
      <c r="AO645" s="219">
        <f>'[1]Contadores Por Turno 2026'!R647-'[1]Contadores Por Turno 2026'!R646</f>
        <v>0</v>
      </c>
      <c r="AP645" s="109" t="str">
        <f t="shared" si="3"/>
        <v>%</v>
      </c>
      <c r="AQ645" s="219">
        <v>0</v>
      </c>
      <c r="AR645" s="219">
        <v>8</v>
      </c>
      <c r="AS645" s="110">
        <f>'[1]Contadores Por Turno 2026'!L647-'[1]Contadores Por Turno 2026'!L646</f>
        <v>0</v>
      </c>
      <c r="AT645" s="219" t="e">
        <f>#REF!-#REF!</f>
        <v>#REF!</v>
      </c>
      <c r="AU645" s="107">
        <f>'[1]Contadores Por Turno 2026'!U647-'[1]Contadores Por Turno 2026'!U646</f>
        <v>0</v>
      </c>
      <c r="AV645" s="107">
        <f>'[1]Contadores Por Turno 2026'!V647-'[1]Contadores Por Turno 2026'!V646</f>
        <v>0</v>
      </c>
      <c r="AW645" s="107">
        <f>'[1]Contadores Por Turno 2026'!W647-'[1]Contadores Por Turno 2026'!W646</f>
        <v>0</v>
      </c>
      <c r="AX645" s="107"/>
      <c r="AY645" s="346">
        <f>('[1]Contadores Por Turno 2026'!AD647-'[1]Contadores Por Turno 2026'!AD646)</f>
        <v>0</v>
      </c>
      <c r="AZ645" s="346">
        <f>('[1]Contadores Por Turno 2026'!S647-'[1]Contadores Por Turno 2026'!S646)/1000</f>
        <v>0</v>
      </c>
      <c r="BA645" s="225"/>
      <c r="BB645" s="4"/>
    </row>
    <row r="646" spans="1:54" ht="15.75" thickBot="1" x14ac:dyDescent="0.3">
      <c r="A646" s="27">
        <f>+A645</f>
        <v>46237</v>
      </c>
      <c r="B646" s="28">
        <v>3</v>
      </c>
      <c r="C646" s="28">
        <f>WEEKNUM(Tabla1[[#This Row],[FECHA]],2)</f>
        <v>32</v>
      </c>
      <c r="D646" s="28">
        <f>DAY(Tabla1[[#This Row],[FECHA]])</f>
        <v>3</v>
      </c>
      <c r="E646" s="28"/>
      <c r="F646" s="28"/>
      <c r="G646" s="28"/>
      <c r="H6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6" s="28">
        <f>('[1]Contadores Por Turno 2026'!C648-'[1]Contadores Por Turno 2026'!C647)*10</f>
        <v>0</v>
      </c>
      <c r="J646" s="61">
        <f>Tabla1[[#This Row],[ENTRADA RO 1 (m3)]]</f>
        <v>0</v>
      </c>
      <c r="K646" s="61">
        <f>Tabla1[[#This Row],[RECHAZO ETAPA 1 (m3)]]</f>
        <v>0</v>
      </c>
      <c r="L646" s="61">
        <f>Tabla1[[#This Row],[PERMEADO ETAPA 1  (m3)]]</f>
        <v>0</v>
      </c>
      <c r="M646" s="60" t="e">
        <f>1-(Tabla1[[#This Row],[VOLUMEN ENVIADO A RO (m3)]]-Tabla1[[#This Row],[VOLUMEN ENVIADO PERMEADO RO (m3)]])/Tabla1[[#This Row],[VOLUMEN ENVIADO A RO (m3)]]</f>
        <v>#DIV/0!</v>
      </c>
      <c r="N646" s="61">
        <f>('[1]Contadores Por Turno 2026'!N648-'[1]Contadores Por Turno 2026'!N647)/1000</f>
        <v>0</v>
      </c>
      <c r="O646" s="61">
        <f>('[1]Contadores Por Turno 2026'!O648-'[1]Contadores Por Turno 2026'!O647)</f>
        <v>0</v>
      </c>
      <c r="P646" s="61">
        <f>+Tabla1[[#This Row],[ENTRADA RO 1 (m3)]]-Tabla1[[#This Row],[PERMEADO ETAPA 1  (m3)]]</f>
        <v>0</v>
      </c>
      <c r="Q646" s="60" t="e">
        <f>1-(Tabla1[[#This Row],[VOLUMEN ENVIADO A RO (m3)]]-Tabla1[[#This Row],[VOLUMEN ENVIADO PERMEADO RO (m3)]])/Tabla1[[#This Row],[VOLUMEN ENVIADO A RO (m3)]]</f>
        <v>#DIV/0!</v>
      </c>
      <c r="R646" s="61">
        <v>0</v>
      </c>
      <c r="S646" s="61" t="e">
        <f>((#REF!-#REF!))</f>
        <v>#REF!</v>
      </c>
      <c r="T646" s="61" t="e">
        <f>Tabla1[[#This Row],[ENTRADA ETAPA 2 (m3)]]-Tabla1[[#This Row],[PERMEADO ETAPA 2 (m3)]]</f>
        <v>#REF!</v>
      </c>
      <c r="U646" s="60" t="s">
        <v>18</v>
      </c>
      <c r="V646" s="61">
        <f>Tabla1[[#This Row],[VOLUMEN ENVIADO PERMEADO RO (m3)]]</f>
        <v>0</v>
      </c>
      <c r="W646" s="111">
        <f>Tabla1[[#This Row],[TOTAL CONSUMO AGUA LIMPIA PRODUCCIÓN (m3)]]+Tabla1[[#This Row],[TOTAL CONSUMO AGUA RECHAZO PRODUCCIÓN (m3)]]</f>
        <v>0</v>
      </c>
      <c r="X646" s="111">
        <f>+Tabla1[[#This Row],[PERMEADO ETAPA 1  (m3)]]+Tabla1[[#This Row],[VOLUMEN  PTAP POTABLE (m3)2]]+Tabla1[[#This Row],[VOLUMEN CONSUMO ACUEDUCTO (m3)]]+Tabla1[[#This Row],[VOLUMEN CONSUMO CARROTANQUES (m3)]]</f>
        <v>0</v>
      </c>
      <c r="Y646" s="111">
        <v>0</v>
      </c>
      <c r="Z646" s="111"/>
      <c r="AA646" s="111">
        <f>+Tabla1[[#This Row],[VOLUMEN CONSUMO AGUA LIMPIA TINTORERIA (m3)]]</f>
        <v>0</v>
      </c>
      <c r="AB646" s="104" t="e">
        <f>Tabla1[[#This Row],[VOLUMEN CONSUMO AGUA LIMPIA TINTORERIA (m3)]]/Tabla1[[#This Row],[TOTAL CONSUMO AGUA PRODUCCIÓN (m3)]]</f>
        <v>#DIV/0!</v>
      </c>
      <c r="AC646" s="111">
        <f>Tabla1[[#This Row],[TOTAL CONSUMO AGUA LIMPIA PRODUCCIÓN (m3)]]-Tabla1[[#This Row],[VOLUMEN CONSUMO AGUA LIMPIA LAVANDERIA (m3)]]</f>
        <v>0</v>
      </c>
      <c r="AD646" s="111">
        <v>0</v>
      </c>
      <c r="AE646" s="115"/>
      <c r="AF646" s="115">
        <v>65</v>
      </c>
      <c r="AG646" s="115">
        <v>45</v>
      </c>
      <c r="AH646" s="115">
        <f>Tabla1[[#This Row],[VOLUMEN CONSUMO AGUA LIMPIA LAVANDERIA (m3)]]</f>
        <v>0</v>
      </c>
      <c r="AI646" s="104" t="e">
        <f>Tabla1[[#This Row],[VOLUMEN CONSUMO AGUA LIMPIA LAVANDERIA (m3)]]/Tabla1[[#This Row],[TOTAL CONSUMO AGUA PRODUCCIÓN (m3)]]</f>
        <v>#DIV/0!</v>
      </c>
      <c r="AJ646" s="115">
        <f>'[1]Contadores Por Turno 2026'!D648-'[1]Contadores Por Turno 2026'!D647</f>
        <v>0</v>
      </c>
      <c r="AK646" s="115">
        <v>0</v>
      </c>
      <c r="AL646" s="115"/>
      <c r="AM646" s="115">
        <v>19</v>
      </c>
      <c r="AN646" s="115">
        <v>0</v>
      </c>
      <c r="AO646" s="220">
        <f>'[1]Contadores Por Turno 2026'!R648-'[1]Contadores Por Turno 2026'!R647</f>
        <v>0</v>
      </c>
      <c r="AP646" s="114" t="str">
        <f t="shared" si="3"/>
        <v>%</v>
      </c>
      <c r="AQ646" s="220">
        <v>0</v>
      </c>
      <c r="AR646" s="220">
        <v>8</v>
      </c>
      <c r="AS646" s="115">
        <f>'[1]Contadores Por Turno 2026'!L648-'[1]Contadores Por Turno 2026'!L647</f>
        <v>0</v>
      </c>
      <c r="AT646" s="220" t="e">
        <f>#REF!-#REF!</f>
        <v>#REF!</v>
      </c>
      <c r="AU646" s="112">
        <f>'[1]Contadores Por Turno 2026'!U648-'[1]Contadores Por Turno 2026'!U647</f>
        <v>0</v>
      </c>
      <c r="AV646" s="112">
        <f>'[1]Contadores Por Turno 2026'!V648-'[1]Contadores Por Turno 2026'!V647</f>
        <v>0</v>
      </c>
      <c r="AW646" s="112">
        <f>'[1]Contadores Por Turno 2026'!W648-'[1]Contadores Por Turno 2026'!W647</f>
        <v>0</v>
      </c>
      <c r="AX646" s="112"/>
      <c r="AY646" s="112">
        <f>('[1]Contadores Por Turno 2026'!AD648-'[1]Contadores Por Turno 2026'!AD647)</f>
        <v>0</v>
      </c>
      <c r="AZ646" s="112">
        <f>('[1]Contadores Por Turno 2026'!S648-'[1]Contadores Por Turno 2026'!S647)/1000</f>
        <v>0</v>
      </c>
      <c r="BA646" s="225"/>
      <c r="BB646" s="4"/>
    </row>
    <row r="647" spans="1:54" ht="15.75" thickBot="1" x14ac:dyDescent="0.3">
      <c r="A647" s="25">
        <f>+A646+1</f>
        <v>46238</v>
      </c>
      <c r="B647" s="26">
        <v>1</v>
      </c>
      <c r="C647" s="26">
        <f>WEEKNUM(Tabla1[[#This Row],[FECHA]],2)</f>
        <v>32</v>
      </c>
      <c r="D647" s="26">
        <f>DAY(Tabla1[[#This Row],[FECHA]])</f>
        <v>4</v>
      </c>
      <c r="E647" s="26"/>
      <c r="F647" s="26"/>
      <c r="G647" s="26"/>
      <c r="H6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7" s="26">
        <f>('[1]Contadores Por Turno 2026'!C649-'[1]Contadores Por Turno 2026'!C648)*10</f>
        <v>0</v>
      </c>
      <c r="J647" s="57">
        <f>Tabla1[[#This Row],[ENTRADA RO 1 (m3)]]</f>
        <v>0</v>
      </c>
      <c r="K647" s="57">
        <f>Tabla1[[#This Row],[RECHAZO ETAPA 1 (m3)]]</f>
        <v>0</v>
      </c>
      <c r="L647" s="57">
        <f>Tabla1[[#This Row],[PERMEADO ETAPA 1  (m3)]]</f>
        <v>0</v>
      </c>
      <c r="M647" s="56" t="e">
        <f>1-(Tabla1[[#This Row],[VOLUMEN ENVIADO A RO (m3)]]-Tabla1[[#This Row],[VOLUMEN ENVIADO PERMEADO RO (m3)]])/Tabla1[[#This Row],[VOLUMEN ENVIADO A RO (m3)]]</f>
        <v>#DIV/0!</v>
      </c>
      <c r="N647" s="57">
        <f>('[1]Contadores Por Turno 2026'!N649-'[1]Contadores Por Turno 2026'!N648)/1000</f>
        <v>0</v>
      </c>
      <c r="O647" s="57">
        <f>('[1]Contadores Por Turno 2026'!O649-'[1]Contadores Por Turno 2026'!O648)</f>
        <v>0</v>
      </c>
      <c r="P647" s="57">
        <f>+Tabla1[[#This Row],[ENTRADA RO 1 (m3)]]-Tabla1[[#This Row],[PERMEADO ETAPA 1  (m3)]]</f>
        <v>0</v>
      </c>
      <c r="Q647" s="56" t="e">
        <f>1-(Tabla1[[#This Row],[VOLUMEN ENVIADO A RO (m3)]]-Tabla1[[#This Row],[VOLUMEN ENVIADO PERMEADO RO (m3)]])/Tabla1[[#This Row],[VOLUMEN ENVIADO A RO (m3)]]</f>
        <v>#DIV/0!</v>
      </c>
      <c r="R647" s="57">
        <v>0</v>
      </c>
      <c r="S647" s="57" t="e">
        <f>((#REF!-#REF!))</f>
        <v>#REF!</v>
      </c>
      <c r="T647" s="57" t="e">
        <f>Tabla1[[#This Row],[ENTRADA ETAPA 2 (m3)]]-Tabla1[[#This Row],[PERMEADO ETAPA 2 (m3)]]</f>
        <v>#REF!</v>
      </c>
      <c r="U647" s="56" t="s">
        <v>18</v>
      </c>
      <c r="V647" s="57">
        <f>Tabla1[[#This Row],[VOLUMEN ENVIADO PERMEADO RO (m3)]]</f>
        <v>0</v>
      </c>
      <c r="W647" s="101">
        <f>Tabla1[[#This Row],[TOTAL CONSUMO AGUA LIMPIA PRODUCCIÓN (m3)]]+Tabla1[[#This Row],[TOTAL CONSUMO AGUA RECHAZO PRODUCCIÓN (m3)]]</f>
        <v>0</v>
      </c>
      <c r="X647" s="101">
        <f>+Tabla1[[#This Row],[PERMEADO ETAPA 1  (m3)]]+Tabla1[[#This Row],[VOLUMEN  PTAP POTABLE (m3)2]]+Tabla1[[#This Row],[VOLUMEN CONSUMO ACUEDUCTO (m3)]]+Tabla1[[#This Row],[VOLUMEN CONSUMO CARROTANQUES (m3)]]</f>
        <v>0</v>
      </c>
      <c r="Y647" s="101">
        <v>0</v>
      </c>
      <c r="Z647" s="101"/>
      <c r="AA647" s="101">
        <f>+Tabla1[[#This Row],[VOLUMEN CONSUMO AGUA LIMPIA TINTORERIA (m3)]]</f>
        <v>0</v>
      </c>
      <c r="AB647" s="104" t="e">
        <f>Tabla1[[#This Row],[VOLUMEN CONSUMO AGUA LIMPIA TINTORERIA (m3)]]/Tabla1[[#This Row],[TOTAL CONSUMO AGUA PRODUCCIÓN (m3)]]</f>
        <v>#DIV/0!</v>
      </c>
      <c r="AC647" s="101">
        <f>Tabla1[[#This Row],[TOTAL CONSUMO AGUA LIMPIA PRODUCCIÓN (m3)]]-Tabla1[[#This Row],[VOLUMEN CONSUMO AGUA LIMPIA LAVANDERIA (m3)]]</f>
        <v>0</v>
      </c>
      <c r="AD647" s="101">
        <v>0</v>
      </c>
      <c r="AE647" s="105"/>
      <c r="AF647" s="105">
        <v>65</v>
      </c>
      <c r="AG647" s="105">
        <v>45</v>
      </c>
      <c r="AH647" s="105">
        <f>Tabla1[[#This Row],[VOLUMEN CONSUMO AGUA LIMPIA LAVANDERIA (m3)]]</f>
        <v>0</v>
      </c>
      <c r="AI647" s="104" t="e">
        <f>Tabla1[[#This Row],[VOLUMEN CONSUMO AGUA LIMPIA LAVANDERIA (m3)]]/Tabla1[[#This Row],[TOTAL CONSUMO AGUA PRODUCCIÓN (m3)]]</f>
        <v>#DIV/0!</v>
      </c>
      <c r="AJ647" s="105">
        <f>'[1]Contadores Por Turno 2026'!D649-'[1]Contadores Por Turno 2026'!D648</f>
        <v>0</v>
      </c>
      <c r="AK647" s="105">
        <v>0</v>
      </c>
      <c r="AL647" s="105"/>
      <c r="AM647" s="105">
        <v>19</v>
      </c>
      <c r="AN647" s="105">
        <v>0</v>
      </c>
      <c r="AO647" s="218">
        <f>'[1]Contadores Por Turno 2026'!R649-'[1]Contadores Por Turno 2026'!R648</f>
        <v>0</v>
      </c>
      <c r="AP647" s="104" t="str">
        <f t="shared" si="3"/>
        <v>%</v>
      </c>
      <c r="AQ647" s="218">
        <v>3938</v>
      </c>
      <c r="AR647" s="218">
        <v>8</v>
      </c>
      <c r="AS647" s="105">
        <f>'[1]Contadores Por Turno 2026'!L649-'[1]Contadores Por Turno 2026'!L648</f>
        <v>0</v>
      </c>
      <c r="AT647" s="218" t="e">
        <f>#REF!-#REF!</f>
        <v>#REF!</v>
      </c>
      <c r="AU647" s="102">
        <f>'[1]Contadores Por Turno 2026'!U649-'[1]Contadores Por Turno 2026'!U648</f>
        <v>0</v>
      </c>
      <c r="AV647" s="102">
        <f>'[1]Contadores Por Turno 2026'!V649-'[1]Contadores Por Turno 2026'!V648</f>
        <v>0</v>
      </c>
      <c r="AW647" s="102">
        <f>'[1]Contadores Por Turno 2026'!W649-'[1]Contadores Por Turno 2026'!W648</f>
        <v>0</v>
      </c>
      <c r="AX647" s="102"/>
      <c r="AY647" s="345">
        <f>('[1]Contadores Por Turno 2026'!AD649-'[1]Contadores Por Turno 2026'!AD648)</f>
        <v>0</v>
      </c>
      <c r="AZ647" s="345">
        <f>('[1]Contadores Por Turno 2026'!S649-'[1]Contadores Por Turno 2026'!S648)/1000</f>
        <v>0</v>
      </c>
      <c r="BA647" s="225"/>
      <c r="BB647" s="4"/>
    </row>
    <row r="648" spans="1:54" ht="15.75" thickBot="1" x14ac:dyDescent="0.3">
      <c r="A648" s="23">
        <f>+A647</f>
        <v>46238</v>
      </c>
      <c r="B648" s="17">
        <v>2</v>
      </c>
      <c r="C648" s="17">
        <f>WEEKNUM(Tabla1[[#This Row],[FECHA]],2)</f>
        <v>32</v>
      </c>
      <c r="D648" s="17">
        <f>DAY(Tabla1[[#This Row],[FECHA]])</f>
        <v>4</v>
      </c>
      <c r="E648" s="17">
        <v>463</v>
      </c>
      <c r="F648" s="17">
        <v>370</v>
      </c>
      <c r="H6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-463</v>
      </c>
      <c r="I648" s="17">
        <f>('[1]Contadores Por Turno 2026'!C650-'[1]Contadores Por Turno 2026'!C649)*10</f>
        <v>0</v>
      </c>
      <c r="J648" s="59">
        <f>Tabla1[[#This Row],[ENTRADA RO 1 (m3)]]</f>
        <v>0</v>
      </c>
      <c r="K648" s="59">
        <f>Tabla1[[#This Row],[RECHAZO ETAPA 1 (m3)]]</f>
        <v>0</v>
      </c>
      <c r="L648" s="59">
        <f>Tabla1[[#This Row],[PERMEADO ETAPA 1  (m3)]]</f>
        <v>0</v>
      </c>
      <c r="M648" s="58" t="e">
        <f>1-(Tabla1[[#This Row],[VOLUMEN ENVIADO A RO (m3)]]-Tabla1[[#This Row],[VOLUMEN ENVIADO PERMEADO RO (m3)]])/Tabla1[[#This Row],[VOLUMEN ENVIADO A RO (m3)]]</f>
        <v>#DIV/0!</v>
      </c>
      <c r="N648" s="59">
        <f>('[1]Contadores Por Turno 2026'!N650-'[1]Contadores Por Turno 2026'!N649)/1000</f>
        <v>0</v>
      </c>
      <c r="O648" s="59">
        <f>('[1]Contadores Por Turno 2026'!O650-'[1]Contadores Por Turno 2026'!O649)</f>
        <v>0</v>
      </c>
      <c r="P648" s="59">
        <f>+Tabla1[[#This Row],[ENTRADA RO 1 (m3)]]-Tabla1[[#This Row],[PERMEADO ETAPA 1  (m3)]]</f>
        <v>0</v>
      </c>
      <c r="Q648" s="58" t="e">
        <f>1-(Tabla1[[#This Row],[VOLUMEN ENVIADO A RO (m3)]]-Tabla1[[#This Row],[VOLUMEN ENVIADO PERMEADO RO (m3)]])/Tabla1[[#This Row],[VOLUMEN ENVIADO A RO (m3)]]</f>
        <v>#DIV/0!</v>
      </c>
      <c r="R648" s="59">
        <v>0</v>
      </c>
      <c r="S648" s="59" t="e">
        <f>((#REF!-#REF!))</f>
        <v>#REF!</v>
      </c>
      <c r="T648" s="59" t="e">
        <f>Tabla1[[#This Row],[ENTRADA ETAPA 2 (m3)]]-Tabla1[[#This Row],[PERMEADO ETAPA 2 (m3)]]</f>
        <v>#REF!</v>
      </c>
      <c r="U648" s="58" t="s">
        <v>18</v>
      </c>
      <c r="V648" s="59">
        <f>Tabla1[[#This Row],[VOLUMEN ENVIADO PERMEADO RO (m3)]]</f>
        <v>0</v>
      </c>
      <c r="W648" s="106">
        <f>Tabla1[[#This Row],[TOTAL CONSUMO AGUA LIMPIA PRODUCCIÓN (m3)]]+Tabla1[[#This Row],[TOTAL CONSUMO AGUA RECHAZO PRODUCCIÓN (m3)]]</f>
        <v>-93</v>
      </c>
      <c r="X648" s="106">
        <f>+Tabla1[[#This Row],[PERMEADO ETAPA 1  (m3)]]+Tabla1[[#This Row],[VOLUMEN  PTAP POTABLE (m3)2]]+Tabla1[[#This Row],[VOLUMEN CONSUMO ACUEDUCTO (m3)]]+Tabla1[[#This Row],[VOLUMEN CONSUMO CARROTANQUES (m3)]]</f>
        <v>-93</v>
      </c>
      <c r="Y648" s="106">
        <v>0</v>
      </c>
      <c r="Z648" s="106"/>
      <c r="AA648" s="106">
        <f>+Tabla1[[#This Row],[VOLUMEN CONSUMO AGUA LIMPIA TINTORERIA (m3)]]</f>
        <v>-93</v>
      </c>
      <c r="AB648" s="104">
        <f>Tabla1[[#This Row],[VOLUMEN CONSUMO AGUA LIMPIA TINTORERIA (m3)]]/Tabla1[[#This Row],[TOTAL CONSUMO AGUA PRODUCCIÓN (m3)]]</f>
        <v>1</v>
      </c>
      <c r="AC648" s="106">
        <f>Tabla1[[#This Row],[TOTAL CONSUMO AGUA LIMPIA PRODUCCIÓN (m3)]]-Tabla1[[#This Row],[VOLUMEN CONSUMO AGUA LIMPIA LAVANDERIA (m3)]]</f>
        <v>-93</v>
      </c>
      <c r="AD648" s="106">
        <v>0</v>
      </c>
      <c r="AE648" s="110"/>
      <c r="AF648" s="110">
        <v>65</v>
      </c>
      <c r="AG648" s="110">
        <v>45</v>
      </c>
      <c r="AH648" s="110">
        <f>Tabla1[[#This Row],[VOLUMEN CONSUMO AGUA LIMPIA LAVANDERIA (m3)]]</f>
        <v>0</v>
      </c>
      <c r="AI648" s="104">
        <f>Tabla1[[#This Row],[VOLUMEN CONSUMO AGUA LIMPIA LAVANDERIA (m3)]]/Tabla1[[#This Row],[TOTAL CONSUMO AGUA PRODUCCIÓN (m3)]]</f>
        <v>0</v>
      </c>
      <c r="AJ648" s="110">
        <f>'[1]Contadores Por Turno 2026'!D650-'[1]Contadores Por Turno 2026'!D649</f>
        <v>0</v>
      </c>
      <c r="AK648" s="110">
        <v>0</v>
      </c>
      <c r="AL648" s="110"/>
      <c r="AM648" s="110">
        <v>19</v>
      </c>
      <c r="AN648" s="110">
        <v>0</v>
      </c>
      <c r="AO648" s="219">
        <f>'[1]Contadores Por Turno 2026'!R650-'[1]Contadores Por Turno 2026'!R649</f>
        <v>0</v>
      </c>
      <c r="AP648" s="109">
        <f t="shared" si="3"/>
        <v>0</v>
      </c>
      <c r="AQ648" s="219">
        <v>0</v>
      </c>
      <c r="AR648" s="219">
        <v>8</v>
      </c>
      <c r="AS648" s="110">
        <f>'[1]Contadores Por Turno 2026'!L650-'[1]Contadores Por Turno 2026'!L649</f>
        <v>0</v>
      </c>
      <c r="AT648" s="219" t="e">
        <f>#REF!-#REF!</f>
        <v>#REF!</v>
      </c>
      <c r="AU648" s="107">
        <f>'[1]Contadores Por Turno 2026'!U650-'[1]Contadores Por Turno 2026'!U649</f>
        <v>0</v>
      </c>
      <c r="AV648" s="107">
        <f>'[1]Contadores Por Turno 2026'!V650-'[1]Contadores Por Turno 2026'!V649</f>
        <v>0</v>
      </c>
      <c r="AW648" s="107">
        <f>'[1]Contadores Por Turno 2026'!W650-'[1]Contadores Por Turno 2026'!W649</f>
        <v>0</v>
      </c>
      <c r="AX648" s="107"/>
      <c r="AY648" s="346">
        <f>('[1]Contadores Por Turno 2026'!AD650-'[1]Contadores Por Turno 2026'!AD649)</f>
        <v>0</v>
      </c>
      <c r="AZ648" s="346">
        <f>('[1]Contadores Por Turno 2026'!S650-'[1]Contadores Por Turno 2026'!S649)/1000</f>
        <v>0</v>
      </c>
      <c r="BA648" s="225"/>
      <c r="BB648" s="4"/>
    </row>
    <row r="649" spans="1:54" ht="15.75" thickBot="1" x14ac:dyDescent="0.3">
      <c r="A649" s="27">
        <f>+A648</f>
        <v>46238</v>
      </c>
      <c r="B649" s="28">
        <v>3</v>
      </c>
      <c r="C649" s="28">
        <f>WEEKNUM(Tabla1[[#This Row],[FECHA]],2)</f>
        <v>32</v>
      </c>
      <c r="D649" s="28">
        <f>DAY(Tabla1[[#This Row],[FECHA]])</f>
        <v>4</v>
      </c>
      <c r="E649" s="28"/>
      <c r="F649" s="28"/>
      <c r="G649" s="28"/>
      <c r="H6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9" s="28">
        <f>('[1]Contadores Por Turno 2026'!C651-'[1]Contadores Por Turno 2026'!C650)*10</f>
        <v>0</v>
      </c>
      <c r="J649" s="61">
        <f>Tabla1[[#This Row],[ENTRADA RO 1 (m3)]]</f>
        <v>0</v>
      </c>
      <c r="K649" s="61">
        <f>Tabla1[[#This Row],[RECHAZO ETAPA 1 (m3)]]</f>
        <v>0</v>
      </c>
      <c r="L649" s="61">
        <f>Tabla1[[#This Row],[PERMEADO ETAPA 1  (m3)]]</f>
        <v>0</v>
      </c>
      <c r="M649" s="60" t="e">
        <f>1-(Tabla1[[#This Row],[VOLUMEN ENVIADO A RO (m3)]]-Tabla1[[#This Row],[VOLUMEN ENVIADO PERMEADO RO (m3)]])/Tabla1[[#This Row],[VOLUMEN ENVIADO A RO (m3)]]</f>
        <v>#DIV/0!</v>
      </c>
      <c r="N649" s="61">
        <f>('[1]Contadores Por Turno 2026'!N651-'[1]Contadores Por Turno 2026'!N650)/1000</f>
        <v>0</v>
      </c>
      <c r="O649" s="61">
        <f>('[1]Contadores Por Turno 2026'!O651-'[1]Contadores Por Turno 2026'!O650)</f>
        <v>0</v>
      </c>
      <c r="P649" s="61">
        <f>+Tabla1[[#This Row],[ENTRADA RO 1 (m3)]]-Tabla1[[#This Row],[PERMEADO ETAPA 1  (m3)]]</f>
        <v>0</v>
      </c>
      <c r="Q649" s="60" t="e">
        <f>1-(Tabla1[[#This Row],[VOLUMEN ENVIADO A RO (m3)]]-Tabla1[[#This Row],[VOLUMEN ENVIADO PERMEADO RO (m3)]])/Tabla1[[#This Row],[VOLUMEN ENVIADO A RO (m3)]]</f>
        <v>#DIV/0!</v>
      </c>
      <c r="R649" s="61">
        <v>0</v>
      </c>
      <c r="S649" s="61" t="e">
        <f>((#REF!-#REF!))</f>
        <v>#REF!</v>
      </c>
      <c r="T649" s="61" t="e">
        <f>Tabla1[[#This Row],[ENTRADA ETAPA 2 (m3)]]-Tabla1[[#This Row],[PERMEADO ETAPA 2 (m3)]]</f>
        <v>#REF!</v>
      </c>
      <c r="U649" s="60" t="s">
        <v>18</v>
      </c>
      <c r="V649" s="61">
        <f>Tabla1[[#This Row],[VOLUMEN ENVIADO PERMEADO RO (m3)]]</f>
        <v>0</v>
      </c>
      <c r="W649" s="111">
        <f>Tabla1[[#This Row],[TOTAL CONSUMO AGUA LIMPIA PRODUCCIÓN (m3)]]+Tabla1[[#This Row],[TOTAL CONSUMO AGUA RECHAZO PRODUCCIÓN (m3)]]</f>
        <v>0</v>
      </c>
      <c r="X649" s="111">
        <f>+Tabla1[[#This Row],[PERMEADO ETAPA 1  (m3)]]+Tabla1[[#This Row],[VOLUMEN  PTAP POTABLE (m3)2]]+Tabla1[[#This Row],[VOLUMEN CONSUMO ACUEDUCTO (m3)]]+Tabla1[[#This Row],[VOLUMEN CONSUMO CARROTANQUES (m3)]]</f>
        <v>0</v>
      </c>
      <c r="Y649" s="111">
        <v>0</v>
      </c>
      <c r="Z649" s="111"/>
      <c r="AA649" s="111">
        <f>+Tabla1[[#This Row],[VOLUMEN CONSUMO AGUA LIMPIA TINTORERIA (m3)]]</f>
        <v>0</v>
      </c>
      <c r="AB649" s="104" t="e">
        <f>Tabla1[[#This Row],[VOLUMEN CONSUMO AGUA LIMPIA TINTORERIA (m3)]]/Tabla1[[#This Row],[TOTAL CONSUMO AGUA PRODUCCIÓN (m3)]]</f>
        <v>#DIV/0!</v>
      </c>
      <c r="AC649" s="111">
        <f>Tabla1[[#This Row],[TOTAL CONSUMO AGUA LIMPIA PRODUCCIÓN (m3)]]-Tabla1[[#This Row],[VOLUMEN CONSUMO AGUA LIMPIA LAVANDERIA (m3)]]</f>
        <v>0</v>
      </c>
      <c r="AD649" s="111">
        <v>0</v>
      </c>
      <c r="AE649" s="115"/>
      <c r="AF649" s="115">
        <v>65</v>
      </c>
      <c r="AG649" s="115">
        <v>45</v>
      </c>
      <c r="AH649" s="115">
        <f>Tabla1[[#This Row],[VOLUMEN CONSUMO AGUA LIMPIA LAVANDERIA (m3)]]</f>
        <v>0</v>
      </c>
      <c r="AI649" s="104" t="e">
        <f>Tabla1[[#This Row],[VOLUMEN CONSUMO AGUA LIMPIA LAVANDERIA (m3)]]/Tabla1[[#This Row],[TOTAL CONSUMO AGUA PRODUCCIÓN (m3)]]</f>
        <v>#DIV/0!</v>
      </c>
      <c r="AJ649" s="115">
        <f>'[1]Contadores Por Turno 2026'!D651-'[1]Contadores Por Turno 2026'!D650</f>
        <v>0</v>
      </c>
      <c r="AK649" s="115">
        <v>0</v>
      </c>
      <c r="AL649" s="115"/>
      <c r="AM649" s="115">
        <v>19</v>
      </c>
      <c r="AN649" s="115">
        <v>0</v>
      </c>
      <c r="AO649" s="220">
        <f>'[1]Contadores Por Turno 2026'!R651-'[1]Contadores Por Turno 2026'!R650</f>
        <v>0</v>
      </c>
      <c r="AP649" s="114" t="str">
        <f t="shared" si="3"/>
        <v>%</v>
      </c>
      <c r="AQ649" s="220">
        <v>0</v>
      </c>
      <c r="AR649" s="220">
        <v>8</v>
      </c>
      <c r="AS649" s="115">
        <f>'[1]Contadores Por Turno 2026'!L651-'[1]Contadores Por Turno 2026'!L650</f>
        <v>0</v>
      </c>
      <c r="AT649" s="220" t="e">
        <f>#REF!-#REF!</f>
        <v>#REF!</v>
      </c>
      <c r="AU649" s="112">
        <f>'[1]Contadores Por Turno 2026'!U651-'[1]Contadores Por Turno 2026'!U650</f>
        <v>0</v>
      </c>
      <c r="AV649" s="112">
        <f>'[1]Contadores Por Turno 2026'!V651-'[1]Contadores Por Turno 2026'!V650</f>
        <v>0</v>
      </c>
      <c r="AW649" s="112">
        <f>'[1]Contadores Por Turno 2026'!W651-'[1]Contadores Por Turno 2026'!W650</f>
        <v>0</v>
      </c>
      <c r="AX649" s="112"/>
      <c r="AY649" s="112">
        <f>('[1]Contadores Por Turno 2026'!AD651-'[1]Contadores Por Turno 2026'!AD650)</f>
        <v>0</v>
      </c>
      <c r="AZ649" s="112">
        <f>('[1]Contadores Por Turno 2026'!S651-'[1]Contadores Por Turno 2026'!S650)/1000</f>
        <v>0</v>
      </c>
      <c r="BA649" s="225"/>
      <c r="BB649" s="4"/>
    </row>
    <row r="650" spans="1:54" ht="15.75" thickBot="1" x14ac:dyDescent="0.3">
      <c r="A650" s="25">
        <f>+A649+1</f>
        <v>46239</v>
      </c>
      <c r="B650" s="26">
        <v>1</v>
      </c>
      <c r="C650" s="26">
        <f>WEEKNUM(Tabla1[[#This Row],[FECHA]],2)</f>
        <v>32</v>
      </c>
      <c r="D650" s="26">
        <f>DAY(Tabla1[[#This Row],[FECHA]])</f>
        <v>5</v>
      </c>
      <c r="E650" s="26"/>
      <c r="F650" s="26"/>
      <c r="G650" s="26"/>
      <c r="H6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0" s="26">
        <f>('[1]Contadores Por Turno 2026'!C652-'[1]Contadores Por Turno 2026'!C651)*10</f>
        <v>0</v>
      </c>
      <c r="J650" s="57">
        <f>Tabla1[[#This Row],[ENTRADA RO 1 (m3)]]</f>
        <v>0</v>
      </c>
      <c r="K650" s="57">
        <f>Tabla1[[#This Row],[RECHAZO ETAPA 1 (m3)]]</f>
        <v>0</v>
      </c>
      <c r="L650" s="57">
        <f>Tabla1[[#This Row],[PERMEADO ETAPA 1  (m3)]]</f>
        <v>0</v>
      </c>
      <c r="M650" s="56" t="e">
        <f>1-(Tabla1[[#This Row],[VOLUMEN ENVIADO A RO (m3)]]-Tabla1[[#This Row],[VOLUMEN ENVIADO PERMEADO RO (m3)]])/Tabla1[[#This Row],[VOLUMEN ENVIADO A RO (m3)]]</f>
        <v>#DIV/0!</v>
      </c>
      <c r="N650" s="57">
        <f>('[1]Contadores Por Turno 2026'!N652-'[1]Contadores Por Turno 2026'!N651)/1000</f>
        <v>0</v>
      </c>
      <c r="O650" s="57">
        <f>('[1]Contadores Por Turno 2026'!O652-'[1]Contadores Por Turno 2026'!O651)</f>
        <v>0</v>
      </c>
      <c r="P650" s="57">
        <f>+Tabla1[[#This Row],[ENTRADA RO 1 (m3)]]-Tabla1[[#This Row],[PERMEADO ETAPA 1  (m3)]]</f>
        <v>0</v>
      </c>
      <c r="Q650" s="56" t="e">
        <f>1-(Tabla1[[#This Row],[VOLUMEN ENVIADO A RO (m3)]]-Tabla1[[#This Row],[VOLUMEN ENVIADO PERMEADO RO (m3)]])/Tabla1[[#This Row],[VOLUMEN ENVIADO A RO (m3)]]</f>
        <v>#DIV/0!</v>
      </c>
      <c r="R650" s="57">
        <v>0</v>
      </c>
      <c r="S650" s="57" t="e">
        <f>((#REF!-#REF!))</f>
        <v>#REF!</v>
      </c>
      <c r="T650" s="57" t="e">
        <f>Tabla1[[#This Row],[ENTRADA ETAPA 2 (m3)]]-Tabla1[[#This Row],[PERMEADO ETAPA 2 (m3)]]</f>
        <v>#REF!</v>
      </c>
      <c r="U650" s="56" t="s">
        <v>18</v>
      </c>
      <c r="V650" s="57">
        <f>Tabla1[[#This Row],[VOLUMEN ENVIADO PERMEADO RO (m3)]]</f>
        <v>0</v>
      </c>
      <c r="W650" s="101">
        <f>Tabla1[[#This Row],[TOTAL CONSUMO AGUA LIMPIA PRODUCCIÓN (m3)]]+Tabla1[[#This Row],[TOTAL CONSUMO AGUA RECHAZO PRODUCCIÓN (m3)]]</f>
        <v>0</v>
      </c>
      <c r="X650" s="101">
        <f>+Tabla1[[#This Row],[PERMEADO ETAPA 1  (m3)]]+Tabla1[[#This Row],[VOLUMEN  PTAP POTABLE (m3)2]]+Tabla1[[#This Row],[VOLUMEN CONSUMO ACUEDUCTO (m3)]]+Tabla1[[#This Row],[VOLUMEN CONSUMO CARROTANQUES (m3)]]</f>
        <v>0</v>
      </c>
      <c r="Y650" s="101">
        <v>0</v>
      </c>
      <c r="Z650" s="101"/>
      <c r="AA650" s="101">
        <f>+Tabla1[[#This Row],[VOLUMEN CONSUMO AGUA LIMPIA TINTORERIA (m3)]]</f>
        <v>0</v>
      </c>
      <c r="AB650" s="104" t="e">
        <f>Tabla1[[#This Row],[VOLUMEN CONSUMO AGUA LIMPIA TINTORERIA (m3)]]/Tabla1[[#This Row],[TOTAL CONSUMO AGUA PRODUCCIÓN (m3)]]</f>
        <v>#DIV/0!</v>
      </c>
      <c r="AC650" s="101">
        <f>Tabla1[[#This Row],[TOTAL CONSUMO AGUA LIMPIA PRODUCCIÓN (m3)]]-Tabla1[[#This Row],[VOLUMEN CONSUMO AGUA LIMPIA LAVANDERIA (m3)]]</f>
        <v>0</v>
      </c>
      <c r="AD650" s="101">
        <v>0</v>
      </c>
      <c r="AE650" s="105"/>
      <c r="AF650" s="105">
        <v>65</v>
      </c>
      <c r="AG650" s="105">
        <v>45</v>
      </c>
      <c r="AH650" s="105">
        <f>Tabla1[[#This Row],[VOLUMEN CONSUMO AGUA LIMPIA LAVANDERIA (m3)]]</f>
        <v>0</v>
      </c>
      <c r="AI650" s="104" t="e">
        <f>Tabla1[[#This Row],[VOLUMEN CONSUMO AGUA LIMPIA LAVANDERIA (m3)]]/Tabla1[[#This Row],[TOTAL CONSUMO AGUA PRODUCCIÓN (m3)]]</f>
        <v>#DIV/0!</v>
      </c>
      <c r="AJ650" s="105">
        <f>'[1]Contadores Por Turno 2026'!D652-'[1]Contadores Por Turno 2026'!D651</f>
        <v>0</v>
      </c>
      <c r="AK650" s="105">
        <v>0</v>
      </c>
      <c r="AL650" s="105"/>
      <c r="AM650" s="105">
        <v>19</v>
      </c>
      <c r="AN650" s="105">
        <v>0</v>
      </c>
      <c r="AO650" s="218">
        <f>'[1]Contadores Por Turno 2026'!R652-'[1]Contadores Por Turno 2026'!R651</f>
        <v>0</v>
      </c>
      <c r="AP650" s="104" t="str">
        <f t="shared" si="3"/>
        <v>%</v>
      </c>
      <c r="AQ650" s="218">
        <v>8293</v>
      </c>
      <c r="AR650" s="218">
        <v>8</v>
      </c>
      <c r="AS650" s="105">
        <f>'[1]Contadores Por Turno 2026'!L652-'[1]Contadores Por Turno 2026'!L651</f>
        <v>0</v>
      </c>
      <c r="AT650" s="218" t="e">
        <f>#REF!-#REF!</f>
        <v>#REF!</v>
      </c>
      <c r="AU650" s="102">
        <f>'[1]Contadores Por Turno 2026'!U652-'[1]Contadores Por Turno 2026'!U651</f>
        <v>0</v>
      </c>
      <c r="AV650" s="102">
        <f>'[1]Contadores Por Turno 2026'!V652-'[1]Contadores Por Turno 2026'!V651</f>
        <v>0</v>
      </c>
      <c r="AW650" s="102">
        <f>'[1]Contadores Por Turno 2026'!W652-'[1]Contadores Por Turno 2026'!W651</f>
        <v>0</v>
      </c>
      <c r="AX650" s="102"/>
      <c r="AY650" s="345">
        <f>('[1]Contadores Por Turno 2026'!AD652-'[1]Contadores Por Turno 2026'!AD651)</f>
        <v>0</v>
      </c>
      <c r="AZ650" s="345">
        <f>('[1]Contadores Por Turno 2026'!S652-'[1]Contadores Por Turno 2026'!S651)/1000</f>
        <v>0</v>
      </c>
      <c r="BA650" s="225"/>
      <c r="BB650" s="4"/>
    </row>
    <row r="651" spans="1:54" ht="15.75" thickBot="1" x14ac:dyDescent="0.3">
      <c r="A651" s="23">
        <f>+A650</f>
        <v>46239</v>
      </c>
      <c r="B651" s="17">
        <v>2</v>
      </c>
      <c r="C651" s="17">
        <f>WEEKNUM(Tabla1[[#This Row],[FECHA]],2)</f>
        <v>32</v>
      </c>
      <c r="D651" s="17">
        <f>DAY(Tabla1[[#This Row],[FECHA]])</f>
        <v>5</v>
      </c>
      <c r="E651" s="17">
        <v>468</v>
      </c>
      <c r="F651" s="17">
        <v>373</v>
      </c>
      <c r="H6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-468</v>
      </c>
      <c r="I651" s="17">
        <f>('[1]Contadores Por Turno 2026'!C653-'[1]Contadores Por Turno 2026'!C652)*10</f>
        <v>0</v>
      </c>
      <c r="J651" s="59">
        <f>Tabla1[[#This Row],[ENTRADA RO 1 (m3)]]</f>
        <v>0</v>
      </c>
      <c r="K651" s="59">
        <f>Tabla1[[#This Row],[RECHAZO ETAPA 1 (m3)]]</f>
        <v>0</v>
      </c>
      <c r="L651" s="59">
        <f>Tabla1[[#This Row],[PERMEADO ETAPA 1  (m3)]]</f>
        <v>0</v>
      </c>
      <c r="M651" s="58" t="e">
        <f>1-(Tabla1[[#This Row],[VOLUMEN ENVIADO A RO (m3)]]-Tabla1[[#This Row],[VOLUMEN ENVIADO PERMEADO RO (m3)]])/Tabla1[[#This Row],[VOLUMEN ENVIADO A RO (m3)]]</f>
        <v>#DIV/0!</v>
      </c>
      <c r="N651" s="59">
        <f>('[1]Contadores Por Turno 2026'!N653-'[1]Contadores Por Turno 2026'!N652)/1000</f>
        <v>0</v>
      </c>
      <c r="O651" s="59">
        <f>('[1]Contadores Por Turno 2026'!O653-'[1]Contadores Por Turno 2026'!O652)</f>
        <v>0</v>
      </c>
      <c r="P651" s="59">
        <f>+Tabla1[[#This Row],[ENTRADA RO 1 (m3)]]-Tabla1[[#This Row],[PERMEADO ETAPA 1  (m3)]]</f>
        <v>0</v>
      </c>
      <c r="Q651" s="58" t="e">
        <f>1-(Tabla1[[#This Row],[VOLUMEN ENVIADO A RO (m3)]]-Tabla1[[#This Row],[VOLUMEN ENVIADO PERMEADO RO (m3)]])/Tabla1[[#This Row],[VOLUMEN ENVIADO A RO (m3)]]</f>
        <v>#DIV/0!</v>
      </c>
      <c r="R651" s="59">
        <v>0</v>
      </c>
      <c r="S651" s="59" t="e">
        <f>((#REF!-#REF!))</f>
        <v>#REF!</v>
      </c>
      <c r="T651" s="59" t="e">
        <f>Tabla1[[#This Row],[ENTRADA ETAPA 2 (m3)]]-Tabla1[[#This Row],[PERMEADO ETAPA 2 (m3)]]</f>
        <v>#REF!</v>
      </c>
      <c r="U651" s="58" t="s">
        <v>18</v>
      </c>
      <c r="V651" s="59">
        <f>Tabla1[[#This Row],[VOLUMEN ENVIADO PERMEADO RO (m3)]]</f>
        <v>0</v>
      </c>
      <c r="W651" s="106">
        <f>Tabla1[[#This Row],[TOTAL CONSUMO AGUA LIMPIA PRODUCCIÓN (m3)]]+Tabla1[[#This Row],[TOTAL CONSUMO AGUA RECHAZO PRODUCCIÓN (m3)]]</f>
        <v>-95</v>
      </c>
      <c r="X651" s="106">
        <f>+Tabla1[[#This Row],[PERMEADO ETAPA 1  (m3)]]+Tabla1[[#This Row],[VOLUMEN  PTAP POTABLE (m3)2]]+Tabla1[[#This Row],[VOLUMEN CONSUMO ACUEDUCTO (m3)]]+Tabla1[[#This Row],[VOLUMEN CONSUMO CARROTANQUES (m3)]]</f>
        <v>-95</v>
      </c>
      <c r="Y651" s="106">
        <v>0</v>
      </c>
      <c r="Z651" s="106"/>
      <c r="AA651" s="106">
        <f>+Tabla1[[#This Row],[VOLUMEN CONSUMO AGUA LIMPIA TINTORERIA (m3)]]</f>
        <v>-95</v>
      </c>
      <c r="AB651" s="104">
        <f>Tabla1[[#This Row],[VOLUMEN CONSUMO AGUA LIMPIA TINTORERIA (m3)]]/Tabla1[[#This Row],[TOTAL CONSUMO AGUA PRODUCCIÓN (m3)]]</f>
        <v>1</v>
      </c>
      <c r="AC651" s="106">
        <f>Tabla1[[#This Row],[TOTAL CONSUMO AGUA LIMPIA PRODUCCIÓN (m3)]]-Tabla1[[#This Row],[VOLUMEN CONSUMO AGUA LIMPIA LAVANDERIA (m3)]]</f>
        <v>-95</v>
      </c>
      <c r="AD651" s="106">
        <v>0</v>
      </c>
      <c r="AE651" s="110"/>
      <c r="AF651" s="110">
        <v>65</v>
      </c>
      <c r="AG651" s="110">
        <v>45</v>
      </c>
      <c r="AH651" s="110">
        <f>Tabla1[[#This Row],[VOLUMEN CONSUMO AGUA LIMPIA LAVANDERIA (m3)]]</f>
        <v>0</v>
      </c>
      <c r="AI651" s="104">
        <f>Tabla1[[#This Row],[VOLUMEN CONSUMO AGUA LIMPIA LAVANDERIA (m3)]]/Tabla1[[#This Row],[TOTAL CONSUMO AGUA PRODUCCIÓN (m3)]]</f>
        <v>0</v>
      </c>
      <c r="AJ651" s="110">
        <f>'[1]Contadores Por Turno 2026'!D653-'[1]Contadores Por Turno 2026'!D652</f>
        <v>0</v>
      </c>
      <c r="AK651" s="110">
        <v>0</v>
      </c>
      <c r="AL651" s="110"/>
      <c r="AM651" s="110">
        <v>19</v>
      </c>
      <c r="AN651" s="110">
        <v>0</v>
      </c>
      <c r="AO651" s="219">
        <f>'[1]Contadores Por Turno 2026'!R653-'[1]Contadores Por Turno 2026'!R652</f>
        <v>0</v>
      </c>
      <c r="AP651" s="109">
        <f t="shared" si="3"/>
        <v>0</v>
      </c>
      <c r="AQ651" s="219">
        <v>0</v>
      </c>
      <c r="AR651" s="219">
        <v>8</v>
      </c>
      <c r="AS651" s="110">
        <f>'[1]Contadores Por Turno 2026'!L653-'[1]Contadores Por Turno 2026'!L652</f>
        <v>0</v>
      </c>
      <c r="AT651" s="219" t="e">
        <f>#REF!-#REF!</f>
        <v>#REF!</v>
      </c>
      <c r="AU651" s="107">
        <f>'[1]Contadores Por Turno 2026'!U653-'[1]Contadores Por Turno 2026'!U652</f>
        <v>0</v>
      </c>
      <c r="AV651" s="107">
        <f>'[1]Contadores Por Turno 2026'!V653-'[1]Contadores Por Turno 2026'!V652</f>
        <v>0</v>
      </c>
      <c r="AW651" s="107">
        <f>'[1]Contadores Por Turno 2026'!W653-'[1]Contadores Por Turno 2026'!W652</f>
        <v>0</v>
      </c>
      <c r="AX651" s="107"/>
      <c r="AY651" s="346">
        <f>('[1]Contadores Por Turno 2026'!AD653-'[1]Contadores Por Turno 2026'!AD652)</f>
        <v>0</v>
      </c>
      <c r="AZ651" s="346">
        <f>('[1]Contadores Por Turno 2026'!S653-'[1]Contadores Por Turno 2026'!S652)/1000</f>
        <v>0</v>
      </c>
      <c r="BA651" s="225"/>
      <c r="BB651" s="4"/>
    </row>
    <row r="652" spans="1:54" ht="15.75" thickBot="1" x14ac:dyDescent="0.3">
      <c r="A652" s="27">
        <f>+A651</f>
        <v>46239</v>
      </c>
      <c r="B652" s="28">
        <v>3</v>
      </c>
      <c r="C652" s="28">
        <f>WEEKNUM(Tabla1[[#This Row],[FECHA]],2)</f>
        <v>32</v>
      </c>
      <c r="D652" s="28">
        <f>DAY(Tabla1[[#This Row],[FECHA]])</f>
        <v>5</v>
      </c>
      <c r="E652" s="28"/>
      <c r="F652" s="28"/>
      <c r="G652" s="28"/>
      <c r="H6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2" s="28">
        <f>('[1]Contadores Por Turno 2026'!C654-'[1]Contadores Por Turno 2026'!C653)*10</f>
        <v>0</v>
      </c>
      <c r="J652" s="61">
        <f>Tabla1[[#This Row],[ENTRADA RO 1 (m3)]]</f>
        <v>0</v>
      </c>
      <c r="K652" s="61">
        <f>Tabla1[[#This Row],[RECHAZO ETAPA 1 (m3)]]</f>
        <v>0</v>
      </c>
      <c r="L652" s="61">
        <f>Tabla1[[#This Row],[PERMEADO ETAPA 1  (m3)]]</f>
        <v>0</v>
      </c>
      <c r="M652" s="60" t="e">
        <f>1-(Tabla1[[#This Row],[VOLUMEN ENVIADO A RO (m3)]]-Tabla1[[#This Row],[VOLUMEN ENVIADO PERMEADO RO (m3)]])/Tabla1[[#This Row],[VOLUMEN ENVIADO A RO (m3)]]</f>
        <v>#DIV/0!</v>
      </c>
      <c r="N652" s="61">
        <f>('[1]Contadores Por Turno 2026'!N654-'[1]Contadores Por Turno 2026'!N653)/1000</f>
        <v>0</v>
      </c>
      <c r="O652" s="61">
        <f>('[1]Contadores Por Turno 2026'!O654-'[1]Contadores Por Turno 2026'!O653)</f>
        <v>0</v>
      </c>
      <c r="P652" s="61">
        <f>+Tabla1[[#This Row],[ENTRADA RO 1 (m3)]]-Tabla1[[#This Row],[PERMEADO ETAPA 1  (m3)]]</f>
        <v>0</v>
      </c>
      <c r="Q652" s="60" t="e">
        <f>1-(Tabla1[[#This Row],[VOLUMEN ENVIADO A RO (m3)]]-Tabla1[[#This Row],[VOLUMEN ENVIADO PERMEADO RO (m3)]])/Tabla1[[#This Row],[VOLUMEN ENVIADO A RO (m3)]]</f>
        <v>#DIV/0!</v>
      </c>
      <c r="R652" s="61">
        <v>0</v>
      </c>
      <c r="S652" s="61" t="e">
        <f>((#REF!-#REF!))</f>
        <v>#REF!</v>
      </c>
      <c r="T652" s="61" t="e">
        <f>Tabla1[[#This Row],[ENTRADA ETAPA 2 (m3)]]-Tabla1[[#This Row],[PERMEADO ETAPA 2 (m3)]]</f>
        <v>#REF!</v>
      </c>
      <c r="U652" s="60" t="s">
        <v>18</v>
      </c>
      <c r="V652" s="61">
        <f>Tabla1[[#This Row],[VOLUMEN ENVIADO PERMEADO RO (m3)]]</f>
        <v>0</v>
      </c>
      <c r="W652" s="111">
        <f>Tabla1[[#This Row],[TOTAL CONSUMO AGUA LIMPIA PRODUCCIÓN (m3)]]+Tabla1[[#This Row],[TOTAL CONSUMO AGUA RECHAZO PRODUCCIÓN (m3)]]</f>
        <v>0</v>
      </c>
      <c r="X652" s="111">
        <f>+Tabla1[[#This Row],[PERMEADO ETAPA 1  (m3)]]+Tabla1[[#This Row],[VOLUMEN  PTAP POTABLE (m3)2]]+Tabla1[[#This Row],[VOLUMEN CONSUMO ACUEDUCTO (m3)]]+Tabla1[[#This Row],[VOLUMEN CONSUMO CARROTANQUES (m3)]]</f>
        <v>0</v>
      </c>
      <c r="Y652" s="111">
        <v>0</v>
      </c>
      <c r="Z652" s="111"/>
      <c r="AA652" s="111">
        <f>+Tabla1[[#This Row],[VOLUMEN CONSUMO AGUA LIMPIA TINTORERIA (m3)]]</f>
        <v>0</v>
      </c>
      <c r="AB652" s="104" t="e">
        <f>Tabla1[[#This Row],[VOLUMEN CONSUMO AGUA LIMPIA TINTORERIA (m3)]]/Tabla1[[#This Row],[TOTAL CONSUMO AGUA PRODUCCIÓN (m3)]]</f>
        <v>#DIV/0!</v>
      </c>
      <c r="AC652" s="111">
        <f>Tabla1[[#This Row],[TOTAL CONSUMO AGUA LIMPIA PRODUCCIÓN (m3)]]-Tabla1[[#This Row],[VOLUMEN CONSUMO AGUA LIMPIA LAVANDERIA (m3)]]</f>
        <v>0</v>
      </c>
      <c r="AD652" s="111">
        <v>0</v>
      </c>
      <c r="AE652" s="115"/>
      <c r="AF652" s="115">
        <v>65</v>
      </c>
      <c r="AG652" s="115">
        <v>45</v>
      </c>
      <c r="AH652" s="115">
        <f>Tabla1[[#This Row],[VOLUMEN CONSUMO AGUA LIMPIA LAVANDERIA (m3)]]</f>
        <v>0</v>
      </c>
      <c r="AI652" s="104" t="e">
        <f>Tabla1[[#This Row],[VOLUMEN CONSUMO AGUA LIMPIA LAVANDERIA (m3)]]/Tabla1[[#This Row],[TOTAL CONSUMO AGUA PRODUCCIÓN (m3)]]</f>
        <v>#DIV/0!</v>
      </c>
      <c r="AJ652" s="115">
        <f>'[1]Contadores Por Turno 2026'!D654-'[1]Contadores Por Turno 2026'!D653</f>
        <v>0</v>
      </c>
      <c r="AK652" s="115">
        <v>0</v>
      </c>
      <c r="AL652" s="115"/>
      <c r="AM652" s="115">
        <v>19</v>
      </c>
      <c r="AN652" s="115">
        <v>0</v>
      </c>
      <c r="AO652" s="220">
        <f>'[1]Contadores Por Turno 2026'!R654-'[1]Contadores Por Turno 2026'!R653</f>
        <v>0</v>
      </c>
      <c r="AP652" s="114" t="str">
        <f t="shared" si="3"/>
        <v>%</v>
      </c>
      <c r="AQ652" s="220">
        <v>0</v>
      </c>
      <c r="AR652" s="220">
        <v>8</v>
      </c>
      <c r="AS652" s="115">
        <f>'[1]Contadores Por Turno 2026'!L654-'[1]Contadores Por Turno 2026'!L653</f>
        <v>0</v>
      </c>
      <c r="AT652" s="220" t="e">
        <f>#REF!-#REF!</f>
        <v>#REF!</v>
      </c>
      <c r="AU652" s="112">
        <f>'[1]Contadores Por Turno 2026'!U654-'[1]Contadores Por Turno 2026'!U653</f>
        <v>0</v>
      </c>
      <c r="AV652" s="112">
        <f>'[1]Contadores Por Turno 2026'!V654-'[1]Contadores Por Turno 2026'!V653</f>
        <v>0</v>
      </c>
      <c r="AW652" s="112">
        <f>'[1]Contadores Por Turno 2026'!W654-'[1]Contadores Por Turno 2026'!W653</f>
        <v>0</v>
      </c>
      <c r="AX652" s="112"/>
      <c r="AY652" s="112">
        <f>('[1]Contadores Por Turno 2026'!AD654-'[1]Contadores Por Turno 2026'!AD653)</f>
        <v>0</v>
      </c>
      <c r="AZ652" s="112">
        <f>('[1]Contadores Por Turno 2026'!S654-'[1]Contadores Por Turno 2026'!S653)/1000</f>
        <v>0</v>
      </c>
      <c r="BA652" s="225"/>
      <c r="BB652" s="4"/>
    </row>
    <row r="653" spans="1:54" ht="15.75" thickBot="1" x14ac:dyDescent="0.3">
      <c r="A653" s="25">
        <f>+A652+1</f>
        <v>46240</v>
      </c>
      <c r="B653" s="26">
        <v>1</v>
      </c>
      <c r="C653" s="26">
        <f>WEEKNUM(Tabla1[[#This Row],[FECHA]],2)</f>
        <v>32</v>
      </c>
      <c r="D653" s="26">
        <f>DAY(Tabla1[[#This Row],[FECHA]])</f>
        <v>6</v>
      </c>
      <c r="E653" s="26"/>
      <c r="F653" s="26"/>
      <c r="G653" s="26"/>
      <c r="H6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3" s="26">
        <f>('[1]Contadores Por Turno 2026'!C655-'[1]Contadores Por Turno 2026'!C654)*10</f>
        <v>0</v>
      </c>
      <c r="J653" s="57">
        <f>Tabla1[[#This Row],[ENTRADA RO 1 (m3)]]</f>
        <v>0</v>
      </c>
      <c r="K653" s="57">
        <f>Tabla1[[#This Row],[RECHAZO ETAPA 1 (m3)]]</f>
        <v>0</v>
      </c>
      <c r="L653" s="57">
        <f>Tabla1[[#This Row],[PERMEADO ETAPA 1  (m3)]]</f>
        <v>0</v>
      </c>
      <c r="M653" s="56" t="e">
        <f>1-(Tabla1[[#This Row],[VOLUMEN ENVIADO A RO (m3)]]-Tabla1[[#This Row],[VOLUMEN ENVIADO PERMEADO RO (m3)]])/Tabla1[[#This Row],[VOLUMEN ENVIADO A RO (m3)]]</f>
        <v>#DIV/0!</v>
      </c>
      <c r="N653" s="57">
        <f>('[1]Contadores Por Turno 2026'!N655-'[1]Contadores Por Turno 2026'!N654)/1000</f>
        <v>0</v>
      </c>
      <c r="O653" s="57">
        <f>('[1]Contadores Por Turno 2026'!O655-'[1]Contadores Por Turno 2026'!O654)</f>
        <v>0</v>
      </c>
      <c r="P653" s="57">
        <f>+Tabla1[[#This Row],[ENTRADA RO 1 (m3)]]-Tabla1[[#This Row],[PERMEADO ETAPA 1  (m3)]]</f>
        <v>0</v>
      </c>
      <c r="Q653" s="56" t="e">
        <f>1-(Tabla1[[#This Row],[VOLUMEN ENVIADO A RO (m3)]]-Tabla1[[#This Row],[VOLUMEN ENVIADO PERMEADO RO (m3)]])/Tabla1[[#This Row],[VOLUMEN ENVIADO A RO (m3)]]</f>
        <v>#DIV/0!</v>
      </c>
      <c r="R653" s="57">
        <v>0</v>
      </c>
      <c r="S653" s="57" t="e">
        <f>((#REF!-#REF!))</f>
        <v>#REF!</v>
      </c>
      <c r="T653" s="57" t="e">
        <f>Tabla1[[#This Row],[ENTRADA ETAPA 2 (m3)]]-Tabla1[[#This Row],[PERMEADO ETAPA 2 (m3)]]</f>
        <v>#REF!</v>
      </c>
      <c r="U653" s="56" t="s">
        <v>18</v>
      </c>
      <c r="V653" s="57">
        <f>Tabla1[[#This Row],[VOLUMEN ENVIADO PERMEADO RO (m3)]]</f>
        <v>0</v>
      </c>
      <c r="W653" s="101">
        <f>Tabla1[[#This Row],[TOTAL CONSUMO AGUA LIMPIA PRODUCCIÓN (m3)]]+Tabla1[[#This Row],[TOTAL CONSUMO AGUA RECHAZO PRODUCCIÓN (m3)]]</f>
        <v>0</v>
      </c>
      <c r="X653" s="101">
        <f>+Tabla1[[#This Row],[PERMEADO ETAPA 1  (m3)]]+Tabla1[[#This Row],[VOLUMEN  PTAP POTABLE (m3)2]]+Tabla1[[#This Row],[VOLUMEN CONSUMO ACUEDUCTO (m3)]]+Tabla1[[#This Row],[VOLUMEN CONSUMO CARROTANQUES (m3)]]</f>
        <v>0</v>
      </c>
      <c r="Y653" s="101">
        <v>0</v>
      </c>
      <c r="Z653" s="101"/>
      <c r="AA653" s="101">
        <f>+Tabla1[[#This Row],[VOLUMEN CONSUMO AGUA LIMPIA TINTORERIA (m3)]]</f>
        <v>0</v>
      </c>
      <c r="AB653" s="104" t="e">
        <f>Tabla1[[#This Row],[VOLUMEN CONSUMO AGUA LIMPIA TINTORERIA (m3)]]/Tabla1[[#This Row],[TOTAL CONSUMO AGUA PRODUCCIÓN (m3)]]</f>
        <v>#DIV/0!</v>
      </c>
      <c r="AC653" s="101">
        <f>Tabla1[[#This Row],[TOTAL CONSUMO AGUA LIMPIA PRODUCCIÓN (m3)]]-Tabla1[[#This Row],[VOLUMEN CONSUMO AGUA LIMPIA LAVANDERIA (m3)]]</f>
        <v>0</v>
      </c>
      <c r="AD653" s="101">
        <v>0</v>
      </c>
      <c r="AE653" s="105"/>
      <c r="AF653" s="105">
        <v>65</v>
      </c>
      <c r="AG653" s="105">
        <v>45</v>
      </c>
      <c r="AH653" s="105">
        <f>Tabla1[[#This Row],[VOLUMEN CONSUMO AGUA LIMPIA LAVANDERIA (m3)]]</f>
        <v>0</v>
      </c>
      <c r="AI653" s="104" t="e">
        <f>Tabla1[[#This Row],[VOLUMEN CONSUMO AGUA LIMPIA LAVANDERIA (m3)]]/Tabla1[[#This Row],[TOTAL CONSUMO AGUA PRODUCCIÓN (m3)]]</f>
        <v>#DIV/0!</v>
      </c>
      <c r="AJ653" s="105">
        <f>'[1]Contadores Por Turno 2026'!D655-'[1]Contadores Por Turno 2026'!D654</f>
        <v>0</v>
      </c>
      <c r="AK653" s="105">
        <v>0</v>
      </c>
      <c r="AL653" s="105"/>
      <c r="AM653" s="105">
        <v>19</v>
      </c>
      <c r="AN653" s="105">
        <v>0</v>
      </c>
      <c r="AO653" s="218">
        <f>'[1]Contadores Por Turno 2026'!R655-'[1]Contadores Por Turno 2026'!R654</f>
        <v>0</v>
      </c>
      <c r="AP653" s="104" t="str">
        <f t="shared" si="3"/>
        <v>%</v>
      </c>
      <c r="AQ653" s="218">
        <v>2531</v>
      </c>
      <c r="AR653" s="218">
        <v>8</v>
      </c>
      <c r="AS653" s="105">
        <f>'[1]Contadores Por Turno 2026'!L655-'[1]Contadores Por Turno 2026'!L654</f>
        <v>0</v>
      </c>
      <c r="AT653" s="218" t="e">
        <f>#REF!-#REF!</f>
        <v>#REF!</v>
      </c>
      <c r="AU653" s="102">
        <f>'[1]Contadores Por Turno 2026'!U655-'[1]Contadores Por Turno 2026'!U654</f>
        <v>0</v>
      </c>
      <c r="AV653" s="102">
        <f>'[1]Contadores Por Turno 2026'!V655-'[1]Contadores Por Turno 2026'!V654</f>
        <v>0</v>
      </c>
      <c r="AW653" s="102">
        <f>'[1]Contadores Por Turno 2026'!W655-'[1]Contadores Por Turno 2026'!W654</f>
        <v>0</v>
      </c>
      <c r="AX653" s="102"/>
      <c r="AY653" s="345">
        <f>('[1]Contadores Por Turno 2026'!AD655-'[1]Contadores Por Turno 2026'!AD654)</f>
        <v>0</v>
      </c>
      <c r="AZ653" s="345">
        <f>('[1]Contadores Por Turno 2026'!S655-'[1]Contadores Por Turno 2026'!S654)/1000</f>
        <v>0</v>
      </c>
      <c r="BA653" s="225"/>
      <c r="BB653" s="4"/>
    </row>
    <row r="654" spans="1:54" ht="15.75" thickBot="1" x14ac:dyDescent="0.3">
      <c r="A654" s="23">
        <f>+A653</f>
        <v>46240</v>
      </c>
      <c r="B654" s="17">
        <v>2</v>
      </c>
      <c r="C654" s="17">
        <f>WEEKNUM(Tabla1[[#This Row],[FECHA]],2)</f>
        <v>32</v>
      </c>
      <c r="D654" s="17">
        <f>DAY(Tabla1[[#This Row],[FECHA]])</f>
        <v>6</v>
      </c>
      <c r="E654" s="17">
        <v>456</v>
      </c>
      <c r="F654" s="17">
        <v>364</v>
      </c>
      <c r="H6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-456</v>
      </c>
      <c r="I654" s="17">
        <f>('[1]Contadores Por Turno 2026'!C656-'[1]Contadores Por Turno 2026'!C655)*10</f>
        <v>0</v>
      </c>
      <c r="J654" s="59">
        <f>Tabla1[[#This Row],[ENTRADA RO 1 (m3)]]</f>
        <v>0</v>
      </c>
      <c r="K654" s="59">
        <f>Tabla1[[#This Row],[RECHAZO ETAPA 1 (m3)]]</f>
        <v>0</v>
      </c>
      <c r="L654" s="59">
        <f>Tabla1[[#This Row],[PERMEADO ETAPA 1  (m3)]]</f>
        <v>0</v>
      </c>
      <c r="M654" s="58" t="e">
        <f>1-(Tabla1[[#This Row],[VOLUMEN ENVIADO A RO (m3)]]-Tabla1[[#This Row],[VOLUMEN ENVIADO PERMEADO RO (m3)]])/Tabla1[[#This Row],[VOLUMEN ENVIADO A RO (m3)]]</f>
        <v>#DIV/0!</v>
      </c>
      <c r="N654" s="59">
        <f>('[1]Contadores Por Turno 2026'!N656-'[1]Contadores Por Turno 2026'!N655)/1000</f>
        <v>0</v>
      </c>
      <c r="O654" s="59">
        <f>('[1]Contadores Por Turno 2026'!O656-'[1]Contadores Por Turno 2026'!O655)</f>
        <v>0</v>
      </c>
      <c r="P654" s="59">
        <f>+Tabla1[[#This Row],[ENTRADA RO 1 (m3)]]-Tabla1[[#This Row],[PERMEADO ETAPA 1  (m3)]]</f>
        <v>0</v>
      </c>
      <c r="Q654" s="58" t="e">
        <f>1-(Tabla1[[#This Row],[VOLUMEN ENVIADO A RO (m3)]]-Tabla1[[#This Row],[VOLUMEN ENVIADO PERMEADO RO (m3)]])/Tabla1[[#This Row],[VOLUMEN ENVIADO A RO (m3)]]</f>
        <v>#DIV/0!</v>
      </c>
      <c r="R654" s="59">
        <v>0</v>
      </c>
      <c r="S654" s="59" t="e">
        <f>((#REF!-#REF!))</f>
        <v>#REF!</v>
      </c>
      <c r="T654" s="59" t="e">
        <f>Tabla1[[#This Row],[ENTRADA ETAPA 2 (m3)]]-Tabla1[[#This Row],[PERMEADO ETAPA 2 (m3)]]</f>
        <v>#REF!</v>
      </c>
      <c r="U654" s="58" t="s">
        <v>18</v>
      </c>
      <c r="V654" s="59">
        <f>Tabla1[[#This Row],[VOLUMEN ENVIADO PERMEADO RO (m3)]]</f>
        <v>0</v>
      </c>
      <c r="W654" s="106">
        <f>Tabla1[[#This Row],[TOTAL CONSUMO AGUA LIMPIA PRODUCCIÓN (m3)]]+Tabla1[[#This Row],[TOTAL CONSUMO AGUA RECHAZO PRODUCCIÓN (m3)]]</f>
        <v>-92</v>
      </c>
      <c r="X654" s="106">
        <f>+Tabla1[[#This Row],[PERMEADO ETAPA 1  (m3)]]+Tabla1[[#This Row],[VOLUMEN  PTAP POTABLE (m3)2]]+Tabla1[[#This Row],[VOLUMEN CONSUMO ACUEDUCTO (m3)]]+Tabla1[[#This Row],[VOLUMEN CONSUMO CARROTANQUES (m3)]]</f>
        <v>-92</v>
      </c>
      <c r="Y654" s="106">
        <v>0</v>
      </c>
      <c r="Z654" s="106"/>
      <c r="AA654" s="106">
        <f>+Tabla1[[#This Row],[VOLUMEN CONSUMO AGUA LIMPIA TINTORERIA (m3)]]</f>
        <v>-92</v>
      </c>
      <c r="AB654" s="104">
        <f>Tabla1[[#This Row],[VOLUMEN CONSUMO AGUA LIMPIA TINTORERIA (m3)]]/Tabla1[[#This Row],[TOTAL CONSUMO AGUA PRODUCCIÓN (m3)]]</f>
        <v>1</v>
      </c>
      <c r="AC654" s="106">
        <f>Tabla1[[#This Row],[TOTAL CONSUMO AGUA LIMPIA PRODUCCIÓN (m3)]]-Tabla1[[#This Row],[VOLUMEN CONSUMO AGUA LIMPIA LAVANDERIA (m3)]]</f>
        <v>-92</v>
      </c>
      <c r="AD654" s="106">
        <v>0</v>
      </c>
      <c r="AE654" s="110"/>
      <c r="AF654" s="110">
        <v>65</v>
      </c>
      <c r="AG654" s="110">
        <v>45</v>
      </c>
      <c r="AH654" s="110">
        <f>Tabla1[[#This Row],[VOLUMEN CONSUMO AGUA LIMPIA LAVANDERIA (m3)]]</f>
        <v>0</v>
      </c>
      <c r="AI654" s="104">
        <f>Tabla1[[#This Row],[VOLUMEN CONSUMO AGUA LIMPIA LAVANDERIA (m3)]]/Tabla1[[#This Row],[TOTAL CONSUMO AGUA PRODUCCIÓN (m3)]]</f>
        <v>0</v>
      </c>
      <c r="AJ654" s="110">
        <f>'[1]Contadores Por Turno 2026'!D656-'[1]Contadores Por Turno 2026'!D655</f>
        <v>0</v>
      </c>
      <c r="AK654" s="110">
        <v>0</v>
      </c>
      <c r="AL654" s="110"/>
      <c r="AM654" s="110">
        <v>19</v>
      </c>
      <c r="AN654" s="110">
        <v>0</v>
      </c>
      <c r="AO654" s="219">
        <f>'[1]Contadores Por Turno 2026'!R656-'[1]Contadores Por Turno 2026'!R655</f>
        <v>0</v>
      </c>
      <c r="AP654" s="109">
        <f t="shared" si="3"/>
        <v>0</v>
      </c>
      <c r="AQ654" s="219">
        <v>0</v>
      </c>
      <c r="AR654" s="219">
        <v>8</v>
      </c>
      <c r="AS654" s="110">
        <f>'[1]Contadores Por Turno 2026'!L656-'[1]Contadores Por Turno 2026'!L655</f>
        <v>0</v>
      </c>
      <c r="AT654" s="219" t="e">
        <f>#REF!-#REF!</f>
        <v>#REF!</v>
      </c>
      <c r="AU654" s="107">
        <f>'[1]Contadores Por Turno 2026'!U656-'[1]Contadores Por Turno 2026'!U655</f>
        <v>0</v>
      </c>
      <c r="AV654" s="107">
        <f>'[1]Contadores Por Turno 2026'!V656-'[1]Contadores Por Turno 2026'!V655</f>
        <v>0</v>
      </c>
      <c r="AW654" s="107">
        <f>'[1]Contadores Por Turno 2026'!W656-'[1]Contadores Por Turno 2026'!W655</f>
        <v>0</v>
      </c>
      <c r="AX654" s="107"/>
      <c r="AY654" s="346">
        <f>('[1]Contadores Por Turno 2026'!AD656-'[1]Contadores Por Turno 2026'!AD655)</f>
        <v>0</v>
      </c>
      <c r="AZ654" s="346">
        <f>('[1]Contadores Por Turno 2026'!S656-'[1]Contadores Por Turno 2026'!S655)/1000</f>
        <v>0</v>
      </c>
      <c r="BA654" s="225"/>
      <c r="BB654" s="4"/>
    </row>
    <row r="655" spans="1:54" ht="15.75" thickBot="1" x14ac:dyDescent="0.3">
      <c r="A655" s="27">
        <f>+A654</f>
        <v>46240</v>
      </c>
      <c r="B655" s="28">
        <v>3</v>
      </c>
      <c r="C655" s="28">
        <f>WEEKNUM(Tabla1[[#This Row],[FECHA]],2)</f>
        <v>32</v>
      </c>
      <c r="D655" s="28">
        <f>DAY(Tabla1[[#This Row],[FECHA]])</f>
        <v>6</v>
      </c>
      <c r="E655" s="28"/>
      <c r="F655" s="28"/>
      <c r="G655" s="28"/>
      <c r="H6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5" s="28">
        <f>('[1]Contadores Por Turno 2026'!C657-'[1]Contadores Por Turno 2026'!C656)*10</f>
        <v>0</v>
      </c>
      <c r="J655" s="61">
        <f>Tabla1[[#This Row],[ENTRADA RO 1 (m3)]]</f>
        <v>0</v>
      </c>
      <c r="K655" s="61">
        <f>Tabla1[[#This Row],[RECHAZO ETAPA 1 (m3)]]</f>
        <v>0</v>
      </c>
      <c r="L655" s="61">
        <f>Tabla1[[#This Row],[PERMEADO ETAPA 1  (m3)]]</f>
        <v>0</v>
      </c>
      <c r="M655" s="60" t="e">
        <f>1-(Tabla1[[#This Row],[VOLUMEN ENVIADO A RO (m3)]]-Tabla1[[#This Row],[VOLUMEN ENVIADO PERMEADO RO (m3)]])/Tabla1[[#This Row],[VOLUMEN ENVIADO A RO (m3)]]</f>
        <v>#DIV/0!</v>
      </c>
      <c r="N655" s="61">
        <f>('[1]Contadores Por Turno 2026'!N657-'[1]Contadores Por Turno 2026'!N656)/1000</f>
        <v>0</v>
      </c>
      <c r="O655" s="61">
        <f>('[1]Contadores Por Turno 2026'!O657-'[1]Contadores Por Turno 2026'!O656)</f>
        <v>0</v>
      </c>
      <c r="P655" s="61">
        <f>+Tabla1[[#This Row],[ENTRADA RO 1 (m3)]]-Tabla1[[#This Row],[PERMEADO ETAPA 1  (m3)]]</f>
        <v>0</v>
      </c>
      <c r="Q655" s="60" t="e">
        <f>1-(Tabla1[[#This Row],[VOLUMEN ENVIADO A RO (m3)]]-Tabla1[[#This Row],[VOLUMEN ENVIADO PERMEADO RO (m3)]])/Tabla1[[#This Row],[VOLUMEN ENVIADO A RO (m3)]]</f>
        <v>#DIV/0!</v>
      </c>
      <c r="R655" s="61">
        <v>0</v>
      </c>
      <c r="S655" s="61" t="e">
        <f>((#REF!-#REF!))</f>
        <v>#REF!</v>
      </c>
      <c r="T655" s="61" t="e">
        <f>Tabla1[[#This Row],[ENTRADA ETAPA 2 (m3)]]-Tabla1[[#This Row],[PERMEADO ETAPA 2 (m3)]]</f>
        <v>#REF!</v>
      </c>
      <c r="U655" s="60" t="s">
        <v>18</v>
      </c>
      <c r="V655" s="61">
        <f>Tabla1[[#This Row],[VOLUMEN ENVIADO PERMEADO RO (m3)]]</f>
        <v>0</v>
      </c>
      <c r="W655" s="111">
        <f>Tabla1[[#This Row],[TOTAL CONSUMO AGUA LIMPIA PRODUCCIÓN (m3)]]+Tabla1[[#This Row],[TOTAL CONSUMO AGUA RECHAZO PRODUCCIÓN (m3)]]</f>
        <v>0</v>
      </c>
      <c r="X655" s="111">
        <f>+Tabla1[[#This Row],[PERMEADO ETAPA 1  (m3)]]+Tabla1[[#This Row],[VOLUMEN  PTAP POTABLE (m3)2]]+Tabla1[[#This Row],[VOLUMEN CONSUMO ACUEDUCTO (m3)]]+Tabla1[[#This Row],[VOLUMEN CONSUMO CARROTANQUES (m3)]]</f>
        <v>0</v>
      </c>
      <c r="Y655" s="111">
        <v>0</v>
      </c>
      <c r="Z655" s="111"/>
      <c r="AA655" s="111">
        <f>+Tabla1[[#This Row],[VOLUMEN CONSUMO AGUA LIMPIA TINTORERIA (m3)]]</f>
        <v>0</v>
      </c>
      <c r="AB655" s="104" t="e">
        <f>Tabla1[[#This Row],[VOLUMEN CONSUMO AGUA LIMPIA TINTORERIA (m3)]]/Tabla1[[#This Row],[TOTAL CONSUMO AGUA PRODUCCIÓN (m3)]]</f>
        <v>#DIV/0!</v>
      </c>
      <c r="AC655" s="111">
        <f>Tabla1[[#This Row],[TOTAL CONSUMO AGUA LIMPIA PRODUCCIÓN (m3)]]-Tabla1[[#This Row],[VOLUMEN CONSUMO AGUA LIMPIA LAVANDERIA (m3)]]</f>
        <v>0</v>
      </c>
      <c r="AD655" s="111">
        <v>0</v>
      </c>
      <c r="AE655" s="115"/>
      <c r="AF655" s="115">
        <v>65</v>
      </c>
      <c r="AG655" s="115">
        <v>45</v>
      </c>
      <c r="AH655" s="115">
        <f>Tabla1[[#This Row],[VOLUMEN CONSUMO AGUA LIMPIA LAVANDERIA (m3)]]</f>
        <v>0</v>
      </c>
      <c r="AI655" s="104" t="e">
        <f>Tabla1[[#This Row],[VOLUMEN CONSUMO AGUA LIMPIA LAVANDERIA (m3)]]/Tabla1[[#This Row],[TOTAL CONSUMO AGUA PRODUCCIÓN (m3)]]</f>
        <v>#DIV/0!</v>
      </c>
      <c r="AJ655" s="115">
        <f>'[1]Contadores Por Turno 2026'!D657-'[1]Contadores Por Turno 2026'!D656</f>
        <v>0</v>
      </c>
      <c r="AK655" s="115">
        <v>0</v>
      </c>
      <c r="AL655" s="115"/>
      <c r="AM655" s="115">
        <v>19</v>
      </c>
      <c r="AN655" s="115">
        <v>0</v>
      </c>
      <c r="AO655" s="220">
        <f>'[1]Contadores Por Turno 2026'!R657-'[1]Contadores Por Turno 2026'!R656</f>
        <v>0</v>
      </c>
      <c r="AP655" s="114" t="str">
        <f t="shared" si="3"/>
        <v>%</v>
      </c>
      <c r="AQ655" s="220">
        <v>0</v>
      </c>
      <c r="AR655" s="220">
        <v>8</v>
      </c>
      <c r="AS655" s="115">
        <f>'[1]Contadores Por Turno 2026'!L657-'[1]Contadores Por Turno 2026'!L656</f>
        <v>0</v>
      </c>
      <c r="AT655" s="220" t="e">
        <f>#REF!-#REF!</f>
        <v>#REF!</v>
      </c>
      <c r="AU655" s="112">
        <f>'[1]Contadores Por Turno 2026'!U657-'[1]Contadores Por Turno 2026'!U656</f>
        <v>0</v>
      </c>
      <c r="AV655" s="112">
        <f>'[1]Contadores Por Turno 2026'!V657-'[1]Contadores Por Turno 2026'!V656</f>
        <v>0</v>
      </c>
      <c r="AW655" s="112">
        <f>'[1]Contadores Por Turno 2026'!W657-'[1]Contadores Por Turno 2026'!W656</f>
        <v>0</v>
      </c>
      <c r="AX655" s="112"/>
      <c r="AY655" s="112">
        <f>('[1]Contadores Por Turno 2026'!AD657-'[1]Contadores Por Turno 2026'!AD656)</f>
        <v>0</v>
      </c>
      <c r="AZ655" s="112">
        <f>('[1]Contadores Por Turno 2026'!S657-'[1]Contadores Por Turno 2026'!S656)/1000</f>
        <v>0</v>
      </c>
      <c r="BA655" s="225"/>
      <c r="BB655" s="4"/>
    </row>
    <row r="656" spans="1:54" ht="15.75" thickBot="1" x14ac:dyDescent="0.3">
      <c r="A656" s="25">
        <f>+A655+1</f>
        <v>46241</v>
      </c>
      <c r="B656" s="26">
        <v>1</v>
      </c>
      <c r="C656" s="26">
        <f>WEEKNUM(Tabla1[[#This Row],[FECHA]],2)</f>
        <v>32</v>
      </c>
      <c r="D656" s="26">
        <f>DAY(Tabla1[[#This Row],[FECHA]])</f>
        <v>7</v>
      </c>
      <c r="E656" s="26"/>
      <c r="F656" s="26"/>
      <c r="G656" s="26"/>
      <c r="H6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6" s="26">
        <f>('[1]Contadores Por Turno 2026'!C658-'[1]Contadores Por Turno 2026'!C657)*10</f>
        <v>0</v>
      </c>
      <c r="J656" s="57">
        <f>Tabla1[[#This Row],[ENTRADA RO 1 (m3)]]</f>
        <v>0</v>
      </c>
      <c r="K656" s="57">
        <f>Tabla1[[#This Row],[RECHAZO ETAPA 1 (m3)]]</f>
        <v>0</v>
      </c>
      <c r="L656" s="57">
        <f>Tabla1[[#This Row],[PERMEADO ETAPA 1  (m3)]]</f>
        <v>0</v>
      </c>
      <c r="M656" s="56" t="e">
        <f>1-(Tabla1[[#This Row],[VOLUMEN ENVIADO A RO (m3)]]-Tabla1[[#This Row],[VOLUMEN ENVIADO PERMEADO RO (m3)]])/Tabla1[[#This Row],[VOLUMEN ENVIADO A RO (m3)]]</f>
        <v>#DIV/0!</v>
      </c>
      <c r="N656" s="57">
        <f>('[1]Contadores Por Turno 2026'!N658-'[1]Contadores Por Turno 2026'!N657)/1000</f>
        <v>0</v>
      </c>
      <c r="O656" s="57">
        <f>('[1]Contadores Por Turno 2026'!O658-'[1]Contadores Por Turno 2026'!O657)</f>
        <v>0</v>
      </c>
      <c r="P656" s="57">
        <f>+Tabla1[[#This Row],[ENTRADA RO 1 (m3)]]-Tabla1[[#This Row],[PERMEADO ETAPA 1  (m3)]]</f>
        <v>0</v>
      </c>
      <c r="Q656" s="56" t="e">
        <f>1-(Tabla1[[#This Row],[VOLUMEN ENVIADO A RO (m3)]]-Tabla1[[#This Row],[VOLUMEN ENVIADO PERMEADO RO (m3)]])/Tabla1[[#This Row],[VOLUMEN ENVIADO A RO (m3)]]</f>
        <v>#DIV/0!</v>
      </c>
      <c r="R656" s="57">
        <v>0</v>
      </c>
      <c r="S656" s="57" t="e">
        <f>((#REF!-#REF!))</f>
        <v>#REF!</v>
      </c>
      <c r="T656" s="57" t="e">
        <f>Tabla1[[#This Row],[ENTRADA ETAPA 2 (m3)]]-Tabla1[[#This Row],[PERMEADO ETAPA 2 (m3)]]</f>
        <v>#REF!</v>
      </c>
      <c r="U656" s="56" t="s">
        <v>18</v>
      </c>
      <c r="V656" s="57">
        <f>Tabla1[[#This Row],[VOLUMEN ENVIADO PERMEADO RO (m3)]]</f>
        <v>0</v>
      </c>
      <c r="W656" s="101">
        <f>Tabla1[[#This Row],[TOTAL CONSUMO AGUA LIMPIA PRODUCCIÓN (m3)]]+Tabla1[[#This Row],[TOTAL CONSUMO AGUA RECHAZO PRODUCCIÓN (m3)]]</f>
        <v>0</v>
      </c>
      <c r="X656" s="101">
        <f>+Tabla1[[#This Row],[PERMEADO ETAPA 1  (m3)]]+Tabla1[[#This Row],[VOLUMEN  PTAP POTABLE (m3)2]]+Tabla1[[#This Row],[VOLUMEN CONSUMO ACUEDUCTO (m3)]]+Tabla1[[#This Row],[VOLUMEN CONSUMO CARROTANQUES (m3)]]</f>
        <v>0</v>
      </c>
      <c r="Y656" s="101">
        <v>0</v>
      </c>
      <c r="Z656" s="101"/>
      <c r="AA656" s="101">
        <f>+Tabla1[[#This Row],[VOLUMEN CONSUMO AGUA LIMPIA TINTORERIA (m3)]]</f>
        <v>0</v>
      </c>
      <c r="AB656" s="104" t="e">
        <f>Tabla1[[#This Row],[VOLUMEN CONSUMO AGUA LIMPIA TINTORERIA (m3)]]/Tabla1[[#This Row],[TOTAL CONSUMO AGUA PRODUCCIÓN (m3)]]</f>
        <v>#DIV/0!</v>
      </c>
      <c r="AC656" s="101">
        <f>Tabla1[[#This Row],[TOTAL CONSUMO AGUA LIMPIA PRODUCCIÓN (m3)]]-Tabla1[[#This Row],[VOLUMEN CONSUMO AGUA LIMPIA LAVANDERIA (m3)]]</f>
        <v>0</v>
      </c>
      <c r="AD656" s="101">
        <v>0</v>
      </c>
      <c r="AE656" s="105"/>
      <c r="AF656" s="105">
        <v>65</v>
      </c>
      <c r="AG656" s="105">
        <v>45</v>
      </c>
      <c r="AH656" s="105">
        <f>Tabla1[[#This Row],[VOLUMEN CONSUMO AGUA LIMPIA LAVANDERIA (m3)]]</f>
        <v>0</v>
      </c>
      <c r="AI656" s="104" t="e">
        <f>Tabla1[[#This Row],[VOLUMEN CONSUMO AGUA LIMPIA LAVANDERIA (m3)]]/Tabla1[[#This Row],[TOTAL CONSUMO AGUA PRODUCCIÓN (m3)]]</f>
        <v>#DIV/0!</v>
      </c>
      <c r="AJ656" s="105">
        <f>'[1]Contadores Por Turno 2026'!D658-'[1]Contadores Por Turno 2026'!D657</f>
        <v>0</v>
      </c>
      <c r="AK656" s="105">
        <v>0</v>
      </c>
      <c r="AL656" s="105"/>
      <c r="AM656" s="105">
        <v>19</v>
      </c>
      <c r="AN656" s="105">
        <v>0</v>
      </c>
      <c r="AO656" s="218">
        <f>'[1]Contadores Por Turno 2026'!R658-'[1]Contadores Por Turno 2026'!R657</f>
        <v>0</v>
      </c>
      <c r="AP656" s="104" t="str">
        <f t="shared" ref="AP656:AP719" si="4">IF(ISERROR(1-(W656-AO656)/W656),"%",(1-(W656-AO656)/W656))</f>
        <v>%</v>
      </c>
      <c r="AQ656" s="218"/>
      <c r="AR656" s="218">
        <v>8</v>
      </c>
      <c r="AS656" s="105">
        <f>'[1]Contadores Por Turno 2026'!L658-'[1]Contadores Por Turno 2026'!L657</f>
        <v>0</v>
      </c>
      <c r="AT656" s="218" t="e">
        <f>#REF!-#REF!</f>
        <v>#REF!</v>
      </c>
      <c r="AU656" s="102">
        <f>'[1]Contadores Por Turno 2026'!U658-'[1]Contadores Por Turno 2026'!U657</f>
        <v>0</v>
      </c>
      <c r="AV656" s="102">
        <f>'[1]Contadores Por Turno 2026'!V658-'[1]Contadores Por Turno 2026'!V657</f>
        <v>0</v>
      </c>
      <c r="AW656" s="102">
        <f>'[1]Contadores Por Turno 2026'!W658-'[1]Contadores Por Turno 2026'!W657</f>
        <v>0</v>
      </c>
      <c r="AX656" s="102"/>
      <c r="AY656" s="345">
        <f>('[1]Contadores Por Turno 2026'!AD658-'[1]Contadores Por Turno 2026'!AD657)</f>
        <v>0</v>
      </c>
      <c r="AZ656" s="345">
        <f>('[1]Contadores Por Turno 2026'!S658-'[1]Contadores Por Turno 2026'!S657)/1000</f>
        <v>0</v>
      </c>
      <c r="BA656" s="225"/>
      <c r="BB656" s="4"/>
    </row>
    <row r="657" spans="1:54" ht="15.75" thickBot="1" x14ac:dyDescent="0.3">
      <c r="A657" s="23">
        <f>+A656</f>
        <v>46241</v>
      </c>
      <c r="B657" s="17">
        <v>2</v>
      </c>
      <c r="C657" s="17">
        <f>WEEKNUM(Tabla1[[#This Row],[FECHA]],2)</f>
        <v>32</v>
      </c>
      <c r="D657" s="17">
        <f>DAY(Tabla1[[#This Row],[FECHA]])</f>
        <v>7</v>
      </c>
      <c r="E657" s="17">
        <v>58</v>
      </c>
      <c r="F657" s="17">
        <v>43</v>
      </c>
      <c r="H6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657" s="17">
        <f>('[1]Contadores Por Turno 2026'!C659-'[1]Contadores Por Turno 2026'!C658)*10</f>
        <v>0</v>
      </c>
      <c r="J657" s="59">
        <f>Tabla1[[#This Row],[ENTRADA RO 1 (m3)]]</f>
        <v>0</v>
      </c>
      <c r="K657" s="59">
        <f>Tabla1[[#This Row],[RECHAZO ETAPA 1 (m3)]]</f>
        <v>0</v>
      </c>
      <c r="L657" s="59">
        <f>Tabla1[[#This Row],[PERMEADO ETAPA 1  (m3)]]</f>
        <v>0</v>
      </c>
      <c r="M657" s="58" t="e">
        <f>1-(Tabla1[[#This Row],[VOLUMEN ENVIADO A RO (m3)]]-Tabla1[[#This Row],[VOLUMEN ENVIADO PERMEADO RO (m3)]])/Tabla1[[#This Row],[VOLUMEN ENVIADO A RO (m3)]]</f>
        <v>#DIV/0!</v>
      </c>
      <c r="N657" s="59">
        <f>('[1]Contadores Por Turno 2026'!N659-'[1]Contadores Por Turno 2026'!N658)/1000</f>
        <v>0</v>
      </c>
      <c r="O657" s="59">
        <f>('[1]Contadores Por Turno 2026'!O659-'[1]Contadores Por Turno 2026'!O658)</f>
        <v>0</v>
      </c>
      <c r="P657" s="59">
        <f>+Tabla1[[#This Row],[ENTRADA RO 1 (m3)]]-Tabla1[[#This Row],[PERMEADO ETAPA 1  (m3)]]</f>
        <v>0</v>
      </c>
      <c r="Q657" s="58" t="e">
        <f>1-(Tabla1[[#This Row],[VOLUMEN ENVIADO A RO (m3)]]-Tabla1[[#This Row],[VOLUMEN ENVIADO PERMEADO RO (m3)]])/Tabla1[[#This Row],[VOLUMEN ENVIADO A RO (m3)]]</f>
        <v>#DIV/0!</v>
      </c>
      <c r="R657" s="59">
        <v>0</v>
      </c>
      <c r="S657" s="59" t="e">
        <f>((#REF!-#REF!))</f>
        <v>#REF!</v>
      </c>
      <c r="T657" s="59" t="e">
        <f>Tabla1[[#This Row],[ENTRADA ETAPA 2 (m3)]]-Tabla1[[#This Row],[PERMEADO ETAPA 2 (m3)]]</f>
        <v>#REF!</v>
      </c>
      <c r="U657" s="58" t="s">
        <v>18</v>
      </c>
      <c r="V657" s="59">
        <f>Tabla1[[#This Row],[VOLUMEN ENVIADO PERMEADO RO (m3)]]</f>
        <v>0</v>
      </c>
      <c r="W657" s="106">
        <f>Tabla1[[#This Row],[TOTAL CONSUMO AGUA LIMPIA PRODUCCIÓN (m3)]]+Tabla1[[#This Row],[TOTAL CONSUMO AGUA RECHAZO PRODUCCIÓN (m3)]]</f>
        <v>-15</v>
      </c>
      <c r="X657" s="106">
        <f>+Tabla1[[#This Row],[PERMEADO ETAPA 1  (m3)]]+Tabla1[[#This Row],[VOLUMEN  PTAP POTABLE (m3)2]]+Tabla1[[#This Row],[VOLUMEN CONSUMO ACUEDUCTO (m3)]]+Tabla1[[#This Row],[VOLUMEN CONSUMO CARROTANQUES (m3)]]</f>
        <v>-15</v>
      </c>
      <c r="Y657" s="106">
        <v>0</v>
      </c>
      <c r="Z657" s="106"/>
      <c r="AA657" s="106">
        <f>+Tabla1[[#This Row],[VOLUMEN CONSUMO AGUA LIMPIA TINTORERIA (m3)]]</f>
        <v>-15</v>
      </c>
      <c r="AB657" s="104">
        <f>Tabla1[[#This Row],[VOLUMEN CONSUMO AGUA LIMPIA TINTORERIA (m3)]]/Tabla1[[#This Row],[TOTAL CONSUMO AGUA PRODUCCIÓN (m3)]]</f>
        <v>1</v>
      </c>
      <c r="AC657" s="106">
        <f>Tabla1[[#This Row],[TOTAL CONSUMO AGUA LIMPIA PRODUCCIÓN (m3)]]-Tabla1[[#This Row],[VOLUMEN CONSUMO AGUA LIMPIA LAVANDERIA (m3)]]</f>
        <v>-15</v>
      </c>
      <c r="AD657" s="106">
        <v>0</v>
      </c>
      <c r="AE657" s="110"/>
      <c r="AF657" s="110">
        <v>65</v>
      </c>
      <c r="AG657" s="110">
        <v>45</v>
      </c>
      <c r="AH657" s="110">
        <f>Tabla1[[#This Row],[VOLUMEN CONSUMO AGUA LIMPIA LAVANDERIA (m3)]]</f>
        <v>0</v>
      </c>
      <c r="AI657" s="104">
        <f>Tabla1[[#This Row],[VOLUMEN CONSUMO AGUA LIMPIA LAVANDERIA (m3)]]/Tabla1[[#This Row],[TOTAL CONSUMO AGUA PRODUCCIÓN (m3)]]</f>
        <v>0</v>
      </c>
      <c r="AJ657" s="110">
        <f>'[1]Contadores Por Turno 2026'!D659-'[1]Contadores Por Turno 2026'!D658</f>
        <v>0</v>
      </c>
      <c r="AK657" s="110">
        <v>0</v>
      </c>
      <c r="AL657" s="110"/>
      <c r="AM657" s="110">
        <v>19</v>
      </c>
      <c r="AN657" s="110">
        <v>0</v>
      </c>
      <c r="AO657" s="219">
        <f>'[1]Contadores Por Turno 2026'!R659-'[1]Contadores Por Turno 2026'!R658</f>
        <v>0</v>
      </c>
      <c r="AP657" s="109">
        <f t="shared" si="4"/>
        <v>0</v>
      </c>
      <c r="AQ657" s="219">
        <v>0</v>
      </c>
      <c r="AR657" s="219">
        <v>8</v>
      </c>
      <c r="AS657" s="110">
        <f>'[1]Contadores Por Turno 2026'!L659-'[1]Contadores Por Turno 2026'!L658</f>
        <v>0</v>
      </c>
      <c r="AT657" s="219" t="e">
        <f>#REF!-#REF!</f>
        <v>#REF!</v>
      </c>
      <c r="AU657" s="107">
        <f>'[1]Contadores Por Turno 2026'!U659-'[1]Contadores Por Turno 2026'!U658</f>
        <v>0</v>
      </c>
      <c r="AV657" s="107">
        <f>'[1]Contadores Por Turno 2026'!V659-'[1]Contadores Por Turno 2026'!V658</f>
        <v>0</v>
      </c>
      <c r="AW657" s="107">
        <f>'[1]Contadores Por Turno 2026'!W659-'[1]Contadores Por Turno 2026'!W658</f>
        <v>0</v>
      </c>
      <c r="AX657" s="107"/>
      <c r="AY657" s="346">
        <f>('[1]Contadores Por Turno 2026'!AD659-'[1]Contadores Por Turno 2026'!AD658)</f>
        <v>0</v>
      </c>
      <c r="AZ657" s="346">
        <f>('[1]Contadores Por Turno 2026'!S659-'[1]Contadores Por Turno 2026'!S658)/1000</f>
        <v>0</v>
      </c>
      <c r="BA657" s="225"/>
      <c r="BB657" s="4"/>
    </row>
    <row r="658" spans="1:54" ht="15.75" thickBot="1" x14ac:dyDescent="0.3">
      <c r="A658" s="27">
        <f>+A657</f>
        <v>46241</v>
      </c>
      <c r="B658" s="28">
        <v>3</v>
      </c>
      <c r="C658" s="28">
        <f>WEEKNUM(Tabla1[[#This Row],[FECHA]],2)</f>
        <v>32</v>
      </c>
      <c r="D658" s="28">
        <f>DAY(Tabla1[[#This Row],[FECHA]])</f>
        <v>7</v>
      </c>
      <c r="E658" s="28"/>
      <c r="F658" s="28"/>
      <c r="G658" s="28"/>
      <c r="H6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8" s="28">
        <f>('[1]Contadores Por Turno 2026'!C660-'[1]Contadores Por Turno 2026'!C659)*10</f>
        <v>0</v>
      </c>
      <c r="J658" s="61">
        <f>Tabla1[[#This Row],[ENTRADA RO 1 (m3)]]</f>
        <v>0</v>
      </c>
      <c r="K658" s="61">
        <f>Tabla1[[#This Row],[RECHAZO ETAPA 1 (m3)]]</f>
        <v>0</v>
      </c>
      <c r="L658" s="61">
        <f>Tabla1[[#This Row],[PERMEADO ETAPA 1  (m3)]]</f>
        <v>0</v>
      </c>
      <c r="M658" s="60" t="e">
        <f>1-(Tabla1[[#This Row],[VOLUMEN ENVIADO A RO (m3)]]-Tabla1[[#This Row],[VOLUMEN ENVIADO PERMEADO RO (m3)]])/Tabla1[[#This Row],[VOLUMEN ENVIADO A RO (m3)]]</f>
        <v>#DIV/0!</v>
      </c>
      <c r="N658" s="61">
        <f>('[1]Contadores Por Turno 2026'!N660-'[1]Contadores Por Turno 2026'!N659)/1000</f>
        <v>0</v>
      </c>
      <c r="O658" s="61">
        <f>('[1]Contadores Por Turno 2026'!O660-'[1]Contadores Por Turno 2026'!O659)</f>
        <v>0</v>
      </c>
      <c r="P658" s="61">
        <f>+Tabla1[[#This Row],[ENTRADA RO 1 (m3)]]-Tabla1[[#This Row],[PERMEADO ETAPA 1  (m3)]]</f>
        <v>0</v>
      </c>
      <c r="Q658" s="60" t="e">
        <f>1-(Tabla1[[#This Row],[VOLUMEN ENVIADO A RO (m3)]]-Tabla1[[#This Row],[VOLUMEN ENVIADO PERMEADO RO (m3)]])/Tabla1[[#This Row],[VOLUMEN ENVIADO A RO (m3)]]</f>
        <v>#DIV/0!</v>
      </c>
      <c r="R658" s="61">
        <v>0</v>
      </c>
      <c r="S658" s="61" t="e">
        <f>((#REF!-#REF!))</f>
        <v>#REF!</v>
      </c>
      <c r="T658" s="61" t="e">
        <f>Tabla1[[#This Row],[ENTRADA ETAPA 2 (m3)]]-Tabla1[[#This Row],[PERMEADO ETAPA 2 (m3)]]</f>
        <v>#REF!</v>
      </c>
      <c r="U658" s="60" t="s">
        <v>18</v>
      </c>
      <c r="V658" s="61">
        <f>Tabla1[[#This Row],[VOLUMEN ENVIADO PERMEADO RO (m3)]]</f>
        <v>0</v>
      </c>
      <c r="W658" s="111">
        <f>Tabla1[[#This Row],[TOTAL CONSUMO AGUA LIMPIA PRODUCCIÓN (m3)]]+Tabla1[[#This Row],[TOTAL CONSUMO AGUA RECHAZO PRODUCCIÓN (m3)]]</f>
        <v>0</v>
      </c>
      <c r="X658" s="111">
        <f>+Tabla1[[#This Row],[PERMEADO ETAPA 1  (m3)]]+Tabla1[[#This Row],[VOLUMEN  PTAP POTABLE (m3)2]]+Tabla1[[#This Row],[VOLUMEN CONSUMO ACUEDUCTO (m3)]]+Tabla1[[#This Row],[VOLUMEN CONSUMO CARROTANQUES (m3)]]</f>
        <v>0</v>
      </c>
      <c r="Y658" s="111">
        <v>0</v>
      </c>
      <c r="Z658" s="111"/>
      <c r="AA658" s="111">
        <f>+Tabla1[[#This Row],[VOLUMEN CONSUMO AGUA LIMPIA TINTORERIA (m3)]]</f>
        <v>0</v>
      </c>
      <c r="AB658" s="104" t="e">
        <f>Tabla1[[#This Row],[VOLUMEN CONSUMO AGUA LIMPIA TINTORERIA (m3)]]/Tabla1[[#This Row],[TOTAL CONSUMO AGUA PRODUCCIÓN (m3)]]</f>
        <v>#DIV/0!</v>
      </c>
      <c r="AC658" s="111">
        <f>Tabla1[[#This Row],[TOTAL CONSUMO AGUA LIMPIA PRODUCCIÓN (m3)]]-Tabla1[[#This Row],[VOLUMEN CONSUMO AGUA LIMPIA LAVANDERIA (m3)]]</f>
        <v>0</v>
      </c>
      <c r="AD658" s="111">
        <v>0</v>
      </c>
      <c r="AE658" s="115"/>
      <c r="AF658" s="115">
        <v>65</v>
      </c>
      <c r="AG658" s="115">
        <v>45</v>
      </c>
      <c r="AH658" s="115">
        <f>Tabla1[[#This Row],[VOLUMEN CONSUMO AGUA LIMPIA LAVANDERIA (m3)]]</f>
        <v>0</v>
      </c>
      <c r="AI658" s="104" t="e">
        <f>Tabla1[[#This Row],[VOLUMEN CONSUMO AGUA LIMPIA LAVANDERIA (m3)]]/Tabla1[[#This Row],[TOTAL CONSUMO AGUA PRODUCCIÓN (m3)]]</f>
        <v>#DIV/0!</v>
      </c>
      <c r="AJ658" s="115">
        <f>'[1]Contadores Por Turno 2026'!D660-'[1]Contadores Por Turno 2026'!D659</f>
        <v>0</v>
      </c>
      <c r="AK658" s="115">
        <v>0</v>
      </c>
      <c r="AL658" s="115"/>
      <c r="AM658" s="115">
        <v>19</v>
      </c>
      <c r="AN658" s="115">
        <v>0</v>
      </c>
      <c r="AO658" s="220">
        <f>'[1]Contadores Por Turno 2026'!R660-'[1]Contadores Por Turno 2026'!R659</f>
        <v>0</v>
      </c>
      <c r="AP658" s="114" t="str">
        <f t="shared" si="4"/>
        <v>%</v>
      </c>
      <c r="AQ658" s="220">
        <v>0</v>
      </c>
      <c r="AR658" s="220">
        <v>8</v>
      </c>
      <c r="AS658" s="115">
        <f>'[1]Contadores Por Turno 2026'!L660-'[1]Contadores Por Turno 2026'!L659</f>
        <v>0</v>
      </c>
      <c r="AT658" s="220" t="e">
        <f>#REF!-#REF!</f>
        <v>#REF!</v>
      </c>
      <c r="AU658" s="112">
        <f>'[1]Contadores Por Turno 2026'!U660-'[1]Contadores Por Turno 2026'!U659</f>
        <v>0</v>
      </c>
      <c r="AV658" s="112">
        <f>'[1]Contadores Por Turno 2026'!V660-'[1]Contadores Por Turno 2026'!V659</f>
        <v>0</v>
      </c>
      <c r="AW658" s="112">
        <f>'[1]Contadores Por Turno 2026'!W660-'[1]Contadores Por Turno 2026'!W659</f>
        <v>0</v>
      </c>
      <c r="AX658" s="112"/>
      <c r="AY658" s="112">
        <f>('[1]Contadores Por Turno 2026'!AD660-'[1]Contadores Por Turno 2026'!AD659)</f>
        <v>0</v>
      </c>
      <c r="AZ658" s="112">
        <f>('[1]Contadores Por Turno 2026'!S660-'[1]Contadores Por Turno 2026'!S659)/1000</f>
        <v>0</v>
      </c>
      <c r="BA658" s="225"/>
      <c r="BB658" s="4"/>
    </row>
    <row r="659" spans="1:54" ht="15.75" thickBot="1" x14ac:dyDescent="0.3">
      <c r="A659" s="25">
        <f>+A658+1</f>
        <v>46242</v>
      </c>
      <c r="B659" s="26">
        <v>1</v>
      </c>
      <c r="C659" s="26">
        <f>WEEKNUM(Tabla1[[#This Row],[FECHA]],2)</f>
        <v>32</v>
      </c>
      <c r="D659" s="26">
        <f>DAY(Tabla1[[#This Row],[FECHA]])</f>
        <v>8</v>
      </c>
      <c r="E659" s="26"/>
      <c r="F659" s="26"/>
      <c r="G659" s="26"/>
      <c r="H6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9" s="26">
        <f>('[1]Contadores Por Turno 2026'!C661-'[1]Contadores Por Turno 2026'!C660)*10</f>
        <v>0</v>
      </c>
      <c r="J659" s="57">
        <f>Tabla1[[#This Row],[ENTRADA RO 1 (m3)]]</f>
        <v>0</v>
      </c>
      <c r="K659" s="57">
        <f>Tabla1[[#This Row],[RECHAZO ETAPA 1 (m3)]]</f>
        <v>0</v>
      </c>
      <c r="L659" s="57">
        <f>Tabla1[[#This Row],[PERMEADO ETAPA 1  (m3)]]</f>
        <v>0</v>
      </c>
      <c r="M659" s="56" t="e">
        <f>1-(Tabla1[[#This Row],[VOLUMEN ENVIADO A RO (m3)]]-Tabla1[[#This Row],[VOLUMEN ENVIADO PERMEADO RO (m3)]])/Tabla1[[#This Row],[VOLUMEN ENVIADO A RO (m3)]]</f>
        <v>#DIV/0!</v>
      </c>
      <c r="N659" s="57">
        <f>('[1]Contadores Por Turno 2026'!N661-'[1]Contadores Por Turno 2026'!N660)/1000</f>
        <v>0</v>
      </c>
      <c r="O659" s="57">
        <f>('[1]Contadores Por Turno 2026'!O661-'[1]Contadores Por Turno 2026'!O660)</f>
        <v>0</v>
      </c>
      <c r="P659" s="57">
        <f>+Tabla1[[#This Row],[ENTRADA RO 1 (m3)]]-Tabla1[[#This Row],[PERMEADO ETAPA 1  (m3)]]</f>
        <v>0</v>
      </c>
      <c r="Q659" s="56" t="e">
        <f>1-(Tabla1[[#This Row],[VOLUMEN ENVIADO A RO (m3)]]-Tabla1[[#This Row],[VOLUMEN ENVIADO PERMEADO RO (m3)]])/Tabla1[[#This Row],[VOLUMEN ENVIADO A RO (m3)]]</f>
        <v>#DIV/0!</v>
      </c>
      <c r="R659" s="57">
        <v>0</v>
      </c>
      <c r="S659" s="57" t="e">
        <f>((#REF!-#REF!))</f>
        <v>#REF!</v>
      </c>
      <c r="T659" s="57" t="e">
        <f>Tabla1[[#This Row],[ENTRADA ETAPA 2 (m3)]]-Tabla1[[#This Row],[PERMEADO ETAPA 2 (m3)]]</f>
        <v>#REF!</v>
      </c>
      <c r="U659" s="56" t="s">
        <v>18</v>
      </c>
      <c r="V659" s="57">
        <f>Tabla1[[#This Row],[VOLUMEN ENVIADO PERMEADO RO (m3)]]</f>
        <v>0</v>
      </c>
      <c r="W659" s="101">
        <f>Tabla1[[#This Row],[TOTAL CONSUMO AGUA LIMPIA PRODUCCIÓN (m3)]]+Tabla1[[#This Row],[TOTAL CONSUMO AGUA RECHAZO PRODUCCIÓN (m3)]]</f>
        <v>0</v>
      </c>
      <c r="X659" s="101">
        <f>+Tabla1[[#This Row],[PERMEADO ETAPA 1  (m3)]]+Tabla1[[#This Row],[VOLUMEN  PTAP POTABLE (m3)2]]+Tabla1[[#This Row],[VOLUMEN CONSUMO ACUEDUCTO (m3)]]+Tabla1[[#This Row],[VOLUMEN CONSUMO CARROTANQUES (m3)]]</f>
        <v>0</v>
      </c>
      <c r="Y659" s="101">
        <v>0</v>
      </c>
      <c r="Z659" s="101"/>
      <c r="AA659" s="101">
        <f>+Tabla1[[#This Row],[VOLUMEN CONSUMO AGUA LIMPIA TINTORERIA (m3)]]</f>
        <v>0</v>
      </c>
      <c r="AB659" s="104" t="e">
        <f>Tabla1[[#This Row],[VOLUMEN CONSUMO AGUA LIMPIA TINTORERIA (m3)]]/Tabla1[[#This Row],[TOTAL CONSUMO AGUA PRODUCCIÓN (m3)]]</f>
        <v>#DIV/0!</v>
      </c>
      <c r="AC659" s="101">
        <f>Tabla1[[#This Row],[TOTAL CONSUMO AGUA LIMPIA PRODUCCIÓN (m3)]]-Tabla1[[#This Row],[VOLUMEN CONSUMO AGUA LIMPIA LAVANDERIA (m3)]]</f>
        <v>0</v>
      </c>
      <c r="AD659" s="101">
        <v>0</v>
      </c>
      <c r="AE659" s="105"/>
      <c r="AF659" s="105">
        <v>65</v>
      </c>
      <c r="AG659" s="105">
        <v>45</v>
      </c>
      <c r="AH659" s="105">
        <f>Tabla1[[#This Row],[VOLUMEN CONSUMO AGUA LIMPIA LAVANDERIA (m3)]]</f>
        <v>0</v>
      </c>
      <c r="AI659" s="104" t="e">
        <f>Tabla1[[#This Row],[VOLUMEN CONSUMO AGUA LIMPIA LAVANDERIA (m3)]]/Tabla1[[#This Row],[TOTAL CONSUMO AGUA PRODUCCIÓN (m3)]]</f>
        <v>#DIV/0!</v>
      </c>
      <c r="AJ659" s="105">
        <f>'[1]Contadores Por Turno 2026'!D661-'[1]Contadores Por Turno 2026'!D660</f>
        <v>0</v>
      </c>
      <c r="AK659" s="105">
        <v>0</v>
      </c>
      <c r="AL659" s="105"/>
      <c r="AM659" s="105">
        <v>19</v>
      </c>
      <c r="AN659" s="105">
        <v>0</v>
      </c>
      <c r="AO659" s="218">
        <f>'[1]Contadores Por Turno 2026'!R661-'[1]Contadores Por Turno 2026'!R660</f>
        <v>0</v>
      </c>
      <c r="AP659" s="104" t="str">
        <f t="shared" si="4"/>
        <v>%</v>
      </c>
      <c r="AQ659" s="218">
        <v>6208</v>
      </c>
      <c r="AR659" s="218">
        <v>8</v>
      </c>
      <c r="AS659" s="105">
        <f>'[1]Contadores Por Turno 2026'!L661-'[1]Contadores Por Turno 2026'!L660</f>
        <v>0</v>
      </c>
      <c r="AT659" s="218" t="e">
        <f>#REF!-#REF!</f>
        <v>#REF!</v>
      </c>
      <c r="AU659" s="102">
        <f>'[1]Contadores Por Turno 2026'!U661-'[1]Contadores Por Turno 2026'!U660</f>
        <v>0</v>
      </c>
      <c r="AV659" s="102">
        <f>'[1]Contadores Por Turno 2026'!V661-'[1]Contadores Por Turno 2026'!V660</f>
        <v>0</v>
      </c>
      <c r="AW659" s="102">
        <f>'[1]Contadores Por Turno 2026'!W661-'[1]Contadores Por Turno 2026'!W660</f>
        <v>0</v>
      </c>
      <c r="AX659" s="102"/>
      <c r="AY659" s="345">
        <f>('[1]Contadores Por Turno 2026'!AD661-'[1]Contadores Por Turno 2026'!AD660)</f>
        <v>0</v>
      </c>
      <c r="AZ659" s="345">
        <f>('[1]Contadores Por Turno 2026'!S661-'[1]Contadores Por Turno 2026'!S660)/1000</f>
        <v>0</v>
      </c>
      <c r="BA659" s="225"/>
      <c r="BB659" s="4"/>
    </row>
    <row r="660" spans="1:54" ht="15.75" thickBot="1" x14ac:dyDescent="0.3">
      <c r="A660" s="23">
        <f>+A659</f>
        <v>46242</v>
      </c>
      <c r="B660" s="17">
        <v>2</v>
      </c>
      <c r="C660" s="17">
        <f>WEEKNUM(Tabla1[[#This Row],[FECHA]],2)</f>
        <v>32</v>
      </c>
      <c r="D660" s="17">
        <f>DAY(Tabla1[[#This Row],[FECHA]])</f>
        <v>8</v>
      </c>
      <c r="E660" s="17">
        <v>405</v>
      </c>
      <c r="F660" s="17">
        <v>325</v>
      </c>
      <c r="H6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-405</v>
      </c>
      <c r="I660" s="17">
        <f>('[1]Contadores Por Turno 2026'!C662-'[1]Contadores Por Turno 2026'!C661)*10</f>
        <v>0</v>
      </c>
      <c r="J660" s="59">
        <f>Tabla1[[#This Row],[ENTRADA RO 1 (m3)]]</f>
        <v>0</v>
      </c>
      <c r="K660" s="59">
        <f>Tabla1[[#This Row],[RECHAZO ETAPA 1 (m3)]]</f>
        <v>0</v>
      </c>
      <c r="L660" s="59">
        <f>Tabla1[[#This Row],[PERMEADO ETAPA 1  (m3)]]</f>
        <v>0</v>
      </c>
      <c r="M660" s="58" t="e">
        <f>1-(Tabla1[[#This Row],[VOLUMEN ENVIADO A RO (m3)]]-Tabla1[[#This Row],[VOLUMEN ENVIADO PERMEADO RO (m3)]])/Tabla1[[#This Row],[VOLUMEN ENVIADO A RO (m3)]]</f>
        <v>#DIV/0!</v>
      </c>
      <c r="N660" s="59">
        <f>('[1]Contadores Por Turno 2026'!N662-'[1]Contadores Por Turno 2026'!N661)/1000</f>
        <v>0</v>
      </c>
      <c r="O660" s="59">
        <f>('[1]Contadores Por Turno 2026'!O662-'[1]Contadores Por Turno 2026'!O661)</f>
        <v>0</v>
      </c>
      <c r="P660" s="59">
        <f>+Tabla1[[#This Row],[ENTRADA RO 1 (m3)]]-Tabla1[[#This Row],[PERMEADO ETAPA 1  (m3)]]</f>
        <v>0</v>
      </c>
      <c r="Q660" s="58" t="e">
        <f>1-(Tabla1[[#This Row],[VOLUMEN ENVIADO A RO (m3)]]-Tabla1[[#This Row],[VOLUMEN ENVIADO PERMEADO RO (m3)]])/Tabla1[[#This Row],[VOLUMEN ENVIADO A RO (m3)]]</f>
        <v>#DIV/0!</v>
      </c>
      <c r="R660" s="59">
        <v>0</v>
      </c>
      <c r="S660" s="59" t="e">
        <f>((#REF!-#REF!))</f>
        <v>#REF!</v>
      </c>
      <c r="T660" s="59" t="e">
        <f>Tabla1[[#This Row],[ENTRADA ETAPA 2 (m3)]]-Tabla1[[#This Row],[PERMEADO ETAPA 2 (m3)]]</f>
        <v>#REF!</v>
      </c>
      <c r="U660" s="58" t="s">
        <v>18</v>
      </c>
      <c r="V660" s="59">
        <f>Tabla1[[#This Row],[VOLUMEN ENVIADO PERMEADO RO (m3)]]</f>
        <v>0</v>
      </c>
      <c r="W660" s="106">
        <f>Tabla1[[#This Row],[TOTAL CONSUMO AGUA LIMPIA PRODUCCIÓN (m3)]]+Tabla1[[#This Row],[TOTAL CONSUMO AGUA RECHAZO PRODUCCIÓN (m3)]]</f>
        <v>-80</v>
      </c>
      <c r="X660" s="106">
        <f>+Tabla1[[#This Row],[PERMEADO ETAPA 1  (m3)]]+Tabla1[[#This Row],[VOLUMEN  PTAP POTABLE (m3)2]]+Tabla1[[#This Row],[VOLUMEN CONSUMO ACUEDUCTO (m3)]]+Tabla1[[#This Row],[VOLUMEN CONSUMO CARROTANQUES (m3)]]</f>
        <v>-80</v>
      </c>
      <c r="Y660" s="106">
        <v>0</v>
      </c>
      <c r="Z660" s="106"/>
      <c r="AA660" s="106">
        <f>+Tabla1[[#This Row],[VOLUMEN CONSUMO AGUA LIMPIA TINTORERIA (m3)]]</f>
        <v>-80</v>
      </c>
      <c r="AB660" s="104">
        <f>Tabla1[[#This Row],[VOLUMEN CONSUMO AGUA LIMPIA TINTORERIA (m3)]]/Tabla1[[#This Row],[TOTAL CONSUMO AGUA PRODUCCIÓN (m3)]]</f>
        <v>1</v>
      </c>
      <c r="AC660" s="106">
        <f>Tabla1[[#This Row],[TOTAL CONSUMO AGUA LIMPIA PRODUCCIÓN (m3)]]-Tabla1[[#This Row],[VOLUMEN CONSUMO AGUA LIMPIA LAVANDERIA (m3)]]</f>
        <v>-80</v>
      </c>
      <c r="AD660" s="106">
        <v>0</v>
      </c>
      <c r="AE660" s="110"/>
      <c r="AF660" s="110">
        <v>65</v>
      </c>
      <c r="AG660" s="110">
        <v>45</v>
      </c>
      <c r="AH660" s="110">
        <f>Tabla1[[#This Row],[VOLUMEN CONSUMO AGUA LIMPIA LAVANDERIA (m3)]]</f>
        <v>0</v>
      </c>
      <c r="AI660" s="104">
        <f>Tabla1[[#This Row],[VOLUMEN CONSUMO AGUA LIMPIA LAVANDERIA (m3)]]/Tabla1[[#This Row],[TOTAL CONSUMO AGUA PRODUCCIÓN (m3)]]</f>
        <v>0</v>
      </c>
      <c r="AJ660" s="110">
        <f>'[1]Contadores Por Turno 2026'!D662-'[1]Contadores Por Turno 2026'!D661</f>
        <v>0</v>
      </c>
      <c r="AK660" s="110">
        <v>0</v>
      </c>
      <c r="AL660" s="110"/>
      <c r="AM660" s="110">
        <v>19</v>
      </c>
      <c r="AN660" s="110">
        <v>0</v>
      </c>
      <c r="AO660" s="219">
        <f>'[1]Contadores Por Turno 2026'!R662-'[1]Contadores Por Turno 2026'!R661</f>
        <v>0</v>
      </c>
      <c r="AP660" s="109">
        <f t="shared" si="4"/>
        <v>0</v>
      </c>
      <c r="AQ660" s="219">
        <v>0</v>
      </c>
      <c r="AR660" s="219">
        <v>8</v>
      </c>
      <c r="AS660" s="110">
        <f>'[1]Contadores Por Turno 2026'!L662-'[1]Contadores Por Turno 2026'!L661</f>
        <v>0</v>
      </c>
      <c r="AT660" s="219" t="e">
        <f>#REF!-#REF!</f>
        <v>#REF!</v>
      </c>
      <c r="AU660" s="107">
        <f>'[1]Contadores Por Turno 2026'!U662-'[1]Contadores Por Turno 2026'!U661</f>
        <v>0</v>
      </c>
      <c r="AV660" s="107">
        <f>'[1]Contadores Por Turno 2026'!V662-'[1]Contadores Por Turno 2026'!V661</f>
        <v>0</v>
      </c>
      <c r="AW660" s="107">
        <f>'[1]Contadores Por Turno 2026'!W662-'[1]Contadores Por Turno 2026'!W661</f>
        <v>0</v>
      </c>
      <c r="AX660" s="107"/>
      <c r="AY660" s="346">
        <f>('[1]Contadores Por Turno 2026'!AD662-'[1]Contadores Por Turno 2026'!AD661)</f>
        <v>0</v>
      </c>
      <c r="AZ660" s="346">
        <f>('[1]Contadores Por Turno 2026'!S662-'[1]Contadores Por Turno 2026'!S661)/1000</f>
        <v>0</v>
      </c>
      <c r="BA660" s="225"/>
      <c r="BB660" s="4"/>
    </row>
    <row r="661" spans="1:54" ht="15.75" thickBot="1" x14ac:dyDescent="0.3">
      <c r="A661" s="27">
        <f>+A660</f>
        <v>46242</v>
      </c>
      <c r="B661" s="28">
        <v>3</v>
      </c>
      <c r="C661" s="28">
        <f>WEEKNUM(Tabla1[[#This Row],[FECHA]],2)</f>
        <v>32</v>
      </c>
      <c r="D661" s="28">
        <f>DAY(Tabla1[[#This Row],[FECHA]])</f>
        <v>8</v>
      </c>
      <c r="E661" s="28"/>
      <c r="F661" s="28"/>
      <c r="G661" s="28"/>
      <c r="H6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1" s="28">
        <f>('[1]Contadores Por Turno 2026'!C663-'[1]Contadores Por Turno 2026'!C662)*10</f>
        <v>0</v>
      </c>
      <c r="J661" s="61">
        <f>Tabla1[[#This Row],[ENTRADA RO 1 (m3)]]</f>
        <v>0</v>
      </c>
      <c r="K661" s="61">
        <f>Tabla1[[#This Row],[RECHAZO ETAPA 1 (m3)]]</f>
        <v>0</v>
      </c>
      <c r="L661" s="61">
        <f>Tabla1[[#This Row],[PERMEADO ETAPA 1  (m3)]]</f>
        <v>0</v>
      </c>
      <c r="M661" s="60" t="e">
        <f>1-(Tabla1[[#This Row],[VOLUMEN ENVIADO A RO (m3)]]-Tabla1[[#This Row],[VOLUMEN ENVIADO PERMEADO RO (m3)]])/Tabla1[[#This Row],[VOLUMEN ENVIADO A RO (m3)]]</f>
        <v>#DIV/0!</v>
      </c>
      <c r="N661" s="61">
        <f>('[1]Contadores Por Turno 2026'!N663-'[1]Contadores Por Turno 2026'!N662)/1000</f>
        <v>0</v>
      </c>
      <c r="O661" s="61">
        <f>('[1]Contadores Por Turno 2026'!O663-'[1]Contadores Por Turno 2026'!O662)</f>
        <v>0</v>
      </c>
      <c r="P661" s="61">
        <f>+Tabla1[[#This Row],[ENTRADA RO 1 (m3)]]-Tabla1[[#This Row],[PERMEADO ETAPA 1  (m3)]]</f>
        <v>0</v>
      </c>
      <c r="Q661" s="60" t="e">
        <f>1-(Tabla1[[#This Row],[VOLUMEN ENVIADO A RO (m3)]]-Tabla1[[#This Row],[VOLUMEN ENVIADO PERMEADO RO (m3)]])/Tabla1[[#This Row],[VOLUMEN ENVIADO A RO (m3)]]</f>
        <v>#DIV/0!</v>
      </c>
      <c r="R661" s="61">
        <v>0</v>
      </c>
      <c r="S661" s="61" t="e">
        <f>((#REF!-#REF!))</f>
        <v>#REF!</v>
      </c>
      <c r="T661" s="61" t="e">
        <f>Tabla1[[#This Row],[ENTRADA ETAPA 2 (m3)]]-Tabla1[[#This Row],[PERMEADO ETAPA 2 (m3)]]</f>
        <v>#REF!</v>
      </c>
      <c r="U661" s="60" t="s">
        <v>18</v>
      </c>
      <c r="V661" s="61">
        <f>Tabla1[[#This Row],[VOLUMEN ENVIADO PERMEADO RO (m3)]]</f>
        <v>0</v>
      </c>
      <c r="W661" s="111">
        <f>Tabla1[[#This Row],[TOTAL CONSUMO AGUA LIMPIA PRODUCCIÓN (m3)]]+Tabla1[[#This Row],[TOTAL CONSUMO AGUA RECHAZO PRODUCCIÓN (m3)]]</f>
        <v>0</v>
      </c>
      <c r="X661" s="111">
        <f>+Tabla1[[#This Row],[PERMEADO ETAPA 1  (m3)]]+Tabla1[[#This Row],[VOLUMEN  PTAP POTABLE (m3)2]]+Tabla1[[#This Row],[VOLUMEN CONSUMO ACUEDUCTO (m3)]]+Tabla1[[#This Row],[VOLUMEN CONSUMO CARROTANQUES (m3)]]</f>
        <v>0</v>
      </c>
      <c r="Y661" s="111">
        <v>0</v>
      </c>
      <c r="Z661" s="111"/>
      <c r="AA661" s="111">
        <f>+Tabla1[[#This Row],[VOLUMEN CONSUMO AGUA LIMPIA TINTORERIA (m3)]]</f>
        <v>0</v>
      </c>
      <c r="AB661" s="104" t="e">
        <f>Tabla1[[#This Row],[VOLUMEN CONSUMO AGUA LIMPIA TINTORERIA (m3)]]/Tabla1[[#This Row],[TOTAL CONSUMO AGUA PRODUCCIÓN (m3)]]</f>
        <v>#DIV/0!</v>
      </c>
      <c r="AC661" s="111">
        <f>Tabla1[[#This Row],[TOTAL CONSUMO AGUA LIMPIA PRODUCCIÓN (m3)]]-Tabla1[[#This Row],[VOLUMEN CONSUMO AGUA LIMPIA LAVANDERIA (m3)]]</f>
        <v>0</v>
      </c>
      <c r="AD661" s="111">
        <v>0</v>
      </c>
      <c r="AE661" s="115"/>
      <c r="AF661" s="115">
        <v>65</v>
      </c>
      <c r="AG661" s="115">
        <v>45</v>
      </c>
      <c r="AH661" s="115">
        <f>Tabla1[[#This Row],[VOLUMEN CONSUMO AGUA LIMPIA LAVANDERIA (m3)]]</f>
        <v>0</v>
      </c>
      <c r="AI661" s="104" t="e">
        <f>Tabla1[[#This Row],[VOLUMEN CONSUMO AGUA LIMPIA LAVANDERIA (m3)]]/Tabla1[[#This Row],[TOTAL CONSUMO AGUA PRODUCCIÓN (m3)]]</f>
        <v>#DIV/0!</v>
      </c>
      <c r="AJ661" s="115">
        <f>'[1]Contadores Por Turno 2026'!D663-'[1]Contadores Por Turno 2026'!D662</f>
        <v>0</v>
      </c>
      <c r="AK661" s="115">
        <v>0</v>
      </c>
      <c r="AL661" s="115"/>
      <c r="AM661" s="115">
        <v>19</v>
      </c>
      <c r="AN661" s="115">
        <v>0</v>
      </c>
      <c r="AO661" s="220">
        <f>'[1]Contadores Por Turno 2026'!R663-'[1]Contadores Por Turno 2026'!R662</f>
        <v>0</v>
      </c>
      <c r="AP661" s="114" t="str">
        <f t="shared" si="4"/>
        <v>%</v>
      </c>
      <c r="AQ661" s="220">
        <v>0</v>
      </c>
      <c r="AR661" s="220">
        <v>8</v>
      </c>
      <c r="AS661" s="115">
        <f>'[1]Contadores Por Turno 2026'!L663-'[1]Contadores Por Turno 2026'!L662</f>
        <v>0</v>
      </c>
      <c r="AT661" s="220" t="e">
        <f>#REF!-#REF!</f>
        <v>#REF!</v>
      </c>
      <c r="AU661" s="112">
        <f>'[1]Contadores Por Turno 2026'!U663-'[1]Contadores Por Turno 2026'!U662</f>
        <v>0</v>
      </c>
      <c r="AV661" s="112">
        <f>'[1]Contadores Por Turno 2026'!V663-'[1]Contadores Por Turno 2026'!V662</f>
        <v>0</v>
      </c>
      <c r="AW661" s="112">
        <f>'[1]Contadores Por Turno 2026'!W663-'[1]Contadores Por Turno 2026'!W662</f>
        <v>0</v>
      </c>
      <c r="AX661" s="112"/>
      <c r="AY661" s="112">
        <f>('[1]Contadores Por Turno 2026'!AD663-'[1]Contadores Por Turno 2026'!AD662)</f>
        <v>0</v>
      </c>
      <c r="AZ661" s="112">
        <f>('[1]Contadores Por Turno 2026'!S663-'[1]Contadores Por Turno 2026'!S662)/1000</f>
        <v>0</v>
      </c>
      <c r="BA661" s="225"/>
      <c r="BB661" s="4"/>
    </row>
    <row r="662" spans="1:54" ht="15.75" thickBot="1" x14ac:dyDescent="0.3">
      <c r="A662" s="25">
        <f>+A661+1</f>
        <v>46243</v>
      </c>
      <c r="B662" s="26">
        <v>1</v>
      </c>
      <c r="C662" s="26">
        <f>WEEKNUM(Tabla1[[#This Row],[FECHA]],2)</f>
        <v>32</v>
      </c>
      <c r="D662" s="26">
        <f>DAY(Tabla1[[#This Row],[FECHA]])</f>
        <v>9</v>
      </c>
      <c r="E662" s="26"/>
      <c r="F662" s="26"/>
      <c r="G662" s="26"/>
      <c r="H6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2" s="26">
        <f>('[1]Contadores Por Turno 2026'!C664-'[1]Contadores Por Turno 2026'!C663)*10</f>
        <v>0</v>
      </c>
      <c r="J662" s="57">
        <f>Tabla1[[#This Row],[ENTRADA RO 1 (m3)]]</f>
        <v>0</v>
      </c>
      <c r="K662" s="57">
        <f>Tabla1[[#This Row],[RECHAZO ETAPA 1 (m3)]]</f>
        <v>0</v>
      </c>
      <c r="L662" s="57">
        <f>Tabla1[[#This Row],[PERMEADO ETAPA 1  (m3)]]</f>
        <v>0</v>
      </c>
      <c r="M662" s="56" t="e">
        <f>1-(Tabla1[[#This Row],[VOLUMEN ENVIADO A RO (m3)]]-Tabla1[[#This Row],[VOLUMEN ENVIADO PERMEADO RO (m3)]])/Tabla1[[#This Row],[VOLUMEN ENVIADO A RO (m3)]]</f>
        <v>#DIV/0!</v>
      </c>
      <c r="N662" s="57">
        <f>('[1]Contadores Por Turno 2026'!N664-'[1]Contadores Por Turno 2026'!N663)/1000</f>
        <v>0</v>
      </c>
      <c r="O662" s="57">
        <f>('[1]Contadores Por Turno 2026'!O664-'[1]Contadores Por Turno 2026'!O663)</f>
        <v>0</v>
      </c>
      <c r="P662" s="57">
        <f>+Tabla1[[#This Row],[ENTRADA RO 1 (m3)]]-Tabla1[[#This Row],[PERMEADO ETAPA 1  (m3)]]</f>
        <v>0</v>
      </c>
      <c r="Q662" s="56" t="e">
        <f>1-(Tabla1[[#This Row],[VOLUMEN ENVIADO A RO (m3)]]-Tabla1[[#This Row],[VOLUMEN ENVIADO PERMEADO RO (m3)]])/Tabla1[[#This Row],[VOLUMEN ENVIADO A RO (m3)]]</f>
        <v>#DIV/0!</v>
      </c>
      <c r="R662" s="57">
        <v>0</v>
      </c>
      <c r="S662" s="57" t="e">
        <f>((#REF!-#REF!))</f>
        <v>#REF!</v>
      </c>
      <c r="T662" s="57" t="e">
        <f>Tabla1[[#This Row],[ENTRADA ETAPA 2 (m3)]]-Tabla1[[#This Row],[PERMEADO ETAPA 2 (m3)]]</f>
        <v>#REF!</v>
      </c>
      <c r="U662" s="56" t="s">
        <v>18</v>
      </c>
      <c r="V662" s="57">
        <f>Tabla1[[#This Row],[VOLUMEN ENVIADO PERMEADO RO (m3)]]</f>
        <v>0</v>
      </c>
      <c r="W662" s="101">
        <f>Tabla1[[#This Row],[TOTAL CONSUMO AGUA LIMPIA PRODUCCIÓN (m3)]]+Tabla1[[#This Row],[TOTAL CONSUMO AGUA RECHAZO PRODUCCIÓN (m3)]]</f>
        <v>0</v>
      </c>
      <c r="X662" s="101">
        <f>+Tabla1[[#This Row],[PERMEADO ETAPA 1  (m3)]]+Tabla1[[#This Row],[VOLUMEN  PTAP POTABLE (m3)2]]+Tabla1[[#This Row],[VOLUMEN CONSUMO ACUEDUCTO (m3)]]+Tabla1[[#This Row],[VOLUMEN CONSUMO CARROTANQUES (m3)]]</f>
        <v>0</v>
      </c>
      <c r="Y662" s="101">
        <v>0</v>
      </c>
      <c r="Z662" s="101"/>
      <c r="AA662" s="101">
        <f>+Tabla1[[#This Row],[VOLUMEN CONSUMO AGUA LIMPIA TINTORERIA (m3)]]</f>
        <v>0</v>
      </c>
      <c r="AB662" s="104" t="e">
        <f>Tabla1[[#This Row],[VOLUMEN CONSUMO AGUA LIMPIA TINTORERIA (m3)]]/Tabla1[[#This Row],[TOTAL CONSUMO AGUA PRODUCCIÓN (m3)]]</f>
        <v>#DIV/0!</v>
      </c>
      <c r="AC662" s="101">
        <f>Tabla1[[#This Row],[TOTAL CONSUMO AGUA LIMPIA PRODUCCIÓN (m3)]]-Tabla1[[#This Row],[VOLUMEN CONSUMO AGUA LIMPIA LAVANDERIA (m3)]]</f>
        <v>0</v>
      </c>
      <c r="AD662" s="101">
        <v>0</v>
      </c>
      <c r="AE662" s="105"/>
      <c r="AF662" s="105">
        <v>65</v>
      </c>
      <c r="AG662" s="105">
        <v>45</v>
      </c>
      <c r="AH662" s="105">
        <f>Tabla1[[#This Row],[VOLUMEN CONSUMO AGUA LIMPIA LAVANDERIA (m3)]]</f>
        <v>0</v>
      </c>
      <c r="AI662" s="104" t="e">
        <f>Tabla1[[#This Row],[VOLUMEN CONSUMO AGUA LIMPIA LAVANDERIA (m3)]]/Tabla1[[#This Row],[TOTAL CONSUMO AGUA PRODUCCIÓN (m3)]]</f>
        <v>#DIV/0!</v>
      </c>
      <c r="AJ662" s="105">
        <f>'[1]Contadores Por Turno 2026'!D664-'[1]Contadores Por Turno 2026'!D663</f>
        <v>0</v>
      </c>
      <c r="AK662" s="105">
        <v>0</v>
      </c>
      <c r="AL662" s="105"/>
      <c r="AM662" s="105">
        <v>19</v>
      </c>
      <c r="AN662" s="105">
        <v>0</v>
      </c>
      <c r="AO662" s="218">
        <f>'[1]Contadores Por Turno 2026'!R664-'[1]Contadores Por Turno 2026'!R663</f>
        <v>0</v>
      </c>
      <c r="AP662" s="104" t="str">
        <f t="shared" si="4"/>
        <v>%</v>
      </c>
      <c r="AQ662" s="218">
        <v>0</v>
      </c>
      <c r="AR662" s="218">
        <v>8</v>
      </c>
      <c r="AS662" s="105">
        <f>'[1]Contadores Por Turno 2026'!L664-'[1]Contadores Por Turno 2026'!L663</f>
        <v>0</v>
      </c>
      <c r="AT662" s="218" t="e">
        <f>#REF!-#REF!</f>
        <v>#REF!</v>
      </c>
      <c r="AU662" s="102">
        <f>'[1]Contadores Por Turno 2026'!U664-'[1]Contadores Por Turno 2026'!U663</f>
        <v>0</v>
      </c>
      <c r="AV662" s="102">
        <f>'[1]Contadores Por Turno 2026'!V664-'[1]Contadores Por Turno 2026'!V663</f>
        <v>0</v>
      </c>
      <c r="AW662" s="102">
        <f>'[1]Contadores Por Turno 2026'!W664-'[1]Contadores Por Turno 2026'!W663</f>
        <v>0</v>
      </c>
      <c r="AX662" s="102"/>
      <c r="AY662" s="345">
        <f>('[1]Contadores Por Turno 2026'!AD664-'[1]Contadores Por Turno 2026'!AD663)</f>
        <v>0</v>
      </c>
      <c r="AZ662" s="345">
        <f>('[1]Contadores Por Turno 2026'!S664-'[1]Contadores Por Turno 2026'!S663)/1000</f>
        <v>0</v>
      </c>
      <c r="BA662" s="225"/>
      <c r="BB662" s="4"/>
    </row>
    <row r="663" spans="1:54" ht="15.75" thickBot="1" x14ac:dyDescent="0.3">
      <c r="A663" s="23">
        <f>+A662</f>
        <v>46243</v>
      </c>
      <c r="B663" s="17">
        <v>2</v>
      </c>
      <c r="C663" s="17">
        <f>WEEKNUM(Tabla1[[#This Row],[FECHA]],2)</f>
        <v>32</v>
      </c>
      <c r="D663" s="17">
        <f>DAY(Tabla1[[#This Row],[FECHA]])</f>
        <v>9</v>
      </c>
      <c r="E663" s="17">
        <v>301</v>
      </c>
      <c r="F663" s="17">
        <v>235</v>
      </c>
      <c r="H6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-301</v>
      </c>
      <c r="I663" s="17">
        <f>('[1]Contadores Por Turno 2026'!C665-'[1]Contadores Por Turno 2026'!C664)*10</f>
        <v>0</v>
      </c>
      <c r="J663" s="59">
        <f>Tabla1[[#This Row],[ENTRADA RO 1 (m3)]]</f>
        <v>0</v>
      </c>
      <c r="K663" s="59">
        <f>Tabla1[[#This Row],[RECHAZO ETAPA 1 (m3)]]</f>
        <v>0</v>
      </c>
      <c r="L663" s="59">
        <f>Tabla1[[#This Row],[PERMEADO ETAPA 1  (m3)]]</f>
        <v>0</v>
      </c>
      <c r="M663" s="58" t="e">
        <f>1-(Tabla1[[#This Row],[VOLUMEN ENVIADO A RO (m3)]]-Tabla1[[#This Row],[VOLUMEN ENVIADO PERMEADO RO (m3)]])/Tabla1[[#This Row],[VOLUMEN ENVIADO A RO (m3)]]</f>
        <v>#DIV/0!</v>
      </c>
      <c r="N663" s="59">
        <f>('[1]Contadores Por Turno 2026'!N665-'[1]Contadores Por Turno 2026'!N664)/1000</f>
        <v>0</v>
      </c>
      <c r="O663" s="59">
        <f>('[1]Contadores Por Turno 2026'!O665-'[1]Contadores Por Turno 2026'!O664)</f>
        <v>0</v>
      </c>
      <c r="P663" s="59">
        <f>+Tabla1[[#This Row],[ENTRADA RO 1 (m3)]]-Tabla1[[#This Row],[PERMEADO ETAPA 1  (m3)]]</f>
        <v>0</v>
      </c>
      <c r="Q663" s="58" t="e">
        <f>1-(Tabla1[[#This Row],[VOLUMEN ENVIADO A RO (m3)]]-Tabla1[[#This Row],[VOLUMEN ENVIADO PERMEADO RO (m3)]])/Tabla1[[#This Row],[VOLUMEN ENVIADO A RO (m3)]]</f>
        <v>#DIV/0!</v>
      </c>
      <c r="R663" s="59">
        <v>0</v>
      </c>
      <c r="S663" s="59" t="e">
        <f>((#REF!-#REF!))</f>
        <v>#REF!</v>
      </c>
      <c r="T663" s="59" t="e">
        <f>Tabla1[[#This Row],[ENTRADA ETAPA 2 (m3)]]-Tabla1[[#This Row],[PERMEADO ETAPA 2 (m3)]]</f>
        <v>#REF!</v>
      </c>
      <c r="U663" s="58" t="s">
        <v>18</v>
      </c>
      <c r="V663" s="59">
        <f>Tabla1[[#This Row],[VOLUMEN ENVIADO PERMEADO RO (m3)]]</f>
        <v>0</v>
      </c>
      <c r="W663" s="106">
        <f>Tabla1[[#This Row],[TOTAL CONSUMO AGUA LIMPIA PRODUCCIÓN (m3)]]+Tabla1[[#This Row],[TOTAL CONSUMO AGUA RECHAZO PRODUCCIÓN (m3)]]</f>
        <v>-66</v>
      </c>
      <c r="X663" s="106">
        <f>+Tabla1[[#This Row],[PERMEADO ETAPA 1  (m3)]]+Tabla1[[#This Row],[VOLUMEN  PTAP POTABLE (m3)2]]+Tabla1[[#This Row],[VOLUMEN CONSUMO ACUEDUCTO (m3)]]+Tabla1[[#This Row],[VOLUMEN CONSUMO CARROTANQUES (m3)]]</f>
        <v>-66</v>
      </c>
      <c r="Y663" s="106">
        <v>0</v>
      </c>
      <c r="Z663" s="106"/>
      <c r="AA663" s="106">
        <f>+Tabla1[[#This Row],[VOLUMEN CONSUMO AGUA LIMPIA TINTORERIA (m3)]]</f>
        <v>-66</v>
      </c>
      <c r="AB663" s="104">
        <f>Tabla1[[#This Row],[VOLUMEN CONSUMO AGUA LIMPIA TINTORERIA (m3)]]/Tabla1[[#This Row],[TOTAL CONSUMO AGUA PRODUCCIÓN (m3)]]</f>
        <v>1</v>
      </c>
      <c r="AC663" s="106">
        <f>Tabla1[[#This Row],[TOTAL CONSUMO AGUA LIMPIA PRODUCCIÓN (m3)]]-Tabla1[[#This Row],[VOLUMEN CONSUMO AGUA LIMPIA LAVANDERIA (m3)]]</f>
        <v>-66</v>
      </c>
      <c r="AD663" s="106">
        <v>0</v>
      </c>
      <c r="AE663" s="110"/>
      <c r="AF663" s="110">
        <v>65</v>
      </c>
      <c r="AG663" s="110">
        <v>45</v>
      </c>
      <c r="AH663" s="110">
        <f>Tabla1[[#This Row],[VOLUMEN CONSUMO AGUA LIMPIA LAVANDERIA (m3)]]</f>
        <v>0</v>
      </c>
      <c r="AI663" s="104">
        <f>Tabla1[[#This Row],[VOLUMEN CONSUMO AGUA LIMPIA LAVANDERIA (m3)]]/Tabla1[[#This Row],[TOTAL CONSUMO AGUA PRODUCCIÓN (m3)]]</f>
        <v>0</v>
      </c>
      <c r="AJ663" s="110">
        <f>'[1]Contadores Por Turno 2026'!D665-'[1]Contadores Por Turno 2026'!D664</f>
        <v>0</v>
      </c>
      <c r="AK663" s="110">
        <v>0</v>
      </c>
      <c r="AL663" s="110"/>
      <c r="AM663" s="110">
        <v>19</v>
      </c>
      <c r="AN663" s="110">
        <v>0</v>
      </c>
      <c r="AO663" s="219">
        <f>'[1]Contadores Por Turno 2026'!R665-'[1]Contadores Por Turno 2026'!R664</f>
        <v>0</v>
      </c>
      <c r="AP663" s="109">
        <f t="shared" si="4"/>
        <v>0</v>
      </c>
      <c r="AQ663" s="219">
        <v>0</v>
      </c>
      <c r="AR663" s="219">
        <v>8</v>
      </c>
      <c r="AS663" s="110">
        <f>'[1]Contadores Por Turno 2026'!L665-'[1]Contadores Por Turno 2026'!L664</f>
        <v>0</v>
      </c>
      <c r="AT663" s="219" t="e">
        <f>#REF!-#REF!</f>
        <v>#REF!</v>
      </c>
      <c r="AU663" s="107">
        <f>'[1]Contadores Por Turno 2026'!U665-'[1]Contadores Por Turno 2026'!U664</f>
        <v>0</v>
      </c>
      <c r="AV663" s="107">
        <f>'[1]Contadores Por Turno 2026'!V665-'[1]Contadores Por Turno 2026'!V664</f>
        <v>0</v>
      </c>
      <c r="AW663" s="107">
        <f>'[1]Contadores Por Turno 2026'!W665-'[1]Contadores Por Turno 2026'!W664</f>
        <v>0</v>
      </c>
      <c r="AX663" s="107"/>
      <c r="AY663" s="346">
        <f>('[1]Contadores Por Turno 2026'!AD665-'[1]Contadores Por Turno 2026'!AD664)</f>
        <v>0</v>
      </c>
      <c r="AZ663" s="346">
        <f>('[1]Contadores Por Turno 2026'!S665-'[1]Contadores Por Turno 2026'!S664)/1000</f>
        <v>0</v>
      </c>
      <c r="BA663" s="225"/>
      <c r="BB663" s="4"/>
    </row>
    <row r="664" spans="1:54" ht="15.75" thickBot="1" x14ac:dyDescent="0.3">
      <c r="A664" s="27">
        <f>+A663</f>
        <v>46243</v>
      </c>
      <c r="B664" s="28">
        <v>3</v>
      </c>
      <c r="C664" s="28">
        <f>WEEKNUM(Tabla1[[#This Row],[FECHA]],2)</f>
        <v>32</v>
      </c>
      <c r="D664" s="28">
        <f>DAY(Tabla1[[#This Row],[FECHA]])</f>
        <v>9</v>
      </c>
      <c r="E664" s="28"/>
      <c r="F664" s="28"/>
      <c r="G664" s="28"/>
      <c r="H6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4" s="28">
        <f>('[1]Contadores Por Turno 2026'!C666-'[1]Contadores Por Turno 2026'!C665)*10</f>
        <v>0</v>
      </c>
      <c r="J664" s="61">
        <f>Tabla1[[#This Row],[ENTRADA RO 1 (m3)]]</f>
        <v>0</v>
      </c>
      <c r="K664" s="61">
        <f>Tabla1[[#This Row],[RECHAZO ETAPA 1 (m3)]]</f>
        <v>0</v>
      </c>
      <c r="L664" s="61">
        <f>Tabla1[[#This Row],[PERMEADO ETAPA 1  (m3)]]</f>
        <v>0</v>
      </c>
      <c r="M664" s="60" t="e">
        <f>1-(Tabla1[[#This Row],[VOLUMEN ENVIADO A RO (m3)]]-Tabla1[[#This Row],[VOLUMEN ENVIADO PERMEADO RO (m3)]])/Tabla1[[#This Row],[VOLUMEN ENVIADO A RO (m3)]]</f>
        <v>#DIV/0!</v>
      </c>
      <c r="N664" s="61">
        <f>('[1]Contadores Por Turno 2026'!N666-'[1]Contadores Por Turno 2026'!N665)/1000</f>
        <v>0</v>
      </c>
      <c r="O664" s="61">
        <f>('[1]Contadores Por Turno 2026'!O666-'[1]Contadores Por Turno 2026'!O665)</f>
        <v>0</v>
      </c>
      <c r="P664" s="61">
        <f>+Tabla1[[#This Row],[ENTRADA RO 1 (m3)]]-Tabla1[[#This Row],[PERMEADO ETAPA 1  (m3)]]</f>
        <v>0</v>
      </c>
      <c r="Q664" s="60" t="e">
        <f>1-(Tabla1[[#This Row],[VOLUMEN ENVIADO A RO (m3)]]-Tabla1[[#This Row],[VOLUMEN ENVIADO PERMEADO RO (m3)]])/Tabla1[[#This Row],[VOLUMEN ENVIADO A RO (m3)]]</f>
        <v>#DIV/0!</v>
      </c>
      <c r="R664" s="61">
        <v>0</v>
      </c>
      <c r="S664" s="61" t="e">
        <f>((#REF!-#REF!))</f>
        <v>#REF!</v>
      </c>
      <c r="T664" s="61" t="e">
        <f>Tabla1[[#This Row],[ENTRADA ETAPA 2 (m3)]]-Tabla1[[#This Row],[PERMEADO ETAPA 2 (m3)]]</f>
        <v>#REF!</v>
      </c>
      <c r="U664" s="60" t="s">
        <v>18</v>
      </c>
      <c r="V664" s="61">
        <f>Tabla1[[#This Row],[VOLUMEN ENVIADO PERMEADO RO (m3)]]</f>
        <v>0</v>
      </c>
      <c r="W664" s="111">
        <f>Tabla1[[#This Row],[TOTAL CONSUMO AGUA LIMPIA PRODUCCIÓN (m3)]]+Tabla1[[#This Row],[TOTAL CONSUMO AGUA RECHAZO PRODUCCIÓN (m3)]]</f>
        <v>0</v>
      </c>
      <c r="X664" s="111">
        <f>+Tabla1[[#This Row],[PERMEADO ETAPA 1  (m3)]]+Tabla1[[#This Row],[VOLUMEN  PTAP POTABLE (m3)2]]+Tabla1[[#This Row],[VOLUMEN CONSUMO ACUEDUCTO (m3)]]+Tabla1[[#This Row],[VOLUMEN CONSUMO CARROTANQUES (m3)]]</f>
        <v>0</v>
      </c>
      <c r="Y664" s="111">
        <v>0</v>
      </c>
      <c r="Z664" s="111"/>
      <c r="AA664" s="111">
        <f>+Tabla1[[#This Row],[VOLUMEN CONSUMO AGUA LIMPIA TINTORERIA (m3)]]</f>
        <v>0</v>
      </c>
      <c r="AB664" s="104" t="e">
        <f>Tabla1[[#This Row],[VOLUMEN CONSUMO AGUA LIMPIA TINTORERIA (m3)]]/Tabla1[[#This Row],[TOTAL CONSUMO AGUA PRODUCCIÓN (m3)]]</f>
        <v>#DIV/0!</v>
      </c>
      <c r="AC664" s="111">
        <f>Tabla1[[#This Row],[TOTAL CONSUMO AGUA LIMPIA PRODUCCIÓN (m3)]]-Tabla1[[#This Row],[VOLUMEN CONSUMO AGUA LIMPIA LAVANDERIA (m3)]]</f>
        <v>0</v>
      </c>
      <c r="AD664" s="111">
        <v>0</v>
      </c>
      <c r="AE664" s="115"/>
      <c r="AF664" s="115">
        <v>65</v>
      </c>
      <c r="AG664" s="115">
        <v>45</v>
      </c>
      <c r="AH664" s="115">
        <f>Tabla1[[#This Row],[VOLUMEN CONSUMO AGUA LIMPIA LAVANDERIA (m3)]]</f>
        <v>0</v>
      </c>
      <c r="AI664" s="104" t="e">
        <f>Tabla1[[#This Row],[VOLUMEN CONSUMO AGUA LIMPIA LAVANDERIA (m3)]]/Tabla1[[#This Row],[TOTAL CONSUMO AGUA PRODUCCIÓN (m3)]]</f>
        <v>#DIV/0!</v>
      </c>
      <c r="AJ664" s="115">
        <f>'[1]Contadores Por Turno 2026'!D666-'[1]Contadores Por Turno 2026'!D665</f>
        <v>0</v>
      </c>
      <c r="AK664" s="115">
        <v>0</v>
      </c>
      <c r="AL664" s="115"/>
      <c r="AM664" s="115">
        <v>19</v>
      </c>
      <c r="AN664" s="115">
        <v>0</v>
      </c>
      <c r="AO664" s="220">
        <f>'[1]Contadores Por Turno 2026'!R666-'[1]Contadores Por Turno 2026'!R665</f>
        <v>0</v>
      </c>
      <c r="AP664" s="114" t="str">
        <f t="shared" si="4"/>
        <v>%</v>
      </c>
      <c r="AQ664" s="220">
        <v>0</v>
      </c>
      <c r="AR664" s="220">
        <v>8</v>
      </c>
      <c r="AS664" s="115">
        <f>'[1]Contadores Por Turno 2026'!L666-'[1]Contadores Por Turno 2026'!L665</f>
        <v>0</v>
      </c>
      <c r="AT664" s="220" t="e">
        <f>#REF!-#REF!</f>
        <v>#REF!</v>
      </c>
      <c r="AU664" s="112">
        <f>'[1]Contadores Por Turno 2026'!U666-'[1]Contadores Por Turno 2026'!U665</f>
        <v>0</v>
      </c>
      <c r="AV664" s="112">
        <f>'[1]Contadores Por Turno 2026'!V666-'[1]Contadores Por Turno 2026'!V665</f>
        <v>0</v>
      </c>
      <c r="AW664" s="112">
        <f>'[1]Contadores Por Turno 2026'!W666-'[1]Contadores Por Turno 2026'!W665</f>
        <v>0</v>
      </c>
      <c r="AX664" s="112"/>
      <c r="AY664" s="112">
        <f>('[1]Contadores Por Turno 2026'!AD666-'[1]Contadores Por Turno 2026'!AD665)</f>
        <v>0</v>
      </c>
      <c r="AZ664" s="112">
        <f>('[1]Contadores Por Turno 2026'!S666-'[1]Contadores Por Turno 2026'!S665)/1000</f>
        <v>0</v>
      </c>
      <c r="BA664" s="225"/>
      <c r="BB664" s="4"/>
    </row>
    <row r="665" spans="1:54" ht="15.75" thickBot="1" x14ac:dyDescent="0.3">
      <c r="A665" s="25">
        <f>+A664+1</f>
        <v>46244</v>
      </c>
      <c r="B665" s="26">
        <v>1</v>
      </c>
      <c r="C665" s="26">
        <f>WEEKNUM(Tabla1[[#This Row],[FECHA]],2)</f>
        <v>33</v>
      </c>
      <c r="D665" s="26">
        <f>DAY(Tabla1[[#This Row],[FECHA]])</f>
        <v>10</v>
      </c>
      <c r="E665" s="26"/>
      <c r="F665" s="26"/>
      <c r="G665" s="26"/>
      <c r="H6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5" s="26">
        <f>('[1]Contadores Por Turno 2026'!C667-'[1]Contadores Por Turno 2026'!C666)*10</f>
        <v>0</v>
      </c>
      <c r="J665" s="57">
        <f>Tabla1[[#This Row],[ENTRADA RO 1 (m3)]]</f>
        <v>0</v>
      </c>
      <c r="K665" s="57">
        <f>Tabla1[[#This Row],[RECHAZO ETAPA 1 (m3)]]</f>
        <v>0</v>
      </c>
      <c r="L665" s="57">
        <f>Tabla1[[#This Row],[PERMEADO ETAPA 1  (m3)]]</f>
        <v>0</v>
      </c>
      <c r="M665" s="56" t="e">
        <f>1-(Tabla1[[#This Row],[VOLUMEN ENVIADO A RO (m3)]]-Tabla1[[#This Row],[VOLUMEN ENVIADO PERMEADO RO (m3)]])/Tabla1[[#This Row],[VOLUMEN ENVIADO A RO (m3)]]</f>
        <v>#DIV/0!</v>
      </c>
      <c r="N665" s="57">
        <f>('[1]Contadores Por Turno 2026'!N667-'[1]Contadores Por Turno 2026'!N666)/1000</f>
        <v>0</v>
      </c>
      <c r="O665" s="57">
        <f>('[1]Contadores Por Turno 2026'!O667-'[1]Contadores Por Turno 2026'!O666)</f>
        <v>0</v>
      </c>
      <c r="P665" s="57">
        <f>+Tabla1[[#This Row],[ENTRADA RO 1 (m3)]]-Tabla1[[#This Row],[PERMEADO ETAPA 1  (m3)]]</f>
        <v>0</v>
      </c>
      <c r="Q665" s="56" t="e">
        <f>1-(Tabla1[[#This Row],[VOLUMEN ENVIADO A RO (m3)]]-Tabla1[[#This Row],[VOLUMEN ENVIADO PERMEADO RO (m3)]])/Tabla1[[#This Row],[VOLUMEN ENVIADO A RO (m3)]]</f>
        <v>#DIV/0!</v>
      </c>
      <c r="R665" s="57">
        <v>0</v>
      </c>
      <c r="S665" s="57" t="e">
        <f>((#REF!-#REF!))</f>
        <v>#REF!</v>
      </c>
      <c r="T665" s="57" t="e">
        <f>Tabla1[[#This Row],[ENTRADA ETAPA 2 (m3)]]-Tabla1[[#This Row],[PERMEADO ETAPA 2 (m3)]]</f>
        <v>#REF!</v>
      </c>
      <c r="U665" s="56" t="s">
        <v>18</v>
      </c>
      <c r="V665" s="57">
        <f>Tabla1[[#This Row],[VOLUMEN ENVIADO PERMEADO RO (m3)]]</f>
        <v>0</v>
      </c>
      <c r="W665" s="101">
        <f>Tabla1[[#This Row],[TOTAL CONSUMO AGUA LIMPIA PRODUCCIÓN (m3)]]+Tabla1[[#This Row],[TOTAL CONSUMO AGUA RECHAZO PRODUCCIÓN (m3)]]</f>
        <v>0</v>
      </c>
      <c r="X665" s="101">
        <f>+Tabla1[[#This Row],[PERMEADO ETAPA 1  (m3)]]+Tabla1[[#This Row],[VOLUMEN  PTAP POTABLE (m3)2]]+Tabla1[[#This Row],[VOLUMEN CONSUMO ACUEDUCTO (m3)]]+Tabla1[[#This Row],[VOLUMEN CONSUMO CARROTANQUES (m3)]]</f>
        <v>0</v>
      </c>
      <c r="Y665" s="101">
        <v>0</v>
      </c>
      <c r="Z665" s="101"/>
      <c r="AA665" s="101">
        <f>+Tabla1[[#This Row],[VOLUMEN CONSUMO AGUA LIMPIA TINTORERIA (m3)]]</f>
        <v>0</v>
      </c>
      <c r="AB665" s="104" t="e">
        <f>Tabla1[[#This Row],[VOLUMEN CONSUMO AGUA LIMPIA TINTORERIA (m3)]]/Tabla1[[#This Row],[TOTAL CONSUMO AGUA PRODUCCIÓN (m3)]]</f>
        <v>#DIV/0!</v>
      </c>
      <c r="AC665" s="101">
        <f>Tabla1[[#This Row],[TOTAL CONSUMO AGUA LIMPIA PRODUCCIÓN (m3)]]-Tabla1[[#This Row],[VOLUMEN CONSUMO AGUA LIMPIA LAVANDERIA (m3)]]</f>
        <v>0</v>
      </c>
      <c r="AD665" s="101">
        <v>0</v>
      </c>
      <c r="AE665" s="105"/>
      <c r="AF665" s="105">
        <v>65</v>
      </c>
      <c r="AG665" s="105">
        <v>45</v>
      </c>
      <c r="AH665" s="105">
        <f>Tabla1[[#This Row],[VOLUMEN CONSUMO AGUA LIMPIA LAVANDERIA (m3)]]</f>
        <v>0</v>
      </c>
      <c r="AI665" s="104" t="e">
        <f>Tabla1[[#This Row],[VOLUMEN CONSUMO AGUA LIMPIA LAVANDERIA (m3)]]/Tabla1[[#This Row],[TOTAL CONSUMO AGUA PRODUCCIÓN (m3)]]</f>
        <v>#DIV/0!</v>
      </c>
      <c r="AJ665" s="105">
        <f>'[1]Contadores Por Turno 2026'!D667-'[1]Contadores Por Turno 2026'!D666</f>
        <v>0</v>
      </c>
      <c r="AK665" s="105">
        <v>0</v>
      </c>
      <c r="AL665" s="105"/>
      <c r="AM665" s="105">
        <v>19</v>
      </c>
      <c r="AN665" s="105">
        <v>0</v>
      </c>
      <c r="AO665" s="218">
        <f>'[1]Contadores Por Turno 2026'!R667-'[1]Contadores Por Turno 2026'!R666</f>
        <v>0</v>
      </c>
      <c r="AP665" s="104" t="str">
        <f t="shared" si="4"/>
        <v>%</v>
      </c>
      <c r="AQ665" s="218"/>
      <c r="AR665" s="218">
        <v>8</v>
      </c>
      <c r="AS665" s="105">
        <f>'[1]Contadores Por Turno 2026'!L667-'[1]Contadores Por Turno 2026'!L666</f>
        <v>0</v>
      </c>
      <c r="AT665" s="218" t="e">
        <f>#REF!-#REF!</f>
        <v>#REF!</v>
      </c>
      <c r="AU665" s="102">
        <f>'[1]Contadores Por Turno 2026'!U667-'[1]Contadores Por Turno 2026'!U666</f>
        <v>0</v>
      </c>
      <c r="AV665" s="102">
        <f>'[1]Contadores Por Turno 2026'!V667-'[1]Contadores Por Turno 2026'!V666</f>
        <v>0</v>
      </c>
      <c r="AW665" s="102">
        <f>'[1]Contadores Por Turno 2026'!W667-'[1]Contadores Por Turno 2026'!W666</f>
        <v>0</v>
      </c>
      <c r="AX665" s="102"/>
      <c r="AY665" s="345">
        <f>('[1]Contadores Por Turno 2026'!AD667-'[1]Contadores Por Turno 2026'!AD666)</f>
        <v>0</v>
      </c>
      <c r="AZ665" s="345">
        <f>('[1]Contadores Por Turno 2026'!S667-'[1]Contadores Por Turno 2026'!S666)/1000</f>
        <v>0</v>
      </c>
      <c r="BA665" s="225"/>
      <c r="BB665" s="4"/>
    </row>
    <row r="666" spans="1:54" ht="15.75" thickBot="1" x14ac:dyDescent="0.3">
      <c r="A666" s="23">
        <f>+A665</f>
        <v>46244</v>
      </c>
      <c r="B666" s="17">
        <v>2</v>
      </c>
      <c r="C666" s="17">
        <f>WEEKNUM(Tabla1[[#This Row],[FECHA]],2)</f>
        <v>33</v>
      </c>
      <c r="D666" s="17">
        <f>DAY(Tabla1[[#This Row],[FECHA]])</f>
        <v>10</v>
      </c>
      <c r="E666" s="17">
        <v>0</v>
      </c>
      <c r="F666" s="17">
        <v>0</v>
      </c>
      <c r="H6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6" s="17">
        <f>('[1]Contadores Por Turno 2026'!C668-'[1]Contadores Por Turno 2026'!C667)*10</f>
        <v>0</v>
      </c>
      <c r="J666" s="59">
        <f>Tabla1[[#This Row],[ENTRADA RO 1 (m3)]]</f>
        <v>0</v>
      </c>
      <c r="K666" s="59">
        <f>Tabla1[[#This Row],[RECHAZO ETAPA 1 (m3)]]</f>
        <v>0</v>
      </c>
      <c r="L666" s="59">
        <f>Tabla1[[#This Row],[PERMEADO ETAPA 1  (m3)]]</f>
        <v>0</v>
      </c>
      <c r="M666" s="58" t="e">
        <f>1-(Tabla1[[#This Row],[VOLUMEN ENVIADO A RO (m3)]]-Tabla1[[#This Row],[VOLUMEN ENVIADO PERMEADO RO (m3)]])/Tabla1[[#This Row],[VOLUMEN ENVIADO A RO (m3)]]</f>
        <v>#DIV/0!</v>
      </c>
      <c r="N666" s="59">
        <f>('[1]Contadores Por Turno 2026'!N668-'[1]Contadores Por Turno 2026'!N667)/1000</f>
        <v>0</v>
      </c>
      <c r="O666" s="59">
        <f>('[1]Contadores Por Turno 2026'!O668-'[1]Contadores Por Turno 2026'!O667)</f>
        <v>0</v>
      </c>
      <c r="P666" s="59">
        <f>+Tabla1[[#This Row],[ENTRADA RO 1 (m3)]]-Tabla1[[#This Row],[PERMEADO ETAPA 1  (m3)]]</f>
        <v>0</v>
      </c>
      <c r="Q666" s="58" t="e">
        <f>1-(Tabla1[[#This Row],[VOLUMEN ENVIADO A RO (m3)]]-Tabla1[[#This Row],[VOLUMEN ENVIADO PERMEADO RO (m3)]])/Tabla1[[#This Row],[VOLUMEN ENVIADO A RO (m3)]]</f>
        <v>#DIV/0!</v>
      </c>
      <c r="R666" s="59">
        <v>0</v>
      </c>
      <c r="S666" s="59" t="e">
        <f>((#REF!-#REF!))</f>
        <v>#REF!</v>
      </c>
      <c r="T666" s="59" t="e">
        <f>Tabla1[[#This Row],[ENTRADA ETAPA 2 (m3)]]-Tabla1[[#This Row],[PERMEADO ETAPA 2 (m3)]]</f>
        <v>#REF!</v>
      </c>
      <c r="U666" s="58" t="s">
        <v>18</v>
      </c>
      <c r="V666" s="59">
        <f>Tabla1[[#This Row],[VOLUMEN ENVIADO PERMEADO RO (m3)]]</f>
        <v>0</v>
      </c>
      <c r="W666" s="106">
        <f>Tabla1[[#This Row],[TOTAL CONSUMO AGUA LIMPIA PRODUCCIÓN (m3)]]+Tabla1[[#This Row],[TOTAL CONSUMO AGUA RECHAZO PRODUCCIÓN (m3)]]</f>
        <v>0</v>
      </c>
      <c r="X666" s="106">
        <f>+Tabla1[[#This Row],[PERMEADO ETAPA 1  (m3)]]+Tabla1[[#This Row],[VOLUMEN  PTAP POTABLE (m3)2]]+Tabla1[[#This Row],[VOLUMEN CONSUMO ACUEDUCTO (m3)]]+Tabla1[[#This Row],[VOLUMEN CONSUMO CARROTANQUES (m3)]]</f>
        <v>0</v>
      </c>
      <c r="Y666" s="106">
        <v>0</v>
      </c>
      <c r="Z666" s="106"/>
      <c r="AA666" s="106">
        <f>+Tabla1[[#This Row],[VOLUMEN CONSUMO AGUA LIMPIA TINTORERIA (m3)]]</f>
        <v>0</v>
      </c>
      <c r="AB666" s="104" t="e">
        <f>Tabla1[[#This Row],[VOLUMEN CONSUMO AGUA LIMPIA TINTORERIA (m3)]]/Tabla1[[#This Row],[TOTAL CONSUMO AGUA PRODUCCIÓN (m3)]]</f>
        <v>#DIV/0!</v>
      </c>
      <c r="AC666" s="106">
        <f>Tabla1[[#This Row],[TOTAL CONSUMO AGUA LIMPIA PRODUCCIÓN (m3)]]-Tabla1[[#This Row],[VOLUMEN CONSUMO AGUA LIMPIA LAVANDERIA (m3)]]</f>
        <v>0</v>
      </c>
      <c r="AD666" s="106">
        <v>0</v>
      </c>
      <c r="AE666" s="110"/>
      <c r="AF666" s="110">
        <v>65</v>
      </c>
      <c r="AG666" s="110">
        <v>45</v>
      </c>
      <c r="AH666" s="110">
        <f>Tabla1[[#This Row],[VOLUMEN CONSUMO AGUA LIMPIA LAVANDERIA (m3)]]</f>
        <v>0</v>
      </c>
      <c r="AI666" s="104" t="e">
        <f>Tabla1[[#This Row],[VOLUMEN CONSUMO AGUA LIMPIA LAVANDERIA (m3)]]/Tabla1[[#This Row],[TOTAL CONSUMO AGUA PRODUCCIÓN (m3)]]</f>
        <v>#DIV/0!</v>
      </c>
      <c r="AJ666" s="110">
        <f>'[1]Contadores Por Turno 2026'!D668-'[1]Contadores Por Turno 2026'!D667</f>
        <v>0</v>
      </c>
      <c r="AK666" s="110">
        <v>0</v>
      </c>
      <c r="AL666" s="110"/>
      <c r="AM666" s="110">
        <v>19</v>
      </c>
      <c r="AN666" s="110">
        <v>0</v>
      </c>
      <c r="AO666" s="219">
        <f>'[1]Contadores Por Turno 2026'!R668-'[1]Contadores Por Turno 2026'!R667</f>
        <v>0</v>
      </c>
      <c r="AP666" s="109" t="str">
        <f t="shared" si="4"/>
        <v>%</v>
      </c>
      <c r="AQ666" s="219">
        <v>0</v>
      </c>
      <c r="AR666" s="219">
        <v>8</v>
      </c>
      <c r="AS666" s="110">
        <f>'[1]Contadores Por Turno 2026'!L668-'[1]Contadores Por Turno 2026'!L667</f>
        <v>0</v>
      </c>
      <c r="AT666" s="219" t="e">
        <f>#REF!-#REF!</f>
        <v>#REF!</v>
      </c>
      <c r="AU666" s="107">
        <f>'[1]Contadores Por Turno 2026'!U668-'[1]Contadores Por Turno 2026'!U667</f>
        <v>0</v>
      </c>
      <c r="AV666" s="107">
        <f>'[1]Contadores Por Turno 2026'!V668-'[1]Contadores Por Turno 2026'!V667</f>
        <v>0</v>
      </c>
      <c r="AW666" s="107">
        <f>'[1]Contadores Por Turno 2026'!W668-'[1]Contadores Por Turno 2026'!W667</f>
        <v>0</v>
      </c>
      <c r="AX666" s="107"/>
      <c r="AY666" s="346">
        <f>('[1]Contadores Por Turno 2026'!AD668-'[1]Contadores Por Turno 2026'!AD667)</f>
        <v>0</v>
      </c>
      <c r="AZ666" s="346">
        <f>('[1]Contadores Por Turno 2026'!S668-'[1]Contadores Por Turno 2026'!S667)/1000</f>
        <v>0</v>
      </c>
      <c r="BA666" s="225"/>
      <c r="BB666" s="4"/>
    </row>
    <row r="667" spans="1:54" ht="15.75" thickBot="1" x14ac:dyDescent="0.3">
      <c r="A667" s="27">
        <f>+A666</f>
        <v>46244</v>
      </c>
      <c r="B667" s="28">
        <v>3</v>
      </c>
      <c r="C667" s="28">
        <f>WEEKNUM(Tabla1[[#This Row],[FECHA]],2)</f>
        <v>33</v>
      </c>
      <c r="D667" s="28">
        <f>DAY(Tabla1[[#This Row],[FECHA]])</f>
        <v>10</v>
      </c>
      <c r="E667" s="28"/>
      <c r="F667" s="28"/>
      <c r="G667" s="28"/>
      <c r="H6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7" s="28">
        <f>('[1]Contadores Por Turno 2026'!C669-'[1]Contadores Por Turno 2026'!C668)*10</f>
        <v>0</v>
      </c>
      <c r="J667" s="61">
        <f>Tabla1[[#This Row],[ENTRADA RO 1 (m3)]]</f>
        <v>0</v>
      </c>
      <c r="K667" s="61">
        <f>Tabla1[[#This Row],[RECHAZO ETAPA 1 (m3)]]</f>
        <v>0</v>
      </c>
      <c r="L667" s="61">
        <f>Tabla1[[#This Row],[PERMEADO ETAPA 1  (m3)]]</f>
        <v>0</v>
      </c>
      <c r="M667" s="60" t="e">
        <f>1-(Tabla1[[#This Row],[VOLUMEN ENVIADO A RO (m3)]]-Tabla1[[#This Row],[VOLUMEN ENVIADO PERMEADO RO (m3)]])/Tabla1[[#This Row],[VOLUMEN ENVIADO A RO (m3)]]</f>
        <v>#DIV/0!</v>
      </c>
      <c r="N667" s="61">
        <f>('[1]Contadores Por Turno 2026'!N669-'[1]Contadores Por Turno 2026'!N668)/1000</f>
        <v>0</v>
      </c>
      <c r="O667" s="61">
        <f>('[1]Contadores Por Turno 2026'!O669-'[1]Contadores Por Turno 2026'!O668)</f>
        <v>0</v>
      </c>
      <c r="P667" s="61">
        <f>+Tabla1[[#This Row],[ENTRADA RO 1 (m3)]]-Tabla1[[#This Row],[PERMEADO ETAPA 1  (m3)]]</f>
        <v>0</v>
      </c>
      <c r="Q667" s="60" t="e">
        <f>1-(Tabla1[[#This Row],[VOLUMEN ENVIADO A RO (m3)]]-Tabla1[[#This Row],[VOLUMEN ENVIADO PERMEADO RO (m3)]])/Tabla1[[#This Row],[VOLUMEN ENVIADO A RO (m3)]]</f>
        <v>#DIV/0!</v>
      </c>
      <c r="R667" s="61">
        <v>0</v>
      </c>
      <c r="S667" s="61" t="e">
        <f>((#REF!-#REF!))</f>
        <v>#REF!</v>
      </c>
      <c r="T667" s="61" t="e">
        <f>Tabla1[[#This Row],[ENTRADA ETAPA 2 (m3)]]-Tabla1[[#This Row],[PERMEADO ETAPA 2 (m3)]]</f>
        <v>#REF!</v>
      </c>
      <c r="U667" s="60" t="s">
        <v>18</v>
      </c>
      <c r="V667" s="61">
        <f>Tabla1[[#This Row],[VOLUMEN ENVIADO PERMEADO RO (m3)]]</f>
        <v>0</v>
      </c>
      <c r="W667" s="111">
        <f>Tabla1[[#This Row],[TOTAL CONSUMO AGUA LIMPIA PRODUCCIÓN (m3)]]+Tabla1[[#This Row],[TOTAL CONSUMO AGUA RECHAZO PRODUCCIÓN (m3)]]</f>
        <v>0</v>
      </c>
      <c r="X667" s="111">
        <f>+Tabla1[[#This Row],[PERMEADO ETAPA 1  (m3)]]+Tabla1[[#This Row],[VOLUMEN  PTAP POTABLE (m3)2]]+Tabla1[[#This Row],[VOLUMEN CONSUMO ACUEDUCTO (m3)]]+Tabla1[[#This Row],[VOLUMEN CONSUMO CARROTANQUES (m3)]]</f>
        <v>0</v>
      </c>
      <c r="Y667" s="111">
        <v>0</v>
      </c>
      <c r="Z667" s="111"/>
      <c r="AA667" s="111">
        <f>+Tabla1[[#This Row],[VOLUMEN CONSUMO AGUA LIMPIA TINTORERIA (m3)]]</f>
        <v>0</v>
      </c>
      <c r="AB667" s="104" t="e">
        <f>Tabla1[[#This Row],[VOLUMEN CONSUMO AGUA LIMPIA TINTORERIA (m3)]]/Tabla1[[#This Row],[TOTAL CONSUMO AGUA PRODUCCIÓN (m3)]]</f>
        <v>#DIV/0!</v>
      </c>
      <c r="AC667" s="111">
        <f>Tabla1[[#This Row],[TOTAL CONSUMO AGUA LIMPIA PRODUCCIÓN (m3)]]-Tabla1[[#This Row],[VOLUMEN CONSUMO AGUA LIMPIA LAVANDERIA (m3)]]</f>
        <v>0</v>
      </c>
      <c r="AD667" s="111">
        <v>0</v>
      </c>
      <c r="AE667" s="115"/>
      <c r="AF667" s="115">
        <v>65</v>
      </c>
      <c r="AG667" s="115">
        <v>45</v>
      </c>
      <c r="AH667" s="115">
        <f>Tabla1[[#This Row],[VOLUMEN CONSUMO AGUA LIMPIA LAVANDERIA (m3)]]</f>
        <v>0</v>
      </c>
      <c r="AI667" s="104" t="e">
        <f>Tabla1[[#This Row],[VOLUMEN CONSUMO AGUA LIMPIA LAVANDERIA (m3)]]/Tabla1[[#This Row],[TOTAL CONSUMO AGUA PRODUCCIÓN (m3)]]</f>
        <v>#DIV/0!</v>
      </c>
      <c r="AJ667" s="115">
        <f>'[1]Contadores Por Turno 2026'!D669-'[1]Contadores Por Turno 2026'!D668</f>
        <v>0</v>
      </c>
      <c r="AK667" s="115">
        <v>0</v>
      </c>
      <c r="AL667" s="115"/>
      <c r="AM667" s="115">
        <v>19</v>
      </c>
      <c r="AN667" s="115">
        <v>0</v>
      </c>
      <c r="AO667" s="220">
        <f>'[1]Contadores Por Turno 2026'!R669-'[1]Contadores Por Turno 2026'!R668</f>
        <v>0</v>
      </c>
      <c r="AP667" s="114" t="str">
        <f t="shared" si="4"/>
        <v>%</v>
      </c>
      <c r="AQ667" s="220">
        <v>0</v>
      </c>
      <c r="AR667" s="220">
        <v>8</v>
      </c>
      <c r="AS667" s="115">
        <f>'[1]Contadores Por Turno 2026'!L669-'[1]Contadores Por Turno 2026'!L668</f>
        <v>0</v>
      </c>
      <c r="AT667" s="220" t="e">
        <f>#REF!-#REF!</f>
        <v>#REF!</v>
      </c>
      <c r="AU667" s="112">
        <f>'[1]Contadores Por Turno 2026'!U669-'[1]Contadores Por Turno 2026'!U668</f>
        <v>0</v>
      </c>
      <c r="AV667" s="112">
        <f>'[1]Contadores Por Turno 2026'!V669-'[1]Contadores Por Turno 2026'!V668</f>
        <v>0</v>
      </c>
      <c r="AW667" s="112">
        <f>'[1]Contadores Por Turno 2026'!W669-'[1]Contadores Por Turno 2026'!W668</f>
        <v>0</v>
      </c>
      <c r="AX667" s="112"/>
      <c r="AY667" s="112">
        <f>('[1]Contadores Por Turno 2026'!AD669-'[1]Contadores Por Turno 2026'!AD668)</f>
        <v>0</v>
      </c>
      <c r="AZ667" s="112">
        <f>('[1]Contadores Por Turno 2026'!S669-'[1]Contadores Por Turno 2026'!S668)/1000</f>
        <v>0</v>
      </c>
      <c r="BA667" s="225"/>
      <c r="BB667" s="4"/>
    </row>
    <row r="668" spans="1:54" ht="15.75" thickBot="1" x14ac:dyDescent="0.3">
      <c r="A668" s="25">
        <f>+A667+1</f>
        <v>46245</v>
      </c>
      <c r="B668" s="26">
        <v>1</v>
      </c>
      <c r="C668" s="26">
        <f>WEEKNUM(Tabla1[[#This Row],[FECHA]],2)</f>
        <v>33</v>
      </c>
      <c r="D668" s="26">
        <f>DAY(Tabla1[[#This Row],[FECHA]])</f>
        <v>11</v>
      </c>
      <c r="E668" s="26"/>
      <c r="F668" s="26"/>
      <c r="G668" s="26"/>
      <c r="H6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8" s="26">
        <f>('[1]Contadores Por Turno 2026'!C670-'[1]Contadores Por Turno 2026'!C669)*10</f>
        <v>0</v>
      </c>
      <c r="J668" s="57">
        <f>Tabla1[[#This Row],[ENTRADA RO 1 (m3)]]</f>
        <v>0</v>
      </c>
      <c r="K668" s="57">
        <f>Tabla1[[#This Row],[RECHAZO ETAPA 1 (m3)]]</f>
        <v>0</v>
      </c>
      <c r="L668" s="57">
        <f>Tabla1[[#This Row],[PERMEADO ETAPA 1  (m3)]]</f>
        <v>0</v>
      </c>
      <c r="M668" s="56" t="e">
        <f>1-(Tabla1[[#This Row],[VOLUMEN ENVIADO A RO (m3)]]-Tabla1[[#This Row],[VOLUMEN ENVIADO PERMEADO RO (m3)]])/Tabla1[[#This Row],[VOLUMEN ENVIADO A RO (m3)]]</f>
        <v>#DIV/0!</v>
      </c>
      <c r="N668" s="57">
        <f>('[1]Contadores Por Turno 2026'!N670-'[1]Contadores Por Turno 2026'!N669)/1000</f>
        <v>0</v>
      </c>
      <c r="O668" s="57">
        <f>('[1]Contadores Por Turno 2026'!O670-'[1]Contadores Por Turno 2026'!O669)</f>
        <v>0</v>
      </c>
      <c r="P668" s="57">
        <f>+Tabla1[[#This Row],[ENTRADA RO 1 (m3)]]-Tabla1[[#This Row],[PERMEADO ETAPA 1  (m3)]]</f>
        <v>0</v>
      </c>
      <c r="Q668" s="56" t="e">
        <f>1-(Tabla1[[#This Row],[VOLUMEN ENVIADO A RO (m3)]]-Tabla1[[#This Row],[VOLUMEN ENVIADO PERMEADO RO (m3)]])/Tabla1[[#This Row],[VOLUMEN ENVIADO A RO (m3)]]</f>
        <v>#DIV/0!</v>
      </c>
      <c r="R668" s="57">
        <v>0</v>
      </c>
      <c r="S668" s="57" t="e">
        <f>((#REF!-#REF!))</f>
        <v>#REF!</v>
      </c>
      <c r="T668" s="57" t="e">
        <f>Tabla1[[#This Row],[ENTRADA ETAPA 2 (m3)]]-Tabla1[[#This Row],[PERMEADO ETAPA 2 (m3)]]</f>
        <v>#REF!</v>
      </c>
      <c r="U668" s="56" t="s">
        <v>18</v>
      </c>
      <c r="V668" s="57">
        <f>Tabla1[[#This Row],[VOLUMEN ENVIADO PERMEADO RO (m3)]]</f>
        <v>0</v>
      </c>
      <c r="W668" s="101">
        <f>Tabla1[[#This Row],[TOTAL CONSUMO AGUA LIMPIA PRODUCCIÓN (m3)]]+Tabla1[[#This Row],[TOTAL CONSUMO AGUA RECHAZO PRODUCCIÓN (m3)]]</f>
        <v>0</v>
      </c>
      <c r="X668" s="101">
        <f>+Tabla1[[#This Row],[PERMEADO ETAPA 1  (m3)]]+Tabla1[[#This Row],[VOLUMEN  PTAP POTABLE (m3)2]]+Tabla1[[#This Row],[VOLUMEN CONSUMO ACUEDUCTO (m3)]]+Tabla1[[#This Row],[VOLUMEN CONSUMO CARROTANQUES (m3)]]</f>
        <v>0</v>
      </c>
      <c r="Y668" s="101">
        <v>0</v>
      </c>
      <c r="Z668" s="101"/>
      <c r="AA668" s="101">
        <f>+Tabla1[[#This Row],[VOLUMEN CONSUMO AGUA LIMPIA TINTORERIA (m3)]]</f>
        <v>0</v>
      </c>
      <c r="AB668" s="104" t="e">
        <f>Tabla1[[#This Row],[VOLUMEN CONSUMO AGUA LIMPIA TINTORERIA (m3)]]/Tabla1[[#This Row],[TOTAL CONSUMO AGUA PRODUCCIÓN (m3)]]</f>
        <v>#DIV/0!</v>
      </c>
      <c r="AC668" s="101">
        <f>Tabla1[[#This Row],[TOTAL CONSUMO AGUA LIMPIA PRODUCCIÓN (m3)]]-Tabla1[[#This Row],[VOLUMEN CONSUMO AGUA LIMPIA LAVANDERIA (m3)]]</f>
        <v>0</v>
      </c>
      <c r="AD668" s="101">
        <v>0</v>
      </c>
      <c r="AE668" s="105"/>
      <c r="AF668" s="105">
        <v>65</v>
      </c>
      <c r="AG668" s="105">
        <v>45</v>
      </c>
      <c r="AH668" s="105">
        <f>Tabla1[[#This Row],[VOLUMEN CONSUMO AGUA LIMPIA LAVANDERIA (m3)]]</f>
        <v>0</v>
      </c>
      <c r="AI668" s="104" t="e">
        <f>Tabla1[[#This Row],[VOLUMEN CONSUMO AGUA LIMPIA LAVANDERIA (m3)]]/Tabla1[[#This Row],[TOTAL CONSUMO AGUA PRODUCCIÓN (m3)]]</f>
        <v>#DIV/0!</v>
      </c>
      <c r="AJ668" s="105">
        <f>'[1]Contadores Por Turno 2026'!D670-'[1]Contadores Por Turno 2026'!D669</f>
        <v>0</v>
      </c>
      <c r="AK668" s="105">
        <v>0</v>
      </c>
      <c r="AL668" s="105"/>
      <c r="AM668" s="105">
        <v>19</v>
      </c>
      <c r="AN668" s="105">
        <v>0</v>
      </c>
      <c r="AO668" s="218">
        <f>'[1]Contadores Por Turno 2026'!R670-'[1]Contadores Por Turno 2026'!R669</f>
        <v>0</v>
      </c>
      <c r="AP668" s="104" t="str">
        <f t="shared" si="4"/>
        <v>%</v>
      </c>
      <c r="AQ668" s="218">
        <v>12085</v>
      </c>
      <c r="AR668" s="218">
        <v>8</v>
      </c>
      <c r="AS668" s="105">
        <f>'[1]Contadores Por Turno 2026'!L670-'[1]Contadores Por Turno 2026'!L669</f>
        <v>0</v>
      </c>
      <c r="AT668" s="218" t="e">
        <f>#REF!-#REF!</f>
        <v>#REF!</v>
      </c>
      <c r="AU668" s="102">
        <f>'[1]Contadores Por Turno 2026'!U670-'[1]Contadores Por Turno 2026'!U669</f>
        <v>0</v>
      </c>
      <c r="AV668" s="102">
        <f>'[1]Contadores Por Turno 2026'!V670-'[1]Contadores Por Turno 2026'!V669</f>
        <v>0</v>
      </c>
      <c r="AW668" s="102">
        <f>'[1]Contadores Por Turno 2026'!W670-'[1]Contadores Por Turno 2026'!W669</f>
        <v>0</v>
      </c>
      <c r="AX668" s="102"/>
      <c r="AY668" s="345">
        <f>('[1]Contadores Por Turno 2026'!AD670-'[1]Contadores Por Turno 2026'!AD669)</f>
        <v>0</v>
      </c>
      <c r="AZ668" s="345">
        <f>('[1]Contadores Por Turno 2026'!S670-'[1]Contadores Por Turno 2026'!S669)/1000</f>
        <v>0</v>
      </c>
      <c r="BA668" s="225"/>
      <c r="BB668" s="4"/>
    </row>
    <row r="669" spans="1:54" ht="15.75" thickBot="1" x14ac:dyDescent="0.3">
      <c r="A669" s="23">
        <f>+A668</f>
        <v>46245</v>
      </c>
      <c r="B669" s="17">
        <v>2</v>
      </c>
      <c r="C669" s="17">
        <f>WEEKNUM(Tabla1[[#This Row],[FECHA]],2)</f>
        <v>33</v>
      </c>
      <c r="D669" s="17">
        <f>DAY(Tabla1[[#This Row],[FECHA]])</f>
        <v>11</v>
      </c>
      <c r="E669" s="17">
        <v>443</v>
      </c>
      <c r="F669" s="17">
        <v>342</v>
      </c>
      <c r="H6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-443</v>
      </c>
      <c r="I669" s="17">
        <f>('[1]Contadores Por Turno 2026'!C671-'[1]Contadores Por Turno 2026'!C670)*10</f>
        <v>0</v>
      </c>
      <c r="J669" s="59">
        <f>Tabla1[[#This Row],[ENTRADA RO 1 (m3)]]</f>
        <v>0</v>
      </c>
      <c r="K669" s="59">
        <f>Tabla1[[#This Row],[RECHAZO ETAPA 1 (m3)]]</f>
        <v>0</v>
      </c>
      <c r="L669" s="59">
        <f>Tabla1[[#This Row],[PERMEADO ETAPA 1  (m3)]]</f>
        <v>0</v>
      </c>
      <c r="M669" s="58" t="e">
        <f>1-(Tabla1[[#This Row],[VOLUMEN ENVIADO A RO (m3)]]-Tabla1[[#This Row],[VOLUMEN ENVIADO PERMEADO RO (m3)]])/Tabla1[[#This Row],[VOLUMEN ENVIADO A RO (m3)]]</f>
        <v>#DIV/0!</v>
      </c>
      <c r="N669" s="59">
        <f>('[1]Contadores Por Turno 2026'!N671-'[1]Contadores Por Turno 2026'!N670)/1000</f>
        <v>0</v>
      </c>
      <c r="O669" s="59">
        <f>('[1]Contadores Por Turno 2026'!O671-'[1]Contadores Por Turno 2026'!O670)</f>
        <v>0</v>
      </c>
      <c r="P669" s="59">
        <f>+Tabla1[[#This Row],[ENTRADA RO 1 (m3)]]-Tabla1[[#This Row],[PERMEADO ETAPA 1  (m3)]]</f>
        <v>0</v>
      </c>
      <c r="Q669" s="58" t="e">
        <f>1-(Tabla1[[#This Row],[VOLUMEN ENVIADO A RO (m3)]]-Tabla1[[#This Row],[VOLUMEN ENVIADO PERMEADO RO (m3)]])/Tabla1[[#This Row],[VOLUMEN ENVIADO A RO (m3)]]</f>
        <v>#DIV/0!</v>
      </c>
      <c r="R669" s="59">
        <v>0</v>
      </c>
      <c r="S669" s="59" t="e">
        <f>((#REF!-#REF!))</f>
        <v>#REF!</v>
      </c>
      <c r="T669" s="59" t="e">
        <f>Tabla1[[#This Row],[ENTRADA ETAPA 2 (m3)]]-Tabla1[[#This Row],[PERMEADO ETAPA 2 (m3)]]</f>
        <v>#REF!</v>
      </c>
      <c r="U669" s="58" t="s">
        <v>18</v>
      </c>
      <c r="V669" s="59">
        <f>Tabla1[[#This Row],[VOLUMEN ENVIADO PERMEADO RO (m3)]]</f>
        <v>0</v>
      </c>
      <c r="W669" s="106">
        <f>Tabla1[[#This Row],[TOTAL CONSUMO AGUA LIMPIA PRODUCCIÓN (m3)]]+Tabla1[[#This Row],[TOTAL CONSUMO AGUA RECHAZO PRODUCCIÓN (m3)]]</f>
        <v>-101</v>
      </c>
      <c r="X669" s="106">
        <f>+Tabla1[[#This Row],[PERMEADO ETAPA 1  (m3)]]+Tabla1[[#This Row],[VOLUMEN  PTAP POTABLE (m3)2]]+Tabla1[[#This Row],[VOLUMEN CONSUMO ACUEDUCTO (m3)]]+Tabla1[[#This Row],[VOLUMEN CONSUMO CARROTANQUES (m3)]]</f>
        <v>-101</v>
      </c>
      <c r="Y669" s="106">
        <v>0</v>
      </c>
      <c r="Z669" s="106"/>
      <c r="AA669" s="106">
        <f>+Tabla1[[#This Row],[VOLUMEN CONSUMO AGUA LIMPIA TINTORERIA (m3)]]</f>
        <v>-101</v>
      </c>
      <c r="AB669" s="104">
        <f>Tabla1[[#This Row],[VOLUMEN CONSUMO AGUA LIMPIA TINTORERIA (m3)]]/Tabla1[[#This Row],[TOTAL CONSUMO AGUA PRODUCCIÓN (m3)]]</f>
        <v>1</v>
      </c>
      <c r="AC669" s="106">
        <f>Tabla1[[#This Row],[TOTAL CONSUMO AGUA LIMPIA PRODUCCIÓN (m3)]]-Tabla1[[#This Row],[VOLUMEN CONSUMO AGUA LIMPIA LAVANDERIA (m3)]]</f>
        <v>-101</v>
      </c>
      <c r="AD669" s="106">
        <v>0</v>
      </c>
      <c r="AE669" s="110"/>
      <c r="AF669" s="110">
        <v>65</v>
      </c>
      <c r="AG669" s="110">
        <v>45</v>
      </c>
      <c r="AH669" s="110">
        <f>Tabla1[[#This Row],[VOLUMEN CONSUMO AGUA LIMPIA LAVANDERIA (m3)]]</f>
        <v>0</v>
      </c>
      <c r="AI669" s="104">
        <f>Tabla1[[#This Row],[VOLUMEN CONSUMO AGUA LIMPIA LAVANDERIA (m3)]]/Tabla1[[#This Row],[TOTAL CONSUMO AGUA PRODUCCIÓN (m3)]]</f>
        <v>0</v>
      </c>
      <c r="AJ669" s="110">
        <f>'[1]Contadores Por Turno 2026'!D671-'[1]Contadores Por Turno 2026'!D670</f>
        <v>0</v>
      </c>
      <c r="AK669" s="110">
        <v>0</v>
      </c>
      <c r="AL669" s="110"/>
      <c r="AM669" s="110">
        <v>19</v>
      </c>
      <c r="AN669" s="110">
        <v>0</v>
      </c>
      <c r="AO669" s="219">
        <f>'[1]Contadores Por Turno 2026'!R671-'[1]Contadores Por Turno 2026'!R670</f>
        <v>0</v>
      </c>
      <c r="AP669" s="109">
        <f t="shared" si="4"/>
        <v>0</v>
      </c>
      <c r="AQ669" s="219">
        <v>0</v>
      </c>
      <c r="AR669" s="219">
        <v>8</v>
      </c>
      <c r="AS669" s="110">
        <f>'[1]Contadores Por Turno 2026'!L671-'[1]Contadores Por Turno 2026'!L670</f>
        <v>0</v>
      </c>
      <c r="AT669" s="219" t="e">
        <f>#REF!-#REF!</f>
        <v>#REF!</v>
      </c>
      <c r="AU669" s="107">
        <f>'[1]Contadores Por Turno 2026'!U671-'[1]Contadores Por Turno 2026'!U670</f>
        <v>0</v>
      </c>
      <c r="AV669" s="107">
        <f>'[1]Contadores Por Turno 2026'!V671-'[1]Contadores Por Turno 2026'!V670</f>
        <v>0</v>
      </c>
      <c r="AW669" s="107">
        <f>'[1]Contadores Por Turno 2026'!W671-'[1]Contadores Por Turno 2026'!W670</f>
        <v>0</v>
      </c>
      <c r="AX669" s="107"/>
      <c r="AY669" s="346">
        <f>('[1]Contadores Por Turno 2026'!AD671-'[1]Contadores Por Turno 2026'!AD670)</f>
        <v>0</v>
      </c>
      <c r="AZ669" s="346">
        <f>('[1]Contadores Por Turno 2026'!S671-'[1]Contadores Por Turno 2026'!S670)/1000</f>
        <v>0</v>
      </c>
      <c r="BA669" s="225"/>
      <c r="BB669" s="4"/>
    </row>
    <row r="670" spans="1:54" ht="15.75" thickBot="1" x14ac:dyDescent="0.3">
      <c r="A670" s="27">
        <f>+A669</f>
        <v>46245</v>
      </c>
      <c r="B670" s="28">
        <v>3</v>
      </c>
      <c r="C670" s="28">
        <f>WEEKNUM(Tabla1[[#This Row],[FECHA]],2)</f>
        <v>33</v>
      </c>
      <c r="D670" s="28">
        <f>DAY(Tabla1[[#This Row],[FECHA]])</f>
        <v>11</v>
      </c>
      <c r="E670" s="28"/>
      <c r="F670" s="28"/>
      <c r="G670" s="28"/>
      <c r="H6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70" s="28">
        <f>('[1]Contadores Por Turno 2026'!C672-'[1]Contadores Por Turno 2026'!C671)*10</f>
        <v>0</v>
      </c>
      <c r="J670" s="61">
        <f>Tabla1[[#This Row],[ENTRADA RO 1 (m3)]]</f>
        <v>0</v>
      </c>
      <c r="K670" s="61">
        <f>Tabla1[[#This Row],[RECHAZO ETAPA 1 (m3)]]</f>
        <v>0</v>
      </c>
      <c r="L670" s="61">
        <f>Tabla1[[#This Row],[PERMEADO ETAPA 1  (m3)]]</f>
        <v>0</v>
      </c>
      <c r="M670" s="60" t="e">
        <f>1-(Tabla1[[#This Row],[VOLUMEN ENVIADO A RO (m3)]]-Tabla1[[#This Row],[VOLUMEN ENVIADO PERMEADO RO (m3)]])/Tabla1[[#This Row],[VOLUMEN ENVIADO A RO (m3)]]</f>
        <v>#DIV/0!</v>
      </c>
      <c r="N670" s="61">
        <f>('[1]Contadores Por Turno 2026'!N672-'[1]Contadores Por Turno 2026'!N671)/1000</f>
        <v>0</v>
      </c>
      <c r="O670" s="61">
        <f>('[1]Contadores Por Turno 2026'!O672-'[1]Contadores Por Turno 2026'!O671)</f>
        <v>0</v>
      </c>
      <c r="P670" s="61">
        <f>+Tabla1[[#This Row],[ENTRADA RO 1 (m3)]]-Tabla1[[#This Row],[PERMEADO ETAPA 1  (m3)]]</f>
        <v>0</v>
      </c>
      <c r="Q670" s="60" t="e">
        <f>1-(Tabla1[[#This Row],[VOLUMEN ENVIADO A RO (m3)]]-Tabla1[[#This Row],[VOLUMEN ENVIADO PERMEADO RO (m3)]])/Tabla1[[#This Row],[VOLUMEN ENVIADO A RO (m3)]]</f>
        <v>#DIV/0!</v>
      </c>
      <c r="R670" s="61">
        <v>0</v>
      </c>
      <c r="S670" s="61" t="e">
        <f>((#REF!-#REF!))</f>
        <v>#REF!</v>
      </c>
      <c r="T670" s="61" t="e">
        <f>Tabla1[[#This Row],[ENTRADA ETAPA 2 (m3)]]-Tabla1[[#This Row],[PERMEADO ETAPA 2 (m3)]]</f>
        <v>#REF!</v>
      </c>
      <c r="U670" s="60" t="s">
        <v>18</v>
      </c>
      <c r="V670" s="61">
        <f>Tabla1[[#This Row],[VOLUMEN ENVIADO PERMEADO RO (m3)]]</f>
        <v>0</v>
      </c>
      <c r="W670" s="111">
        <f>Tabla1[[#This Row],[TOTAL CONSUMO AGUA LIMPIA PRODUCCIÓN (m3)]]+Tabla1[[#This Row],[TOTAL CONSUMO AGUA RECHAZO PRODUCCIÓN (m3)]]</f>
        <v>0</v>
      </c>
      <c r="X670" s="111">
        <f>+Tabla1[[#This Row],[PERMEADO ETAPA 1  (m3)]]+Tabla1[[#This Row],[VOLUMEN  PTAP POTABLE (m3)2]]+Tabla1[[#This Row],[VOLUMEN CONSUMO ACUEDUCTO (m3)]]+Tabla1[[#This Row],[VOLUMEN CONSUMO CARROTANQUES (m3)]]</f>
        <v>0</v>
      </c>
      <c r="Y670" s="111">
        <v>0</v>
      </c>
      <c r="Z670" s="111"/>
      <c r="AA670" s="111">
        <f>+Tabla1[[#This Row],[VOLUMEN CONSUMO AGUA LIMPIA TINTORERIA (m3)]]</f>
        <v>0</v>
      </c>
      <c r="AB670" s="104" t="e">
        <f>Tabla1[[#This Row],[VOLUMEN CONSUMO AGUA LIMPIA TINTORERIA (m3)]]/Tabla1[[#This Row],[TOTAL CONSUMO AGUA PRODUCCIÓN (m3)]]</f>
        <v>#DIV/0!</v>
      </c>
      <c r="AC670" s="111">
        <f>Tabla1[[#This Row],[TOTAL CONSUMO AGUA LIMPIA PRODUCCIÓN (m3)]]-Tabla1[[#This Row],[VOLUMEN CONSUMO AGUA LIMPIA LAVANDERIA (m3)]]</f>
        <v>0</v>
      </c>
      <c r="AD670" s="111">
        <v>0</v>
      </c>
      <c r="AE670" s="115"/>
      <c r="AF670" s="115">
        <v>65</v>
      </c>
      <c r="AG670" s="115">
        <v>45</v>
      </c>
      <c r="AH670" s="115">
        <f>Tabla1[[#This Row],[VOLUMEN CONSUMO AGUA LIMPIA LAVANDERIA (m3)]]</f>
        <v>0</v>
      </c>
      <c r="AI670" s="104" t="e">
        <f>Tabla1[[#This Row],[VOLUMEN CONSUMO AGUA LIMPIA LAVANDERIA (m3)]]/Tabla1[[#This Row],[TOTAL CONSUMO AGUA PRODUCCIÓN (m3)]]</f>
        <v>#DIV/0!</v>
      </c>
      <c r="AJ670" s="115">
        <f>'[1]Contadores Por Turno 2026'!D672-'[1]Contadores Por Turno 2026'!D671</f>
        <v>0</v>
      </c>
      <c r="AK670" s="115">
        <v>0</v>
      </c>
      <c r="AL670" s="115"/>
      <c r="AM670" s="115">
        <v>19</v>
      </c>
      <c r="AN670" s="115">
        <v>0</v>
      </c>
      <c r="AO670" s="220">
        <f>'[1]Contadores Por Turno 2026'!R672-'[1]Contadores Por Turno 2026'!R671</f>
        <v>0</v>
      </c>
      <c r="AP670" s="114" t="str">
        <f t="shared" si="4"/>
        <v>%</v>
      </c>
      <c r="AQ670" s="220">
        <v>0</v>
      </c>
      <c r="AR670" s="220">
        <v>8</v>
      </c>
      <c r="AS670" s="115">
        <f>'[1]Contadores Por Turno 2026'!L672-'[1]Contadores Por Turno 2026'!L671</f>
        <v>0</v>
      </c>
      <c r="AT670" s="220" t="e">
        <f>#REF!-#REF!</f>
        <v>#REF!</v>
      </c>
      <c r="AU670" s="112">
        <f>'[1]Contadores Por Turno 2026'!U672-'[1]Contadores Por Turno 2026'!U671</f>
        <v>0</v>
      </c>
      <c r="AV670" s="112">
        <f>'[1]Contadores Por Turno 2026'!V672-'[1]Contadores Por Turno 2026'!V671</f>
        <v>0</v>
      </c>
      <c r="AW670" s="112">
        <f>'[1]Contadores Por Turno 2026'!W672-'[1]Contadores Por Turno 2026'!W671</f>
        <v>0</v>
      </c>
      <c r="AX670" s="112"/>
      <c r="AY670" s="112">
        <f>('[1]Contadores Por Turno 2026'!AD672-'[1]Contadores Por Turno 2026'!AD671)</f>
        <v>0</v>
      </c>
      <c r="AZ670" s="112">
        <f>('[1]Contadores Por Turno 2026'!S672-'[1]Contadores Por Turno 2026'!S671)/1000</f>
        <v>0</v>
      </c>
      <c r="BA670" s="225"/>
      <c r="BB670" s="4"/>
    </row>
    <row r="671" spans="1:54" ht="15.75" thickBot="1" x14ac:dyDescent="0.3">
      <c r="A671" s="25">
        <f>+A670+1</f>
        <v>46246</v>
      </c>
      <c r="B671" s="26">
        <v>1</v>
      </c>
      <c r="C671" s="26">
        <f>WEEKNUM(Tabla1[[#This Row],[FECHA]],2)</f>
        <v>33</v>
      </c>
      <c r="D671" s="26">
        <f>DAY(Tabla1[[#This Row],[FECHA]])</f>
        <v>12</v>
      </c>
      <c r="E671" s="26" t="e">
        <f>#REF!-#REF!</f>
        <v>#REF!</v>
      </c>
      <c r="F671" s="26" t="e">
        <f>#REF!-#REF!</f>
        <v>#REF!</v>
      </c>
      <c r="G671" s="26"/>
      <c r="H6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1" s="26">
        <f>('[1]Contadores Por Turno 2026'!C673-'[1]Contadores Por Turno 2026'!C672)*10</f>
        <v>0</v>
      </c>
      <c r="J671" s="57">
        <f>Tabla1[[#This Row],[ENTRADA RO 1 (m3)]]</f>
        <v>0</v>
      </c>
      <c r="K671" s="57">
        <f>Tabla1[[#This Row],[RECHAZO ETAPA 1 (m3)]]</f>
        <v>0</v>
      </c>
      <c r="L671" s="57">
        <f>Tabla1[[#This Row],[PERMEADO ETAPA 1  (m3)]]</f>
        <v>0</v>
      </c>
      <c r="M671" s="56" t="e">
        <f>1-(Tabla1[[#This Row],[VOLUMEN ENVIADO A RO (m3)]]-Tabla1[[#This Row],[VOLUMEN ENVIADO PERMEADO RO (m3)]])/Tabla1[[#This Row],[VOLUMEN ENVIADO A RO (m3)]]</f>
        <v>#DIV/0!</v>
      </c>
      <c r="N671" s="57">
        <f>('[1]Contadores Por Turno 2026'!N673-'[1]Contadores Por Turno 2026'!N672)/1000</f>
        <v>0</v>
      </c>
      <c r="O671" s="57">
        <f>('[1]Contadores Por Turno 2026'!O673-'[1]Contadores Por Turno 2026'!O672)</f>
        <v>0</v>
      </c>
      <c r="P671" s="57">
        <f>+Tabla1[[#This Row],[ENTRADA RO 1 (m3)]]-Tabla1[[#This Row],[PERMEADO ETAPA 1  (m3)]]</f>
        <v>0</v>
      </c>
      <c r="Q671" s="56" t="e">
        <f>1-(Tabla1[[#This Row],[VOLUMEN ENVIADO A RO (m3)]]-Tabla1[[#This Row],[VOLUMEN ENVIADO PERMEADO RO (m3)]])/Tabla1[[#This Row],[VOLUMEN ENVIADO A RO (m3)]]</f>
        <v>#DIV/0!</v>
      </c>
      <c r="R671" s="57">
        <v>0</v>
      </c>
      <c r="S671" s="57" t="e">
        <f>((#REF!-#REF!))</f>
        <v>#REF!</v>
      </c>
      <c r="T671" s="57" t="e">
        <f>Tabla1[[#This Row],[ENTRADA ETAPA 2 (m3)]]-Tabla1[[#This Row],[PERMEADO ETAPA 2 (m3)]]</f>
        <v>#REF!</v>
      </c>
      <c r="U671" s="56" t="s">
        <v>18</v>
      </c>
      <c r="V671" s="57">
        <f>Tabla1[[#This Row],[VOLUMEN ENVIADO PERMEADO RO (m3)]]</f>
        <v>0</v>
      </c>
      <c r="W671" s="101" t="e">
        <f>Tabla1[[#This Row],[TOTAL CONSUMO AGUA LIMPIA PRODUCCIÓN (m3)]]+Tabla1[[#This Row],[TOTAL CONSUMO AGUA RECHAZO PRODUCCIÓN (m3)]]</f>
        <v>#REF!</v>
      </c>
      <c r="X6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1" s="101">
        <v>0</v>
      </c>
      <c r="Z671" s="101"/>
      <c r="AA671" s="101" t="e">
        <f>+Tabla1[[#This Row],[VOLUMEN CONSUMO AGUA LIMPIA TINTORERIA (m3)]]</f>
        <v>#REF!</v>
      </c>
      <c r="AB671" s="104" t="e">
        <f>Tabla1[[#This Row],[VOLUMEN CONSUMO AGUA LIMPIA TINTORERIA (m3)]]/Tabla1[[#This Row],[TOTAL CONSUMO AGUA PRODUCCIÓN (m3)]]</f>
        <v>#REF!</v>
      </c>
      <c r="AC671" s="101" t="e">
        <f>Tabla1[[#This Row],[TOTAL CONSUMO AGUA LIMPIA PRODUCCIÓN (m3)]]-Tabla1[[#This Row],[VOLUMEN CONSUMO AGUA LIMPIA LAVANDERIA (m3)]]</f>
        <v>#REF!</v>
      </c>
      <c r="AD671" s="101">
        <v>0</v>
      </c>
      <c r="AE671" s="105"/>
      <c r="AF671" s="105">
        <v>65</v>
      </c>
      <c r="AG671" s="105">
        <v>45</v>
      </c>
      <c r="AH671" s="105">
        <f>Tabla1[[#This Row],[VOLUMEN CONSUMO AGUA LIMPIA LAVANDERIA (m3)]]</f>
        <v>0</v>
      </c>
      <c r="AI671" s="104" t="e">
        <f>Tabla1[[#This Row],[VOLUMEN CONSUMO AGUA LIMPIA LAVANDERIA (m3)]]/Tabla1[[#This Row],[TOTAL CONSUMO AGUA PRODUCCIÓN (m3)]]</f>
        <v>#REF!</v>
      </c>
      <c r="AJ671" s="105">
        <f>'[1]Contadores Por Turno 2026'!D673-'[1]Contadores Por Turno 2026'!D672</f>
        <v>0</v>
      </c>
      <c r="AK671" s="105">
        <v>0</v>
      </c>
      <c r="AL671" s="105"/>
      <c r="AM671" s="105">
        <v>19</v>
      </c>
      <c r="AN671" s="105">
        <v>0</v>
      </c>
      <c r="AO671" s="218">
        <f>'[1]Contadores Por Turno 2026'!R673-'[1]Contadores Por Turno 2026'!R672</f>
        <v>0</v>
      </c>
      <c r="AP671" s="104" t="str">
        <f t="shared" si="4"/>
        <v>%</v>
      </c>
      <c r="AQ671" s="218">
        <v>7268</v>
      </c>
      <c r="AR671" s="218">
        <v>8</v>
      </c>
      <c r="AS671" s="105">
        <f>'[1]Contadores Por Turno 2026'!L673-'[1]Contadores Por Turno 2026'!L672</f>
        <v>0</v>
      </c>
      <c r="AT671" s="218" t="e">
        <f>#REF!-#REF!</f>
        <v>#REF!</v>
      </c>
      <c r="AU671" s="102">
        <f>'[1]Contadores Por Turno 2026'!U673-'[1]Contadores Por Turno 2026'!U672</f>
        <v>0</v>
      </c>
      <c r="AV671" s="102">
        <f>'[1]Contadores Por Turno 2026'!V673-'[1]Contadores Por Turno 2026'!V672</f>
        <v>0</v>
      </c>
      <c r="AW671" s="102">
        <f>'[1]Contadores Por Turno 2026'!W673-'[1]Contadores Por Turno 2026'!W672</f>
        <v>0</v>
      </c>
      <c r="AX671" s="102"/>
      <c r="AY671" s="345">
        <f>('[1]Contadores Por Turno 2026'!AD673-'[1]Contadores Por Turno 2026'!AD672)</f>
        <v>0</v>
      </c>
      <c r="AZ671" s="345">
        <f>('[1]Contadores Por Turno 2026'!S673-'[1]Contadores Por Turno 2026'!S672)/1000</f>
        <v>0</v>
      </c>
      <c r="BA671" s="225"/>
      <c r="BB671" s="4"/>
    </row>
    <row r="672" spans="1:54" ht="15.75" thickBot="1" x14ac:dyDescent="0.3">
      <c r="A672" s="23">
        <f>+A671</f>
        <v>46246</v>
      </c>
      <c r="B672" s="17">
        <v>2</v>
      </c>
      <c r="C672" s="17">
        <f>WEEKNUM(Tabla1[[#This Row],[FECHA]],2)</f>
        <v>33</v>
      </c>
      <c r="D672" s="17">
        <f>DAY(Tabla1[[#This Row],[FECHA]])</f>
        <v>12</v>
      </c>
      <c r="E672" s="17" t="e">
        <f>#REF!-#REF!</f>
        <v>#REF!</v>
      </c>
      <c r="F672" s="17" t="e">
        <f>#REF!-#REF!</f>
        <v>#REF!</v>
      </c>
      <c r="H67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2" s="17">
        <f>('[1]Contadores Por Turno 2026'!C674-'[1]Contadores Por Turno 2026'!C673)*10</f>
        <v>0</v>
      </c>
      <c r="J672" s="59">
        <f>Tabla1[[#This Row],[ENTRADA RO 1 (m3)]]</f>
        <v>0</v>
      </c>
      <c r="K672" s="59">
        <f>Tabla1[[#This Row],[RECHAZO ETAPA 1 (m3)]]</f>
        <v>0</v>
      </c>
      <c r="L672" s="59">
        <f>Tabla1[[#This Row],[PERMEADO ETAPA 1  (m3)]]</f>
        <v>0</v>
      </c>
      <c r="M672" s="58" t="e">
        <f>1-(Tabla1[[#This Row],[VOLUMEN ENVIADO A RO (m3)]]-Tabla1[[#This Row],[VOLUMEN ENVIADO PERMEADO RO (m3)]])/Tabla1[[#This Row],[VOLUMEN ENVIADO A RO (m3)]]</f>
        <v>#DIV/0!</v>
      </c>
      <c r="N672" s="59">
        <f>('[1]Contadores Por Turno 2026'!N674-'[1]Contadores Por Turno 2026'!N673)/1000</f>
        <v>0</v>
      </c>
      <c r="O672" s="59">
        <f>('[1]Contadores Por Turno 2026'!O674-'[1]Contadores Por Turno 2026'!O673)</f>
        <v>0</v>
      </c>
      <c r="P672" s="59">
        <f>+Tabla1[[#This Row],[ENTRADA RO 1 (m3)]]-Tabla1[[#This Row],[PERMEADO ETAPA 1  (m3)]]</f>
        <v>0</v>
      </c>
      <c r="Q672" s="58" t="e">
        <f>1-(Tabla1[[#This Row],[VOLUMEN ENVIADO A RO (m3)]]-Tabla1[[#This Row],[VOLUMEN ENVIADO PERMEADO RO (m3)]])/Tabla1[[#This Row],[VOLUMEN ENVIADO A RO (m3)]]</f>
        <v>#DIV/0!</v>
      </c>
      <c r="R672" s="59">
        <v>0</v>
      </c>
      <c r="S672" s="59" t="e">
        <f>((#REF!-#REF!))</f>
        <v>#REF!</v>
      </c>
      <c r="T672" s="59" t="e">
        <f>Tabla1[[#This Row],[ENTRADA ETAPA 2 (m3)]]-Tabla1[[#This Row],[PERMEADO ETAPA 2 (m3)]]</f>
        <v>#REF!</v>
      </c>
      <c r="U672" s="58" t="s">
        <v>18</v>
      </c>
      <c r="V672" s="59">
        <f>Tabla1[[#This Row],[VOLUMEN ENVIADO PERMEADO RO (m3)]]</f>
        <v>0</v>
      </c>
      <c r="W672" s="106" t="e">
        <f>Tabla1[[#This Row],[TOTAL CONSUMO AGUA LIMPIA PRODUCCIÓN (m3)]]+Tabla1[[#This Row],[TOTAL CONSUMO AGUA RECHAZO PRODUCCIÓN (m3)]]</f>
        <v>#REF!</v>
      </c>
      <c r="X6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2" s="106">
        <v>0</v>
      </c>
      <c r="Z672" s="106"/>
      <c r="AA672" s="106" t="e">
        <f>+Tabla1[[#This Row],[VOLUMEN CONSUMO AGUA LIMPIA TINTORERIA (m3)]]</f>
        <v>#REF!</v>
      </c>
      <c r="AB672" s="104" t="e">
        <f>Tabla1[[#This Row],[VOLUMEN CONSUMO AGUA LIMPIA TINTORERIA (m3)]]/Tabla1[[#This Row],[TOTAL CONSUMO AGUA PRODUCCIÓN (m3)]]</f>
        <v>#REF!</v>
      </c>
      <c r="AC672" s="106" t="e">
        <f>Tabla1[[#This Row],[TOTAL CONSUMO AGUA LIMPIA PRODUCCIÓN (m3)]]-Tabla1[[#This Row],[VOLUMEN CONSUMO AGUA LIMPIA LAVANDERIA (m3)]]</f>
        <v>#REF!</v>
      </c>
      <c r="AD672" s="106">
        <v>0</v>
      </c>
      <c r="AE672" s="110"/>
      <c r="AF672" s="110">
        <v>65</v>
      </c>
      <c r="AG672" s="110">
        <v>45</v>
      </c>
      <c r="AH672" s="110">
        <f>Tabla1[[#This Row],[VOLUMEN CONSUMO AGUA LIMPIA LAVANDERIA (m3)]]</f>
        <v>0</v>
      </c>
      <c r="AI672" s="104" t="e">
        <f>Tabla1[[#This Row],[VOLUMEN CONSUMO AGUA LIMPIA LAVANDERIA (m3)]]/Tabla1[[#This Row],[TOTAL CONSUMO AGUA PRODUCCIÓN (m3)]]</f>
        <v>#REF!</v>
      </c>
      <c r="AJ672" s="110">
        <f>'[1]Contadores Por Turno 2026'!D674-'[1]Contadores Por Turno 2026'!D673</f>
        <v>0</v>
      </c>
      <c r="AK672" s="110">
        <v>0</v>
      </c>
      <c r="AL672" s="110"/>
      <c r="AM672" s="110">
        <v>19</v>
      </c>
      <c r="AN672" s="110">
        <v>0</v>
      </c>
      <c r="AO672" s="219">
        <f>'[1]Contadores Por Turno 2026'!R674-'[1]Contadores Por Turno 2026'!R673</f>
        <v>0</v>
      </c>
      <c r="AP672" s="109" t="str">
        <f t="shared" si="4"/>
        <v>%</v>
      </c>
      <c r="AQ672" s="219">
        <v>0</v>
      </c>
      <c r="AR672" s="219">
        <v>8</v>
      </c>
      <c r="AS672" s="110">
        <f>'[1]Contadores Por Turno 2026'!L674-'[1]Contadores Por Turno 2026'!L673</f>
        <v>0</v>
      </c>
      <c r="AT672" s="219" t="e">
        <f>#REF!-#REF!</f>
        <v>#REF!</v>
      </c>
      <c r="AU672" s="107">
        <f>'[1]Contadores Por Turno 2026'!U674-'[1]Contadores Por Turno 2026'!U673</f>
        <v>0</v>
      </c>
      <c r="AV672" s="107">
        <f>'[1]Contadores Por Turno 2026'!V674-'[1]Contadores Por Turno 2026'!V673</f>
        <v>0</v>
      </c>
      <c r="AW672" s="107">
        <f>'[1]Contadores Por Turno 2026'!W674-'[1]Contadores Por Turno 2026'!W673</f>
        <v>0</v>
      </c>
      <c r="AX672" s="107"/>
      <c r="AY672" s="346">
        <f>('[1]Contadores Por Turno 2026'!AD674-'[1]Contadores Por Turno 2026'!AD673)</f>
        <v>0</v>
      </c>
      <c r="AZ672" s="346">
        <f>('[1]Contadores Por Turno 2026'!S674-'[1]Contadores Por Turno 2026'!S673)/1000</f>
        <v>0</v>
      </c>
      <c r="BA672" s="225"/>
      <c r="BB672" s="4"/>
    </row>
    <row r="673" spans="1:54" ht="15.75" thickBot="1" x14ac:dyDescent="0.3">
      <c r="A673" s="27">
        <f>+A672</f>
        <v>46246</v>
      </c>
      <c r="B673" s="28">
        <v>3</v>
      </c>
      <c r="C673" s="28">
        <f>WEEKNUM(Tabla1[[#This Row],[FECHA]],2)</f>
        <v>33</v>
      </c>
      <c r="D673" s="28">
        <f>DAY(Tabla1[[#This Row],[FECHA]])</f>
        <v>12</v>
      </c>
      <c r="E673" s="28" t="e">
        <f>#REF!-#REF!</f>
        <v>#REF!</v>
      </c>
      <c r="F673" s="28" t="e">
        <f>#REF!-#REF!</f>
        <v>#REF!</v>
      </c>
      <c r="G673" s="28"/>
      <c r="H67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3" s="28">
        <f>('[1]Contadores Por Turno 2026'!C675-'[1]Contadores Por Turno 2026'!C674)*10</f>
        <v>0</v>
      </c>
      <c r="J673" s="61">
        <f>Tabla1[[#This Row],[ENTRADA RO 1 (m3)]]</f>
        <v>0</v>
      </c>
      <c r="K673" s="61">
        <f>Tabla1[[#This Row],[RECHAZO ETAPA 1 (m3)]]</f>
        <v>0</v>
      </c>
      <c r="L673" s="61">
        <f>Tabla1[[#This Row],[PERMEADO ETAPA 1  (m3)]]</f>
        <v>0</v>
      </c>
      <c r="M673" s="60" t="e">
        <f>1-(Tabla1[[#This Row],[VOLUMEN ENVIADO A RO (m3)]]-Tabla1[[#This Row],[VOLUMEN ENVIADO PERMEADO RO (m3)]])/Tabla1[[#This Row],[VOLUMEN ENVIADO A RO (m3)]]</f>
        <v>#DIV/0!</v>
      </c>
      <c r="N673" s="61">
        <f>('[1]Contadores Por Turno 2026'!N675-'[1]Contadores Por Turno 2026'!N674)/1000</f>
        <v>0</v>
      </c>
      <c r="O673" s="61">
        <f>('[1]Contadores Por Turno 2026'!O675-'[1]Contadores Por Turno 2026'!O674)</f>
        <v>0</v>
      </c>
      <c r="P673" s="61">
        <f>+Tabla1[[#This Row],[ENTRADA RO 1 (m3)]]-Tabla1[[#This Row],[PERMEADO ETAPA 1  (m3)]]</f>
        <v>0</v>
      </c>
      <c r="Q673" s="60" t="e">
        <f>1-(Tabla1[[#This Row],[VOLUMEN ENVIADO A RO (m3)]]-Tabla1[[#This Row],[VOLUMEN ENVIADO PERMEADO RO (m3)]])/Tabla1[[#This Row],[VOLUMEN ENVIADO A RO (m3)]]</f>
        <v>#DIV/0!</v>
      </c>
      <c r="R673" s="61">
        <v>0</v>
      </c>
      <c r="S673" s="61" t="e">
        <f>((#REF!-#REF!))</f>
        <v>#REF!</v>
      </c>
      <c r="T673" s="61" t="e">
        <f>Tabla1[[#This Row],[ENTRADA ETAPA 2 (m3)]]-Tabla1[[#This Row],[PERMEADO ETAPA 2 (m3)]]</f>
        <v>#REF!</v>
      </c>
      <c r="U673" s="60" t="s">
        <v>18</v>
      </c>
      <c r="V673" s="61">
        <f>Tabla1[[#This Row],[VOLUMEN ENVIADO PERMEADO RO (m3)]]</f>
        <v>0</v>
      </c>
      <c r="W673" s="111" t="e">
        <f>Tabla1[[#This Row],[TOTAL CONSUMO AGUA LIMPIA PRODUCCIÓN (m3)]]+Tabla1[[#This Row],[TOTAL CONSUMO AGUA RECHAZO PRODUCCIÓN (m3)]]</f>
        <v>#REF!</v>
      </c>
      <c r="X67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3" s="111">
        <v>0</v>
      </c>
      <c r="Z673" s="111"/>
      <c r="AA673" s="111" t="e">
        <f>+Tabla1[[#This Row],[VOLUMEN CONSUMO AGUA LIMPIA TINTORERIA (m3)]]</f>
        <v>#REF!</v>
      </c>
      <c r="AB673" s="104" t="e">
        <f>Tabla1[[#This Row],[VOLUMEN CONSUMO AGUA LIMPIA TINTORERIA (m3)]]/Tabla1[[#This Row],[TOTAL CONSUMO AGUA PRODUCCIÓN (m3)]]</f>
        <v>#REF!</v>
      </c>
      <c r="AC673" s="111" t="e">
        <f>Tabla1[[#This Row],[TOTAL CONSUMO AGUA LIMPIA PRODUCCIÓN (m3)]]-Tabla1[[#This Row],[VOLUMEN CONSUMO AGUA LIMPIA LAVANDERIA (m3)]]</f>
        <v>#REF!</v>
      </c>
      <c r="AD673" s="111">
        <v>0</v>
      </c>
      <c r="AE673" s="115"/>
      <c r="AF673" s="115">
        <v>65</v>
      </c>
      <c r="AG673" s="115">
        <v>45</v>
      </c>
      <c r="AH673" s="115">
        <f>Tabla1[[#This Row],[VOLUMEN CONSUMO AGUA LIMPIA LAVANDERIA (m3)]]</f>
        <v>0</v>
      </c>
      <c r="AI673" s="104" t="e">
        <f>Tabla1[[#This Row],[VOLUMEN CONSUMO AGUA LIMPIA LAVANDERIA (m3)]]/Tabla1[[#This Row],[TOTAL CONSUMO AGUA PRODUCCIÓN (m3)]]</f>
        <v>#REF!</v>
      </c>
      <c r="AJ673" s="115">
        <f>'[1]Contadores Por Turno 2026'!D675-'[1]Contadores Por Turno 2026'!D674</f>
        <v>0</v>
      </c>
      <c r="AK673" s="115">
        <v>0</v>
      </c>
      <c r="AL673" s="115"/>
      <c r="AM673" s="115">
        <v>19</v>
      </c>
      <c r="AN673" s="115">
        <v>0</v>
      </c>
      <c r="AO673" s="220">
        <f>'[1]Contadores Por Turno 2026'!R675-'[1]Contadores Por Turno 2026'!R674</f>
        <v>0</v>
      </c>
      <c r="AP673" s="114" t="str">
        <f t="shared" si="4"/>
        <v>%</v>
      </c>
      <c r="AQ673" s="220">
        <v>0</v>
      </c>
      <c r="AR673" s="220">
        <v>8</v>
      </c>
      <c r="AS673" s="115">
        <f>'[1]Contadores Por Turno 2026'!L675-'[1]Contadores Por Turno 2026'!L674</f>
        <v>0</v>
      </c>
      <c r="AT673" s="220" t="e">
        <f>#REF!-#REF!</f>
        <v>#REF!</v>
      </c>
      <c r="AU673" s="112">
        <f>'[1]Contadores Por Turno 2026'!U675-'[1]Contadores Por Turno 2026'!U674</f>
        <v>0</v>
      </c>
      <c r="AV673" s="112">
        <f>'[1]Contadores Por Turno 2026'!V675-'[1]Contadores Por Turno 2026'!V674</f>
        <v>0</v>
      </c>
      <c r="AW673" s="112">
        <f>'[1]Contadores Por Turno 2026'!W675-'[1]Contadores Por Turno 2026'!W674</f>
        <v>0</v>
      </c>
      <c r="AX673" s="112"/>
      <c r="AY673" s="112">
        <f>('[1]Contadores Por Turno 2026'!AD675-'[1]Contadores Por Turno 2026'!AD674)</f>
        <v>0</v>
      </c>
      <c r="AZ673" s="112">
        <f>('[1]Contadores Por Turno 2026'!S675-'[1]Contadores Por Turno 2026'!S674)/1000</f>
        <v>0</v>
      </c>
      <c r="BA673" s="225"/>
      <c r="BB673" s="4"/>
    </row>
    <row r="674" spans="1:54" ht="15.75" thickBot="1" x14ac:dyDescent="0.3">
      <c r="A674" s="25">
        <f>+A673+1</f>
        <v>46247</v>
      </c>
      <c r="B674" s="26">
        <v>1</v>
      </c>
      <c r="C674" s="26">
        <f>WEEKNUM(Tabla1[[#This Row],[FECHA]],2)</f>
        <v>33</v>
      </c>
      <c r="D674" s="26">
        <f>DAY(Tabla1[[#This Row],[FECHA]])</f>
        <v>13</v>
      </c>
      <c r="E674" s="26" t="e">
        <f>#REF!-#REF!</f>
        <v>#REF!</v>
      </c>
      <c r="F674" s="26" t="e">
        <f>#REF!-#REF!</f>
        <v>#REF!</v>
      </c>
      <c r="G674" s="26"/>
      <c r="H6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4" s="26">
        <f>('[1]Contadores Por Turno 2026'!C676-'[1]Contadores Por Turno 2026'!C675)*10</f>
        <v>0</v>
      </c>
      <c r="J674" s="57">
        <f>Tabla1[[#This Row],[ENTRADA RO 1 (m3)]]</f>
        <v>0</v>
      </c>
      <c r="K674" s="57">
        <f>Tabla1[[#This Row],[RECHAZO ETAPA 1 (m3)]]</f>
        <v>0</v>
      </c>
      <c r="L674" s="57">
        <f>Tabla1[[#This Row],[PERMEADO ETAPA 1  (m3)]]</f>
        <v>0</v>
      </c>
      <c r="M674" s="56" t="e">
        <f>1-(Tabla1[[#This Row],[VOLUMEN ENVIADO A RO (m3)]]-Tabla1[[#This Row],[VOLUMEN ENVIADO PERMEADO RO (m3)]])/Tabla1[[#This Row],[VOLUMEN ENVIADO A RO (m3)]]</f>
        <v>#DIV/0!</v>
      </c>
      <c r="N674" s="57">
        <f>('[1]Contadores Por Turno 2026'!N676-'[1]Contadores Por Turno 2026'!N675)/1000</f>
        <v>0</v>
      </c>
      <c r="O674" s="57">
        <f>('[1]Contadores Por Turno 2026'!O676-'[1]Contadores Por Turno 2026'!O675)</f>
        <v>0</v>
      </c>
      <c r="P674" s="57">
        <f>+Tabla1[[#This Row],[ENTRADA RO 1 (m3)]]-Tabla1[[#This Row],[PERMEADO ETAPA 1  (m3)]]</f>
        <v>0</v>
      </c>
      <c r="Q674" s="56" t="e">
        <f>1-(Tabla1[[#This Row],[VOLUMEN ENVIADO A RO (m3)]]-Tabla1[[#This Row],[VOLUMEN ENVIADO PERMEADO RO (m3)]])/Tabla1[[#This Row],[VOLUMEN ENVIADO A RO (m3)]]</f>
        <v>#DIV/0!</v>
      </c>
      <c r="R674" s="57">
        <v>0</v>
      </c>
      <c r="S674" s="57" t="e">
        <f>((#REF!-#REF!))</f>
        <v>#REF!</v>
      </c>
      <c r="T674" s="57" t="e">
        <f>Tabla1[[#This Row],[ENTRADA ETAPA 2 (m3)]]-Tabla1[[#This Row],[PERMEADO ETAPA 2 (m3)]]</f>
        <v>#REF!</v>
      </c>
      <c r="U674" s="56" t="s">
        <v>18</v>
      </c>
      <c r="V674" s="57">
        <f>Tabla1[[#This Row],[VOLUMEN ENVIADO PERMEADO RO (m3)]]</f>
        <v>0</v>
      </c>
      <c r="W674" s="101" t="e">
        <f>Tabla1[[#This Row],[TOTAL CONSUMO AGUA LIMPIA PRODUCCIÓN (m3)]]+Tabla1[[#This Row],[TOTAL CONSUMO AGUA RECHAZO PRODUCCIÓN (m3)]]</f>
        <v>#REF!</v>
      </c>
      <c r="X6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4" s="101">
        <v>0</v>
      </c>
      <c r="Z674" s="101"/>
      <c r="AA674" s="101" t="e">
        <f>+Tabla1[[#This Row],[VOLUMEN CONSUMO AGUA LIMPIA TINTORERIA (m3)]]</f>
        <v>#REF!</v>
      </c>
      <c r="AB674" s="104" t="e">
        <f>Tabla1[[#This Row],[VOLUMEN CONSUMO AGUA LIMPIA TINTORERIA (m3)]]/Tabla1[[#This Row],[TOTAL CONSUMO AGUA PRODUCCIÓN (m3)]]</f>
        <v>#REF!</v>
      </c>
      <c r="AC674" s="101" t="e">
        <f>Tabla1[[#This Row],[TOTAL CONSUMO AGUA LIMPIA PRODUCCIÓN (m3)]]-Tabla1[[#This Row],[VOLUMEN CONSUMO AGUA LIMPIA LAVANDERIA (m3)]]</f>
        <v>#REF!</v>
      </c>
      <c r="AD674" s="101">
        <v>0</v>
      </c>
      <c r="AE674" s="105"/>
      <c r="AF674" s="105">
        <v>65</v>
      </c>
      <c r="AG674" s="105">
        <v>45</v>
      </c>
      <c r="AH674" s="105">
        <f>Tabla1[[#This Row],[VOLUMEN CONSUMO AGUA LIMPIA LAVANDERIA (m3)]]</f>
        <v>0</v>
      </c>
      <c r="AI674" s="104" t="e">
        <f>Tabla1[[#This Row],[VOLUMEN CONSUMO AGUA LIMPIA LAVANDERIA (m3)]]/Tabla1[[#This Row],[TOTAL CONSUMO AGUA PRODUCCIÓN (m3)]]</f>
        <v>#REF!</v>
      </c>
      <c r="AJ674" s="105">
        <f>'[1]Contadores Por Turno 2026'!D676-'[1]Contadores Por Turno 2026'!D675</f>
        <v>0</v>
      </c>
      <c r="AK674" s="105">
        <v>0</v>
      </c>
      <c r="AL674" s="105"/>
      <c r="AM674" s="105">
        <v>19</v>
      </c>
      <c r="AN674" s="105">
        <v>0</v>
      </c>
      <c r="AO674" s="218">
        <f>'[1]Contadores Por Turno 2026'!R676-'[1]Contadores Por Turno 2026'!R675</f>
        <v>0</v>
      </c>
      <c r="AP674" s="104" t="str">
        <f t="shared" si="4"/>
        <v>%</v>
      </c>
      <c r="AQ674" s="218">
        <v>6525</v>
      </c>
      <c r="AR674" s="218">
        <v>8</v>
      </c>
      <c r="AS674" s="105">
        <f>'[1]Contadores Por Turno 2026'!L676-'[1]Contadores Por Turno 2026'!L675</f>
        <v>0</v>
      </c>
      <c r="AT674" s="218" t="e">
        <f>#REF!-#REF!</f>
        <v>#REF!</v>
      </c>
      <c r="AU674" s="102">
        <f>'[1]Contadores Por Turno 2026'!U676-'[1]Contadores Por Turno 2026'!U675</f>
        <v>0</v>
      </c>
      <c r="AV674" s="102">
        <f>'[1]Contadores Por Turno 2026'!V676-'[1]Contadores Por Turno 2026'!V675</f>
        <v>0</v>
      </c>
      <c r="AW674" s="102">
        <f>'[1]Contadores Por Turno 2026'!W676-'[1]Contadores Por Turno 2026'!W675</f>
        <v>0</v>
      </c>
      <c r="AX674" s="102"/>
      <c r="AY674" s="345">
        <f>('[1]Contadores Por Turno 2026'!AD676-'[1]Contadores Por Turno 2026'!AD675)</f>
        <v>0</v>
      </c>
      <c r="AZ674" s="345">
        <f>('[1]Contadores Por Turno 2026'!S676-'[1]Contadores Por Turno 2026'!S675)/1000</f>
        <v>0</v>
      </c>
      <c r="BA674" s="225"/>
      <c r="BB674" s="4"/>
    </row>
    <row r="675" spans="1:54" ht="15.75" thickBot="1" x14ac:dyDescent="0.3">
      <c r="A675" s="23">
        <f>+A674</f>
        <v>46247</v>
      </c>
      <c r="B675" s="17">
        <v>2</v>
      </c>
      <c r="C675" s="17">
        <f>WEEKNUM(Tabla1[[#This Row],[FECHA]],2)</f>
        <v>33</v>
      </c>
      <c r="D675" s="17">
        <f>DAY(Tabla1[[#This Row],[FECHA]])</f>
        <v>13</v>
      </c>
      <c r="E675" s="17" t="e">
        <f>#REF!-#REF!</f>
        <v>#REF!</v>
      </c>
      <c r="F675" s="17" t="e">
        <f>#REF!-#REF!</f>
        <v>#REF!</v>
      </c>
      <c r="H67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5" s="17">
        <f>('[1]Contadores Por Turno 2026'!C677-'[1]Contadores Por Turno 2026'!C676)*10</f>
        <v>0</v>
      </c>
      <c r="J675" s="59">
        <f>Tabla1[[#This Row],[ENTRADA RO 1 (m3)]]</f>
        <v>0</v>
      </c>
      <c r="K675" s="59">
        <f>Tabla1[[#This Row],[RECHAZO ETAPA 1 (m3)]]</f>
        <v>0</v>
      </c>
      <c r="L675" s="59">
        <f>Tabla1[[#This Row],[PERMEADO ETAPA 1  (m3)]]</f>
        <v>0</v>
      </c>
      <c r="M675" s="58" t="e">
        <f>1-(Tabla1[[#This Row],[VOLUMEN ENVIADO A RO (m3)]]-Tabla1[[#This Row],[VOLUMEN ENVIADO PERMEADO RO (m3)]])/Tabla1[[#This Row],[VOLUMEN ENVIADO A RO (m3)]]</f>
        <v>#DIV/0!</v>
      </c>
      <c r="N675" s="59">
        <f>('[1]Contadores Por Turno 2026'!N677-'[1]Contadores Por Turno 2026'!N676)/1000</f>
        <v>0</v>
      </c>
      <c r="O675" s="59">
        <f>('[1]Contadores Por Turno 2026'!O677-'[1]Contadores Por Turno 2026'!O676)</f>
        <v>0</v>
      </c>
      <c r="P675" s="59">
        <f>+Tabla1[[#This Row],[ENTRADA RO 1 (m3)]]-Tabla1[[#This Row],[PERMEADO ETAPA 1  (m3)]]</f>
        <v>0</v>
      </c>
      <c r="Q675" s="58" t="e">
        <f>1-(Tabla1[[#This Row],[VOLUMEN ENVIADO A RO (m3)]]-Tabla1[[#This Row],[VOLUMEN ENVIADO PERMEADO RO (m3)]])/Tabla1[[#This Row],[VOLUMEN ENVIADO A RO (m3)]]</f>
        <v>#DIV/0!</v>
      </c>
      <c r="R675" s="59">
        <v>0</v>
      </c>
      <c r="S675" s="59" t="e">
        <f>((#REF!-#REF!))</f>
        <v>#REF!</v>
      </c>
      <c r="T675" s="59" t="e">
        <f>Tabla1[[#This Row],[ENTRADA ETAPA 2 (m3)]]-Tabla1[[#This Row],[PERMEADO ETAPA 2 (m3)]]</f>
        <v>#REF!</v>
      </c>
      <c r="U675" s="58" t="s">
        <v>18</v>
      </c>
      <c r="V675" s="59">
        <f>Tabla1[[#This Row],[VOLUMEN ENVIADO PERMEADO RO (m3)]]</f>
        <v>0</v>
      </c>
      <c r="W675" s="106" t="e">
        <f>Tabla1[[#This Row],[TOTAL CONSUMO AGUA LIMPIA PRODUCCIÓN (m3)]]+Tabla1[[#This Row],[TOTAL CONSUMO AGUA RECHAZO PRODUCCIÓN (m3)]]</f>
        <v>#REF!</v>
      </c>
      <c r="X6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5" s="106">
        <v>0</v>
      </c>
      <c r="Z675" s="106"/>
      <c r="AA675" s="106" t="e">
        <f>+Tabla1[[#This Row],[VOLUMEN CONSUMO AGUA LIMPIA TINTORERIA (m3)]]</f>
        <v>#REF!</v>
      </c>
      <c r="AB675" s="104" t="e">
        <f>Tabla1[[#This Row],[VOLUMEN CONSUMO AGUA LIMPIA TINTORERIA (m3)]]/Tabla1[[#This Row],[TOTAL CONSUMO AGUA PRODUCCIÓN (m3)]]</f>
        <v>#REF!</v>
      </c>
      <c r="AC675" s="106" t="e">
        <f>Tabla1[[#This Row],[TOTAL CONSUMO AGUA LIMPIA PRODUCCIÓN (m3)]]-Tabla1[[#This Row],[VOLUMEN CONSUMO AGUA LIMPIA LAVANDERIA (m3)]]</f>
        <v>#REF!</v>
      </c>
      <c r="AD675" s="106">
        <v>0</v>
      </c>
      <c r="AE675" s="110"/>
      <c r="AF675" s="110">
        <v>65</v>
      </c>
      <c r="AG675" s="110">
        <v>45</v>
      </c>
      <c r="AH675" s="110">
        <f>Tabla1[[#This Row],[VOLUMEN CONSUMO AGUA LIMPIA LAVANDERIA (m3)]]</f>
        <v>0</v>
      </c>
      <c r="AI675" s="104" t="e">
        <f>Tabla1[[#This Row],[VOLUMEN CONSUMO AGUA LIMPIA LAVANDERIA (m3)]]/Tabla1[[#This Row],[TOTAL CONSUMO AGUA PRODUCCIÓN (m3)]]</f>
        <v>#REF!</v>
      </c>
      <c r="AJ675" s="110">
        <f>'[1]Contadores Por Turno 2026'!D677-'[1]Contadores Por Turno 2026'!D676</f>
        <v>0</v>
      </c>
      <c r="AK675" s="110">
        <v>0</v>
      </c>
      <c r="AL675" s="110"/>
      <c r="AM675" s="110">
        <v>19</v>
      </c>
      <c r="AN675" s="110">
        <v>0</v>
      </c>
      <c r="AO675" s="219">
        <f>'[1]Contadores Por Turno 2026'!R677-'[1]Contadores Por Turno 2026'!R676</f>
        <v>0</v>
      </c>
      <c r="AP675" s="109" t="str">
        <f t="shared" si="4"/>
        <v>%</v>
      </c>
      <c r="AQ675" s="219">
        <v>0</v>
      </c>
      <c r="AR675" s="219">
        <v>8</v>
      </c>
      <c r="AS675" s="110">
        <f>'[1]Contadores Por Turno 2026'!L677-'[1]Contadores Por Turno 2026'!L676</f>
        <v>0</v>
      </c>
      <c r="AT675" s="219" t="e">
        <f>#REF!-#REF!</f>
        <v>#REF!</v>
      </c>
      <c r="AU675" s="107">
        <f>'[1]Contadores Por Turno 2026'!U677-'[1]Contadores Por Turno 2026'!U676</f>
        <v>0</v>
      </c>
      <c r="AV675" s="107">
        <f>'[1]Contadores Por Turno 2026'!V677-'[1]Contadores Por Turno 2026'!V676</f>
        <v>0</v>
      </c>
      <c r="AW675" s="107">
        <f>'[1]Contadores Por Turno 2026'!W677-'[1]Contadores Por Turno 2026'!W676</f>
        <v>0</v>
      </c>
      <c r="AX675" s="107"/>
      <c r="AY675" s="346">
        <f>('[1]Contadores Por Turno 2026'!AD677-'[1]Contadores Por Turno 2026'!AD676)</f>
        <v>0</v>
      </c>
      <c r="AZ675" s="346">
        <f>('[1]Contadores Por Turno 2026'!S677-'[1]Contadores Por Turno 2026'!S676)/1000</f>
        <v>0</v>
      </c>
      <c r="BA675" s="225"/>
      <c r="BB675" s="4"/>
    </row>
    <row r="676" spans="1:54" ht="15.75" thickBot="1" x14ac:dyDescent="0.3">
      <c r="A676" s="27">
        <f>+A675</f>
        <v>46247</v>
      </c>
      <c r="B676" s="28">
        <v>3</v>
      </c>
      <c r="C676" s="28">
        <f>WEEKNUM(Tabla1[[#This Row],[FECHA]],2)</f>
        <v>33</v>
      </c>
      <c r="D676" s="28">
        <f>DAY(Tabla1[[#This Row],[FECHA]])</f>
        <v>13</v>
      </c>
      <c r="E676" s="28" t="e">
        <f>#REF!-#REF!</f>
        <v>#REF!</v>
      </c>
      <c r="F676" s="28" t="e">
        <f>#REF!-#REF!</f>
        <v>#REF!</v>
      </c>
      <c r="G676" s="28"/>
      <c r="H67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6" s="28">
        <f>('[1]Contadores Por Turno 2026'!C678-'[1]Contadores Por Turno 2026'!C677)*10</f>
        <v>0</v>
      </c>
      <c r="J676" s="61">
        <f>Tabla1[[#This Row],[ENTRADA RO 1 (m3)]]</f>
        <v>0</v>
      </c>
      <c r="K676" s="61">
        <f>Tabla1[[#This Row],[RECHAZO ETAPA 1 (m3)]]</f>
        <v>0</v>
      </c>
      <c r="L676" s="61">
        <f>Tabla1[[#This Row],[PERMEADO ETAPA 1  (m3)]]</f>
        <v>0</v>
      </c>
      <c r="M676" s="60" t="e">
        <f>1-(Tabla1[[#This Row],[VOLUMEN ENVIADO A RO (m3)]]-Tabla1[[#This Row],[VOLUMEN ENVIADO PERMEADO RO (m3)]])/Tabla1[[#This Row],[VOLUMEN ENVIADO A RO (m3)]]</f>
        <v>#DIV/0!</v>
      </c>
      <c r="N676" s="61">
        <f>('[1]Contadores Por Turno 2026'!N678-'[1]Contadores Por Turno 2026'!N677)/1000</f>
        <v>0</v>
      </c>
      <c r="O676" s="61">
        <f>('[1]Contadores Por Turno 2026'!O678-'[1]Contadores Por Turno 2026'!O677)</f>
        <v>0</v>
      </c>
      <c r="P676" s="61">
        <f>+Tabla1[[#This Row],[ENTRADA RO 1 (m3)]]-Tabla1[[#This Row],[PERMEADO ETAPA 1  (m3)]]</f>
        <v>0</v>
      </c>
      <c r="Q676" s="60" t="e">
        <f>1-(Tabla1[[#This Row],[VOLUMEN ENVIADO A RO (m3)]]-Tabla1[[#This Row],[VOLUMEN ENVIADO PERMEADO RO (m3)]])/Tabla1[[#This Row],[VOLUMEN ENVIADO A RO (m3)]]</f>
        <v>#DIV/0!</v>
      </c>
      <c r="R676" s="61">
        <v>0</v>
      </c>
      <c r="S676" s="61" t="e">
        <f>((#REF!-#REF!))</f>
        <v>#REF!</v>
      </c>
      <c r="T676" s="61" t="e">
        <f>Tabla1[[#This Row],[ENTRADA ETAPA 2 (m3)]]-Tabla1[[#This Row],[PERMEADO ETAPA 2 (m3)]]</f>
        <v>#REF!</v>
      </c>
      <c r="U676" s="60" t="s">
        <v>18</v>
      </c>
      <c r="V676" s="61">
        <f>Tabla1[[#This Row],[VOLUMEN ENVIADO PERMEADO RO (m3)]]</f>
        <v>0</v>
      </c>
      <c r="W676" s="111" t="e">
        <f>Tabla1[[#This Row],[TOTAL CONSUMO AGUA LIMPIA PRODUCCIÓN (m3)]]+Tabla1[[#This Row],[TOTAL CONSUMO AGUA RECHAZO PRODUCCIÓN (m3)]]</f>
        <v>#REF!</v>
      </c>
      <c r="X67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6" s="111">
        <v>0</v>
      </c>
      <c r="Z676" s="111"/>
      <c r="AA676" s="111" t="e">
        <f>+Tabla1[[#This Row],[VOLUMEN CONSUMO AGUA LIMPIA TINTORERIA (m3)]]</f>
        <v>#REF!</v>
      </c>
      <c r="AB676" s="104" t="e">
        <f>Tabla1[[#This Row],[VOLUMEN CONSUMO AGUA LIMPIA TINTORERIA (m3)]]/Tabla1[[#This Row],[TOTAL CONSUMO AGUA PRODUCCIÓN (m3)]]</f>
        <v>#REF!</v>
      </c>
      <c r="AC676" s="111" t="e">
        <f>Tabla1[[#This Row],[TOTAL CONSUMO AGUA LIMPIA PRODUCCIÓN (m3)]]-Tabla1[[#This Row],[VOLUMEN CONSUMO AGUA LIMPIA LAVANDERIA (m3)]]</f>
        <v>#REF!</v>
      </c>
      <c r="AD676" s="111">
        <v>0</v>
      </c>
      <c r="AE676" s="115"/>
      <c r="AF676" s="115">
        <v>65</v>
      </c>
      <c r="AG676" s="115">
        <v>45</v>
      </c>
      <c r="AH676" s="115">
        <f>Tabla1[[#This Row],[VOLUMEN CONSUMO AGUA LIMPIA LAVANDERIA (m3)]]</f>
        <v>0</v>
      </c>
      <c r="AI676" s="104" t="e">
        <f>Tabla1[[#This Row],[VOLUMEN CONSUMO AGUA LIMPIA LAVANDERIA (m3)]]/Tabla1[[#This Row],[TOTAL CONSUMO AGUA PRODUCCIÓN (m3)]]</f>
        <v>#REF!</v>
      </c>
      <c r="AJ676" s="115">
        <f>'[1]Contadores Por Turno 2026'!D678-'[1]Contadores Por Turno 2026'!D677</f>
        <v>0</v>
      </c>
      <c r="AK676" s="115">
        <v>0</v>
      </c>
      <c r="AL676" s="115"/>
      <c r="AM676" s="115">
        <v>19</v>
      </c>
      <c r="AN676" s="115">
        <v>0</v>
      </c>
      <c r="AO676" s="220">
        <f>'[1]Contadores Por Turno 2026'!R678-'[1]Contadores Por Turno 2026'!R677</f>
        <v>0</v>
      </c>
      <c r="AP676" s="114" t="str">
        <f t="shared" si="4"/>
        <v>%</v>
      </c>
      <c r="AQ676" s="220">
        <v>0</v>
      </c>
      <c r="AR676" s="220">
        <v>8</v>
      </c>
      <c r="AS676" s="115">
        <f>'[1]Contadores Por Turno 2026'!L678-'[1]Contadores Por Turno 2026'!L677</f>
        <v>0</v>
      </c>
      <c r="AT676" s="220" t="e">
        <f>#REF!-#REF!</f>
        <v>#REF!</v>
      </c>
      <c r="AU676" s="112">
        <f>'[1]Contadores Por Turno 2026'!U678-'[1]Contadores Por Turno 2026'!U677</f>
        <v>0</v>
      </c>
      <c r="AV676" s="112">
        <f>'[1]Contadores Por Turno 2026'!V678-'[1]Contadores Por Turno 2026'!V677</f>
        <v>0</v>
      </c>
      <c r="AW676" s="112">
        <f>'[1]Contadores Por Turno 2026'!W678-'[1]Contadores Por Turno 2026'!W677</f>
        <v>0</v>
      </c>
      <c r="AX676" s="112"/>
      <c r="AY676" s="112">
        <f>('[1]Contadores Por Turno 2026'!AD678-'[1]Contadores Por Turno 2026'!AD677)</f>
        <v>0</v>
      </c>
      <c r="AZ676" s="112">
        <f>('[1]Contadores Por Turno 2026'!S678-'[1]Contadores Por Turno 2026'!S677)/1000</f>
        <v>0</v>
      </c>
      <c r="BA676" s="225"/>
      <c r="BB676" s="4"/>
    </row>
    <row r="677" spans="1:54" ht="15.75" thickBot="1" x14ac:dyDescent="0.3">
      <c r="A677" s="25">
        <f>+A676+1</f>
        <v>46248</v>
      </c>
      <c r="B677" s="26">
        <v>1</v>
      </c>
      <c r="C677" s="26">
        <f>WEEKNUM(Tabla1[[#This Row],[FECHA]],2)</f>
        <v>33</v>
      </c>
      <c r="D677" s="26">
        <f>DAY(Tabla1[[#This Row],[FECHA]])</f>
        <v>14</v>
      </c>
      <c r="E677" s="26" t="e">
        <f>#REF!-#REF!</f>
        <v>#REF!</v>
      </c>
      <c r="F677" s="26" t="e">
        <f>#REF!-#REF!</f>
        <v>#REF!</v>
      </c>
      <c r="G677" s="26"/>
      <c r="H6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7" s="26">
        <f>('[1]Contadores Por Turno 2026'!C679-'[1]Contadores Por Turno 2026'!C678)*10</f>
        <v>0</v>
      </c>
      <c r="J677" s="57">
        <f>Tabla1[[#This Row],[ENTRADA RO 1 (m3)]]</f>
        <v>0</v>
      </c>
      <c r="K677" s="57">
        <f>Tabla1[[#This Row],[RECHAZO ETAPA 1 (m3)]]</f>
        <v>0</v>
      </c>
      <c r="L677" s="57">
        <f>Tabla1[[#This Row],[PERMEADO ETAPA 1  (m3)]]</f>
        <v>0</v>
      </c>
      <c r="M677" s="56" t="e">
        <f>1-(Tabla1[[#This Row],[VOLUMEN ENVIADO A RO (m3)]]-Tabla1[[#This Row],[VOLUMEN ENVIADO PERMEADO RO (m3)]])/Tabla1[[#This Row],[VOLUMEN ENVIADO A RO (m3)]]</f>
        <v>#DIV/0!</v>
      </c>
      <c r="N677" s="57">
        <f>('[1]Contadores Por Turno 2026'!N679-'[1]Contadores Por Turno 2026'!N678)/1000</f>
        <v>0</v>
      </c>
      <c r="O677" s="57">
        <f>('[1]Contadores Por Turno 2026'!O679-'[1]Contadores Por Turno 2026'!O678)</f>
        <v>0</v>
      </c>
      <c r="P677" s="57">
        <f>+Tabla1[[#This Row],[ENTRADA RO 1 (m3)]]-Tabla1[[#This Row],[PERMEADO ETAPA 1  (m3)]]</f>
        <v>0</v>
      </c>
      <c r="Q677" s="56" t="e">
        <f>1-(Tabla1[[#This Row],[VOLUMEN ENVIADO A RO (m3)]]-Tabla1[[#This Row],[VOLUMEN ENVIADO PERMEADO RO (m3)]])/Tabla1[[#This Row],[VOLUMEN ENVIADO A RO (m3)]]</f>
        <v>#DIV/0!</v>
      </c>
      <c r="R677" s="57">
        <v>0</v>
      </c>
      <c r="S677" s="57" t="e">
        <f>((#REF!-#REF!))</f>
        <v>#REF!</v>
      </c>
      <c r="T677" s="57" t="e">
        <f>Tabla1[[#This Row],[ENTRADA ETAPA 2 (m3)]]-Tabla1[[#This Row],[PERMEADO ETAPA 2 (m3)]]</f>
        <v>#REF!</v>
      </c>
      <c r="U677" s="56" t="s">
        <v>18</v>
      </c>
      <c r="V677" s="57">
        <f>Tabla1[[#This Row],[VOLUMEN ENVIADO PERMEADO RO (m3)]]</f>
        <v>0</v>
      </c>
      <c r="W677" s="101" t="e">
        <f>Tabla1[[#This Row],[TOTAL CONSUMO AGUA LIMPIA PRODUCCIÓN (m3)]]+Tabla1[[#This Row],[TOTAL CONSUMO AGUA RECHAZO PRODUCCIÓN (m3)]]</f>
        <v>#REF!</v>
      </c>
      <c r="X6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7" s="101">
        <v>0</v>
      </c>
      <c r="Z677" s="101"/>
      <c r="AA677" s="101" t="e">
        <f>+Tabla1[[#This Row],[VOLUMEN CONSUMO AGUA LIMPIA TINTORERIA (m3)]]</f>
        <v>#REF!</v>
      </c>
      <c r="AB677" s="104" t="e">
        <f>Tabla1[[#This Row],[VOLUMEN CONSUMO AGUA LIMPIA TINTORERIA (m3)]]/Tabla1[[#This Row],[TOTAL CONSUMO AGUA PRODUCCIÓN (m3)]]</f>
        <v>#REF!</v>
      </c>
      <c r="AC677" s="101" t="e">
        <f>Tabla1[[#This Row],[TOTAL CONSUMO AGUA LIMPIA PRODUCCIÓN (m3)]]-Tabla1[[#This Row],[VOLUMEN CONSUMO AGUA LIMPIA LAVANDERIA (m3)]]</f>
        <v>#REF!</v>
      </c>
      <c r="AD677" s="101">
        <v>0</v>
      </c>
      <c r="AE677" s="105"/>
      <c r="AF677" s="105">
        <v>65</v>
      </c>
      <c r="AG677" s="105">
        <v>45</v>
      </c>
      <c r="AH677" s="105">
        <f>Tabla1[[#This Row],[VOLUMEN CONSUMO AGUA LIMPIA LAVANDERIA (m3)]]</f>
        <v>0</v>
      </c>
      <c r="AI677" s="104" t="e">
        <f>Tabla1[[#This Row],[VOLUMEN CONSUMO AGUA LIMPIA LAVANDERIA (m3)]]/Tabla1[[#This Row],[TOTAL CONSUMO AGUA PRODUCCIÓN (m3)]]</f>
        <v>#REF!</v>
      </c>
      <c r="AJ677" s="105">
        <f>'[1]Contadores Por Turno 2026'!D679-'[1]Contadores Por Turno 2026'!D678</f>
        <v>0</v>
      </c>
      <c r="AK677" s="105">
        <v>0</v>
      </c>
      <c r="AL677" s="105"/>
      <c r="AM677" s="105">
        <v>19</v>
      </c>
      <c r="AN677" s="105">
        <v>0</v>
      </c>
      <c r="AO677" s="218">
        <f>'[1]Contadores Por Turno 2026'!R679-'[1]Contadores Por Turno 2026'!R678</f>
        <v>0</v>
      </c>
      <c r="AP677" s="104" t="str">
        <f t="shared" si="4"/>
        <v>%</v>
      </c>
      <c r="AQ677" s="218">
        <v>5828</v>
      </c>
      <c r="AR677" s="218">
        <v>8</v>
      </c>
      <c r="AS677" s="105">
        <f>'[1]Contadores Por Turno 2026'!L679-'[1]Contadores Por Turno 2026'!L678</f>
        <v>0</v>
      </c>
      <c r="AT677" s="218" t="e">
        <f>#REF!-#REF!</f>
        <v>#REF!</v>
      </c>
      <c r="AU677" s="102">
        <f>'[1]Contadores Por Turno 2026'!U679-'[1]Contadores Por Turno 2026'!U678</f>
        <v>0</v>
      </c>
      <c r="AV677" s="102">
        <f>'[1]Contadores Por Turno 2026'!V679-'[1]Contadores Por Turno 2026'!V678</f>
        <v>0</v>
      </c>
      <c r="AW677" s="102">
        <f>'[1]Contadores Por Turno 2026'!W679-'[1]Contadores Por Turno 2026'!W678</f>
        <v>0</v>
      </c>
      <c r="AX677" s="102"/>
      <c r="AY677" s="345">
        <f>('[1]Contadores Por Turno 2026'!AD679-'[1]Contadores Por Turno 2026'!AD678)</f>
        <v>0</v>
      </c>
      <c r="AZ677" s="345">
        <f>('[1]Contadores Por Turno 2026'!S679-'[1]Contadores Por Turno 2026'!S678)/1000</f>
        <v>0</v>
      </c>
      <c r="BA677" s="225"/>
      <c r="BB677" s="4"/>
    </row>
    <row r="678" spans="1:54" ht="15.75" thickBot="1" x14ac:dyDescent="0.3">
      <c r="A678" s="23">
        <f>+A677</f>
        <v>46248</v>
      </c>
      <c r="B678" s="17">
        <v>2</v>
      </c>
      <c r="C678" s="17">
        <f>WEEKNUM(Tabla1[[#This Row],[FECHA]],2)</f>
        <v>33</v>
      </c>
      <c r="D678" s="17">
        <f>DAY(Tabla1[[#This Row],[FECHA]])</f>
        <v>14</v>
      </c>
      <c r="E678" s="17" t="e">
        <f>#REF!-#REF!</f>
        <v>#REF!</v>
      </c>
      <c r="F678" s="17" t="e">
        <f>#REF!-#REF!</f>
        <v>#REF!</v>
      </c>
      <c r="H67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8" s="17">
        <f>('[1]Contadores Por Turno 2026'!C680-'[1]Contadores Por Turno 2026'!C679)*10</f>
        <v>0</v>
      </c>
      <c r="J678" s="59">
        <f>Tabla1[[#This Row],[ENTRADA RO 1 (m3)]]</f>
        <v>0</v>
      </c>
      <c r="K678" s="59">
        <f>Tabla1[[#This Row],[RECHAZO ETAPA 1 (m3)]]</f>
        <v>0</v>
      </c>
      <c r="L678" s="59">
        <f>Tabla1[[#This Row],[PERMEADO ETAPA 1  (m3)]]</f>
        <v>0</v>
      </c>
      <c r="M678" s="58" t="e">
        <f>1-(Tabla1[[#This Row],[VOLUMEN ENVIADO A RO (m3)]]-Tabla1[[#This Row],[VOLUMEN ENVIADO PERMEADO RO (m3)]])/Tabla1[[#This Row],[VOLUMEN ENVIADO A RO (m3)]]</f>
        <v>#DIV/0!</v>
      </c>
      <c r="N678" s="59">
        <f>('[1]Contadores Por Turno 2026'!N680-'[1]Contadores Por Turno 2026'!N679)/1000</f>
        <v>0</v>
      </c>
      <c r="O678" s="59">
        <f>('[1]Contadores Por Turno 2026'!O680-'[1]Contadores Por Turno 2026'!O679)</f>
        <v>0</v>
      </c>
      <c r="P678" s="59">
        <f>+Tabla1[[#This Row],[ENTRADA RO 1 (m3)]]-Tabla1[[#This Row],[PERMEADO ETAPA 1  (m3)]]</f>
        <v>0</v>
      </c>
      <c r="Q678" s="58" t="e">
        <f>1-(Tabla1[[#This Row],[VOLUMEN ENVIADO A RO (m3)]]-Tabla1[[#This Row],[VOLUMEN ENVIADO PERMEADO RO (m3)]])/Tabla1[[#This Row],[VOLUMEN ENVIADO A RO (m3)]]</f>
        <v>#DIV/0!</v>
      </c>
      <c r="R678" s="59">
        <v>0</v>
      </c>
      <c r="S678" s="59" t="e">
        <f>((#REF!-#REF!))</f>
        <v>#REF!</v>
      </c>
      <c r="T678" s="59" t="e">
        <f>Tabla1[[#This Row],[ENTRADA ETAPA 2 (m3)]]-Tabla1[[#This Row],[PERMEADO ETAPA 2 (m3)]]</f>
        <v>#REF!</v>
      </c>
      <c r="U678" s="58" t="s">
        <v>18</v>
      </c>
      <c r="V678" s="59">
        <f>Tabla1[[#This Row],[VOLUMEN ENVIADO PERMEADO RO (m3)]]</f>
        <v>0</v>
      </c>
      <c r="W678" s="106" t="e">
        <f>Tabla1[[#This Row],[TOTAL CONSUMO AGUA LIMPIA PRODUCCIÓN (m3)]]+Tabla1[[#This Row],[TOTAL CONSUMO AGUA RECHAZO PRODUCCIÓN (m3)]]</f>
        <v>#REF!</v>
      </c>
      <c r="X6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8" s="106">
        <v>0</v>
      </c>
      <c r="Z678" s="106"/>
      <c r="AA678" s="106" t="e">
        <f>+Tabla1[[#This Row],[VOLUMEN CONSUMO AGUA LIMPIA TINTORERIA (m3)]]</f>
        <v>#REF!</v>
      </c>
      <c r="AB678" s="104" t="e">
        <f>Tabla1[[#This Row],[VOLUMEN CONSUMO AGUA LIMPIA TINTORERIA (m3)]]/Tabla1[[#This Row],[TOTAL CONSUMO AGUA PRODUCCIÓN (m3)]]</f>
        <v>#REF!</v>
      </c>
      <c r="AC678" s="106" t="e">
        <f>Tabla1[[#This Row],[TOTAL CONSUMO AGUA LIMPIA PRODUCCIÓN (m3)]]-Tabla1[[#This Row],[VOLUMEN CONSUMO AGUA LIMPIA LAVANDERIA (m3)]]</f>
        <v>#REF!</v>
      </c>
      <c r="AD678" s="106">
        <v>0</v>
      </c>
      <c r="AE678" s="110"/>
      <c r="AF678" s="110">
        <v>65</v>
      </c>
      <c r="AG678" s="110">
        <v>45</v>
      </c>
      <c r="AH678" s="110">
        <f>Tabla1[[#This Row],[VOLUMEN CONSUMO AGUA LIMPIA LAVANDERIA (m3)]]</f>
        <v>0</v>
      </c>
      <c r="AI678" s="104" t="e">
        <f>Tabla1[[#This Row],[VOLUMEN CONSUMO AGUA LIMPIA LAVANDERIA (m3)]]/Tabla1[[#This Row],[TOTAL CONSUMO AGUA PRODUCCIÓN (m3)]]</f>
        <v>#REF!</v>
      </c>
      <c r="AJ678" s="110">
        <f>'[1]Contadores Por Turno 2026'!D680-'[1]Contadores Por Turno 2026'!D679</f>
        <v>0</v>
      </c>
      <c r="AK678" s="110">
        <v>0</v>
      </c>
      <c r="AL678" s="110"/>
      <c r="AM678" s="110">
        <v>19</v>
      </c>
      <c r="AN678" s="110">
        <v>0</v>
      </c>
      <c r="AO678" s="219">
        <f>'[1]Contadores Por Turno 2026'!R680-'[1]Contadores Por Turno 2026'!R679</f>
        <v>0</v>
      </c>
      <c r="AP678" s="109" t="str">
        <f t="shared" si="4"/>
        <v>%</v>
      </c>
      <c r="AQ678" s="219">
        <v>0</v>
      </c>
      <c r="AR678" s="219">
        <v>8</v>
      </c>
      <c r="AS678" s="110">
        <f>'[1]Contadores Por Turno 2026'!L680-'[1]Contadores Por Turno 2026'!L679</f>
        <v>0</v>
      </c>
      <c r="AT678" s="219" t="e">
        <f>#REF!-#REF!</f>
        <v>#REF!</v>
      </c>
      <c r="AU678" s="107">
        <f>'[1]Contadores Por Turno 2026'!U680-'[1]Contadores Por Turno 2026'!U679</f>
        <v>0</v>
      </c>
      <c r="AV678" s="107">
        <f>'[1]Contadores Por Turno 2026'!V680-'[1]Contadores Por Turno 2026'!V679</f>
        <v>0</v>
      </c>
      <c r="AW678" s="107">
        <f>'[1]Contadores Por Turno 2026'!W680-'[1]Contadores Por Turno 2026'!W679</f>
        <v>0</v>
      </c>
      <c r="AX678" s="107"/>
      <c r="AY678" s="346">
        <f>('[1]Contadores Por Turno 2026'!AD680-'[1]Contadores Por Turno 2026'!AD679)</f>
        <v>0</v>
      </c>
      <c r="AZ678" s="346">
        <f>('[1]Contadores Por Turno 2026'!S680-'[1]Contadores Por Turno 2026'!S679)/1000</f>
        <v>0</v>
      </c>
      <c r="BA678" s="225"/>
      <c r="BB678" s="4"/>
    </row>
    <row r="679" spans="1:54" ht="15.75" thickBot="1" x14ac:dyDescent="0.3">
      <c r="A679" s="27">
        <f>+A678</f>
        <v>46248</v>
      </c>
      <c r="B679" s="28">
        <v>3</v>
      </c>
      <c r="C679" s="28">
        <f>WEEKNUM(Tabla1[[#This Row],[FECHA]],2)</f>
        <v>33</v>
      </c>
      <c r="D679" s="28">
        <f>DAY(Tabla1[[#This Row],[FECHA]])</f>
        <v>14</v>
      </c>
      <c r="E679" s="28" t="e">
        <f>#REF!-#REF!</f>
        <v>#REF!</v>
      </c>
      <c r="F679" s="28" t="e">
        <f>#REF!-#REF!</f>
        <v>#REF!</v>
      </c>
      <c r="G679" s="28"/>
      <c r="H67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9" s="28">
        <f>('[1]Contadores Por Turno 2026'!C681-'[1]Contadores Por Turno 2026'!C680)*10</f>
        <v>0</v>
      </c>
      <c r="J679" s="61">
        <f>Tabla1[[#This Row],[ENTRADA RO 1 (m3)]]</f>
        <v>0</v>
      </c>
      <c r="K679" s="61">
        <f>Tabla1[[#This Row],[RECHAZO ETAPA 1 (m3)]]</f>
        <v>0</v>
      </c>
      <c r="L679" s="61">
        <f>Tabla1[[#This Row],[PERMEADO ETAPA 1  (m3)]]</f>
        <v>0</v>
      </c>
      <c r="M679" s="60" t="e">
        <f>1-(Tabla1[[#This Row],[VOLUMEN ENVIADO A RO (m3)]]-Tabla1[[#This Row],[VOLUMEN ENVIADO PERMEADO RO (m3)]])/Tabla1[[#This Row],[VOLUMEN ENVIADO A RO (m3)]]</f>
        <v>#DIV/0!</v>
      </c>
      <c r="N679" s="61">
        <f>('[1]Contadores Por Turno 2026'!N681-'[1]Contadores Por Turno 2026'!N680)/1000</f>
        <v>0</v>
      </c>
      <c r="O679" s="61">
        <f>('[1]Contadores Por Turno 2026'!O681-'[1]Contadores Por Turno 2026'!O680)</f>
        <v>0</v>
      </c>
      <c r="P679" s="61">
        <f>+Tabla1[[#This Row],[ENTRADA RO 1 (m3)]]-Tabla1[[#This Row],[PERMEADO ETAPA 1  (m3)]]</f>
        <v>0</v>
      </c>
      <c r="Q679" s="60" t="e">
        <f>1-(Tabla1[[#This Row],[VOLUMEN ENVIADO A RO (m3)]]-Tabla1[[#This Row],[VOLUMEN ENVIADO PERMEADO RO (m3)]])/Tabla1[[#This Row],[VOLUMEN ENVIADO A RO (m3)]]</f>
        <v>#DIV/0!</v>
      </c>
      <c r="R679" s="61">
        <v>0</v>
      </c>
      <c r="S679" s="61" t="e">
        <f>((#REF!-#REF!))</f>
        <v>#REF!</v>
      </c>
      <c r="T679" s="61" t="e">
        <f>Tabla1[[#This Row],[ENTRADA ETAPA 2 (m3)]]-Tabla1[[#This Row],[PERMEADO ETAPA 2 (m3)]]</f>
        <v>#REF!</v>
      </c>
      <c r="U679" s="60" t="s">
        <v>18</v>
      </c>
      <c r="V679" s="61">
        <f>Tabla1[[#This Row],[VOLUMEN ENVIADO PERMEADO RO (m3)]]</f>
        <v>0</v>
      </c>
      <c r="W679" s="111" t="e">
        <f>Tabla1[[#This Row],[TOTAL CONSUMO AGUA LIMPIA PRODUCCIÓN (m3)]]+Tabla1[[#This Row],[TOTAL CONSUMO AGUA RECHAZO PRODUCCIÓN (m3)]]</f>
        <v>#REF!</v>
      </c>
      <c r="X67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9" s="111">
        <v>0</v>
      </c>
      <c r="Z679" s="111"/>
      <c r="AA679" s="111" t="e">
        <f>+Tabla1[[#This Row],[VOLUMEN CONSUMO AGUA LIMPIA TINTORERIA (m3)]]</f>
        <v>#REF!</v>
      </c>
      <c r="AB679" s="104" t="e">
        <f>Tabla1[[#This Row],[VOLUMEN CONSUMO AGUA LIMPIA TINTORERIA (m3)]]/Tabla1[[#This Row],[TOTAL CONSUMO AGUA PRODUCCIÓN (m3)]]</f>
        <v>#REF!</v>
      </c>
      <c r="AC679" s="111" t="e">
        <f>Tabla1[[#This Row],[TOTAL CONSUMO AGUA LIMPIA PRODUCCIÓN (m3)]]-Tabla1[[#This Row],[VOLUMEN CONSUMO AGUA LIMPIA LAVANDERIA (m3)]]</f>
        <v>#REF!</v>
      </c>
      <c r="AD679" s="111">
        <v>0</v>
      </c>
      <c r="AE679" s="115"/>
      <c r="AF679" s="115">
        <v>65</v>
      </c>
      <c r="AG679" s="115">
        <v>45</v>
      </c>
      <c r="AH679" s="115">
        <f>Tabla1[[#This Row],[VOLUMEN CONSUMO AGUA LIMPIA LAVANDERIA (m3)]]</f>
        <v>0</v>
      </c>
      <c r="AI679" s="104" t="e">
        <f>Tabla1[[#This Row],[VOLUMEN CONSUMO AGUA LIMPIA LAVANDERIA (m3)]]/Tabla1[[#This Row],[TOTAL CONSUMO AGUA PRODUCCIÓN (m3)]]</f>
        <v>#REF!</v>
      </c>
      <c r="AJ679" s="115">
        <f>'[1]Contadores Por Turno 2026'!D681-'[1]Contadores Por Turno 2026'!D680</f>
        <v>0</v>
      </c>
      <c r="AK679" s="115">
        <v>0</v>
      </c>
      <c r="AL679" s="115"/>
      <c r="AM679" s="115">
        <v>19</v>
      </c>
      <c r="AN679" s="115">
        <v>0</v>
      </c>
      <c r="AO679" s="220">
        <f>'[1]Contadores Por Turno 2026'!R681-'[1]Contadores Por Turno 2026'!R680</f>
        <v>0</v>
      </c>
      <c r="AP679" s="114" t="str">
        <f t="shared" si="4"/>
        <v>%</v>
      </c>
      <c r="AQ679" s="220">
        <v>0</v>
      </c>
      <c r="AR679" s="220">
        <v>8</v>
      </c>
      <c r="AS679" s="115">
        <f>'[1]Contadores Por Turno 2026'!L681-'[1]Contadores Por Turno 2026'!L680</f>
        <v>0</v>
      </c>
      <c r="AT679" s="220" t="e">
        <f>#REF!-#REF!</f>
        <v>#REF!</v>
      </c>
      <c r="AU679" s="112">
        <f>'[1]Contadores Por Turno 2026'!U681-'[1]Contadores Por Turno 2026'!U680</f>
        <v>0</v>
      </c>
      <c r="AV679" s="112">
        <f>'[1]Contadores Por Turno 2026'!V681-'[1]Contadores Por Turno 2026'!V680</f>
        <v>0</v>
      </c>
      <c r="AW679" s="112">
        <f>'[1]Contadores Por Turno 2026'!W681-'[1]Contadores Por Turno 2026'!W680</f>
        <v>0</v>
      </c>
      <c r="AX679" s="112"/>
      <c r="AY679" s="112">
        <f>('[1]Contadores Por Turno 2026'!AD681-'[1]Contadores Por Turno 2026'!AD680)</f>
        <v>0</v>
      </c>
      <c r="AZ679" s="112">
        <f>('[1]Contadores Por Turno 2026'!S681-'[1]Contadores Por Turno 2026'!S680)/1000</f>
        <v>0</v>
      </c>
      <c r="BA679" s="225"/>
      <c r="BB679" s="4"/>
    </row>
    <row r="680" spans="1:54" ht="15.75" thickBot="1" x14ac:dyDescent="0.3">
      <c r="A680" s="25">
        <f>+A679+1</f>
        <v>46249</v>
      </c>
      <c r="B680" s="26">
        <v>1</v>
      </c>
      <c r="C680" s="26">
        <f>WEEKNUM(Tabla1[[#This Row],[FECHA]],2)</f>
        <v>33</v>
      </c>
      <c r="D680" s="26">
        <f>DAY(Tabla1[[#This Row],[FECHA]])</f>
        <v>15</v>
      </c>
      <c r="E680" s="26" t="e">
        <f>#REF!-#REF!</f>
        <v>#REF!</v>
      </c>
      <c r="F680" s="26" t="e">
        <f>#REF!-#REF!</f>
        <v>#REF!</v>
      </c>
      <c r="G680" s="26"/>
      <c r="H6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0" s="26">
        <f>('[1]Contadores Por Turno 2026'!C682-'[1]Contadores Por Turno 2026'!C681)*10</f>
        <v>0</v>
      </c>
      <c r="J680" s="57">
        <f>Tabla1[[#This Row],[ENTRADA RO 1 (m3)]]</f>
        <v>0</v>
      </c>
      <c r="K680" s="57">
        <f>Tabla1[[#This Row],[RECHAZO ETAPA 1 (m3)]]</f>
        <v>0</v>
      </c>
      <c r="L680" s="57">
        <f>Tabla1[[#This Row],[PERMEADO ETAPA 1  (m3)]]</f>
        <v>0</v>
      </c>
      <c r="M680" s="56" t="e">
        <f>1-(Tabla1[[#This Row],[VOLUMEN ENVIADO A RO (m3)]]-Tabla1[[#This Row],[VOLUMEN ENVIADO PERMEADO RO (m3)]])/Tabla1[[#This Row],[VOLUMEN ENVIADO A RO (m3)]]</f>
        <v>#DIV/0!</v>
      </c>
      <c r="N680" s="57">
        <f>('[1]Contadores Por Turno 2026'!N682-'[1]Contadores Por Turno 2026'!N681)/1000</f>
        <v>0</v>
      </c>
      <c r="O680" s="57">
        <f>('[1]Contadores Por Turno 2026'!O682-'[1]Contadores Por Turno 2026'!O681)</f>
        <v>0</v>
      </c>
      <c r="P680" s="57">
        <f>+Tabla1[[#This Row],[ENTRADA RO 1 (m3)]]-Tabla1[[#This Row],[PERMEADO ETAPA 1  (m3)]]</f>
        <v>0</v>
      </c>
      <c r="Q680" s="56" t="e">
        <f>1-(Tabla1[[#This Row],[VOLUMEN ENVIADO A RO (m3)]]-Tabla1[[#This Row],[VOLUMEN ENVIADO PERMEADO RO (m3)]])/Tabla1[[#This Row],[VOLUMEN ENVIADO A RO (m3)]]</f>
        <v>#DIV/0!</v>
      </c>
      <c r="R680" s="57">
        <v>0</v>
      </c>
      <c r="S680" s="57" t="e">
        <f>((#REF!-#REF!))</f>
        <v>#REF!</v>
      </c>
      <c r="T680" s="57" t="e">
        <f>Tabla1[[#This Row],[ENTRADA ETAPA 2 (m3)]]-Tabla1[[#This Row],[PERMEADO ETAPA 2 (m3)]]</f>
        <v>#REF!</v>
      </c>
      <c r="U680" s="56" t="s">
        <v>18</v>
      </c>
      <c r="V680" s="57">
        <f>Tabla1[[#This Row],[VOLUMEN ENVIADO PERMEADO RO (m3)]]</f>
        <v>0</v>
      </c>
      <c r="W680" s="101" t="e">
        <f>Tabla1[[#This Row],[TOTAL CONSUMO AGUA LIMPIA PRODUCCIÓN (m3)]]+Tabla1[[#This Row],[TOTAL CONSUMO AGUA RECHAZO PRODUCCIÓN (m3)]]</f>
        <v>#REF!</v>
      </c>
      <c r="X6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0" s="101">
        <v>0</v>
      </c>
      <c r="Z680" s="101"/>
      <c r="AA680" s="101" t="e">
        <f>+Tabla1[[#This Row],[VOLUMEN CONSUMO AGUA LIMPIA TINTORERIA (m3)]]</f>
        <v>#REF!</v>
      </c>
      <c r="AB680" s="104" t="e">
        <f>Tabla1[[#This Row],[VOLUMEN CONSUMO AGUA LIMPIA TINTORERIA (m3)]]/Tabla1[[#This Row],[TOTAL CONSUMO AGUA PRODUCCIÓN (m3)]]</f>
        <v>#REF!</v>
      </c>
      <c r="AC680" s="101" t="e">
        <f>Tabla1[[#This Row],[TOTAL CONSUMO AGUA LIMPIA PRODUCCIÓN (m3)]]-Tabla1[[#This Row],[VOLUMEN CONSUMO AGUA LIMPIA LAVANDERIA (m3)]]</f>
        <v>#REF!</v>
      </c>
      <c r="AD680" s="101">
        <v>0</v>
      </c>
      <c r="AE680" s="105"/>
      <c r="AF680" s="105">
        <v>65</v>
      </c>
      <c r="AG680" s="105">
        <v>45</v>
      </c>
      <c r="AH680" s="105">
        <f>Tabla1[[#This Row],[VOLUMEN CONSUMO AGUA LIMPIA LAVANDERIA (m3)]]</f>
        <v>0</v>
      </c>
      <c r="AI680" s="104" t="e">
        <f>Tabla1[[#This Row],[VOLUMEN CONSUMO AGUA LIMPIA LAVANDERIA (m3)]]/Tabla1[[#This Row],[TOTAL CONSUMO AGUA PRODUCCIÓN (m3)]]</f>
        <v>#REF!</v>
      </c>
      <c r="AJ680" s="105">
        <f>'[1]Contadores Por Turno 2026'!D682-'[1]Contadores Por Turno 2026'!D681</f>
        <v>0</v>
      </c>
      <c r="AK680" s="105">
        <v>0</v>
      </c>
      <c r="AL680" s="105"/>
      <c r="AM680" s="105">
        <v>19</v>
      </c>
      <c r="AN680" s="105">
        <v>0</v>
      </c>
      <c r="AO680" s="218">
        <f>'[1]Contadores Por Turno 2026'!R682-'[1]Contadores Por Turno 2026'!R681</f>
        <v>0</v>
      </c>
      <c r="AP680" s="104" t="str">
        <f t="shared" si="4"/>
        <v>%</v>
      </c>
      <c r="AQ680" s="218">
        <v>4969</v>
      </c>
      <c r="AR680" s="218">
        <v>8</v>
      </c>
      <c r="AS680" s="105">
        <f>'[1]Contadores Por Turno 2026'!L682-'[1]Contadores Por Turno 2026'!L681</f>
        <v>0</v>
      </c>
      <c r="AT680" s="218" t="e">
        <f>#REF!-#REF!</f>
        <v>#REF!</v>
      </c>
      <c r="AU680" s="102">
        <f>'[1]Contadores Por Turno 2026'!U682-'[1]Contadores Por Turno 2026'!U681</f>
        <v>0</v>
      </c>
      <c r="AV680" s="102">
        <f>'[1]Contadores Por Turno 2026'!V682-'[1]Contadores Por Turno 2026'!V681</f>
        <v>0</v>
      </c>
      <c r="AW680" s="102">
        <f>'[1]Contadores Por Turno 2026'!W682-'[1]Contadores Por Turno 2026'!W681</f>
        <v>0</v>
      </c>
      <c r="AX680" s="102"/>
      <c r="AY680" s="345">
        <f>('[1]Contadores Por Turno 2026'!AD682-'[1]Contadores Por Turno 2026'!AD681)</f>
        <v>0</v>
      </c>
      <c r="AZ680" s="345">
        <f>('[1]Contadores Por Turno 2026'!S682-'[1]Contadores Por Turno 2026'!S681)/1000</f>
        <v>0</v>
      </c>
      <c r="BA680" s="225"/>
      <c r="BB680" s="4"/>
    </row>
    <row r="681" spans="1:54" ht="15.75" thickBot="1" x14ac:dyDescent="0.3">
      <c r="A681" s="23">
        <f>+A680</f>
        <v>46249</v>
      </c>
      <c r="B681" s="17">
        <v>2</v>
      </c>
      <c r="C681" s="17">
        <f>WEEKNUM(Tabla1[[#This Row],[FECHA]],2)</f>
        <v>33</v>
      </c>
      <c r="D681" s="17">
        <f>DAY(Tabla1[[#This Row],[FECHA]])</f>
        <v>15</v>
      </c>
      <c r="E681" s="17" t="e">
        <f>#REF!-#REF!</f>
        <v>#REF!</v>
      </c>
      <c r="F681" s="17" t="e">
        <f>#REF!-#REF!</f>
        <v>#REF!</v>
      </c>
      <c r="H68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1" s="17">
        <f>('[1]Contadores Por Turno 2026'!C683-'[1]Contadores Por Turno 2026'!C682)*10</f>
        <v>0</v>
      </c>
      <c r="J681" s="59">
        <f>Tabla1[[#This Row],[ENTRADA RO 1 (m3)]]</f>
        <v>0</v>
      </c>
      <c r="K681" s="59">
        <f>Tabla1[[#This Row],[RECHAZO ETAPA 1 (m3)]]</f>
        <v>0</v>
      </c>
      <c r="L681" s="59">
        <f>Tabla1[[#This Row],[PERMEADO ETAPA 1  (m3)]]</f>
        <v>0</v>
      </c>
      <c r="M681" s="58" t="e">
        <f>1-(Tabla1[[#This Row],[VOLUMEN ENVIADO A RO (m3)]]-Tabla1[[#This Row],[VOLUMEN ENVIADO PERMEADO RO (m3)]])/Tabla1[[#This Row],[VOLUMEN ENVIADO A RO (m3)]]</f>
        <v>#DIV/0!</v>
      </c>
      <c r="N681" s="59">
        <f>('[1]Contadores Por Turno 2026'!N683-'[1]Contadores Por Turno 2026'!N682)/1000</f>
        <v>0</v>
      </c>
      <c r="O681" s="59">
        <f>('[1]Contadores Por Turno 2026'!O683-'[1]Contadores Por Turno 2026'!O682)</f>
        <v>0</v>
      </c>
      <c r="P681" s="59">
        <f>+Tabla1[[#This Row],[ENTRADA RO 1 (m3)]]-Tabla1[[#This Row],[PERMEADO ETAPA 1  (m3)]]</f>
        <v>0</v>
      </c>
      <c r="Q681" s="58" t="e">
        <f>1-(Tabla1[[#This Row],[VOLUMEN ENVIADO A RO (m3)]]-Tabla1[[#This Row],[VOLUMEN ENVIADO PERMEADO RO (m3)]])/Tabla1[[#This Row],[VOLUMEN ENVIADO A RO (m3)]]</f>
        <v>#DIV/0!</v>
      </c>
      <c r="R681" s="59">
        <v>0</v>
      </c>
      <c r="S681" s="59" t="e">
        <f>((#REF!-#REF!))</f>
        <v>#REF!</v>
      </c>
      <c r="T681" s="59" t="e">
        <f>Tabla1[[#This Row],[ENTRADA ETAPA 2 (m3)]]-Tabla1[[#This Row],[PERMEADO ETAPA 2 (m3)]]</f>
        <v>#REF!</v>
      </c>
      <c r="U681" s="58" t="s">
        <v>18</v>
      </c>
      <c r="V681" s="59">
        <f>Tabla1[[#This Row],[VOLUMEN ENVIADO PERMEADO RO (m3)]]</f>
        <v>0</v>
      </c>
      <c r="W681" s="106" t="e">
        <f>Tabla1[[#This Row],[TOTAL CONSUMO AGUA LIMPIA PRODUCCIÓN (m3)]]+Tabla1[[#This Row],[TOTAL CONSUMO AGUA RECHAZO PRODUCCIÓN (m3)]]</f>
        <v>#REF!</v>
      </c>
      <c r="X6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1" s="106">
        <v>0</v>
      </c>
      <c r="Z681" s="106"/>
      <c r="AA681" s="106" t="e">
        <f>+Tabla1[[#This Row],[VOLUMEN CONSUMO AGUA LIMPIA TINTORERIA (m3)]]</f>
        <v>#REF!</v>
      </c>
      <c r="AB681" s="104" t="e">
        <f>Tabla1[[#This Row],[VOLUMEN CONSUMO AGUA LIMPIA TINTORERIA (m3)]]/Tabla1[[#This Row],[TOTAL CONSUMO AGUA PRODUCCIÓN (m3)]]</f>
        <v>#REF!</v>
      </c>
      <c r="AC681" s="106" t="e">
        <f>Tabla1[[#This Row],[TOTAL CONSUMO AGUA LIMPIA PRODUCCIÓN (m3)]]-Tabla1[[#This Row],[VOLUMEN CONSUMO AGUA LIMPIA LAVANDERIA (m3)]]</f>
        <v>#REF!</v>
      </c>
      <c r="AD681" s="106">
        <v>0</v>
      </c>
      <c r="AE681" s="110"/>
      <c r="AF681" s="110">
        <v>65</v>
      </c>
      <c r="AG681" s="110">
        <v>45</v>
      </c>
      <c r="AH681" s="110">
        <f>Tabla1[[#This Row],[VOLUMEN CONSUMO AGUA LIMPIA LAVANDERIA (m3)]]</f>
        <v>0</v>
      </c>
      <c r="AI681" s="104" t="e">
        <f>Tabla1[[#This Row],[VOLUMEN CONSUMO AGUA LIMPIA LAVANDERIA (m3)]]/Tabla1[[#This Row],[TOTAL CONSUMO AGUA PRODUCCIÓN (m3)]]</f>
        <v>#REF!</v>
      </c>
      <c r="AJ681" s="110">
        <f>'[1]Contadores Por Turno 2026'!D683-'[1]Contadores Por Turno 2026'!D682</f>
        <v>0</v>
      </c>
      <c r="AK681" s="110">
        <v>0</v>
      </c>
      <c r="AL681" s="110"/>
      <c r="AM681" s="110">
        <v>19</v>
      </c>
      <c r="AN681" s="110">
        <v>0</v>
      </c>
      <c r="AO681" s="219">
        <f>'[1]Contadores Por Turno 2026'!R683-'[1]Contadores Por Turno 2026'!R682</f>
        <v>0</v>
      </c>
      <c r="AP681" s="109" t="str">
        <f t="shared" si="4"/>
        <v>%</v>
      </c>
      <c r="AQ681" s="219">
        <v>0</v>
      </c>
      <c r="AR681" s="219">
        <v>8</v>
      </c>
      <c r="AS681" s="110">
        <f>'[1]Contadores Por Turno 2026'!L683-'[1]Contadores Por Turno 2026'!L682</f>
        <v>0</v>
      </c>
      <c r="AT681" s="219" t="e">
        <f>#REF!-#REF!</f>
        <v>#REF!</v>
      </c>
      <c r="AU681" s="107">
        <f>'[1]Contadores Por Turno 2026'!U683-'[1]Contadores Por Turno 2026'!U682</f>
        <v>0</v>
      </c>
      <c r="AV681" s="107">
        <f>'[1]Contadores Por Turno 2026'!V683-'[1]Contadores Por Turno 2026'!V682</f>
        <v>0</v>
      </c>
      <c r="AW681" s="107">
        <f>'[1]Contadores Por Turno 2026'!W683-'[1]Contadores Por Turno 2026'!W682</f>
        <v>0</v>
      </c>
      <c r="AX681" s="107"/>
      <c r="AY681" s="346">
        <f>('[1]Contadores Por Turno 2026'!AD683-'[1]Contadores Por Turno 2026'!AD682)</f>
        <v>0</v>
      </c>
      <c r="AZ681" s="346">
        <f>('[1]Contadores Por Turno 2026'!S683-'[1]Contadores Por Turno 2026'!S682)/1000</f>
        <v>0</v>
      </c>
      <c r="BA681" s="225"/>
      <c r="BB681" s="4"/>
    </row>
    <row r="682" spans="1:54" ht="15.75" thickBot="1" x14ac:dyDescent="0.3">
      <c r="A682" s="27">
        <f>+A681</f>
        <v>46249</v>
      </c>
      <c r="B682" s="28">
        <v>3</v>
      </c>
      <c r="C682" s="28">
        <f>WEEKNUM(Tabla1[[#This Row],[FECHA]],2)</f>
        <v>33</v>
      </c>
      <c r="D682" s="28">
        <f>DAY(Tabla1[[#This Row],[FECHA]])</f>
        <v>15</v>
      </c>
      <c r="E682" s="28" t="e">
        <f>#REF!-#REF!</f>
        <v>#REF!</v>
      </c>
      <c r="F682" s="28" t="e">
        <f>#REF!-#REF!</f>
        <v>#REF!</v>
      </c>
      <c r="G682" s="28"/>
      <c r="H68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2" s="28">
        <f>('[1]Contadores Por Turno 2026'!C684-'[1]Contadores Por Turno 2026'!C683)*10</f>
        <v>0</v>
      </c>
      <c r="J682" s="61">
        <f>Tabla1[[#This Row],[ENTRADA RO 1 (m3)]]</f>
        <v>0</v>
      </c>
      <c r="K682" s="61">
        <f>Tabla1[[#This Row],[RECHAZO ETAPA 1 (m3)]]</f>
        <v>0</v>
      </c>
      <c r="L682" s="61">
        <f>Tabla1[[#This Row],[PERMEADO ETAPA 1  (m3)]]</f>
        <v>0</v>
      </c>
      <c r="M682" s="60" t="e">
        <f>1-(Tabla1[[#This Row],[VOLUMEN ENVIADO A RO (m3)]]-Tabla1[[#This Row],[VOLUMEN ENVIADO PERMEADO RO (m3)]])/Tabla1[[#This Row],[VOLUMEN ENVIADO A RO (m3)]]</f>
        <v>#DIV/0!</v>
      </c>
      <c r="N682" s="61">
        <f>('[1]Contadores Por Turno 2026'!N684-'[1]Contadores Por Turno 2026'!N683)/1000</f>
        <v>0</v>
      </c>
      <c r="O682" s="61">
        <f>('[1]Contadores Por Turno 2026'!O684-'[1]Contadores Por Turno 2026'!O683)</f>
        <v>0</v>
      </c>
      <c r="P682" s="61">
        <f>+Tabla1[[#This Row],[ENTRADA RO 1 (m3)]]-Tabla1[[#This Row],[PERMEADO ETAPA 1  (m3)]]</f>
        <v>0</v>
      </c>
      <c r="Q682" s="60" t="e">
        <f>1-(Tabla1[[#This Row],[VOLUMEN ENVIADO A RO (m3)]]-Tabla1[[#This Row],[VOLUMEN ENVIADO PERMEADO RO (m3)]])/Tabla1[[#This Row],[VOLUMEN ENVIADO A RO (m3)]]</f>
        <v>#DIV/0!</v>
      </c>
      <c r="R682" s="61">
        <v>0</v>
      </c>
      <c r="S682" s="61" t="e">
        <f>((#REF!-#REF!))</f>
        <v>#REF!</v>
      </c>
      <c r="T682" s="61" t="e">
        <f>Tabla1[[#This Row],[ENTRADA ETAPA 2 (m3)]]-Tabla1[[#This Row],[PERMEADO ETAPA 2 (m3)]]</f>
        <v>#REF!</v>
      </c>
      <c r="U682" s="60" t="s">
        <v>18</v>
      </c>
      <c r="V682" s="61">
        <f>Tabla1[[#This Row],[VOLUMEN ENVIADO PERMEADO RO (m3)]]</f>
        <v>0</v>
      </c>
      <c r="W682" s="111" t="e">
        <f>Tabla1[[#This Row],[TOTAL CONSUMO AGUA LIMPIA PRODUCCIÓN (m3)]]+Tabla1[[#This Row],[TOTAL CONSUMO AGUA RECHAZO PRODUCCIÓN (m3)]]</f>
        <v>#REF!</v>
      </c>
      <c r="X68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2" s="111">
        <v>0</v>
      </c>
      <c r="Z682" s="111"/>
      <c r="AA682" s="111" t="e">
        <f>+Tabla1[[#This Row],[VOLUMEN CONSUMO AGUA LIMPIA TINTORERIA (m3)]]</f>
        <v>#REF!</v>
      </c>
      <c r="AB682" s="104" t="e">
        <f>Tabla1[[#This Row],[VOLUMEN CONSUMO AGUA LIMPIA TINTORERIA (m3)]]/Tabla1[[#This Row],[TOTAL CONSUMO AGUA PRODUCCIÓN (m3)]]</f>
        <v>#REF!</v>
      </c>
      <c r="AC682" s="111" t="e">
        <f>Tabla1[[#This Row],[TOTAL CONSUMO AGUA LIMPIA PRODUCCIÓN (m3)]]-Tabla1[[#This Row],[VOLUMEN CONSUMO AGUA LIMPIA LAVANDERIA (m3)]]</f>
        <v>#REF!</v>
      </c>
      <c r="AD682" s="111">
        <v>0</v>
      </c>
      <c r="AE682" s="115"/>
      <c r="AF682" s="115">
        <v>65</v>
      </c>
      <c r="AG682" s="115">
        <v>45</v>
      </c>
      <c r="AH682" s="115">
        <f>Tabla1[[#This Row],[VOLUMEN CONSUMO AGUA LIMPIA LAVANDERIA (m3)]]</f>
        <v>0</v>
      </c>
      <c r="AI682" s="104" t="e">
        <f>Tabla1[[#This Row],[VOLUMEN CONSUMO AGUA LIMPIA LAVANDERIA (m3)]]/Tabla1[[#This Row],[TOTAL CONSUMO AGUA PRODUCCIÓN (m3)]]</f>
        <v>#REF!</v>
      </c>
      <c r="AJ682" s="115">
        <f>'[1]Contadores Por Turno 2026'!D684-'[1]Contadores Por Turno 2026'!D683</f>
        <v>0</v>
      </c>
      <c r="AK682" s="115">
        <v>0</v>
      </c>
      <c r="AL682" s="115"/>
      <c r="AM682" s="115">
        <v>19</v>
      </c>
      <c r="AN682" s="115">
        <v>0</v>
      </c>
      <c r="AO682" s="220">
        <f>'[1]Contadores Por Turno 2026'!R684-'[1]Contadores Por Turno 2026'!R683</f>
        <v>0</v>
      </c>
      <c r="AP682" s="114" t="str">
        <f t="shared" si="4"/>
        <v>%</v>
      </c>
      <c r="AQ682" s="220">
        <v>0</v>
      </c>
      <c r="AR682" s="220">
        <v>8</v>
      </c>
      <c r="AS682" s="115">
        <f>'[1]Contadores Por Turno 2026'!L684-'[1]Contadores Por Turno 2026'!L683</f>
        <v>0</v>
      </c>
      <c r="AT682" s="220" t="e">
        <f>#REF!-#REF!</f>
        <v>#REF!</v>
      </c>
      <c r="AU682" s="112">
        <f>'[1]Contadores Por Turno 2026'!U684-'[1]Contadores Por Turno 2026'!U683</f>
        <v>0</v>
      </c>
      <c r="AV682" s="112">
        <f>'[1]Contadores Por Turno 2026'!V684-'[1]Contadores Por Turno 2026'!V683</f>
        <v>0</v>
      </c>
      <c r="AW682" s="112">
        <f>'[1]Contadores Por Turno 2026'!W684-'[1]Contadores Por Turno 2026'!W683</f>
        <v>0</v>
      </c>
      <c r="AX682" s="112"/>
      <c r="AY682" s="112">
        <f>('[1]Contadores Por Turno 2026'!AD684-'[1]Contadores Por Turno 2026'!AD683)</f>
        <v>0</v>
      </c>
      <c r="AZ682" s="112">
        <f>('[1]Contadores Por Turno 2026'!S684-'[1]Contadores Por Turno 2026'!S683)/1000</f>
        <v>0</v>
      </c>
      <c r="BA682" s="225"/>
      <c r="BB682" s="4"/>
    </row>
    <row r="683" spans="1:54" ht="15.75" thickBot="1" x14ac:dyDescent="0.3">
      <c r="A683" s="25">
        <f>+A682+1</f>
        <v>46250</v>
      </c>
      <c r="B683" s="26">
        <v>1</v>
      </c>
      <c r="C683" s="26">
        <f>WEEKNUM(Tabla1[[#This Row],[FECHA]],2)</f>
        <v>33</v>
      </c>
      <c r="D683" s="26">
        <f>DAY(Tabla1[[#This Row],[FECHA]])</f>
        <v>16</v>
      </c>
      <c r="E683" s="26" t="e">
        <f>#REF!-#REF!</f>
        <v>#REF!</v>
      </c>
      <c r="F683" s="26" t="e">
        <f>#REF!-#REF!</f>
        <v>#REF!</v>
      </c>
      <c r="G683" s="26"/>
      <c r="H6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3" s="26">
        <f>('[1]Contadores Por Turno 2026'!C685-'[1]Contadores Por Turno 2026'!C684)*10</f>
        <v>0</v>
      </c>
      <c r="J683" s="57">
        <f>Tabla1[[#This Row],[ENTRADA RO 1 (m3)]]</f>
        <v>0</v>
      </c>
      <c r="K683" s="57">
        <f>Tabla1[[#This Row],[RECHAZO ETAPA 1 (m3)]]</f>
        <v>0</v>
      </c>
      <c r="L683" s="57">
        <f>Tabla1[[#This Row],[PERMEADO ETAPA 1  (m3)]]</f>
        <v>0</v>
      </c>
      <c r="M683" s="56" t="e">
        <f>1-(Tabla1[[#This Row],[VOLUMEN ENVIADO A RO (m3)]]-Tabla1[[#This Row],[VOLUMEN ENVIADO PERMEADO RO (m3)]])/Tabla1[[#This Row],[VOLUMEN ENVIADO A RO (m3)]]</f>
        <v>#DIV/0!</v>
      </c>
      <c r="N683" s="57">
        <f>('[1]Contadores Por Turno 2026'!N685-'[1]Contadores Por Turno 2026'!N684)/1000</f>
        <v>0</v>
      </c>
      <c r="O683" s="57">
        <f>('[1]Contadores Por Turno 2026'!O685-'[1]Contadores Por Turno 2026'!O684)</f>
        <v>0</v>
      </c>
      <c r="P683" s="57">
        <f>+Tabla1[[#This Row],[ENTRADA RO 1 (m3)]]-Tabla1[[#This Row],[PERMEADO ETAPA 1  (m3)]]</f>
        <v>0</v>
      </c>
      <c r="Q683" s="56" t="e">
        <f>1-(Tabla1[[#This Row],[VOLUMEN ENVIADO A RO (m3)]]-Tabla1[[#This Row],[VOLUMEN ENVIADO PERMEADO RO (m3)]])/Tabla1[[#This Row],[VOLUMEN ENVIADO A RO (m3)]]</f>
        <v>#DIV/0!</v>
      </c>
      <c r="R683" s="57">
        <v>0</v>
      </c>
      <c r="S683" s="57" t="e">
        <f>((#REF!-#REF!))</f>
        <v>#REF!</v>
      </c>
      <c r="T683" s="57" t="e">
        <f>Tabla1[[#This Row],[ENTRADA ETAPA 2 (m3)]]-Tabla1[[#This Row],[PERMEADO ETAPA 2 (m3)]]</f>
        <v>#REF!</v>
      </c>
      <c r="U683" s="56" t="s">
        <v>18</v>
      </c>
      <c r="V683" s="57">
        <f>Tabla1[[#This Row],[VOLUMEN ENVIADO PERMEADO RO (m3)]]</f>
        <v>0</v>
      </c>
      <c r="W683" s="101" t="e">
        <f>Tabla1[[#This Row],[TOTAL CONSUMO AGUA LIMPIA PRODUCCIÓN (m3)]]+Tabla1[[#This Row],[TOTAL CONSUMO AGUA RECHAZO PRODUCCIÓN (m3)]]</f>
        <v>#REF!</v>
      </c>
      <c r="X6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3" s="101">
        <v>0</v>
      </c>
      <c r="Z683" s="101"/>
      <c r="AA683" s="101" t="e">
        <f>+Tabla1[[#This Row],[VOLUMEN CONSUMO AGUA LIMPIA TINTORERIA (m3)]]</f>
        <v>#REF!</v>
      </c>
      <c r="AB683" s="104" t="e">
        <f>Tabla1[[#This Row],[VOLUMEN CONSUMO AGUA LIMPIA TINTORERIA (m3)]]/Tabla1[[#This Row],[TOTAL CONSUMO AGUA PRODUCCIÓN (m3)]]</f>
        <v>#REF!</v>
      </c>
      <c r="AC683" s="101" t="e">
        <f>Tabla1[[#This Row],[TOTAL CONSUMO AGUA LIMPIA PRODUCCIÓN (m3)]]-Tabla1[[#This Row],[VOLUMEN CONSUMO AGUA LIMPIA LAVANDERIA (m3)]]</f>
        <v>#REF!</v>
      </c>
      <c r="AD683" s="101">
        <v>0</v>
      </c>
      <c r="AE683" s="105"/>
      <c r="AF683" s="105">
        <v>65</v>
      </c>
      <c r="AG683" s="105">
        <v>45</v>
      </c>
      <c r="AH683" s="105">
        <f>Tabla1[[#This Row],[VOLUMEN CONSUMO AGUA LIMPIA LAVANDERIA (m3)]]</f>
        <v>0</v>
      </c>
      <c r="AI683" s="104" t="e">
        <f>Tabla1[[#This Row],[VOLUMEN CONSUMO AGUA LIMPIA LAVANDERIA (m3)]]/Tabla1[[#This Row],[TOTAL CONSUMO AGUA PRODUCCIÓN (m3)]]</f>
        <v>#REF!</v>
      </c>
      <c r="AJ683" s="105">
        <f>'[1]Contadores Por Turno 2026'!D685-'[1]Contadores Por Turno 2026'!D684</f>
        <v>0</v>
      </c>
      <c r="AK683" s="105">
        <v>0</v>
      </c>
      <c r="AL683" s="105"/>
      <c r="AM683" s="105">
        <v>19</v>
      </c>
      <c r="AN683" s="105">
        <v>0</v>
      </c>
      <c r="AO683" s="218">
        <f>'[1]Contadores Por Turno 2026'!R685-'[1]Contadores Por Turno 2026'!R684</f>
        <v>0</v>
      </c>
      <c r="AP683" s="104" t="str">
        <f t="shared" si="4"/>
        <v>%</v>
      </c>
      <c r="AQ683" s="218">
        <v>0</v>
      </c>
      <c r="AR683" s="218">
        <v>8</v>
      </c>
      <c r="AS683" s="105">
        <f>'[1]Contadores Por Turno 2026'!L685-'[1]Contadores Por Turno 2026'!L684</f>
        <v>0</v>
      </c>
      <c r="AT683" s="218" t="e">
        <f>#REF!-#REF!</f>
        <v>#REF!</v>
      </c>
      <c r="AU683" s="102">
        <f>'[1]Contadores Por Turno 2026'!U685-'[1]Contadores Por Turno 2026'!U684</f>
        <v>0</v>
      </c>
      <c r="AV683" s="102">
        <f>'[1]Contadores Por Turno 2026'!V685-'[1]Contadores Por Turno 2026'!V684</f>
        <v>0</v>
      </c>
      <c r="AW683" s="102">
        <f>'[1]Contadores Por Turno 2026'!W685-'[1]Contadores Por Turno 2026'!W684</f>
        <v>0</v>
      </c>
      <c r="AX683" s="102"/>
      <c r="AY683" s="345">
        <f>('[1]Contadores Por Turno 2026'!AD685-'[1]Contadores Por Turno 2026'!AD684)</f>
        <v>0</v>
      </c>
      <c r="AZ683" s="345">
        <f>('[1]Contadores Por Turno 2026'!S685-'[1]Contadores Por Turno 2026'!S684)/1000</f>
        <v>0</v>
      </c>
      <c r="BA683" s="225"/>
      <c r="BB683" s="4"/>
    </row>
    <row r="684" spans="1:54" ht="15.75" thickBot="1" x14ac:dyDescent="0.3">
      <c r="A684" s="23">
        <f>+A683</f>
        <v>46250</v>
      </c>
      <c r="B684" s="17">
        <v>2</v>
      </c>
      <c r="C684" s="17">
        <f>WEEKNUM(Tabla1[[#This Row],[FECHA]],2)</f>
        <v>33</v>
      </c>
      <c r="D684" s="17">
        <f>DAY(Tabla1[[#This Row],[FECHA]])</f>
        <v>16</v>
      </c>
      <c r="E684" s="17" t="e">
        <f>#REF!-#REF!</f>
        <v>#REF!</v>
      </c>
      <c r="F684" s="17" t="e">
        <f>#REF!-#REF!</f>
        <v>#REF!</v>
      </c>
      <c r="H68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4" s="17">
        <f>('[1]Contadores Por Turno 2026'!C686-'[1]Contadores Por Turno 2026'!C685)*10</f>
        <v>0</v>
      </c>
      <c r="J684" s="59">
        <f>Tabla1[[#This Row],[ENTRADA RO 1 (m3)]]</f>
        <v>0</v>
      </c>
      <c r="K684" s="59">
        <f>Tabla1[[#This Row],[RECHAZO ETAPA 1 (m3)]]</f>
        <v>0</v>
      </c>
      <c r="L684" s="59">
        <f>Tabla1[[#This Row],[PERMEADO ETAPA 1  (m3)]]</f>
        <v>0</v>
      </c>
      <c r="M684" s="58" t="e">
        <f>1-(Tabla1[[#This Row],[VOLUMEN ENVIADO A RO (m3)]]-Tabla1[[#This Row],[VOLUMEN ENVIADO PERMEADO RO (m3)]])/Tabla1[[#This Row],[VOLUMEN ENVIADO A RO (m3)]]</f>
        <v>#DIV/0!</v>
      </c>
      <c r="N684" s="59">
        <f>('[1]Contadores Por Turno 2026'!N686-'[1]Contadores Por Turno 2026'!N685)/1000</f>
        <v>0</v>
      </c>
      <c r="O684" s="59">
        <f>('[1]Contadores Por Turno 2026'!O686-'[1]Contadores Por Turno 2026'!O685)</f>
        <v>0</v>
      </c>
      <c r="P684" s="59">
        <f>+Tabla1[[#This Row],[ENTRADA RO 1 (m3)]]-Tabla1[[#This Row],[PERMEADO ETAPA 1  (m3)]]</f>
        <v>0</v>
      </c>
      <c r="Q684" s="58" t="e">
        <f>1-(Tabla1[[#This Row],[VOLUMEN ENVIADO A RO (m3)]]-Tabla1[[#This Row],[VOLUMEN ENVIADO PERMEADO RO (m3)]])/Tabla1[[#This Row],[VOLUMEN ENVIADO A RO (m3)]]</f>
        <v>#DIV/0!</v>
      </c>
      <c r="R684" s="59">
        <v>0</v>
      </c>
      <c r="S684" s="59" t="e">
        <f>((#REF!-#REF!))</f>
        <v>#REF!</v>
      </c>
      <c r="T684" s="59" t="e">
        <f>Tabla1[[#This Row],[ENTRADA ETAPA 2 (m3)]]-Tabla1[[#This Row],[PERMEADO ETAPA 2 (m3)]]</f>
        <v>#REF!</v>
      </c>
      <c r="U684" s="58" t="s">
        <v>18</v>
      </c>
      <c r="V684" s="59">
        <f>Tabla1[[#This Row],[VOLUMEN ENVIADO PERMEADO RO (m3)]]</f>
        <v>0</v>
      </c>
      <c r="W684" s="106" t="e">
        <f>Tabla1[[#This Row],[TOTAL CONSUMO AGUA LIMPIA PRODUCCIÓN (m3)]]+Tabla1[[#This Row],[TOTAL CONSUMO AGUA RECHAZO PRODUCCIÓN (m3)]]</f>
        <v>#REF!</v>
      </c>
      <c r="X6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4" s="106">
        <v>0</v>
      </c>
      <c r="Z684" s="106"/>
      <c r="AA684" s="106" t="e">
        <f>+Tabla1[[#This Row],[VOLUMEN CONSUMO AGUA LIMPIA TINTORERIA (m3)]]</f>
        <v>#REF!</v>
      </c>
      <c r="AB684" s="104" t="e">
        <f>Tabla1[[#This Row],[VOLUMEN CONSUMO AGUA LIMPIA TINTORERIA (m3)]]/Tabla1[[#This Row],[TOTAL CONSUMO AGUA PRODUCCIÓN (m3)]]</f>
        <v>#REF!</v>
      </c>
      <c r="AC684" s="106" t="e">
        <f>Tabla1[[#This Row],[TOTAL CONSUMO AGUA LIMPIA PRODUCCIÓN (m3)]]-Tabla1[[#This Row],[VOLUMEN CONSUMO AGUA LIMPIA LAVANDERIA (m3)]]</f>
        <v>#REF!</v>
      </c>
      <c r="AD684" s="106">
        <v>0</v>
      </c>
      <c r="AE684" s="110"/>
      <c r="AF684" s="110">
        <v>65</v>
      </c>
      <c r="AG684" s="110">
        <v>45</v>
      </c>
      <c r="AH684" s="110">
        <f>Tabla1[[#This Row],[VOLUMEN CONSUMO AGUA LIMPIA LAVANDERIA (m3)]]</f>
        <v>0</v>
      </c>
      <c r="AI684" s="104" t="e">
        <f>Tabla1[[#This Row],[VOLUMEN CONSUMO AGUA LIMPIA LAVANDERIA (m3)]]/Tabla1[[#This Row],[TOTAL CONSUMO AGUA PRODUCCIÓN (m3)]]</f>
        <v>#REF!</v>
      </c>
      <c r="AJ684" s="110">
        <f>'[1]Contadores Por Turno 2026'!D686-'[1]Contadores Por Turno 2026'!D685</f>
        <v>0</v>
      </c>
      <c r="AK684" s="110">
        <v>0</v>
      </c>
      <c r="AL684" s="110"/>
      <c r="AM684" s="110">
        <v>19</v>
      </c>
      <c r="AN684" s="110">
        <v>0</v>
      </c>
      <c r="AO684" s="219">
        <f>'[1]Contadores Por Turno 2026'!R686-'[1]Contadores Por Turno 2026'!R685</f>
        <v>0</v>
      </c>
      <c r="AP684" s="109" t="str">
        <f t="shared" si="4"/>
        <v>%</v>
      </c>
      <c r="AQ684" s="219">
        <v>0</v>
      </c>
      <c r="AR684" s="219">
        <v>8</v>
      </c>
      <c r="AS684" s="110">
        <f>'[1]Contadores Por Turno 2026'!L686-'[1]Contadores Por Turno 2026'!L685</f>
        <v>0</v>
      </c>
      <c r="AT684" s="219" t="e">
        <f>#REF!-#REF!</f>
        <v>#REF!</v>
      </c>
      <c r="AU684" s="107">
        <f>'[1]Contadores Por Turno 2026'!U686-'[1]Contadores Por Turno 2026'!U685</f>
        <v>0</v>
      </c>
      <c r="AV684" s="107">
        <f>'[1]Contadores Por Turno 2026'!V686-'[1]Contadores Por Turno 2026'!V685</f>
        <v>0</v>
      </c>
      <c r="AW684" s="107">
        <f>'[1]Contadores Por Turno 2026'!W686-'[1]Contadores Por Turno 2026'!W685</f>
        <v>0</v>
      </c>
      <c r="AX684" s="107"/>
      <c r="AY684" s="346">
        <f>('[1]Contadores Por Turno 2026'!AD686-'[1]Contadores Por Turno 2026'!AD685)</f>
        <v>0</v>
      </c>
      <c r="AZ684" s="346">
        <f>('[1]Contadores Por Turno 2026'!S686-'[1]Contadores Por Turno 2026'!S685)/1000</f>
        <v>0</v>
      </c>
      <c r="BA684" s="225"/>
      <c r="BB684" s="4"/>
    </row>
    <row r="685" spans="1:54" ht="15.75" thickBot="1" x14ac:dyDescent="0.3">
      <c r="A685" s="27">
        <f>+A684</f>
        <v>46250</v>
      </c>
      <c r="B685" s="28">
        <v>3</v>
      </c>
      <c r="C685" s="28">
        <f>WEEKNUM(Tabla1[[#This Row],[FECHA]],2)</f>
        <v>33</v>
      </c>
      <c r="D685" s="28">
        <f>DAY(Tabla1[[#This Row],[FECHA]])</f>
        <v>16</v>
      </c>
      <c r="E685" s="28" t="e">
        <f>#REF!-#REF!</f>
        <v>#REF!</v>
      </c>
      <c r="F685" s="28" t="e">
        <f>#REF!-#REF!</f>
        <v>#REF!</v>
      </c>
      <c r="G685" s="28"/>
      <c r="H68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5" s="28">
        <f>('[1]Contadores Por Turno 2026'!C687-'[1]Contadores Por Turno 2026'!C686)*10</f>
        <v>0</v>
      </c>
      <c r="J685" s="61">
        <f>Tabla1[[#This Row],[ENTRADA RO 1 (m3)]]</f>
        <v>0</v>
      </c>
      <c r="K685" s="61">
        <f>Tabla1[[#This Row],[RECHAZO ETAPA 1 (m3)]]</f>
        <v>0</v>
      </c>
      <c r="L685" s="61">
        <f>Tabla1[[#This Row],[PERMEADO ETAPA 1  (m3)]]</f>
        <v>0</v>
      </c>
      <c r="M685" s="60" t="e">
        <f>1-(Tabla1[[#This Row],[VOLUMEN ENVIADO A RO (m3)]]-Tabla1[[#This Row],[VOLUMEN ENVIADO PERMEADO RO (m3)]])/Tabla1[[#This Row],[VOLUMEN ENVIADO A RO (m3)]]</f>
        <v>#DIV/0!</v>
      </c>
      <c r="N685" s="61">
        <f>('[1]Contadores Por Turno 2026'!N687-'[1]Contadores Por Turno 2026'!N686)/1000</f>
        <v>0</v>
      </c>
      <c r="O685" s="61">
        <f>('[1]Contadores Por Turno 2026'!O687-'[1]Contadores Por Turno 2026'!O686)</f>
        <v>0</v>
      </c>
      <c r="P685" s="61">
        <f>+Tabla1[[#This Row],[ENTRADA RO 1 (m3)]]-Tabla1[[#This Row],[PERMEADO ETAPA 1  (m3)]]</f>
        <v>0</v>
      </c>
      <c r="Q685" s="60" t="e">
        <f>1-(Tabla1[[#This Row],[VOLUMEN ENVIADO A RO (m3)]]-Tabla1[[#This Row],[VOLUMEN ENVIADO PERMEADO RO (m3)]])/Tabla1[[#This Row],[VOLUMEN ENVIADO A RO (m3)]]</f>
        <v>#DIV/0!</v>
      </c>
      <c r="R685" s="61">
        <v>0</v>
      </c>
      <c r="S685" s="61" t="e">
        <f>((#REF!-#REF!))</f>
        <v>#REF!</v>
      </c>
      <c r="T685" s="61" t="e">
        <f>Tabla1[[#This Row],[ENTRADA ETAPA 2 (m3)]]-Tabla1[[#This Row],[PERMEADO ETAPA 2 (m3)]]</f>
        <v>#REF!</v>
      </c>
      <c r="U685" s="60" t="s">
        <v>18</v>
      </c>
      <c r="V685" s="61">
        <f>Tabla1[[#This Row],[VOLUMEN ENVIADO PERMEADO RO (m3)]]</f>
        <v>0</v>
      </c>
      <c r="W685" s="111" t="e">
        <f>Tabla1[[#This Row],[TOTAL CONSUMO AGUA LIMPIA PRODUCCIÓN (m3)]]+Tabla1[[#This Row],[TOTAL CONSUMO AGUA RECHAZO PRODUCCIÓN (m3)]]</f>
        <v>#REF!</v>
      </c>
      <c r="X68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5" s="111">
        <v>0</v>
      </c>
      <c r="Z685" s="111"/>
      <c r="AA685" s="111" t="e">
        <f>+Tabla1[[#This Row],[VOLUMEN CONSUMO AGUA LIMPIA TINTORERIA (m3)]]</f>
        <v>#REF!</v>
      </c>
      <c r="AB685" s="104" t="e">
        <f>Tabla1[[#This Row],[VOLUMEN CONSUMO AGUA LIMPIA TINTORERIA (m3)]]/Tabla1[[#This Row],[TOTAL CONSUMO AGUA PRODUCCIÓN (m3)]]</f>
        <v>#REF!</v>
      </c>
      <c r="AC685" s="111" t="e">
        <f>Tabla1[[#This Row],[TOTAL CONSUMO AGUA LIMPIA PRODUCCIÓN (m3)]]-Tabla1[[#This Row],[VOLUMEN CONSUMO AGUA LIMPIA LAVANDERIA (m3)]]</f>
        <v>#REF!</v>
      </c>
      <c r="AD685" s="111">
        <v>0</v>
      </c>
      <c r="AE685" s="115"/>
      <c r="AF685" s="115">
        <v>65</v>
      </c>
      <c r="AG685" s="115">
        <v>45</v>
      </c>
      <c r="AH685" s="115">
        <f>Tabla1[[#This Row],[VOLUMEN CONSUMO AGUA LIMPIA LAVANDERIA (m3)]]</f>
        <v>0</v>
      </c>
      <c r="AI685" s="104" t="e">
        <f>Tabla1[[#This Row],[VOLUMEN CONSUMO AGUA LIMPIA LAVANDERIA (m3)]]/Tabla1[[#This Row],[TOTAL CONSUMO AGUA PRODUCCIÓN (m3)]]</f>
        <v>#REF!</v>
      </c>
      <c r="AJ685" s="115">
        <f>'[1]Contadores Por Turno 2026'!D687-'[1]Contadores Por Turno 2026'!D686</f>
        <v>0</v>
      </c>
      <c r="AK685" s="115">
        <v>0</v>
      </c>
      <c r="AL685" s="115"/>
      <c r="AM685" s="115">
        <v>19</v>
      </c>
      <c r="AN685" s="115">
        <v>0</v>
      </c>
      <c r="AO685" s="220">
        <f>'[1]Contadores Por Turno 2026'!R687-'[1]Contadores Por Turno 2026'!R686</f>
        <v>0</v>
      </c>
      <c r="AP685" s="114" t="str">
        <f t="shared" si="4"/>
        <v>%</v>
      </c>
      <c r="AQ685" s="220">
        <v>0</v>
      </c>
      <c r="AR685" s="220">
        <v>8</v>
      </c>
      <c r="AS685" s="115">
        <f>'[1]Contadores Por Turno 2026'!L687-'[1]Contadores Por Turno 2026'!L686</f>
        <v>0</v>
      </c>
      <c r="AT685" s="220" t="e">
        <f>#REF!-#REF!</f>
        <v>#REF!</v>
      </c>
      <c r="AU685" s="112">
        <f>'[1]Contadores Por Turno 2026'!U687-'[1]Contadores Por Turno 2026'!U686</f>
        <v>0</v>
      </c>
      <c r="AV685" s="112">
        <f>'[1]Contadores Por Turno 2026'!V687-'[1]Contadores Por Turno 2026'!V686</f>
        <v>0</v>
      </c>
      <c r="AW685" s="112">
        <f>'[1]Contadores Por Turno 2026'!W687-'[1]Contadores Por Turno 2026'!W686</f>
        <v>0</v>
      </c>
      <c r="AX685" s="112"/>
      <c r="AY685" s="112">
        <f>('[1]Contadores Por Turno 2026'!AD687-'[1]Contadores Por Turno 2026'!AD686)</f>
        <v>0</v>
      </c>
      <c r="AZ685" s="112">
        <f>('[1]Contadores Por Turno 2026'!S687-'[1]Contadores Por Turno 2026'!S686)/1000</f>
        <v>0</v>
      </c>
      <c r="BA685" s="225"/>
      <c r="BB685" s="4"/>
    </row>
    <row r="686" spans="1:54" ht="15.75" thickBot="1" x14ac:dyDescent="0.3">
      <c r="A686" s="25">
        <f>+A685+1</f>
        <v>46251</v>
      </c>
      <c r="B686" s="26">
        <v>1</v>
      </c>
      <c r="C686" s="26">
        <f>WEEKNUM(Tabla1[[#This Row],[FECHA]],2)</f>
        <v>34</v>
      </c>
      <c r="D686" s="26">
        <f>DAY(Tabla1[[#This Row],[FECHA]])</f>
        <v>17</v>
      </c>
      <c r="E686" s="26" t="e">
        <f>#REF!-#REF!</f>
        <v>#REF!</v>
      </c>
      <c r="F686" s="26" t="e">
        <f>#REF!-#REF!</f>
        <v>#REF!</v>
      </c>
      <c r="G686" s="26"/>
      <c r="H6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6" s="26">
        <f>('[1]Contadores Por Turno 2026'!C688-'[1]Contadores Por Turno 2026'!C687)*10</f>
        <v>0</v>
      </c>
      <c r="J686" s="57">
        <f>Tabla1[[#This Row],[ENTRADA RO 1 (m3)]]</f>
        <v>0</v>
      </c>
      <c r="K686" s="57">
        <f>Tabla1[[#This Row],[RECHAZO ETAPA 1 (m3)]]</f>
        <v>0</v>
      </c>
      <c r="L686" s="57">
        <f>Tabla1[[#This Row],[PERMEADO ETAPA 1  (m3)]]</f>
        <v>0</v>
      </c>
      <c r="M686" s="56" t="e">
        <f>1-(Tabla1[[#This Row],[VOLUMEN ENVIADO A RO (m3)]]-Tabla1[[#This Row],[VOLUMEN ENVIADO PERMEADO RO (m3)]])/Tabla1[[#This Row],[VOLUMEN ENVIADO A RO (m3)]]</f>
        <v>#DIV/0!</v>
      </c>
      <c r="N686" s="57">
        <f>('[1]Contadores Por Turno 2026'!N688-'[1]Contadores Por Turno 2026'!N687)/1000</f>
        <v>0</v>
      </c>
      <c r="O686" s="57">
        <f>('[1]Contadores Por Turno 2026'!O688-'[1]Contadores Por Turno 2026'!O687)</f>
        <v>0</v>
      </c>
      <c r="P686" s="57">
        <f>+Tabla1[[#This Row],[ENTRADA RO 1 (m3)]]-Tabla1[[#This Row],[PERMEADO ETAPA 1  (m3)]]</f>
        <v>0</v>
      </c>
      <c r="Q686" s="56" t="e">
        <f>1-(Tabla1[[#This Row],[VOLUMEN ENVIADO A RO (m3)]]-Tabla1[[#This Row],[VOLUMEN ENVIADO PERMEADO RO (m3)]])/Tabla1[[#This Row],[VOLUMEN ENVIADO A RO (m3)]]</f>
        <v>#DIV/0!</v>
      </c>
      <c r="R686" s="57">
        <v>0</v>
      </c>
      <c r="S686" s="57" t="e">
        <f>((#REF!-#REF!))</f>
        <v>#REF!</v>
      </c>
      <c r="T686" s="57" t="e">
        <f>Tabla1[[#This Row],[ENTRADA ETAPA 2 (m3)]]-Tabla1[[#This Row],[PERMEADO ETAPA 2 (m3)]]</f>
        <v>#REF!</v>
      </c>
      <c r="U686" s="56" t="s">
        <v>18</v>
      </c>
      <c r="V686" s="57">
        <f>Tabla1[[#This Row],[VOLUMEN ENVIADO PERMEADO RO (m3)]]</f>
        <v>0</v>
      </c>
      <c r="W686" s="101" t="e">
        <f>Tabla1[[#This Row],[TOTAL CONSUMO AGUA LIMPIA PRODUCCIÓN (m3)]]+Tabla1[[#This Row],[TOTAL CONSUMO AGUA RECHAZO PRODUCCIÓN (m3)]]</f>
        <v>#REF!</v>
      </c>
      <c r="X6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6" s="101">
        <v>0</v>
      </c>
      <c r="Z686" s="101"/>
      <c r="AA686" s="101" t="e">
        <f>+Tabla1[[#This Row],[VOLUMEN CONSUMO AGUA LIMPIA TINTORERIA (m3)]]</f>
        <v>#REF!</v>
      </c>
      <c r="AB686" s="104" t="e">
        <f>Tabla1[[#This Row],[VOLUMEN CONSUMO AGUA LIMPIA TINTORERIA (m3)]]/Tabla1[[#This Row],[TOTAL CONSUMO AGUA PRODUCCIÓN (m3)]]</f>
        <v>#REF!</v>
      </c>
      <c r="AC686" s="101" t="e">
        <f>Tabla1[[#This Row],[TOTAL CONSUMO AGUA LIMPIA PRODUCCIÓN (m3)]]-Tabla1[[#This Row],[VOLUMEN CONSUMO AGUA LIMPIA LAVANDERIA (m3)]]</f>
        <v>#REF!</v>
      </c>
      <c r="AD686" s="101">
        <v>0</v>
      </c>
      <c r="AE686" s="105"/>
      <c r="AF686" s="105">
        <v>65</v>
      </c>
      <c r="AG686" s="105">
        <v>45</v>
      </c>
      <c r="AH686" s="105">
        <f>Tabla1[[#This Row],[VOLUMEN CONSUMO AGUA LIMPIA LAVANDERIA (m3)]]</f>
        <v>0</v>
      </c>
      <c r="AI686" s="104" t="e">
        <f>Tabla1[[#This Row],[VOLUMEN CONSUMO AGUA LIMPIA LAVANDERIA (m3)]]/Tabla1[[#This Row],[TOTAL CONSUMO AGUA PRODUCCIÓN (m3)]]</f>
        <v>#REF!</v>
      </c>
      <c r="AJ686" s="105">
        <f>'[1]Contadores Por Turno 2026'!D688-'[1]Contadores Por Turno 2026'!D687</f>
        <v>0</v>
      </c>
      <c r="AK686" s="105">
        <v>0</v>
      </c>
      <c r="AL686" s="105"/>
      <c r="AM686" s="105">
        <v>19</v>
      </c>
      <c r="AN686" s="105">
        <v>0</v>
      </c>
      <c r="AO686" s="218">
        <f>'[1]Contadores Por Turno 2026'!R688-'[1]Contadores Por Turno 2026'!R687</f>
        <v>0</v>
      </c>
      <c r="AP686" s="104" t="str">
        <f t="shared" si="4"/>
        <v>%</v>
      </c>
      <c r="AQ686" s="218">
        <v>0</v>
      </c>
      <c r="AR686" s="218">
        <v>8</v>
      </c>
      <c r="AS686" s="105">
        <f>'[1]Contadores Por Turno 2026'!L688-'[1]Contadores Por Turno 2026'!L687</f>
        <v>0</v>
      </c>
      <c r="AT686" s="218" t="e">
        <f>#REF!-#REF!</f>
        <v>#REF!</v>
      </c>
      <c r="AU686" s="102">
        <f>'[1]Contadores Por Turno 2026'!U688-'[1]Contadores Por Turno 2026'!U687</f>
        <v>0</v>
      </c>
      <c r="AV686" s="102">
        <f>'[1]Contadores Por Turno 2026'!V688-'[1]Contadores Por Turno 2026'!V687</f>
        <v>0</v>
      </c>
      <c r="AW686" s="102">
        <f>'[1]Contadores Por Turno 2026'!W688-'[1]Contadores Por Turno 2026'!W687</f>
        <v>0</v>
      </c>
      <c r="AX686" s="102"/>
      <c r="AY686" s="345">
        <f>('[1]Contadores Por Turno 2026'!AD688-'[1]Contadores Por Turno 2026'!AD687)</f>
        <v>0</v>
      </c>
      <c r="AZ686" s="345">
        <f>('[1]Contadores Por Turno 2026'!S688-'[1]Contadores Por Turno 2026'!S687)/1000</f>
        <v>0</v>
      </c>
      <c r="BA686" s="225"/>
      <c r="BB686" s="4"/>
    </row>
    <row r="687" spans="1:54" ht="15.75" thickBot="1" x14ac:dyDescent="0.3">
      <c r="A687" s="23">
        <f>+A686</f>
        <v>46251</v>
      </c>
      <c r="B687" s="17">
        <v>2</v>
      </c>
      <c r="C687" s="17">
        <f>WEEKNUM(Tabla1[[#This Row],[FECHA]],2)</f>
        <v>34</v>
      </c>
      <c r="D687" s="17">
        <f>DAY(Tabla1[[#This Row],[FECHA]])</f>
        <v>17</v>
      </c>
      <c r="E687" s="17" t="e">
        <f>#REF!-#REF!</f>
        <v>#REF!</v>
      </c>
      <c r="F687" s="17" t="e">
        <f>#REF!-#REF!</f>
        <v>#REF!</v>
      </c>
      <c r="H68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7" s="17">
        <f>('[1]Contadores Por Turno 2026'!C689-'[1]Contadores Por Turno 2026'!C688)*10</f>
        <v>0</v>
      </c>
      <c r="J687" s="59">
        <f>Tabla1[[#This Row],[ENTRADA RO 1 (m3)]]</f>
        <v>0</v>
      </c>
      <c r="K687" s="59">
        <f>Tabla1[[#This Row],[RECHAZO ETAPA 1 (m3)]]</f>
        <v>0</v>
      </c>
      <c r="L687" s="59">
        <f>Tabla1[[#This Row],[PERMEADO ETAPA 1  (m3)]]</f>
        <v>0</v>
      </c>
      <c r="M687" s="58" t="e">
        <f>1-(Tabla1[[#This Row],[VOLUMEN ENVIADO A RO (m3)]]-Tabla1[[#This Row],[VOLUMEN ENVIADO PERMEADO RO (m3)]])/Tabla1[[#This Row],[VOLUMEN ENVIADO A RO (m3)]]</f>
        <v>#DIV/0!</v>
      </c>
      <c r="N687" s="59">
        <f>('[1]Contadores Por Turno 2026'!N689-'[1]Contadores Por Turno 2026'!N688)/1000</f>
        <v>0</v>
      </c>
      <c r="O687" s="59">
        <f>('[1]Contadores Por Turno 2026'!O689-'[1]Contadores Por Turno 2026'!O688)</f>
        <v>0</v>
      </c>
      <c r="P687" s="59">
        <f>+Tabla1[[#This Row],[ENTRADA RO 1 (m3)]]-Tabla1[[#This Row],[PERMEADO ETAPA 1  (m3)]]</f>
        <v>0</v>
      </c>
      <c r="Q687" s="58" t="e">
        <f>1-(Tabla1[[#This Row],[VOLUMEN ENVIADO A RO (m3)]]-Tabla1[[#This Row],[VOLUMEN ENVIADO PERMEADO RO (m3)]])/Tabla1[[#This Row],[VOLUMEN ENVIADO A RO (m3)]]</f>
        <v>#DIV/0!</v>
      </c>
      <c r="R687" s="59">
        <v>0</v>
      </c>
      <c r="S687" s="59" t="e">
        <f>((#REF!-#REF!))</f>
        <v>#REF!</v>
      </c>
      <c r="T687" s="59" t="e">
        <f>Tabla1[[#This Row],[ENTRADA ETAPA 2 (m3)]]-Tabla1[[#This Row],[PERMEADO ETAPA 2 (m3)]]</f>
        <v>#REF!</v>
      </c>
      <c r="U687" s="58" t="s">
        <v>18</v>
      </c>
      <c r="V687" s="59">
        <f>Tabla1[[#This Row],[VOLUMEN ENVIADO PERMEADO RO (m3)]]</f>
        <v>0</v>
      </c>
      <c r="W687" s="106" t="e">
        <f>Tabla1[[#This Row],[TOTAL CONSUMO AGUA LIMPIA PRODUCCIÓN (m3)]]+Tabla1[[#This Row],[TOTAL CONSUMO AGUA RECHAZO PRODUCCIÓN (m3)]]</f>
        <v>#REF!</v>
      </c>
      <c r="X6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7" s="106">
        <v>0</v>
      </c>
      <c r="Z687" s="106"/>
      <c r="AA687" s="106" t="e">
        <f>+Tabla1[[#This Row],[VOLUMEN CONSUMO AGUA LIMPIA TINTORERIA (m3)]]</f>
        <v>#REF!</v>
      </c>
      <c r="AB687" s="104" t="e">
        <f>Tabla1[[#This Row],[VOLUMEN CONSUMO AGUA LIMPIA TINTORERIA (m3)]]/Tabla1[[#This Row],[TOTAL CONSUMO AGUA PRODUCCIÓN (m3)]]</f>
        <v>#REF!</v>
      </c>
      <c r="AC687" s="106" t="e">
        <f>Tabla1[[#This Row],[TOTAL CONSUMO AGUA LIMPIA PRODUCCIÓN (m3)]]-Tabla1[[#This Row],[VOLUMEN CONSUMO AGUA LIMPIA LAVANDERIA (m3)]]</f>
        <v>#REF!</v>
      </c>
      <c r="AD687" s="106">
        <v>0</v>
      </c>
      <c r="AE687" s="110"/>
      <c r="AF687" s="110">
        <v>65</v>
      </c>
      <c r="AG687" s="110">
        <v>45</v>
      </c>
      <c r="AH687" s="110">
        <f>Tabla1[[#This Row],[VOLUMEN CONSUMO AGUA LIMPIA LAVANDERIA (m3)]]</f>
        <v>0</v>
      </c>
      <c r="AI687" s="104" t="e">
        <f>Tabla1[[#This Row],[VOLUMEN CONSUMO AGUA LIMPIA LAVANDERIA (m3)]]/Tabla1[[#This Row],[TOTAL CONSUMO AGUA PRODUCCIÓN (m3)]]</f>
        <v>#REF!</v>
      </c>
      <c r="AJ687" s="110">
        <f>'[1]Contadores Por Turno 2026'!D689-'[1]Contadores Por Turno 2026'!D688</f>
        <v>0</v>
      </c>
      <c r="AK687" s="110">
        <v>0</v>
      </c>
      <c r="AL687" s="110"/>
      <c r="AM687" s="110">
        <v>19</v>
      </c>
      <c r="AN687" s="110">
        <v>0</v>
      </c>
      <c r="AO687" s="219">
        <f>'[1]Contadores Por Turno 2026'!R689-'[1]Contadores Por Turno 2026'!R688</f>
        <v>0</v>
      </c>
      <c r="AP687" s="109" t="str">
        <f t="shared" si="4"/>
        <v>%</v>
      </c>
      <c r="AQ687" s="219">
        <v>0</v>
      </c>
      <c r="AR687" s="219">
        <v>8</v>
      </c>
      <c r="AS687" s="110">
        <f>'[1]Contadores Por Turno 2026'!L689-'[1]Contadores Por Turno 2026'!L688</f>
        <v>0</v>
      </c>
      <c r="AT687" s="219" t="e">
        <f>#REF!-#REF!</f>
        <v>#REF!</v>
      </c>
      <c r="AU687" s="107">
        <f>'[1]Contadores Por Turno 2026'!U689-'[1]Contadores Por Turno 2026'!U688</f>
        <v>0</v>
      </c>
      <c r="AV687" s="107">
        <f>'[1]Contadores Por Turno 2026'!V689-'[1]Contadores Por Turno 2026'!V688</f>
        <v>0</v>
      </c>
      <c r="AW687" s="107">
        <f>'[1]Contadores Por Turno 2026'!W689-'[1]Contadores Por Turno 2026'!W688</f>
        <v>0</v>
      </c>
      <c r="AX687" s="107"/>
      <c r="AY687" s="346">
        <f>('[1]Contadores Por Turno 2026'!AD689-'[1]Contadores Por Turno 2026'!AD688)</f>
        <v>0</v>
      </c>
      <c r="AZ687" s="346">
        <f>('[1]Contadores Por Turno 2026'!S689-'[1]Contadores Por Turno 2026'!S688)/1000</f>
        <v>0</v>
      </c>
      <c r="BA687" s="225"/>
      <c r="BB687" s="4"/>
    </row>
    <row r="688" spans="1:54" ht="15.75" thickBot="1" x14ac:dyDescent="0.3">
      <c r="A688" s="27">
        <f>+A687</f>
        <v>46251</v>
      </c>
      <c r="B688" s="28">
        <v>3</v>
      </c>
      <c r="C688" s="28">
        <f>WEEKNUM(Tabla1[[#This Row],[FECHA]],2)</f>
        <v>34</v>
      </c>
      <c r="D688" s="28">
        <f>DAY(Tabla1[[#This Row],[FECHA]])</f>
        <v>17</v>
      </c>
      <c r="E688" s="28" t="e">
        <f>#REF!-#REF!</f>
        <v>#REF!</v>
      </c>
      <c r="F688" s="28" t="e">
        <f>#REF!-#REF!</f>
        <v>#REF!</v>
      </c>
      <c r="G688" s="28"/>
      <c r="H68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8" s="28">
        <f>('[1]Contadores Por Turno 2026'!C690-'[1]Contadores Por Turno 2026'!C689)*10</f>
        <v>0</v>
      </c>
      <c r="J688" s="61">
        <f>Tabla1[[#This Row],[ENTRADA RO 1 (m3)]]</f>
        <v>0</v>
      </c>
      <c r="K688" s="61">
        <f>Tabla1[[#This Row],[RECHAZO ETAPA 1 (m3)]]</f>
        <v>0</v>
      </c>
      <c r="L688" s="61">
        <f>Tabla1[[#This Row],[PERMEADO ETAPA 1  (m3)]]</f>
        <v>0</v>
      </c>
      <c r="M688" s="60" t="e">
        <f>1-(Tabla1[[#This Row],[VOLUMEN ENVIADO A RO (m3)]]-Tabla1[[#This Row],[VOLUMEN ENVIADO PERMEADO RO (m3)]])/Tabla1[[#This Row],[VOLUMEN ENVIADO A RO (m3)]]</f>
        <v>#DIV/0!</v>
      </c>
      <c r="N688" s="61">
        <f>('[1]Contadores Por Turno 2026'!N690-'[1]Contadores Por Turno 2026'!N689)/1000</f>
        <v>0</v>
      </c>
      <c r="O688" s="61">
        <f>('[1]Contadores Por Turno 2026'!O690-'[1]Contadores Por Turno 2026'!O689)</f>
        <v>0</v>
      </c>
      <c r="P688" s="61">
        <f>+Tabla1[[#This Row],[ENTRADA RO 1 (m3)]]-Tabla1[[#This Row],[PERMEADO ETAPA 1  (m3)]]</f>
        <v>0</v>
      </c>
      <c r="Q688" s="60" t="e">
        <f>1-(Tabla1[[#This Row],[VOLUMEN ENVIADO A RO (m3)]]-Tabla1[[#This Row],[VOLUMEN ENVIADO PERMEADO RO (m3)]])/Tabla1[[#This Row],[VOLUMEN ENVIADO A RO (m3)]]</f>
        <v>#DIV/0!</v>
      </c>
      <c r="R688" s="61">
        <v>0</v>
      </c>
      <c r="S688" s="61" t="e">
        <f>((#REF!-#REF!))</f>
        <v>#REF!</v>
      </c>
      <c r="T688" s="61" t="e">
        <f>Tabla1[[#This Row],[ENTRADA ETAPA 2 (m3)]]-Tabla1[[#This Row],[PERMEADO ETAPA 2 (m3)]]</f>
        <v>#REF!</v>
      </c>
      <c r="U688" s="60" t="s">
        <v>18</v>
      </c>
      <c r="V688" s="61">
        <f>Tabla1[[#This Row],[VOLUMEN ENVIADO PERMEADO RO (m3)]]</f>
        <v>0</v>
      </c>
      <c r="W688" s="111" t="e">
        <f>Tabla1[[#This Row],[TOTAL CONSUMO AGUA LIMPIA PRODUCCIÓN (m3)]]+Tabla1[[#This Row],[TOTAL CONSUMO AGUA RECHAZO PRODUCCIÓN (m3)]]</f>
        <v>#REF!</v>
      </c>
      <c r="X68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8" s="111">
        <v>0</v>
      </c>
      <c r="Z688" s="111"/>
      <c r="AA688" s="111" t="e">
        <f>+Tabla1[[#This Row],[VOLUMEN CONSUMO AGUA LIMPIA TINTORERIA (m3)]]</f>
        <v>#REF!</v>
      </c>
      <c r="AB688" s="104" t="e">
        <f>Tabla1[[#This Row],[VOLUMEN CONSUMO AGUA LIMPIA TINTORERIA (m3)]]/Tabla1[[#This Row],[TOTAL CONSUMO AGUA PRODUCCIÓN (m3)]]</f>
        <v>#REF!</v>
      </c>
      <c r="AC688" s="111" t="e">
        <f>Tabla1[[#This Row],[TOTAL CONSUMO AGUA LIMPIA PRODUCCIÓN (m3)]]-Tabla1[[#This Row],[VOLUMEN CONSUMO AGUA LIMPIA LAVANDERIA (m3)]]</f>
        <v>#REF!</v>
      </c>
      <c r="AD688" s="111">
        <v>0</v>
      </c>
      <c r="AE688" s="115"/>
      <c r="AF688" s="115">
        <v>65</v>
      </c>
      <c r="AG688" s="115">
        <v>45</v>
      </c>
      <c r="AH688" s="115">
        <f>Tabla1[[#This Row],[VOLUMEN CONSUMO AGUA LIMPIA LAVANDERIA (m3)]]</f>
        <v>0</v>
      </c>
      <c r="AI688" s="104" t="e">
        <f>Tabla1[[#This Row],[VOLUMEN CONSUMO AGUA LIMPIA LAVANDERIA (m3)]]/Tabla1[[#This Row],[TOTAL CONSUMO AGUA PRODUCCIÓN (m3)]]</f>
        <v>#REF!</v>
      </c>
      <c r="AJ688" s="115">
        <f>'[1]Contadores Por Turno 2026'!D690-'[1]Contadores Por Turno 2026'!D689</f>
        <v>0</v>
      </c>
      <c r="AK688" s="115">
        <v>0</v>
      </c>
      <c r="AL688" s="115"/>
      <c r="AM688" s="115">
        <v>19</v>
      </c>
      <c r="AN688" s="115">
        <v>0</v>
      </c>
      <c r="AO688" s="220">
        <f>'[1]Contadores Por Turno 2026'!R690-'[1]Contadores Por Turno 2026'!R689</f>
        <v>0</v>
      </c>
      <c r="AP688" s="114" t="str">
        <f t="shared" si="4"/>
        <v>%</v>
      </c>
      <c r="AQ688" s="220">
        <v>0</v>
      </c>
      <c r="AR688" s="220">
        <v>8</v>
      </c>
      <c r="AS688" s="115">
        <f>'[1]Contadores Por Turno 2026'!L690-'[1]Contadores Por Turno 2026'!L689</f>
        <v>0</v>
      </c>
      <c r="AT688" s="220" t="e">
        <f>#REF!-#REF!</f>
        <v>#REF!</v>
      </c>
      <c r="AU688" s="112">
        <f>'[1]Contadores Por Turno 2026'!U690-'[1]Contadores Por Turno 2026'!U689</f>
        <v>0</v>
      </c>
      <c r="AV688" s="112">
        <f>'[1]Contadores Por Turno 2026'!V690-'[1]Contadores Por Turno 2026'!V689</f>
        <v>0</v>
      </c>
      <c r="AW688" s="112">
        <f>'[1]Contadores Por Turno 2026'!W690-'[1]Contadores Por Turno 2026'!W689</f>
        <v>0</v>
      </c>
      <c r="AX688" s="112"/>
      <c r="AY688" s="112">
        <f>('[1]Contadores Por Turno 2026'!AD690-'[1]Contadores Por Turno 2026'!AD689)</f>
        <v>0</v>
      </c>
      <c r="AZ688" s="112">
        <f>('[1]Contadores Por Turno 2026'!S690-'[1]Contadores Por Turno 2026'!S689)/1000</f>
        <v>0</v>
      </c>
      <c r="BA688" s="225"/>
      <c r="BB688" s="4"/>
    </row>
    <row r="689" spans="1:54" ht="15.75" thickBot="1" x14ac:dyDescent="0.3">
      <c r="A689" s="25">
        <f>+A688+1</f>
        <v>46252</v>
      </c>
      <c r="B689" s="26">
        <v>1</v>
      </c>
      <c r="C689" s="26">
        <f>WEEKNUM(Tabla1[[#This Row],[FECHA]],2)</f>
        <v>34</v>
      </c>
      <c r="D689" s="26">
        <f>DAY(Tabla1[[#This Row],[FECHA]])</f>
        <v>18</v>
      </c>
      <c r="E689" s="26" t="e">
        <f>#REF!-#REF!</f>
        <v>#REF!</v>
      </c>
      <c r="F689" s="26" t="e">
        <f>#REF!-#REF!</f>
        <v>#REF!</v>
      </c>
      <c r="G689" s="26"/>
      <c r="H6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9" s="26">
        <f>('[1]Contadores Por Turno 2026'!C691-'[1]Contadores Por Turno 2026'!C690)*10</f>
        <v>0</v>
      </c>
      <c r="J689" s="57">
        <f>Tabla1[[#This Row],[ENTRADA RO 1 (m3)]]</f>
        <v>0</v>
      </c>
      <c r="K689" s="57">
        <f>Tabla1[[#This Row],[RECHAZO ETAPA 1 (m3)]]</f>
        <v>0</v>
      </c>
      <c r="L689" s="57">
        <f>Tabla1[[#This Row],[PERMEADO ETAPA 1  (m3)]]</f>
        <v>0</v>
      </c>
      <c r="M689" s="56" t="e">
        <f>1-(Tabla1[[#This Row],[VOLUMEN ENVIADO A RO (m3)]]-Tabla1[[#This Row],[VOLUMEN ENVIADO PERMEADO RO (m3)]])/Tabla1[[#This Row],[VOLUMEN ENVIADO A RO (m3)]]</f>
        <v>#DIV/0!</v>
      </c>
      <c r="N689" s="57">
        <f>('[1]Contadores Por Turno 2026'!N691-'[1]Contadores Por Turno 2026'!N690)/1000</f>
        <v>0</v>
      </c>
      <c r="O689" s="57">
        <f>('[1]Contadores Por Turno 2026'!O691-'[1]Contadores Por Turno 2026'!O690)</f>
        <v>0</v>
      </c>
      <c r="P689" s="57">
        <f>+Tabla1[[#This Row],[ENTRADA RO 1 (m3)]]-Tabla1[[#This Row],[PERMEADO ETAPA 1  (m3)]]</f>
        <v>0</v>
      </c>
      <c r="Q689" s="56" t="e">
        <f>1-(Tabla1[[#This Row],[VOLUMEN ENVIADO A RO (m3)]]-Tabla1[[#This Row],[VOLUMEN ENVIADO PERMEADO RO (m3)]])/Tabla1[[#This Row],[VOLUMEN ENVIADO A RO (m3)]]</f>
        <v>#DIV/0!</v>
      </c>
      <c r="R689" s="57">
        <v>0</v>
      </c>
      <c r="S689" s="57" t="e">
        <f>((#REF!-#REF!))</f>
        <v>#REF!</v>
      </c>
      <c r="T689" s="57" t="e">
        <f>Tabla1[[#This Row],[ENTRADA ETAPA 2 (m3)]]-Tabla1[[#This Row],[PERMEADO ETAPA 2 (m3)]]</f>
        <v>#REF!</v>
      </c>
      <c r="U689" s="56" t="s">
        <v>18</v>
      </c>
      <c r="V689" s="57">
        <f>Tabla1[[#This Row],[VOLUMEN ENVIADO PERMEADO RO (m3)]]</f>
        <v>0</v>
      </c>
      <c r="W689" s="101" t="e">
        <f>Tabla1[[#This Row],[TOTAL CONSUMO AGUA LIMPIA PRODUCCIÓN (m3)]]+Tabla1[[#This Row],[TOTAL CONSUMO AGUA RECHAZO PRODUCCIÓN (m3)]]</f>
        <v>#REF!</v>
      </c>
      <c r="X6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9" s="101">
        <v>0</v>
      </c>
      <c r="Z689" s="101"/>
      <c r="AA689" s="101" t="e">
        <f>+Tabla1[[#This Row],[VOLUMEN CONSUMO AGUA LIMPIA TINTORERIA (m3)]]</f>
        <v>#REF!</v>
      </c>
      <c r="AB689" s="104" t="e">
        <f>Tabla1[[#This Row],[VOLUMEN CONSUMO AGUA LIMPIA TINTORERIA (m3)]]/Tabla1[[#This Row],[TOTAL CONSUMO AGUA PRODUCCIÓN (m3)]]</f>
        <v>#REF!</v>
      </c>
      <c r="AC689" s="101" t="e">
        <f>Tabla1[[#This Row],[TOTAL CONSUMO AGUA LIMPIA PRODUCCIÓN (m3)]]-Tabla1[[#This Row],[VOLUMEN CONSUMO AGUA LIMPIA LAVANDERIA (m3)]]</f>
        <v>#REF!</v>
      </c>
      <c r="AD689" s="101">
        <v>0</v>
      </c>
      <c r="AE689" s="105"/>
      <c r="AF689" s="105">
        <v>65</v>
      </c>
      <c r="AG689" s="105">
        <v>45</v>
      </c>
      <c r="AH689" s="105">
        <f>Tabla1[[#This Row],[VOLUMEN CONSUMO AGUA LIMPIA LAVANDERIA (m3)]]</f>
        <v>0</v>
      </c>
      <c r="AI689" s="104" t="e">
        <f>Tabla1[[#This Row],[VOLUMEN CONSUMO AGUA LIMPIA LAVANDERIA (m3)]]/Tabla1[[#This Row],[TOTAL CONSUMO AGUA PRODUCCIÓN (m3)]]</f>
        <v>#REF!</v>
      </c>
      <c r="AJ689" s="105">
        <f>'[1]Contadores Por Turno 2026'!D691-'[1]Contadores Por Turno 2026'!D690</f>
        <v>0</v>
      </c>
      <c r="AK689" s="105">
        <v>0</v>
      </c>
      <c r="AL689" s="105"/>
      <c r="AM689" s="105">
        <v>19</v>
      </c>
      <c r="AN689" s="105">
        <v>0</v>
      </c>
      <c r="AO689" s="218">
        <f>'[1]Contadores Por Turno 2026'!R691-'[1]Contadores Por Turno 2026'!R690</f>
        <v>0</v>
      </c>
      <c r="AP689" s="104" t="str">
        <f t="shared" si="4"/>
        <v>%</v>
      </c>
      <c r="AQ689" s="218">
        <v>0</v>
      </c>
      <c r="AR689" s="218">
        <v>8</v>
      </c>
      <c r="AS689" s="105">
        <f>'[1]Contadores Por Turno 2026'!L691-'[1]Contadores Por Turno 2026'!L690</f>
        <v>0</v>
      </c>
      <c r="AT689" s="218" t="e">
        <f>#REF!-#REF!</f>
        <v>#REF!</v>
      </c>
      <c r="AU689" s="102">
        <f>'[1]Contadores Por Turno 2026'!U691-'[1]Contadores Por Turno 2026'!U690</f>
        <v>0</v>
      </c>
      <c r="AV689" s="102">
        <f>'[1]Contadores Por Turno 2026'!V691-'[1]Contadores Por Turno 2026'!V690</f>
        <v>0</v>
      </c>
      <c r="AW689" s="102">
        <f>'[1]Contadores Por Turno 2026'!W691-'[1]Contadores Por Turno 2026'!W690</f>
        <v>0</v>
      </c>
      <c r="AX689" s="102"/>
      <c r="AY689" s="345">
        <f>('[1]Contadores Por Turno 2026'!AD691-'[1]Contadores Por Turno 2026'!AD690)</f>
        <v>0</v>
      </c>
      <c r="AZ689" s="345">
        <f>('[1]Contadores Por Turno 2026'!S691-'[1]Contadores Por Turno 2026'!S690)/1000</f>
        <v>0</v>
      </c>
      <c r="BA689" s="225"/>
      <c r="BB689" s="4"/>
    </row>
    <row r="690" spans="1:54" ht="15.75" thickBot="1" x14ac:dyDescent="0.3">
      <c r="A690" s="23">
        <f>+A689</f>
        <v>46252</v>
      </c>
      <c r="B690" s="17">
        <v>2</v>
      </c>
      <c r="C690" s="17">
        <f>WEEKNUM(Tabla1[[#This Row],[FECHA]],2)</f>
        <v>34</v>
      </c>
      <c r="D690" s="17">
        <f>DAY(Tabla1[[#This Row],[FECHA]])</f>
        <v>18</v>
      </c>
      <c r="E690" s="17" t="e">
        <f>#REF!-#REF!</f>
        <v>#REF!</v>
      </c>
      <c r="F690" s="17" t="e">
        <f>#REF!-#REF!</f>
        <v>#REF!</v>
      </c>
      <c r="H69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0" s="17">
        <f>('[1]Contadores Por Turno 2026'!C692-'[1]Contadores Por Turno 2026'!C691)*10</f>
        <v>0</v>
      </c>
      <c r="J690" s="59">
        <f>Tabla1[[#This Row],[ENTRADA RO 1 (m3)]]</f>
        <v>0</v>
      </c>
      <c r="K690" s="59">
        <f>Tabla1[[#This Row],[RECHAZO ETAPA 1 (m3)]]</f>
        <v>0</v>
      </c>
      <c r="L690" s="59">
        <f>Tabla1[[#This Row],[PERMEADO ETAPA 1  (m3)]]</f>
        <v>0</v>
      </c>
      <c r="M690" s="58" t="e">
        <f>1-(Tabla1[[#This Row],[VOLUMEN ENVIADO A RO (m3)]]-Tabla1[[#This Row],[VOLUMEN ENVIADO PERMEADO RO (m3)]])/Tabla1[[#This Row],[VOLUMEN ENVIADO A RO (m3)]]</f>
        <v>#DIV/0!</v>
      </c>
      <c r="N690" s="59">
        <f>('[1]Contadores Por Turno 2026'!N692-'[1]Contadores Por Turno 2026'!N691)/1000</f>
        <v>0</v>
      </c>
      <c r="O690" s="59">
        <f>('[1]Contadores Por Turno 2026'!O692-'[1]Contadores Por Turno 2026'!O691)</f>
        <v>0</v>
      </c>
      <c r="P690" s="59">
        <f>+Tabla1[[#This Row],[ENTRADA RO 1 (m3)]]-Tabla1[[#This Row],[PERMEADO ETAPA 1  (m3)]]</f>
        <v>0</v>
      </c>
      <c r="Q690" s="58" t="e">
        <f>1-(Tabla1[[#This Row],[VOLUMEN ENVIADO A RO (m3)]]-Tabla1[[#This Row],[VOLUMEN ENVIADO PERMEADO RO (m3)]])/Tabla1[[#This Row],[VOLUMEN ENVIADO A RO (m3)]]</f>
        <v>#DIV/0!</v>
      </c>
      <c r="R690" s="59">
        <v>0</v>
      </c>
      <c r="S690" s="59" t="e">
        <f>((#REF!-#REF!))</f>
        <v>#REF!</v>
      </c>
      <c r="T690" s="59" t="e">
        <f>Tabla1[[#This Row],[ENTRADA ETAPA 2 (m3)]]-Tabla1[[#This Row],[PERMEADO ETAPA 2 (m3)]]</f>
        <v>#REF!</v>
      </c>
      <c r="U690" s="58" t="s">
        <v>18</v>
      </c>
      <c r="V690" s="59">
        <f>Tabla1[[#This Row],[VOLUMEN ENVIADO PERMEADO RO (m3)]]</f>
        <v>0</v>
      </c>
      <c r="W690" s="106" t="e">
        <f>Tabla1[[#This Row],[TOTAL CONSUMO AGUA LIMPIA PRODUCCIÓN (m3)]]+Tabla1[[#This Row],[TOTAL CONSUMO AGUA RECHAZO PRODUCCIÓN (m3)]]</f>
        <v>#REF!</v>
      </c>
      <c r="X6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0" s="106">
        <v>0</v>
      </c>
      <c r="Z690" s="106"/>
      <c r="AA690" s="106" t="e">
        <f>+Tabla1[[#This Row],[VOLUMEN CONSUMO AGUA LIMPIA TINTORERIA (m3)]]</f>
        <v>#REF!</v>
      </c>
      <c r="AB690" s="104" t="e">
        <f>Tabla1[[#This Row],[VOLUMEN CONSUMO AGUA LIMPIA TINTORERIA (m3)]]/Tabla1[[#This Row],[TOTAL CONSUMO AGUA PRODUCCIÓN (m3)]]</f>
        <v>#REF!</v>
      </c>
      <c r="AC690" s="106" t="e">
        <f>Tabla1[[#This Row],[TOTAL CONSUMO AGUA LIMPIA PRODUCCIÓN (m3)]]-Tabla1[[#This Row],[VOLUMEN CONSUMO AGUA LIMPIA LAVANDERIA (m3)]]</f>
        <v>#REF!</v>
      </c>
      <c r="AD690" s="106">
        <v>0</v>
      </c>
      <c r="AE690" s="110"/>
      <c r="AF690" s="110">
        <v>65</v>
      </c>
      <c r="AG690" s="110">
        <v>45</v>
      </c>
      <c r="AH690" s="110">
        <f>Tabla1[[#This Row],[VOLUMEN CONSUMO AGUA LIMPIA LAVANDERIA (m3)]]</f>
        <v>0</v>
      </c>
      <c r="AI690" s="104" t="e">
        <f>Tabla1[[#This Row],[VOLUMEN CONSUMO AGUA LIMPIA LAVANDERIA (m3)]]/Tabla1[[#This Row],[TOTAL CONSUMO AGUA PRODUCCIÓN (m3)]]</f>
        <v>#REF!</v>
      </c>
      <c r="AJ690" s="110">
        <f>'[1]Contadores Por Turno 2026'!D692-'[1]Contadores Por Turno 2026'!D691</f>
        <v>0</v>
      </c>
      <c r="AK690" s="110">
        <v>0</v>
      </c>
      <c r="AL690" s="110"/>
      <c r="AM690" s="110">
        <v>19</v>
      </c>
      <c r="AN690" s="110">
        <v>0</v>
      </c>
      <c r="AO690" s="219">
        <f>'[1]Contadores Por Turno 2026'!R692-'[1]Contadores Por Turno 2026'!R691</f>
        <v>0</v>
      </c>
      <c r="AP690" s="109" t="str">
        <f t="shared" si="4"/>
        <v>%</v>
      </c>
      <c r="AQ690" s="219">
        <v>0</v>
      </c>
      <c r="AR690" s="219">
        <v>8</v>
      </c>
      <c r="AS690" s="110">
        <f>'[1]Contadores Por Turno 2026'!L692-'[1]Contadores Por Turno 2026'!L691</f>
        <v>0</v>
      </c>
      <c r="AT690" s="219" t="e">
        <f>#REF!-#REF!</f>
        <v>#REF!</v>
      </c>
      <c r="AU690" s="107">
        <f>'[1]Contadores Por Turno 2026'!U692-'[1]Contadores Por Turno 2026'!U691</f>
        <v>0</v>
      </c>
      <c r="AV690" s="107">
        <f>'[1]Contadores Por Turno 2026'!V692-'[1]Contadores Por Turno 2026'!V691</f>
        <v>0</v>
      </c>
      <c r="AW690" s="107">
        <f>'[1]Contadores Por Turno 2026'!W692-'[1]Contadores Por Turno 2026'!W691</f>
        <v>0</v>
      </c>
      <c r="AX690" s="107"/>
      <c r="AY690" s="346">
        <f>('[1]Contadores Por Turno 2026'!AD692-'[1]Contadores Por Turno 2026'!AD691)</f>
        <v>0</v>
      </c>
      <c r="AZ690" s="346">
        <f>('[1]Contadores Por Turno 2026'!S692-'[1]Contadores Por Turno 2026'!S691)/1000</f>
        <v>0</v>
      </c>
      <c r="BA690" s="225"/>
      <c r="BB690" s="4"/>
    </row>
    <row r="691" spans="1:54" ht="15.75" thickBot="1" x14ac:dyDescent="0.3">
      <c r="A691" s="27">
        <f>+A690</f>
        <v>46252</v>
      </c>
      <c r="B691" s="28">
        <v>3</v>
      </c>
      <c r="C691" s="28">
        <f>WEEKNUM(Tabla1[[#This Row],[FECHA]],2)</f>
        <v>34</v>
      </c>
      <c r="D691" s="28">
        <f>DAY(Tabla1[[#This Row],[FECHA]])</f>
        <v>18</v>
      </c>
      <c r="E691" s="28" t="e">
        <f>#REF!-#REF!</f>
        <v>#REF!</v>
      </c>
      <c r="F691" s="28" t="e">
        <f>#REF!-#REF!</f>
        <v>#REF!</v>
      </c>
      <c r="G691" s="28"/>
      <c r="H69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1" s="28">
        <f>('[1]Contadores Por Turno 2026'!C693-'[1]Contadores Por Turno 2026'!C692)*10</f>
        <v>0</v>
      </c>
      <c r="J691" s="61">
        <f>Tabla1[[#This Row],[ENTRADA RO 1 (m3)]]</f>
        <v>0</v>
      </c>
      <c r="K691" s="61">
        <f>Tabla1[[#This Row],[RECHAZO ETAPA 1 (m3)]]</f>
        <v>0</v>
      </c>
      <c r="L691" s="61">
        <f>Tabla1[[#This Row],[PERMEADO ETAPA 1  (m3)]]</f>
        <v>0</v>
      </c>
      <c r="M691" s="60" t="e">
        <f>1-(Tabla1[[#This Row],[VOLUMEN ENVIADO A RO (m3)]]-Tabla1[[#This Row],[VOLUMEN ENVIADO PERMEADO RO (m3)]])/Tabla1[[#This Row],[VOLUMEN ENVIADO A RO (m3)]]</f>
        <v>#DIV/0!</v>
      </c>
      <c r="N691" s="61">
        <f>('[1]Contadores Por Turno 2026'!N693-'[1]Contadores Por Turno 2026'!N692)/1000</f>
        <v>0</v>
      </c>
      <c r="O691" s="61">
        <f>('[1]Contadores Por Turno 2026'!O693-'[1]Contadores Por Turno 2026'!O692)</f>
        <v>0</v>
      </c>
      <c r="P691" s="61">
        <f>+Tabla1[[#This Row],[ENTRADA RO 1 (m3)]]-Tabla1[[#This Row],[PERMEADO ETAPA 1  (m3)]]</f>
        <v>0</v>
      </c>
      <c r="Q691" s="60" t="e">
        <f>1-(Tabla1[[#This Row],[VOLUMEN ENVIADO A RO (m3)]]-Tabla1[[#This Row],[VOLUMEN ENVIADO PERMEADO RO (m3)]])/Tabla1[[#This Row],[VOLUMEN ENVIADO A RO (m3)]]</f>
        <v>#DIV/0!</v>
      </c>
      <c r="R691" s="61">
        <v>0</v>
      </c>
      <c r="S691" s="61" t="e">
        <f>((#REF!-#REF!))</f>
        <v>#REF!</v>
      </c>
      <c r="T691" s="61" t="e">
        <f>Tabla1[[#This Row],[ENTRADA ETAPA 2 (m3)]]-Tabla1[[#This Row],[PERMEADO ETAPA 2 (m3)]]</f>
        <v>#REF!</v>
      </c>
      <c r="U691" s="60" t="s">
        <v>18</v>
      </c>
      <c r="V691" s="61">
        <f>Tabla1[[#This Row],[VOLUMEN ENVIADO PERMEADO RO (m3)]]</f>
        <v>0</v>
      </c>
      <c r="W691" s="111" t="e">
        <f>Tabla1[[#This Row],[TOTAL CONSUMO AGUA LIMPIA PRODUCCIÓN (m3)]]+Tabla1[[#This Row],[TOTAL CONSUMO AGUA RECHAZO PRODUCCIÓN (m3)]]</f>
        <v>#REF!</v>
      </c>
      <c r="X69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1" s="111">
        <v>0</v>
      </c>
      <c r="Z691" s="111"/>
      <c r="AA691" s="111" t="e">
        <f>+Tabla1[[#This Row],[VOLUMEN CONSUMO AGUA LIMPIA TINTORERIA (m3)]]</f>
        <v>#REF!</v>
      </c>
      <c r="AB691" s="104" t="e">
        <f>Tabla1[[#This Row],[VOLUMEN CONSUMO AGUA LIMPIA TINTORERIA (m3)]]/Tabla1[[#This Row],[TOTAL CONSUMO AGUA PRODUCCIÓN (m3)]]</f>
        <v>#REF!</v>
      </c>
      <c r="AC691" s="111" t="e">
        <f>Tabla1[[#This Row],[TOTAL CONSUMO AGUA LIMPIA PRODUCCIÓN (m3)]]-Tabla1[[#This Row],[VOLUMEN CONSUMO AGUA LIMPIA LAVANDERIA (m3)]]</f>
        <v>#REF!</v>
      </c>
      <c r="AD691" s="111">
        <v>0</v>
      </c>
      <c r="AE691" s="115"/>
      <c r="AF691" s="115">
        <v>65</v>
      </c>
      <c r="AG691" s="115">
        <v>45</v>
      </c>
      <c r="AH691" s="115">
        <f>Tabla1[[#This Row],[VOLUMEN CONSUMO AGUA LIMPIA LAVANDERIA (m3)]]</f>
        <v>0</v>
      </c>
      <c r="AI691" s="104" t="e">
        <f>Tabla1[[#This Row],[VOLUMEN CONSUMO AGUA LIMPIA LAVANDERIA (m3)]]/Tabla1[[#This Row],[TOTAL CONSUMO AGUA PRODUCCIÓN (m3)]]</f>
        <v>#REF!</v>
      </c>
      <c r="AJ691" s="115">
        <f>'[1]Contadores Por Turno 2026'!D693-'[1]Contadores Por Turno 2026'!D692</f>
        <v>0</v>
      </c>
      <c r="AK691" s="115">
        <v>0</v>
      </c>
      <c r="AL691" s="115"/>
      <c r="AM691" s="115">
        <v>19</v>
      </c>
      <c r="AN691" s="115">
        <v>0</v>
      </c>
      <c r="AO691" s="220">
        <f>'[1]Contadores Por Turno 2026'!R693-'[1]Contadores Por Turno 2026'!R692</f>
        <v>0</v>
      </c>
      <c r="AP691" s="114" t="str">
        <f t="shared" si="4"/>
        <v>%</v>
      </c>
      <c r="AQ691" s="220">
        <v>0</v>
      </c>
      <c r="AR691" s="220">
        <v>8</v>
      </c>
      <c r="AS691" s="115">
        <f>'[1]Contadores Por Turno 2026'!L693-'[1]Contadores Por Turno 2026'!L692</f>
        <v>0</v>
      </c>
      <c r="AT691" s="220" t="e">
        <f>#REF!-#REF!</f>
        <v>#REF!</v>
      </c>
      <c r="AU691" s="112">
        <f>'[1]Contadores Por Turno 2026'!U693-'[1]Contadores Por Turno 2026'!U692</f>
        <v>0</v>
      </c>
      <c r="AV691" s="112">
        <f>'[1]Contadores Por Turno 2026'!V693-'[1]Contadores Por Turno 2026'!V692</f>
        <v>0</v>
      </c>
      <c r="AW691" s="112">
        <f>'[1]Contadores Por Turno 2026'!W693-'[1]Contadores Por Turno 2026'!W692</f>
        <v>0</v>
      </c>
      <c r="AX691" s="112"/>
      <c r="AY691" s="112">
        <f>('[1]Contadores Por Turno 2026'!AD693-'[1]Contadores Por Turno 2026'!AD692)</f>
        <v>0</v>
      </c>
      <c r="AZ691" s="112">
        <f>('[1]Contadores Por Turno 2026'!S693-'[1]Contadores Por Turno 2026'!S692)/1000</f>
        <v>0</v>
      </c>
      <c r="BA691" s="225"/>
      <c r="BB691" s="4"/>
    </row>
    <row r="692" spans="1:54" ht="15.75" thickBot="1" x14ac:dyDescent="0.3">
      <c r="A692" s="25">
        <f>+A691+1</f>
        <v>46253</v>
      </c>
      <c r="B692" s="26">
        <v>1</v>
      </c>
      <c r="C692" s="26">
        <f>WEEKNUM(Tabla1[[#This Row],[FECHA]],2)</f>
        <v>34</v>
      </c>
      <c r="D692" s="26">
        <f>DAY(Tabla1[[#This Row],[FECHA]])</f>
        <v>19</v>
      </c>
      <c r="E692" s="26" t="e">
        <f>#REF!-#REF!</f>
        <v>#REF!</v>
      </c>
      <c r="F692" s="26" t="e">
        <f>#REF!-#REF!</f>
        <v>#REF!</v>
      </c>
      <c r="G692" s="26"/>
      <c r="H6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2" s="26">
        <f>('[1]Contadores Por Turno 2026'!C694-'[1]Contadores Por Turno 2026'!C693)*10</f>
        <v>0</v>
      </c>
      <c r="J692" s="57">
        <f>Tabla1[[#This Row],[ENTRADA RO 1 (m3)]]</f>
        <v>0</v>
      </c>
      <c r="K692" s="57">
        <f>Tabla1[[#This Row],[RECHAZO ETAPA 1 (m3)]]</f>
        <v>0</v>
      </c>
      <c r="L692" s="57">
        <f>Tabla1[[#This Row],[PERMEADO ETAPA 1  (m3)]]</f>
        <v>0</v>
      </c>
      <c r="M692" s="56" t="e">
        <f>1-(Tabla1[[#This Row],[VOLUMEN ENVIADO A RO (m3)]]-Tabla1[[#This Row],[VOLUMEN ENVIADO PERMEADO RO (m3)]])/Tabla1[[#This Row],[VOLUMEN ENVIADO A RO (m3)]]</f>
        <v>#DIV/0!</v>
      </c>
      <c r="N692" s="57">
        <f>('[1]Contadores Por Turno 2026'!N694-'[1]Contadores Por Turno 2026'!N693)/1000</f>
        <v>0</v>
      </c>
      <c r="O692" s="57">
        <f>('[1]Contadores Por Turno 2026'!O694-'[1]Contadores Por Turno 2026'!O693)</f>
        <v>0</v>
      </c>
      <c r="P692" s="57">
        <f>+Tabla1[[#This Row],[ENTRADA RO 1 (m3)]]-Tabla1[[#This Row],[PERMEADO ETAPA 1  (m3)]]</f>
        <v>0</v>
      </c>
      <c r="Q692" s="56" t="e">
        <f>1-(Tabla1[[#This Row],[VOLUMEN ENVIADO A RO (m3)]]-Tabla1[[#This Row],[VOLUMEN ENVIADO PERMEADO RO (m3)]])/Tabla1[[#This Row],[VOLUMEN ENVIADO A RO (m3)]]</f>
        <v>#DIV/0!</v>
      </c>
      <c r="R692" s="57">
        <v>0</v>
      </c>
      <c r="S692" s="57" t="e">
        <f>((#REF!-#REF!))</f>
        <v>#REF!</v>
      </c>
      <c r="T692" s="57" t="e">
        <f>Tabla1[[#This Row],[ENTRADA ETAPA 2 (m3)]]-Tabla1[[#This Row],[PERMEADO ETAPA 2 (m3)]]</f>
        <v>#REF!</v>
      </c>
      <c r="U692" s="56" t="s">
        <v>18</v>
      </c>
      <c r="V692" s="57">
        <f>Tabla1[[#This Row],[VOLUMEN ENVIADO PERMEADO RO (m3)]]</f>
        <v>0</v>
      </c>
      <c r="W692" s="101" t="e">
        <f>Tabla1[[#This Row],[TOTAL CONSUMO AGUA LIMPIA PRODUCCIÓN (m3)]]+Tabla1[[#This Row],[TOTAL CONSUMO AGUA RECHAZO PRODUCCIÓN (m3)]]</f>
        <v>#REF!</v>
      </c>
      <c r="X6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2" s="101">
        <v>0</v>
      </c>
      <c r="Z692" s="101"/>
      <c r="AA692" s="101" t="e">
        <f>+Tabla1[[#This Row],[VOLUMEN CONSUMO AGUA LIMPIA TINTORERIA (m3)]]</f>
        <v>#REF!</v>
      </c>
      <c r="AB692" s="104" t="e">
        <f>Tabla1[[#This Row],[VOLUMEN CONSUMO AGUA LIMPIA TINTORERIA (m3)]]/Tabla1[[#This Row],[TOTAL CONSUMO AGUA PRODUCCIÓN (m3)]]</f>
        <v>#REF!</v>
      </c>
      <c r="AC692" s="101" t="e">
        <f>Tabla1[[#This Row],[TOTAL CONSUMO AGUA LIMPIA PRODUCCIÓN (m3)]]-Tabla1[[#This Row],[VOLUMEN CONSUMO AGUA LIMPIA LAVANDERIA (m3)]]</f>
        <v>#REF!</v>
      </c>
      <c r="AD692" s="101">
        <v>0</v>
      </c>
      <c r="AE692" s="105"/>
      <c r="AF692" s="105">
        <v>65</v>
      </c>
      <c r="AG692" s="105">
        <v>45</v>
      </c>
      <c r="AH692" s="105">
        <f>Tabla1[[#This Row],[VOLUMEN CONSUMO AGUA LIMPIA LAVANDERIA (m3)]]</f>
        <v>0</v>
      </c>
      <c r="AI692" s="104" t="e">
        <f>Tabla1[[#This Row],[VOLUMEN CONSUMO AGUA LIMPIA LAVANDERIA (m3)]]/Tabla1[[#This Row],[TOTAL CONSUMO AGUA PRODUCCIÓN (m3)]]</f>
        <v>#REF!</v>
      </c>
      <c r="AJ692" s="105">
        <f>'[1]Contadores Por Turno 2026'!D694-'[1]Contadores Por Turno 2026'!D693</f>
        <v>0</v>
      </c>
      <c r="AK692" s="105">
        <v>0</v>
      </c>
      <c r="AL692" s="105"/>
      <c r="AM692" s="105">
        <v>19</v>
      </c>
      <c r="AN692" s="105">
        <v>0</v>
      </c>
      <c r="AO692" s="218">
        <f>'[1]Contadores Por Turno 2026'!R694-'[1]Contadores Por Turno 2026'!R693</f>
        <v>0</v>
      </c>
      <c r="AP692" s="104" t="str">
        <f t="shared" si="4"/>
        <v>%</v>
      </c>
      <c r="AQ692" s="218">
        <v>687</v>
      </c>
      <c r="AR692" s="218">
        <v>8</v>
      </c>
      <c r="AS692" s="105">
        <f>'[1]Contadores Por Turno 2026'!L694-'[1]Contadores Por Turno 2026'!L693</f>
        <v>0</v>
      </c>
      <c r="AT692" s="218" t="e">
        <f>#REF!-#REF!</f>
        <v>#REF!</v>
      </c>
      <c r="AU692" s="102">
        <f>'[1]Contadores Por Turno 2026'!U694-'[1]Contadores Por Turno 2026'!U693</f>
        <v>0</v>
      </c>
      <c r="AV692" s="102">
        <f>'[1]Contadores Por Turno 2026'!V694-'[1]Contadores Por Turno 2026'!V693</f>
        <v>0</v>
      </c>
      <c r="AW692" s="102">
        <f>'[1]Contadores Por Turno 2026'!W694-'[1]Contadores Por Turno 2026'!W693</f>
        <v>0</v>
      </c>
      <c r="AX692" s="102"/>
      <c r="AY692" s="345">
        <f>('[1]Contadores Por Turno 2026'!AD694-'[1]Contadores Por Turno 2026'!AD693)</f>
        <v>0</v>
      </c>
      <c r="AZ692" s="345">
        <f>('[1]Contadores Por Turno 2026'!S694-'[1]Contadores Por Turno 2026'!S693)/1000</f>
        <v>0</v>
      </c>
      <c r="BA692" s="225"/>
      <c r="BB692" s="4"/>
    </row>
    <row r="693" spans="1:54" ht="15.75" thickBot="1" x14ac:dyDescent="0.3">
      <c r="A693" s="23">
        <f>+A692</f>
        <v>46253</v>
      </c>
      <c r="B693" s="17">
        <v>2</v>
      </c>
      <c r="C693" s="17">
        <f>WEEKNUM(Tabla1[[#This Row],[FECHA]],2)</f>
        <v>34</v>
      </c>
      <c r="D693" s="17">
        <f>DAY(Tabla1[[#This Row],[FECHA]])</f>
        <v>19</v>
      </c>
      <c r="E693" s="17" t="e">
        <f>#REF!-#REF!</f>
        <v>#REF!</v>
      </c>
      <c r="F693" s="17" t="e">
        <f>#REF!-#REF!</f>
        <v>#REF!</v>
      </c>
      <c r="H69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3" s="17">
        <f>('[1]Contadores Por Turno 2026'!C695-'[1]Contadores Por Turno 2026'!C694)*10</f>
        <v>0</v>
      </c>
      <c r="J693" s="59">
        <f>Tabla1[[#This Row],[ENTRADA RO 1 (m3)]]</f>
        <v>0</v>
      </c>
      <c r="K693" s="59">
        <f>Tabla1[[#This Row],[RECHAZO ETAPA 1 (m3)]]</f>
        <v>0</v>
      </c>
      <c r="L693" s="59">
        <f>Tabla1[[#This Row],[PERMEADO ETAPA 1  (m3)]]</f>
        <v>0</v>
      </c>
      <c r="M693" s="58" t="e">
        <f>1-(Tabla1[[#This Row],[VOLUMEN ENVIADO A RO (m3)]]-Tabla1[[#This Row],[VOLUMEN ENVIADO PERMEADO RO (m3)]])/Tabla1[[#This Row],[VOLUMEN ENVIADO A RO (m3)]]</f>
        <v>#DIV/0!</v>
      </c>
      <c r="N693" s="59">
        <f>('[1]Contadores Por Turno 2026'!N695-'[1]Contadores Por Turno 2026'!N694)/1000</f>
        <v>0</v>
      </c>
      <c r="O693" s="59">
        <f>('[1]Contadores Por Turno 2026'!O695-'[1]Contadores Por Turno 2026'!O694)</f>
        <v>0</v>
      </c>
      <c r="P693" s="59">
        <f>+Tabla1[[#This Row],[ENTRADA RO 1 (m3)]]-Tabla1[[#This Row],[PERMEADO ETAPA 1  (m3)]]</f>
        <v>0</v>
      </c>
      <c r="Q693" s="58" t="e">
        <f>1-(Tabla1[[#This Row],[VOLUMEN ENVIADO A RO (m3)]]-Tabla1[[#This Row],[VOLUMEN ENVIADO PERMEADO RO (m3)]])/Tabla1[[#This Row],[VOLUMEN ENVIADO A RO (m3)]]</f>
        <v>#DIV/0!</v>
      </c>
      <c r="R693" s="59">
        <v>0</v>
      </c>
      <c r="S693" s="59" t="e">
        <f>((#REF!-#REF!))</f>
        <v>#REF!</v>
      </c>
      <c r="T693" s="59" t="e">
        <f>Tabla1[[#This Row],[ENTRADA ETAPA 2 (m3)]]-Tabla1[[#This Row],[PERMEADO ETAPA 2 (m3)]]</f>
        <v>#REF!</v>
      </c>
      <c r="U693" s="58" t="s">
        <v>18</v>
      </c>
      <c r="V693" s="59">
        <f>Tabla1[[#This Row],[VOLUMEN ENVIADO PERMEADO RO (m3)]]</f>
        <v>0</v>
      </c>
      <c r="W693" s="106" t="e">
        <f>Tabla1[[#This Row],[TOTAL CONSUMO AGUA LIMPIA PRODUCCIÓN (m3)]]+Tabla1[[#This Row],[TOTAL CONSUMO AGUA RECHAZO PRODUCCIÓN (m3)]]</f>
        <v>#REF!</v>
      </c>
      <c r="X6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3" s="106">
        <v>0</v>
      </c>
      <c r="Z693" s="106"/>
      <c r="AA693" s="106" t="e">
        <f>+Tabla1[[#This Row],[VOLUMEN CONSUMO AGUA LIMPIA TINTORERIA (m3)]]</f>
        <v>#REF!</v>
      </c>
      <c r="AB693" s="104" t="e">
        <f>Tabla1[[#This Row],[VOLUMEN CONSUMO AGUA LIMPIA TINTORERIA (m3)]]/Tabla1[[#This Row],[TOTAL CONSUMO AGUA PRODUCCIÓN (m3)]]</f>
        <v>#REF!</v>
      </c>
      <c r="AC693" s="106" t="e">
        <f>Tabla1[[#This Row],[TOTAL CONSUMO AGUA LIMPIA PRODUCCIÓN (m3)]]-Tabla1[[#This Row],[VOLUMEN CONSUMO AGUA LIMPIA LAVANDERIA (m3)]]</f>
        <v>#REF!</v>
      </c>
      <c r="AD693" s="106">
        <v>0</v>
      </c>
      <c r="AE693" s="110"/>
      <c r="AF693" s="110">
        <v>65</v>
      </c>
      <c r="AG693" s="110">
        <v>45</v>
      </c>
      <c r="AH693" s="110">
        <f>Tabla1[[#This Row],[VOLUMEN CONSUMO AGUA LIMPIA LAVANDERIA (m3)]]</f>
        <v>0</v>
      </c>
      <c r="AI693" s="104" t="e">
        <f>Tabla1[[#This Row],[VOLUMEN CONSUMO AGUA LIMPIA LAVANDERIA (m3)]]/Tabla1[[#This Row],[TOTAL CONSUMO AGUA PRODUCCIÓN (m3)]]</f>
        <v>#REF!</v>
      </c>
      <c r="AJ693" s="110">
        <f>'[1]Contadores Por Turno 2026'!D695-'[1]Contadores Por Turno 2026'!D694</f>
        <v>0</v>
      </c>
      <c r="AK693" s="110">
        <v>0</v>
      </c>
      <c r="AL693" s="110"/>
      <c r="AM693" s="110">
        <v>19</v>
      </c>
      <c r="AN693" s="110">
        <v>0</v>
      </c>
      <c r="AO693" s="219">
        <f>'[1]Contadores Por Turno 2026'!R695-'[1]Contadores Por Turno 2026'!R694</f>
        <v>0</v>
      </c>
      <c r="AP693" s="109" t="str">
        <f t="shared" si="4"/>
        <v>%</v>
      </c>
      <c r="AQ693" s="219">
        <v>0</v>
      </c>
      <c r="AR693" s="219">
        <v>8</v>
      </c>
      <c r="AS693" s="110">
        <f>'[1]Contadores Por Turno 2026'!L695-'[1]Contadores Por Turno 2026'!L694</f>
        <v>0</v>
      </c>
      <c r="AT693" s="219" t="e">
        <f>#REF!-#REF!</f>
        <v>#REF!</v>
      </c>
      <c r="AU693" s="107">
        <f>'[1]Contadores Por Turno 2026'!U695-'[1]Contadores Por Turno 2026'!U694</f>
        <v>0</v>
      </c>
      <c r="AV693" s="107">
        <f>'[1]Contadores Por Turno 2026'!V695-'[1]Contadores Por Turno 2026'!V694</f>
        <v>0</v>
      </c>
      <c r="AW693" s="107">
        <f>'[1]Contadores Por Turno 2026'!W695-'[1]Contadores Por Turno 2026'!W694</f>
        <v>0</v>
      </c>
      <c r="AX693" s="107"/>
      <c r="AY693" s="346">
        <f>('[1]Contadores Por Turno 2026'!AD695-'[1]Contadores Por Turno 2026'!AD694)</f>
        <v>0</v>
      </c>
      <c r="AZ693" s="346">
        <f>('[1]Contadores Por Turno 2026'!S695-'[1]Contadores Por Turno 2026'!S694)/1000</f>
        <v>0</v>
      </c>
      <c r="BA693" s="225"/>
      <c r="BB693" s="4"/>
    </row>
    <row r="694" spans="1:54" ht="15.75" thickBot="1" x14ac:dyDescent="0.3">
      <c r="A694" s="27">
        <f>+A693</f>
        <v>46253</v>
      </c>
      <c r="B694" s="28">
        <v>3</v>
      </c>
      <c r="C694" s="28">
        <f>WEEKNUM(Tabla1[[#This Row],[FECHA]],2)</f>
        <v>34</v>
      </c>
      <c r="D694" s="28">
        <f>DAY(Tabla1[[#This Row],[FECHA]])</f>
        <v>19</v>
      </c>
      <c r="E694" s="28" t="e">
        <f>#REF!-#REF!</f>
        <v>#REF!</v>
      </c>
      <c r="F694" s="28" t="e">
        <f>#REF!-#REF!</f>
        <v>#REF!</v>
      </c>
      <c r="G694" s="28"/>
      <c r="H69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4" s="28">
        <f>('[1]Contadores Por Turno 2026'!C696-'[1]Contadores Por Turno 2026'!C695)*10</f>
        <v>0</v>
      </c>
      <c r="J694" s="61">
        <f>Tabla1[[#This Row],[ENTRADA RO 1 (m3)]]</f>
        <v>0</v>
      </c>
      <c r="K694" s="61">
        <f>Tabla1[[#This Row],[RECHAZO ETAPA 1 (m3)]]</f>
        <v>0</v>
      </c>
      <c r="L694" s="61">
        <f>Tabla1[[#This Row],[PERMEADO ETAPA 1  (m3)]]</f>
        <v>0</v>
      </c>
      <c r="M694" s="60" t="e">
        <f>1-(Tabla1[[#This Row],[VOLUMEN ENVIADO A RO (m3)]]-Tabla1[[#This Row],[VOLUMEN ENVIADO PERMEADO RO (m3)]])/Tabla1[[#This Row],[VOLUMEN ENVIADO A RO (m3)]]</f>
        <v>#DIV/0!</v>
      </c>
      <c r="N694" s="61">
        <f>('[1]Contadores Por Turno 2026'!N696-'[1]Contadores Por Turno 2026'!N695)/1000</f>
        <v>0</v>
      </c>
      <c r="O694" s="61">
        <f>('[1]Contadores Por Turno 2026'!O696-'[1]Contadores Por Turno 2026'!O695)</f>
        <v>0</v>
      </c>
      <c r="P694" s="61">
        <f>+Tabla1[[#This Row],[ENTRADA RO 1 (m3)]]-Tabla1[[#This Row],[PERMEADO ETAPA 1  (m3)]]</f>
        <v>0</v>
      </c>
      <c r="Q694" s="60" t="e">
        <f>1-(Tabla1[[#This Row],[VOLUMEN ENVIADO A RO (m3)]]-Tabla1[[#This Row],[VOLUMEN ENVIADO PERMEADO RO (m3)]])/Tabla1[[#This Row],[VOLUMEN ENVIADO A RO (m3)]]</f>
        <v>#DIV/0!</v>
      </c>
      <c r="R694" s="61">
        <v>0</v>
      </c>
      <c r="S694" s="61" t="e">
        <f>((#REF!-#REF!))</f>
        <v>#REF!</v>
      </c>
      <c r="T694" s="61" t="e">
        <f>Tabla1[[#This Row],[ENTRADA ETAPA 2 (m3)]]-Tabla1[[#This Row],[PERMEADO ETAPA 2 (m3)]]</f>
        <v>#REF!</v>
      </c>
      <c r="U694" s="60" t="s">
        <v>18</v>
      </c>
      <c r="V694" s="61">
        <f>Tabla1[[#This Row],[VOLUMEN ENVIADO PERMEADO RO (m3)]]</f>
        <v>0</v>
      </c>
      <c r="W694" s="111" t="e">
        <f>Tabla1[[#This Row],[TOTAL CONSUMO AGUA LIMPIA PRODUCCIÓN (m3)]]+Tabla1[[#This Row],[TOTAL CONSUMO AGUA RECHAZO PRODUCCIÓN (m3)]]</f>
        <v>#REF!</v>
      </c>
      <c r="X69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4" s="111">
        <v>0</v>
      </c>
      <c r="Z694" s="111"/>
      <c r="AA694" s="111" t="e">
        <f>+Tabla1[[#This Row],[VOLUMEN CONSUMO AGUA LIMPIA TINTORERIA (m3)]]</f>
        <v>#REF!</v>
      </c>
      <c r="AB694" s="104" t="e">
        <f>Tabla1[[#This Row],[VOLUMEN CONSUMO AGUA LIMPIA TINTORERIA (m3)]]/Tabla1[[#This Row],[TOTAL CONSUMO AGUA PRODUCCIÓN (m3)]]</f>
        <v>#REF!</v>
      </c>
      <c r="AC694" s="111" t="e">
        <f>Tabla1[[#This Row],[TOTAL CONSUMO AGUA LIMPIA PRODUCCIÓN (m3)]]-Tabla1[[#This Row],[VOLUMEN CONSUMO AGUA LIMPIA LAVANDERIA (m3)]]</f>
        <v>#REF!</v>
      </c>
      <c r="AD694" s="111">
        <v>0</v>
      </c>
      <c r="AE694" s="115"/>
      <c r="AF694" s="115">
        <v>65</v>
      </c>
      <c r="AG694" s="115">
        <v>45</v>
      </c>
      <c r="AH694" s="115">
        <f>Tabla1[[#This Row],[VOLUMEN CONSUMO AGUA LIMPIA LAVANDERIA (m3)]]</f>
        <v>0</v>
      </c>
      <c r="AI694" s="104" t="e">
        <f>Tabla1[[#This Row],[VOLUMEN CONSUMO AGUA LIMPIA LAVANDERIA (m3)]]/Tabla1[[#This Row],[TOTAL CONSUMO AGUA PRODUCCIÓN (m3)]]</f>
        <v>#REF!</v>
      </c>
      <c r="AJ694" s="115">
        <f>'[1]Contadores Por Turno 2026'!D696-'[1]Contadores Por Turno 2026'!D695</f>
        <v>0</v>
      </c>
      <c r="AK694" s="115">
        <v>0</v>
      </c>
      <c r="AL694" s="115"/>
      <c r="AM694" s="115">
        <v>19</v>
      </c>
      <c r="AN694" s="115">
        <v>0</v>
      </c>
      <c r="AO694" s="220">
        <f>'[1]Contadores Por Turno 2026'!R696-'[1]Contadores Por Turno 2026'!R695</f>
        <v>0</v>
      </c>
      <c r="AP694" s="114" t="str">
        <f t="shared" si="4"/>
        <v>%</v>
      </c>
      <c r="AQ694" s="220">
        <v>0</v>
      </c>
      <c r="AR694" s="220">
        <v>8</v>
      </c>
      <c r="AS694" s="115">
        <f>'[1]Contadores Por Turno 2026'!L696-'[1]Contadores Por Turno 2026'!L695</f>
        <v>0</v>
      </c>
      <c r="AT694" s="220" t="e">
        <f>#REF!-#REF!</f>
        <v>#REF!</v>
      </c>
      <c r="AU694" s="112">
        <f>'[1]Contadores Por Turno 2026'!U696-'[1]Contadores Por Turno 2026'!U695</f>
        <v>0</v>
      </c>
      <c r="AV694" s="112">
        <f>'[1]Contadores Por Turno 2026'!V696-'[1]Contadores Por Turno 2026'!V695</f>
        <v>0</v>
      </c>
      <c r="AW694" s="112">
        <f>'[1]Contadores Por Turno 2026'!W696-'[1]Contadores Por Turno 2026'!W695</f>
        <v>0</v>
      </c>
      <c r="AX694" s="112"/>
      <c r="AY694" s="112">
        <f>('[1]Contadores Por Turno 2026'!AD696-'[1]Contadores Por Turno 2026'!AD695)</f>
        <v>0</v>
      </c>
      <c r="AZ694" s="112">
        <f>('[1]Contadores Por Turno 2026'!S696-'[1]Contadores Por Turno 2026'!S695)/1000</f>
        <v>0</v>
      </c>
      <c r="BA694" s="225"/>
      <c r="BB694" s="4"/>
    </row>
    <row r="695" spans="1:54" ht="15.75" thickBot="1" x14ac:dyDescent="0.3">
      <c r="A695" s="25">
        <f>+A694+1</f>
        <v>46254</v>
      </c>
      <c r="B695" s="26">
        <v>1</v>
      </c>
      <c r="C695" s="26">
        <f>WEEKNUM(Tabla1[[#This Row],[FECHA]],2)</f>
        <v>34</v>
      </c>
      <c r="D695" s="26">
        <f>DAY(Tabla1[[#This Row],[FECHA]])</f>
        <v>20</v>
      </c>
      <c r="E695" s="26" t="e">
        <f>#REF!-#REF!</f>
        <v>#REF!</v>
      </c>
      <c r="F695" s="26" t="e">
        <f>#REF!-#REF!</f>
        <v>#REF!</v>
      </c>
      <c r="G695" s="26"/>
      <c r="H6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5" s="26">
        <f>('[1]Contadores Por Turno 2026'!C697-'[1]Contadores Por Turno 2026'!C696)*10</f>
        <v>0</v>
      </c>
      <c r="J695" s="57">
        <f>Tabla1[[#This Row],[ENTRADA RO 1 (m3)]]</f>
        <v>0</v>
      </c>
      <c r="K695" s="57">
        <f>Tabla1[[#This Row],[RECHAZO ETAPA 1 (m3)]]</f>
        <v>0</v>
      </c>
      <c r="L695" s="57">
        <f>Tabla1[[#This Row],[PERMEADO ETAPA 1  (m3)]]</f>
        <v>0</v>
      </c>
      <c r="M695" s="56" t="e">
        <f>1-(Tabla1[[#This Row],[VOLUMEN ENVIADO A RO (m3)]]-Tabla1[[#This Row],[VOLUMEN ENVIADO PERMEADO RO (m3)]])/Tabla1[[#This Row],[VOLUMEN ENVIADO A RO (m3)]]</f>
        <v>#DIV/0!</v>
      </c>
      <c r="N695" s="57">
        <f>('[1]Contadores Por Turno 2026'!N697-'[1]Contadores Por Turno 2026'!N696)/1000</f>
        <v>0</v>
      </c>
      <c r="O695" s="57">
        <f>('[1]Contadores Por Turno 2026'!O697-'[1]Contadores Por Turno 2026'!O696)</f>
        <v>0</v>
      </c>
      <c r="P695" s="57">
        <f>+Tabla1[[#This Row],[ENTRADA RO 1 (m3)]]-Tabla1[[#This Row],[PERMEADO ETAPA 1  (m3)]]</f>
        <v>0</v>
      </c>
      <c r="Q695" s="56" t="e">
        <f>1-(Tabla1[[#This Row],[VOLUMEN ENVIADO A RO (m3)]]-Tabla1[[#This Row],[VOLUMEN ENVIADO PERMEADO RO (m3)]])/Tabla1[[#This Row],[VOLUMEN ENVIADO A RO (m3)]]</f>
        <v>#DIV/0!</v>
      </c>
      <c r="R695" s="57">
        <v>0</v>
      </c>
      <c r="S695" s="57" t="e">
        <f>((#REF!-#REF!))</f>
        <v>#REF!</v>
      </c>
      <c r="T695" s="57" t="e">
        <f>Tabla1[[#This Row],[ENTRADA ETAPA 2 (m3)]]-Tabla1[[#This Row],[PERMEADO ETAPA 2 (m3)]]</f>
        <v>#REF!</v>
      </c>
      <c r="U695" s="56" t="s">
        <v>18</v>
      </c>
      <c r="V695" s="57">
        <f>Tabla1[[#This Row],[VOLUMEN ENVIADO PERMEADO RO (m3)]]</f>
        <v>0</v>
      </c>
      <c r="W695" s="101" t="e">
        <f>Tabla1[[#This Row],[TOTAL CONSUMO AGUA LIMPIA PRODUCCIÓN (m3)]]+Tabla1[[#This Row],[TOTAL CONSUMO AGUA RECHAZO PRODUCCIÓN (m3)]]</f>
        <v>#REF!</v>
      </c>
      <c r="X6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5" s="101">
        <v>0</v>
      </c>
      <c r="Z695" s="101"/>
      <c r="AA695" s="101" t="e">
        <f>+Tabla1[[#This Row],[VOLUMEN CONSUMO AGUA LIMPIA TINTORERIA (m3)]]</f>
        <v>#REF!</v>
      </c>
      <c r="AB695" s="104" t="e">
        <f>Tabla1[[#This Row],[VOLUMEN CONSUMO AGUA LIMPIA TINTORERIA (m3)]]/Tabla1[[#This Row],[TOTAL CONSUMO AGUA PRODUCCIÓN (m3)]]</f>
        <v>#REF!</v>
      </c>
      <c r="AC695" s="101" t="e">
        <f>Tabla1[[#This Row],[TOTAL CONSUMO AGUA LIMPIA PRODUCCIÓN (m3)]]-Tabla1[[#This Row],[VOLUMEN CONSUMO AGUA LIMPIA LAVANDERIA (m3)]]</f>
        <v>#REF!</v>
      </c>
      <c r="AD695" s="101">
        <v>0</v>
      </c>
      <c r="AE695" s="105"/>
      <c r="AF695" s="105">
        <v>65</v>
      </c>
      <c r="AG695" s="105">
        <v>45</v>
      </c>
      <c r="AH695" s="105">
        <f>Tabla1[[#This Row],[VOLUMEN CONSUMO AGUA LIMPIA LAVANDERIA (m3)]]</f>
        <v>0</v>
      </c>
      <c r="AI695" s="104" t="e">
        <f>Tabla1[[#This Row],[VOLUMEN CONSUMO AGUA LIMPIA LAVANDERIA (m3)]]/Tabla1[[#This Row],[TOTAL CONSUMO AGUA PRODUCCIÓN (m3)]]</f>
        <v>#REF!</v>
      </c>
      <c r="AJ695" s="105">
        <f>'[1]Contadores Por Turno 2026'!D697-'[1]Contadores Por Turno 2026'!D696</f>
        <v>0</v>
      </c>
      <c r="AK695" s="105">
        <v>0</v>
      </c>
      <c r="AL695" s="105"/>
      <c r="AM695" s="105">
        <v>19</v>
      </c>
      <c r="AN695" s="105">
        <v>0</v>
      </c>
      <c r="AO695" s="218">
        <f>'[1]Contadores Por Turno 2026'!R697-'[1]Contadores Por Turno 2026'!R696</f>
        <v>0</v>
      </c>
      <c r="AP695" s="104" t="str">
        <f t="shared" si="4"/>
        <v>%</v>
      </c>
      <c r="AQ695" s="218">
        <v>0</v>
      </c>
      <c r="AR695" s="218">
        <v>8</v>
      </c>
      <c r="AS695" s="105">
        <f>'[1]Contadores Por Turno 2026'!L697-'[1]Contadores Por Turno 2026'!L696</f>
        <v>0</v>
      </c>
      <c r="AT695" s="218" t="e">
        <f>#REF!-#REF!</f>
        <v>#REF!</v>
      </c>
      <c r="AU695" s="102">
        <f>'[1]Contadores Por Turno 2026'!U697-'[1]Contadores Por Turno 2026'!U696</f>
        <v>0</v>
      </c>
      <c r="AV695" s="102">
        <f>'[1]Contadores Por Turno 2026'!V697-'[1]Contadores Por Turno 2026'!V696</f>
        <v>0</v>
      </c>
      <c r="AW695" s="102">
        <f>'[1]Contadores Por Turno 2026'!W697-'[1]Contadores Por Turno 2026'!W696</f>
        <v>0</v>
      </c>
      <c r="AX695" s="102"/>
      <c r="AY695" s="345">
        <f>('[1]Contadores Por Turno 2026'!AD697-'[1]Contadores Por Turno 2026'!AD696)</f>
        <v>0</v>
      </c>
      <c r="AZ695" s="345">
        <f>('[1]Contadores Por Turno 2026'!S697-'[1]Contadores Por Turno 2026'!S696)/1000</f>
        <v>0</v>
      </c>
      <c r="BA695" s="225"/>
      <c r="BB695" s="4"/>
    </row>
    <row r="696" spans="1:54" ht="15.75" thickBot="1" x14ac:dyDescent="0.3">
      <c r="A696" s="23">
        <f>+A695</f>
        <v>46254</v>
      </c>
      <c r="B696" s="17">
        <v>2</v>
      </c>
      <c r="C696" s="17">
        <f>WEEKNUM(Tabla1[[#This Row],[FECHA]],2)</f>
        <v>34</v>
      </c>
      <c r="D696" s="17">
        <f>DAY(Tabla1[[#This Row],[FECHA]])</f>
        <v>20</v>
      </c>
      <c r="E696" s="17" t="e">
        <f>#REF!-#REF!</f>
        <v>#REF!</v>
      </c>
      <c r="F696" s="17" t="e">
        <f>#REF!-#REF!</f>
        <v>#REF!</v>
      </c>
      <c r="H69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6" s="17">
        <f>('[1]Contadores Por Turno 2026'!C698-'[1]Contadores Por Turno 2026'!C697)*10</f>
        <v>0</v>
      </c>
      <c r="J696" s="59">
        <f>Tabla1[[#This Row],[ENTRADA RO 1 (m3)]]</f>
        <v>0</v>
      </c>
      <c r="K696" s="59">
        <f>Tabla1[[#This Row],[RECHAZO ETAPA 1 (m3)]]</f>
        <v>0</v>
      </c>
      <c r="L696" s="59">
        <f>Tabla1[[#This Row],[PERMEADO ETAPA 1  (m3)]]</f>
        <v>0</v>
      </c>
      <c r="M696" s="58" t="e">
        <f>1-(Tabla1[[#This Row],[VOLUMEN ENVIADO A RO (m3)]]-Tabla1[[#This Row],[VOLUMEN ENVIADO PERMEADO RO (m3)]])/Tabla1[[#This Row],[VOLUMEN ENVIADO A RO (m3)]]</f>
        <v>#DIV/0!</v>
      </c>
      <c r="N696" s="59">
        <f>('[1]Contadores Por Turno 2026'!N698-'[1]Contadores Por Turno 2026'!N697)/1000</f>
        <v>0</v>
      </c>
      <c r="O696" s="59">
        <f>('[1]Contadores Por Turno 2026'!O698-'[1]Contadores Por Turno 2026'!O697)</f>
        <v>0</v>
      </c>
      <c r="P696" s="59">
        <f>+Tabla1[[#This Row],[ENTRADA RO 1 (m3)]]-Tabla1[[#This Row],[PERMEADO ETAPA 1  (m3)]]</f>
        <v>0</v>
      </c>
      <c r="Q696" s="58" t="e">
        <f>1-(Tabla1[[#This Row],[VOLUMEN ENVIADO A RO (m3)]]-Tabla1[[#This Row],[VOLUMEN ENVIADO PERMEADO RO (m3)]])/Tabla1[[#This Row],[VOLUMEN ENVIADO A RO (m3)]]</f>
        <v>#DIV/0!</v>
      </c>
      <c r="R696" s="59">
        <v>0</v>
      </c>
      <c r="S696" s="59" t="e">
        <f>((#REF!-#REF!))</f>
        <v>#REF!</v>
      </c>
      <c r="T696" s="59" t="e">
        <f>Tabla1[[#This Row],[ENTRADA ETAPA 2 (m3)]]-Tabla1[[#This Row],[PERMEADO ETAPA 2 (m3)]]</f>
        <v>#REF!</v>
      </c>
      <c r="U696" s="58" t="s">
        <v>18</v>
      </c>
      <c r="V696" s="59">
        <f>Tabla1[[#This Row],[VOLUMEN ENVIADO PERMEADO RO (m3)]]</f>
        <v>0</v>
      </c>
      <c r="W696" s="106" t="e">
        <f>Tabla1[[#This Row],[TOTAL CONSUMO AGUA LIMPIA PRODUCCIÓN (m3)]]+Tabla1[[#This Row],[TOTAL CONSUMO AGUA RECHAZO PRODUCCIÓN (m3)]]</f>
        <v>#REF!</v>
      </c>
      <c r="X6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6" s="106">
        <v>0</v>
      </c>
      <c r="Z696" s="106"/>
      <c r="AA696" s="106" t="e">
        <f>+Tabla1[[#This Row],[VOLUMEN CONSUMO AGUA LIMPIA TINTORERIA (m3)]]</f>
        <v>#REF!</v>
      </c>
      <c r="AB696" s="104" t="e">
        <f>Tabla1[[#This Row],[VOLUMEN CONSUMO AGUA LIMPIA TINTORERIA (m3)]]/Tabla1[[#This Row],[TOTAL CONSUMO AGUA PRODUCCIÓN (m3)]]</f>
        <v>#REF!</v>
      </c>
      <c r="AC696" s="106" t="e">
        <f>Tabla1[[#This Row],[TOTAL CONSUMO AGUA LIMPIA PRODUCCIÓN (m3)]]-Tabla1[[#This Row],[VOLUMEN CONSUMO AGUA LIMPIA LAVANDERIA (m3)]]</f>
        <v>#REF!</v>
      </c>
      <c r="AD696" s="106">
        <v>0</v>
      </c>
      <c r="AE696" s="110"/>
      <c r="AF696" s="110">
        <v>65</v>
      </c>
      <c r="AG696" s="110">
        <v>45</v>
      </c>
      <c r="AH696" s="110">
        <f>Tabla1[[#This Row],[VOLUMEN CONSUMO AGUA LIMPIA LAVANDERIA (m3)]]</f>
        <v>0</v>
      </c>
      <c r="AI696" s="104" t="e">
        <f>Tabla1[[#This Row],[VOLUMEN CONSUMO AGUA LIMPIA LAVANDERIA (m3)]]/Tabla1[[#This Row],[TOTAL CONSUMO AGUA PRODUCCIÓN (m3)]]</f>
        <v>#REF!</v>
      </c>
      <c r="AJ696" s="110">
        <f>'[1]Contadores Por Turno 2026'!D698-'[1]Contadores Por Turno 2026'!D697</f>
        <v>0</v>
      </c>
      <c r="AK696" s="110">
        <v>0</v>
      </c>
      <c r="AL696" s="110"/>
      <c r="AM696" s="110">
        <v>19</v>
      </c>
      <c r="AN696" s="110">
        <v>0</v>
      </c>
      <c r="AO696" s="219">
        <f>'[1]Contadores Por Turno 2026'!R698-'[1]Contadores Por Turno 2026'!R697</f>
        <v>0</v>
      </c>
      <c r="AP696" s="109" t="str">
        <f t="shared" si="4"/>
        <v>%</v>
      </c>
      <c r="AQ696" s="219">
        <v>0</v>
      </c>
      <c r="AR696" s="219">
        <v>8</v>
      </c>
      <c r="AS696" s="110">
        <f>'[1]Contadores Por Turno 2026'!L698-'[1]Contadores Por Turno 2026'!L697</f>
        <v>0</v>
      </c>
      <c r="AT696" s="219" t="e">
        <f>#REF!-#REF!</f>
        <v>#REF!</v>
      </c>
      <c r="AU696" s="107">
        <f>'[1]Contadores Por Turno 2026'!U698-'[1]Contadores Por Turno 2026'!U697</f>
        <v>0</v>
      </c>
      <c r="AV696" s="107">
        <f>'[1]Contadores Por Turno 2026'!V698-'[1]Contadores Por Turno 2026'!V697</f>
        <v>0</v>
      </c>
      <c r="AW696" s="107">
        <f>'[1]Contadores Por Turno 2026'!W698-'[1]Contadores Por Turno 2026'!W697</f>
        <v>0</v>
      </c>
      <c r="AX696" s="107"/>
      <c r="AY696" s="346">
        <f>('[1]Contadores Por Turno 2026'!AD698-'[1]Contadores Por Turno 2026'!AD697)</f>
        <v>0</v>
      </c>
      <c r="AZ696" s="346">
        <f>('[1]Contadores Por Turno 2026'!S698-'[1]Contadores Por Turno 2026'!S697)/1000</f>
        <v>0</v>
      </c>
      <c r="BA696" s="225"/>
      <c r="BB696" s="4"/>
    </row>
    <row r="697" spans="1:54" ht="15.75" thickBot="1" x14ac:dyDescent="0.3">
      <c r="A697" s="27">
        <f>+A696</f>
        <v>46254</v>
      </c>
      <c r="B697" s="28">
        <v>3</v>
      </c>
      <c r="C697" s="28">
        <f>WEEKNUM(Tabla1[[#This Row],[FECHA]],2)</f>
        <v>34</v>
      </c>
      <c r="D697" s="28">
        <f>DAY(Tabla1[[#This Row],[FECHA]])</f>
        <v>20</v>
      </c>
      <c r="E697" s="28" t="e">
        <f>#REF!-#REF!</f>
        <v>#REF!</v>
      </c>
      <c r="F697" s="28" t="e">
        <f>#REF!-#REF!</f>
        <v>#REF!</v>
      </c>
      <c r="G697" s="28"/>
      <c r="H69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7" s="28">
        <f>('[1]Contadores Por Turno 2026'!C699-'[1]Contadores Por Turno 2026'!C698)*10</f>
        <v>0</v>
      </c>
      <c r="J697" s="61">
        <f>Tabla1[[#This Row],[ENTRADA RO 1 (m3)]]</f>
        <v>0</v>
      </c>
      <c r="K697" s="61">
        <f>Tabla1[[#This Row],[RECHAZO ETAPA 1 (m3)]]</f>
        <v>0</v>
      </c>
      <c r="L697" s="61">
        <f>Tabla1[[#This Row],[PERMEADO ETAPA 1  (m3)]]</f>
        <v>0</v>
      </c>
      <c r="M697" s="60" t="e">
        <f>1-(Tabla1[[#This Row],[VOLUMEN ENVIADO A RO (m3)]]-Tabla1[[#This Row],[VOLUMEN ENVIADO PERMEADO RO (m3)]])/Tabla1[[#This Row],[VOLUMEN ENVIADO A RO (m3)]]</f>
        <v>#DIV/0!</v>
      </c>
      <c r="N697" s="61">
        <f>('[1]Contadores Por Turno 2026'!N699-'[1]Contadores Por Turno 2026'!N698)/1000</f>
        <v>0</v>
      </c>
      <c r="O697" s="61">
        <f>('[1]Contadores Por Turno 2026'!O699-'[1]Contadores Por Turno 2026'!O698)</f>
        <v>0</v>
      </c>
      <c r="P697" s="61">
        <f>+Tabla1[[#This Row],[ENTRADA RO 1 (m3)]]-Tabla1[[#This Row],[PERMEADO ETAPA 1  (m3)]]</f>
        <v>0</v>
      </c>
      <c r="Q697" s="60" t="e">
        <f>1-(Tabla1[[#This Row],[VOLUMEN ENVIADO A RO (m3)]]-Tabla1[[#This Row],[VOLUMEN ENVIADO PERMEADO RO (m3)]])/Tabla1[[#This Row],[VOLUMEN ENVIADO A RO (m3)]]</f>
        <v>#DIV/0!</v>
      </c>
      <c r="R697" s="61">
        <v>0</v>
      </c>
      <c r="S697" s="61" t="e">
        <f>((#REF!-#REF!))</f>
        <v>#REF!</v>
      </c>
      <c r="T697" s="61" t="e">
        <f>Tabla1[[#This Row],[ENTRADA ETAPA 2 (m3)]]-Tabla1[[#This Row],[PERMEADO ETAPA 2 (m3)]]</f>
        <v>#REF!</v>
      </c>
      <c r="U697" s="60" t="s">
        <v>18</v>
      </c>
      <c r="V697" s="61">
        <f>Tabla1[[#This Row],[VOLUMEN ENVIADO PERMEADO RO (m3)]]</f>
        <v>0</v>
      </c>
      <c r="W697" s="111" t="e">
        <f>Tabla1[[#This Row],[TOTAL CONSUMO AGUA LIMPIA PRODUCCIÓN (m3)]]+Tabla1[[#This Row],[TOTAL CONSUMO AGUA RECHAZO PRODUCCIÓN (m3)]]</f>
        <v>#REF!</v>
      </c>
      <c r="X69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7" s="111">
        <v>0</v>
      </c>
      <c r="Z697" s="111"/>
      <c r="AA697" s="111" t="e">
        <f>+Tabla1[[#This Row],[VOLUMEN CONSUMO AGUA LIMPIA TINTORERIA (m3)]]</f>
        <v>#REF!</v>
      </c>
      <c r="AB697" s="104" t="e">
        <f>Tabla1[[#This Row],[VOLUMEN CONSUMO AGUA LIMPIA TINTORERIA (m3)]]/Tabla1[[#This Row],[TOTAL CONSUMO AGUA PRODUCCIÓN (m3)]]</f>
        <v>#REF!</v>
      </c>
      <c r="AC697" s="111" t="e">
        <f>Tabla1[[#This Row],[TOTAL CONSUMO AGUA LIMPIA PRODUCCIÓN (m3)]]-Tabla1[[#This Row],[VOLUMEN CONSUMO AGUA LIMPIA LAVANDERIA (m3)]]</f>
        <v>#REF!</v>
      </c>
      <c r="AD697" s="111">
        <v>0</v>
      </c>
      <c r="AE697" s="115"/>
      <c r="AF697" s="115">
        <v>65</v>
      </c>
      <c r="AG697" s="115">
        <v>45</v>
      </c>
      <c r="AH697" s="115">
        <f>Tabla1[[#This Row],[VOLUMEN CONSUMO AGUA LIMPIA LAVANDERIA (m3)]]</f>
        <v>0</v>
      </c>
      <c r="AI697" s="104" t="e">
        <f>Tabla1[[#This Row],[VOLUMEN CONSUMO AGUA LIMPIA LAVANDERIA (m3)]]/Tabla1[[#This Row],[TOTAL CONSUMO AGUA PRODUCCIÓN (m3)]]</f>
        <v>#REF!</v>
      </c>
      <c r="AJ697" s="115">
        <f>'[1]Contadores Por Turno 2026'!D699-'[1]Contadores Por Turno 2026'!D698</f>
        <v>0</v>
      </c>
      <c r="AK697" s="115">
        <v>0</v>
      </c>
      <c r="AL697" s="115"/>
      <c r="AM697" s="115">
        <v>19</v>
      </c>
      <c r="AN697" s="115">
        <v>0</v>
      </c>
      <c r="AO697" s="220">
        <f>'[1]Contadores Por Turno 2026'!R699-'[1]Contadores Por Turno 2026'!R698</f>
        <v>0</v>
      </c>
      <c r="AP697" s="114" t="str">
        <f t="shared" si="4"/>
        <v>%</v>
      </c>
      <c r="AQ697" s="220">
        <v>0</v>
      </c>
      <c r="AR697" s="220">
        <v>8</v>
      </c>
      <c r="AS697" s="115">
        <f>'[1]Contadores Por Turno 2026'!L699-'[1]Contadores Por Turno 2026'!L698</f>
        <v>0</v>
      </c>
      <c r="AT697" s="220" t="e">
        <f>#REF!-#REF!</f>
        <v>#REF!</v>
      </c>
      <c r="AU697" s="112">
        <f>'[1]Contadores Por Turno 2026'!U699-'[1]Contadores Por Turno 2026'!U698</f>
        <v>0</v>
      </c>
      <c r="AV697" s="112">
        <f>'[1]Contadores Por Turno 2026'!V699-'[1]Contadores Por Turno 2026'!V698</f>
        <v>0</v>
      </c>
      <c r="AW697" s="112">
        <f>'[1]Contadores Por Turno 2026'!W699-'[1]Contadores Por Turno 2026'!W698</f>
        <v>0</v>
      </c>
      <c r="AX697" s="112"/>
      <c r="AY697" s="112">
        <f>('[1]Contadores Por Turno 2026'!AD699-'[1]Contadores Por Turno 2026'!AD698)</f>
        <v>0</v>
      </c>
      <c r="AZ697" s="112">
        <f>('[1]Contadores Por Turno 2026'!S699-'[1]Contadores Por Turno 2026'!S698)/1000</f>
        <v>0</v>
      </c>
      <c r="BA697" s="225"/>
      <c r="BB697" s="4"/>
    </row>
    <row r="698" spans="1:54" ht="15.75" thickBot="1" x14ac:dyDescent="0.3">
      <c r="A698" s="25">
        <f>+A697+1</f>
        <v>46255</v>
      </c>
      <c r="B698" s="26">
        <v>1</v>
      </c>
      <c r="C698" s="26">
        <f>WEEKNUM(Tabla1[[#This Row],[FECHA]],2)</f>
        <v>34</v>
      </c>
      <c r="D698" s="26">
        <f>DAY(Tabla1[[#This Row],[FECHA]])</f>
        <v>21</v>
      </c>
      <c r="E698" s="26" t="e">
        <f>#REF!-#REF!</f>
        <v>#REF!</v>
      </c>
      <c r="F698" s="26" t="e">
        <f>#REF!-#REF!</f>
        <v>#REF!</v>
      </c>
      <c r="G698" s="26"/>
      <c r="H6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8" s="26">
        <f>('[1]Contadores Por Turno 2026'!C700-'[1]Contadores Por Turno 2026'!C699)*10</f>
        <v>0</v>
      </c>
      <c r="J698" s="57">
        <f>Tabla1[[#This Row],[ENTRADA RO 1 (m3)]]</f>
        <v>0</v>
      </c>
      <c r="K698" s="57">
        <f>Tabla1[[#This Row],[RECHAZO ETAPA 1 (m3)]]</f>
        <v>0</v>
      </c>
      <c r="L698" s="57">
        <f>Tabla1[[#This Row],[PERMEADO ETAPA 1  (m3)]]</f>
        <v>0</v>
      </c>
      <c r="M698" s="56" t="e">
        <f>1-(Tabla1[[#This Row],[VOLUMEN ENVIADO A RO (m3)]]-Tabla1[[#This Row],[VOLUMEN ENVIADO PERMEADO RO (m3)]])/Tabla1[[#This Row],[VOLUMEN ENVIADO A RO (m3)]]</f>
        <v>#DIV/0!</v>
      </c>
      <c r="N698" s="57">
        <f>('[1]Contadores Por Turno 2026'!N700-'[1]Contadores Por Turno 2026'!N699)/1000</f>
        <v>0</v>
      </c>
      <c r="O698" s="57">
        <f>('[1]Contadores Por Turno 2026'!O700-'[1]Contadores Por Turno 2026'!O699)</f>
        <v>0</v>
      </c>
      <c r="P698" s="57">
        <f>+Tabla1[[#This Row],[ENTRADA RO 1 (m3)]]-Tabla1[[#This Row],[PERMEADO ETAPA 1  (m3)]]</f>
        <v>0</v>
      </c>
      <c r="Q698" s="56" t="e">
        <f>1-(Tabla1[[#This Row],[VOLUMEN ENVIADO A RO (m3)]]-Tabla1[[#This Row],[VOLUMEN ENVIADO PERMEADO RO (m3)]])/Tabla1[[#This Row],[VOLUMEN ENVIADO A RO (m3)]]</f>
        <v>#DIV/0!</v>
      </c>
      <c r="R698" s="57">
        <v>0</v>
      </c>
      <c r="S698" s="57" t="e">
        <f>((#REF!-#REF!))</f>
        <v>#REF!</v>
      </c>
      <c r="T698" s="57" t="e">
        <f>Tabla1[[#This Row],[ENTRADA ETAPA 2 (m3)]]-Tabla1[[#This Row],[PERMEADO ETAPA 2 (m3)]]</f>
        <v>#REF!</v>
      </c>
      <c r="U698" s="56" t="s">
        <v>18</v>
      </c>
      <c r="V698" s="57">
        <f>Tabla1[[#This Row],[VOLUMEN ENVIADO PERMEADO RO (m3)]]</f>
        <v>0</v>
      </c>
      <c r="W698" s="101" t="e">
        <f>Tabla1[[#This Row],[TOTAL CONSUMO AGUA LIMPIA PRODUCCIÓN (m3)]]+Tabla1[[#This Row],[TOTAL CONSUMO AGUA RECHAZO PRODUCCIÓN (m3)]]</f>
        <v>#REF!</v>
      </c>
      <c r="X6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8" s="101">
        <v>0</v>
      </c>
      <c r="Z698" s="101"/>
      <c r="AA698" s="101" t="e">
        <f>+Tabla1[[#This Row],[VOLUMEN CONSUMO AGUA LIMPIA TINTORERIA (m3)]]</f>
        <v>#REF!</v>
      </c>
      <c r="AB698" s="104" t="e">
        <f>Tabla1[[#This Row],[VOLUMEN CONSUMO AGUA LIMPIA TINTORERIA (m3)]]/Tabla1[[#This Row],[TOTAL CONSUMO AGUA PRODUCCIÓN (m3)]]</f>
        <v>#REF!</v>
      </c>
      <c r="AC698" s="101" t="e">
        <f>Tabla1[[#This Row],[TOTAL CONSUMO AGUA LIMPIA PRODUCCIÓN (m3)]]-Tabla1[[#This Row],[VOLUMEN CONSUMO AGUA LIMPIA LAVANDERIA (m3)]]</f>
        <v>#REF!</v>
      </c>
      <c r="AD698" s="101">
        <v>0</v>
      </c>
      <c r="AE698" s="105"/>
      <c r="AF698" s="105">
        <v>65</v>
      </c>
      <c r="AG698" s="105">
        <v>45</v>
      </c>
      <c r="AH698" s="105">
        <f>Tabla1[[#This Row],[VOLUMEN CONSUMO AGUA LIMPIA LAVANDERIA (m3)]]</f>
        <v>0</v>
      </c>
      <c r="AI698" s="104" t="e">
        <f>Tabla1[[#This Row],[VOLUMEN CONSUMO AGUA LIMPIA LAVANDERIA (m3)]]/Tabla1[[#This Row],[TOTAL CONSUMO AGUA PRODUCCIÓN (m3)]]</f>
        <v>#REF!</v>
      </c>
      <c r="AJ698" s="105">
        <f>'[1]Contadores Por Turno 2026'!D700-'[1]Contadores Por Turno 2026'!D699</f>
        <v>0</v>
      </c>
      <c r="AK698" s="105">
        <v>0</v>
      </c>
      <c r="AL698" s="105"/>
      <c r="AM698" s="105">
        <v>19</v>
      </c>
      <c r="AN698" s="105">
        <v>0</v>
      </c>
      <c r="AO698" s="218">
        <f>'[1]Contadores Por Turno 2026'!R700-'[1]Contadores Por Turno 2026'!R699</f>
        <v>0</v>
      </c>
      <c r="AP698" s="104" t="str">
        <f t="shared" si="4"/>
        <v>%</v>
      </c>
      <c r="AQ698" s="218">
        <v>6846</v>
      </c>
      <c r="AR698" s="218">
        <v>8</v>
      </c>
      <c r="AS698" s="105">
        <f>'[1]Contadores Por Turno 2026'!L700-'[1]Contadores Por Turno 2026'!L699</f>
        <v>0</v>
      </c>
      <c r="AT698" s="218" t="e">
        <f>#REF!-#REF!</f>
        <v>#REF!</v>
      </c>
      <c r="AU698" s="102">
        <f>'[1]Contadores Por Turno 2026'!U700-'[1]Contadores Por Turno 2026'!U699</f>
        <v>0</v>
      </c>
      <c r="AV698" s="102">
        <f>'[1]Contadores Por Turno 2026'!V700-'[1]Contadores Por Turno 2026'!V699</f>
        <v>0</v>
      </c>
      <c r="AW698" s="102">
        <f>'[1]Contadores Por Turno 2026'!W700-'[1]Contadores Por Turno 2026'!W699</f>
        <v>0</v>
      </c>
      <c r="AX698" s="102"/>
      <c r="AY698" s="345">
        <f>('[1]Contadores Por Turno 2026'!AD700-'[1]Contadores Por Turno 2026'!AD699)</f>
        <v>0</v>
      </c>
      <c r="AZ698" s="345">
        <f>('[1]Contadores Por Turno 2026'!S700-'[1]Contadores Por Turno 2026'!S699)/1000</f>
        <v>0</v>
      </c>
      <c r="BA698" s="225"/>
      <c r="BB698" s="4"/>
    </row>
    <row r="699" spans="1:54" ht="15.75" thickBot="1" x14ac:dyDescent="0.3">
      <c r="A699" s="23">
        <f>+A698</f>
        <v>46255</v>
      </c>
      <c r="B699" s="17">
        <v>2</v>
      </c>
      <c r="C699" s="17">
        <f>WEEKNUM(Tabla1[[#This Row],[FECHA]],2)</f>
        <v>34</v>
      </c>
      <c r="D699" s="17">
        <f>DAY(Tabla1[[#This Row],[FECHA]])</f>
        <v>21</v>
      </c>
      <c r="E699" s="17" t="e">
        <f>#REF!-#REF!</f>
        <v>#REF!</v>
      </c>
      <c r="F699" s="17" t="e">
        <f>#REF!-#REF!</f>
        <v>#REF!</v>
      </c>
      <c r="H69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9" s="17">
        <f>('[1]Contadores Por Turno 2026'!C701-'[1]Contadores Por Turno 2026'!C700)*10</f>
        <v>0</v>
      </c>
      <c r="J699" s="59">
        <f>Tabla1[[#This Row],[ENTRADA RO 1 (m3)]]</f>
        <v>0</v>
      </c>
      <c r="K699" s="59">
        <f>Tabla1[[#This Row],[RECHAZO ETAPA 1 (m3)]]</f>
        <v>0</v>
      </c>
      <c r="L699" s="59">
        <f>Tabla1[[#This Row],[PERMEADO ETAPA 1  (m3)]]</f>
        <v>0</v>
      </c>
      <c r="M699" s="58" t="e">
        <f>1-(Tabla1[[#This Row],[VOLUMEN ENVIADO A RO (m3)]]-Tabla1[[#This Row],[VOLUMEN ENVIADO PERMEADO RO (m3)]])/Tabla1[[#This Row],[VOLUMEN ENVIADO A RO (m3)]]</f>
        <v>#DIV/0!</v>
      </c>
      <c r="N699" s="59">
        <f>('[1]Contadores Por Turno 2026'!N701-'[1]Contadores Por Turno 2026'!N700)/1000</f>
        <v>0</v>
      </c>
      <c r="O699" s="59">
        <f>('[1]Contadores Por Turno 2026'!O701-'[1]Contadores Por Turno 2026'!O700)</f>
        <v>0</v>
      </c>
      <c r="P699" s="59">
        <f>+Tabla1[[#This Row],[ENTRADA RO 1 (m3)]]-Tabla1[[#This Row],[PERMEADO ETAPA 1  (m3)]]</f>
        <v>0</v>
      </c>
      <c r="Q699" s="58" t="e">
        <f>1-(Tabla1[[#This Row],[VOLUMEN ENVIADO A RO (m3)]]-Tabla1[[#This Row],[VOLUMEN ENVIADO PERMEADO RO (m3)]])/Tabla1[[#This Row],[VOLUMEN ENVIADO A RO (m3)]]</f>
        <v>#DIV/0!</v>
      </c>
      <c r="R699" s="59">
        <v>0</v>
      </c>
      <c r="S699" s="59" t="e">
        <f>((#REF!-#REF!))</f>
        <v>#REF!</v>
      </c>
      <c r="T699" s="59" t="e">
        <f>Tabla1[[#This Row],[ENTRADA ETAPA 2 (m3)]]-Tabla1[[#This Row],[PERMEADO ETAPA 2 (m3)]]</f>
        <v>#REF!</v>
      </c>
      <c r="U699" s="58" t="s">
        <v>18</v>
      </c>
      <c r="V699" s="59">
        <f>Tabla1[[#This Row],[VOLUMEN ENVIADO PERMEADO RO (m3)]]</f>
        <v>0</v>
      </c>
      <c r="W699" s="106" t="e">
        <f>Tabla1[[#This Row],[TOTAL CONSUMO AGUA LIMPIA PRODUCCIÓN (m3)]]+Tabla1[[#This Row],[TOTAL CONSUMO AGUA RECHAZO PRODUCCIÓN (m3)]]</f>
        <v>#REF!</v>
      </c>
      <c r="X6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9" s="106">
        <v>0</v>
      </c>
      <c r="Z699" s="106"/>
      <c r="AA699" s="106" t="e">
        <f>+Tabla1[[#This Row],[VOLUMEN CONSUMO AGUA LIMPIA TINTORERIA (m3)]]</f>
        <v>#REF!</v>
      </c>
      <c r="AB699" s="104" t="e">
        <f>Tabla1[[#This Row],[VOLUMEN CONSUMO AGUA LIMPIA TINTORERIA (m3)]]/Tabla1[[#This Row],[TOTAL CONSUMO AGUA PRODUCCIÓN (m3)]]</f>
        <v>#REF!</v>
      </c>
      <c r="AC699" s="106" t="e">
        <f>Tabla1[[#This Row],[TOTAL CONSUMO AGUA LIMPIA PRODUCCIÓN (m3)]]-Tabla1[[#This Row],[VOLUMEN CONSUMO AGUA LIMPIA LAVANDERIA (m3)]]</f>
        <v>#REF!</v>
      </c>
      <c r="AD699" s="106">
        <v>0</v>
      </c>
      <c r="AE699" s="110"/>
      <c r="AF699" s="110">
        <v>65</v>
      </c>
      <c r="AG699" s="110">
        <v>45</v>
      </c>
      <c r="AH699" s="110">
        <f>Tabla1[[#This Row],[VOLUMEN CONSUMO AGUA LIMPIA LAVANDERIA (m3)]]</f>
        <v>0</v>
      </c>
      <c r="AI699" s="104" t="e">
        <f>Tabla1[[#This Row],[VOLUMEN CONSUMO AGUA LIMPIA LAVANDERIA (m3)]]/Tabla1[[#This Row],[TOTAL CONSUMO AGUA PRODUCCIÓN (m3)]]</f>
        <v>#REF!</v>
      </c>
      <c r="AJ699" s="110">
        <f>'[1]Contadores Por Turno 2026'!D701-'[1]Contadores Por Turno 2026'!D700</f>
        <v>0</v>
      </c>
      <c r="AK699" s="110">
        <v>0</v>
      </c>
      <c r="AL699" s="110"/>
      <c r="AM699" s="110">
        <v>19</v>
      </c>
      <c r="AN699" s="110">
        <v>0</v>
      </c>
      <c r="AO699" s="219">
        <f>'[1]Contadores Por Turno 2026'!R701-'[1]Contadores Por Turno 2026'!R700</f>
        <v>0</v>
      </c>
      <c r="AP699" s="109" t="str">
        <f t="shared" si="4"/>
        <v>%</v>
      </c>
      <c r="AQ699" s="219">
        <v>0</v>
      </c>
      <c r="AR699" s="219">
        <v>8</v>
      </c>
      <c r="AS699" s="110">
        <f>'[1]Contadores Por Turno 2026'!L701-'[1]Contadores Por Turno 2026'!L700</f>
        <v>0</v>
      </c>
      <c r="AT699" s="219" t="e">
        <f>#REF!-#REF!</f>
        <v>#REF!</v>
      </c>
      <c r="AU699" s="107">
        <f>'[1]Contadores Por Turno 2026'!U701-'[1]Contadores Por Turno 2026'!U700</f>
        <v>0</v>
      </c>
      <c r="AV699" s="107">
        <f>'[1]Contadores Por Turno 2026'!V701-'[1]Contadores Por Turno 2026'!V700</f>
        <v>0</v>
      </c>
      <c r="AW699" s="107">
        <f>'[1]Contadores Por Turno 2026'!W701-'[1]Contadores Por Turno 2026'!W700</f>
        <v>0</v>
      </c>
      <c r="AX699" s="107"/>
      <c r="AY699" s="346">
        <f>('[1]Contadores Por Turno 2026'!AD701-'[1]Contadores Por Turno 2026'!AD700)</f>
        <v>0</v>
      </c>
      <c r="AZ699" s="346">
        <f>('[1]Contadores Por Turno 2026'!S701-'[1]Contadores Por Turno 2026'!S700)/1000</f>
        <v>0</v>
      </c>
      <c r="BA699" s="225"/>
      <c r="BB699" s="4"/>
    </row>
    <row r="700" spans="1:54" ht="15.75" thickBot="1" x14ac:dyDescent="0.3">
      <c r="A700" s="27">
        <f>+A699</f>
        <v>46255</v>
      </c>
      <c r="B700" s="28">
        <v>3</v>
      </c>
      <c r="C700" s="28">
        <f>WEEKNUM(Tabla1[[#This Row],[FECHA]],2)</f>
        <v>34</v>
      </c>
      <c r="D700" s="28">
        <f>DAY(Tabla1[[#This Row],[FECHA]])</f>
        <v>21</v>
      </c>
      <c r="E700" s="28" t="e">
        <f>#REF!-#REF!</f>
        <v>#REF!</v>
      </c>
      <c r="F700" s="28" t="e">
        <f>#REF!-#REF!</f>
        <v>#REF!</v>
      </c>
      <c r="G700" s="28"/>
      <c r="H70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0" s="28">
        <f>('[1]Contadores Por Turno 2026'!C702-'[1]Contadores Por Turno 2026'!C701)*10</f>
        <v>0</v>
      </c>
      <c r="J700" s="61">
        <f>Tabla1[[#This Row],[ENTRADA RO 1 (m3)]]</f>
        <v>0</v>
      </c>
      <c r="K700" s="61">
        <f>Tabla1[[#This Row],[RECHAZO ETAPA 1 (m3)]]</f>
        <v>0</v>
      </c>
      <c r="L700" s="61">
        <f>Tabla1[[#This Row],[PERMEADO ETAPA 1  (m3)]]</f>
        <v>0</v>
      </c>
      <c r="M700" s="60" t="e">
        <f>1-(Tabla1[[#This Row],[VOLUMEN ENVIADO A RO (m3)]]-Tabla1[[#This Row],[VOLUMEN ENVIADO PERMEADO RO (m3)]])/Tabla1[[#This Row],[VOLUMEN ENVIADO A RO (m3)]]</f>
        <v>#DIV/0!</v>
      </c>
      <c r="N700" s="61">
        <f>('[1]Contadores Por Turno 2026'!N702-'[1]Contadores Por Turno 2026'!N701)/1000</f>
        <v>0</v>
      </c>
      <c r="O700" s="61">
        <f>('[1]Contadores Por Turno 2026'!O702-'[1]Contadores Por Turno 2026'!O701)</f>
        <v>0</v>
      </c>
      <c r="P700" s="61">
        <f>+Tabla1[[#This Row],[ENTRADA RO 1 (m3)]]-Tabla1[[#This Row],[PERMEADO ETAPA 1  (m3)]]</f>
        <v>0</v>
      </c>
      <c r="Q700" s="60" t="e">
        <f>1-(Tabla1[[#This Row],[VOLUMEN ENVIADO A RO (m3)]]-Tabla1[[#This Row],[VOLUMEN ENVIADO PERMEADO RO (m3)]])/Tabla1[[#This Row],[VOLUMEN ENVIADO A RO (m3)]]</f>
        <v>#DIV/0!</v>
      </c>
      <c r="R700" s="61">
        <v>0</v>
      </c>
      <c r="S700" s="61" t="e">
        <f>((#REF!-#REF!))</f>
        <v>#REF!</v>
      </c>
      <c r="T700" s="61" t="e">
        <f>Tabla1[[#This Row],[ENTRADA ETAPA 2 (m3)]]-Tabla1[[#This Row],[PERMEADO ETAPA 2 (m3)]]</f>
        <v>#REF!</v>
      </c>
      <c r="U700" s="60" t="s">
        <v>18</v>
      </c>
      <c r="V700" s="61">
        <f>Tabla1[[#This Row],[VOLUMEN ENVIADO PERMEADO RO (m3)]]</f>
        <v>0</v>
      </c>
      <c r="W700" s="111" t="e">
        <f>Tabla1[[#This Row],[TOTAL CONSUMO AGUA LIMPIA PRODUCCIÓN (m3)]]+Tabla1[[#This Row],[TOTAL CONSUMO AGUA RECHAZO PRODUCCIÓN (m3)]]</f>
        <v>#REF!</v>
      </c>
      <c r="X70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0" s="111">
        <v>0</v>
      </c>
      <c r="Z700" s="111"/>
      <c r="AA700" s="111" t="e">
        <f>+Tabla1[[#This Row],[VOLUMEN CONSUMO AGUA LIMPIA TINTORERIA (m3)]]</f>
        <v>#REF!</v>
      </c>
      <c r="AB700" s="104" t="e">
        <f>Tabla1[[#This Row],[VOLUMEN CONSUMO AGUA LIMPIA TINTORERIA (m3)]]/Tabla1[[#This Row],[TOTAL CONSUMO AGUA PRODUCCIÓN (m3)]]</f>
        <v>#REF!</v>
      </c>
      <c r="AC700" s="111" t="e">
        <f>Tabla1[[#This Row],[TOTAL CONSUMO AGUA LIMPIA PRODUCCIÓN (m3)]]-Tabla1[[#This Row],[VOLUMEN CONSUMO AGUA LIMPIA LAVANDERIA (m3)]]</f>
        <v>#REF!</v>
      </c>
      <c r="AD700" s="111">
        <v>0</v>
      </c>
      <c r="AE700" s="115"/>
      <c r="AF700" s="115">
        <v>65</v>
      </c>
      <c r="AG700" s="115">
        <v>45</v>
      </c>
      <c r="AH700" s="115">
        <f>Tabla1[[#This Row],[VOLUMEN CONSUMO AGUA LIMPIA LAVANDERIA (m3)]]</f>
        <v>0</v>
      </c>
      <c r="AI700" s="104" t="e">
        <f>Tabla1[[#This Row],[VOLUMEN CONSUMO AGUA LIMPIA LAVANDERIA (m3)]]/Tabla1[[#This Row],[TOTAL CONSUMO AGUA PRODUCCIÓN (m3)]]</f>
        <v>#REF!</v>
      </c>
      <c r="AJ700" s="115">
        <f>'[1]Contadores Por Turno 2026'!D702-'[1]Contadores Por Turno 2026'!D701</f>
        <v>0</v>
      </c>
      <c r="AK700" s="115">
        <v>0</v>
      </c>
      <c r="AL700" s="115"/>
      <c r="AM700" s="115">
        <v>19</v>
      </c>
      <c r="AN700" s="115">
        <v>0</v>
      </c>
      <c r="AO700" s="220">
        <f>'[1]Contadores Por Turno 2026'!R702-'[1]Contadores Por Turno 2026'!R701</f>
        <v>0</v>
      </c>
      <c r="AP700" s="114" t="str">
        <f t="shared" si="4"/>
        <v>%</v>
      </c>
      <c r="AQ700" s="220">
        <v>0</v>
      </c>
      <c r="AR700" s="220">
        <v>8</v>
      </c>
      <c r="AS700" s="115">
        <f>'[1]Contadores Por Turno 2026'!L702-'[1]Contadores Por Turno 2026'!L701</f>
        <v>0</v>
      </c>
      <c r="AT700" s="220" t="e">
        <f>#REF!-#REF!</f>
        <v>#REF!</v>
      </c>
      <c r="AU700" s="112">
        <f>'[1]Contadores Por Turno 2026'!U702-'[1]Contadores Por Turno 2026'!U701</f>
        <v>0</v>
      </c>
      <c r="AV700" s="112">
        <f>'[1]Contadores Por Turno 2026'!V702-'[1]Contadores Por Turno 2026'!V701</f>
        <v>0</v>
      </c>
      <c r="AW700" s="112">
        <f>'[1]Contadores Por Turno 2026'!W702-'[1]Contadores Por Turno 2026'!W701</f>
        <v>0</v>
      </c>
      <c r="AX700" s="112"/>
      <c r="AY700" s="112">
        <f>('[1]Contadores Por Turno 2026'!AD702-'[1]Contadores Por Turno 2026'!AD701)</f>
        <v>0</v>
      </c>
      <c r="AZ700" s="112">
        <f>('[1]Contadores Por Turno 2026'!S702-'[1]Contadores Por Turno 2026'!S701)/1000</f>
        <v>0</v>
      </c>
      <c r="BA700" s="225"/>
      <c r="BB700" s="4"/>
    </row>
    <row r="701" spans="1:54" ht="15.75" thickBot="1" x14ac:dyDescent="0.3">
      <c r="A701" s="25">
        <f>+A700+1</f>
        <v>46256</v>
      </c>
      <c r="B701" s="26">
        <v>1</v>
      </c>
      <c r="C701" s="26">
        <f>WEEKNUM(Tabla1[[#This Row],[FECHA]],2)</f>
        <v>34</v>
      </c>
      <c r="D701" s="26">
        <f>DAY(Tabla1[[#This Row],[FECHA]])</f>
        <v>22</v>
      </c>
      <c r="E701" s="26" t="e">
        <f>#REF!-#REF!</f>
        <v>#REF!</v>
      </c>
      <c r="F701" s="26" t="e">
        <f>#REF!-#REF!</f>
        <v>#REF!</v>
      </c>
      <c r="G701" s="26"/>
      <c r="H7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1" s="26">
        <f>('[1]Contadores Por Turno 2026'!C703-'[1]Contadores Por Turno 2026'!C702)*10</f>
        <v>0</v>
      </c>
      <c r="J701" s="57">
        <f>Tabla1[[#This Row],[ENTRADA RO 1 (m3)]]</f>
        <v>0</v>
      </c>
      <c r="K701" s="57">
        <f>Tabla1[[#This Row],[RECHAZO ETAPA 1 (m3)]]</f>
        <v>0</v>
      </c>
      <c r="L701" s="57">
        <f>Tabla1[[#This Row],[PERMEADO ETAPA 1  (m3)]]</f>
        <v>0</v>
      </c>
      <c r="M701" s="56" t="e">
        <f>1-(Tabla1[[#This Row],[VOLUMEN ENVIADO A RO (m3)]]-Tabla1[[#This Row],[VOLUMEN ENVIADO PERMEADO RO (m3)]])/Tabla1[[#This Row],[VOLUMEN ENVIADO A RO (m3)]]</f>
        <v>#DIV/0!</v>
      </c>
      <c r="N701" s="57">
        <f>('[1]Contadores Por Turno 2026'!N703-'[1]Contadores Por Turno 2026'!N702)/1000</f>
        <v>0</v>
      </c>
      <c r="O701" s="57">
        <f>('[1]Contadores Por Turno 2026'!O703-'[1]Contadores Por Turno 2026'!O702)</f>
        <v>0</v>
      </c>
      <c r="P701" s="57">
        <f>+Tabla1[[#This Row],[ENTRADA RO 1 (m3)]]-Tabla1[[#This Row],[PERMEADO ETAPA 1  (m3)]]</f>
        <v>0</v>
      </c>
      <c r="Q701" s="56" t="e">
        <f>1-(Tabla1[[#This Row],[VOLUMEN ENVIADO A RO (m3)]]-Tabla1[[#This Row],[VOLUMEN ENVIADO PERMEADO RO (m3)]])/Tabla1[[#This Row],[VOLUMEN ENVIADO A RO (m3)]]</f>
        <v>#DIV/0!</v>
      </c>
      <c r="R701" s="57">
        <v>0</v>
      </c>
      <c r="S701" s="57" t="e">
        <f>((#REF!-#REF!))</f>
        <v>#REF!</v>
      </c>
      <c r="T701" s="57" t="e">
        <f>Tabla1[[#This Row],[ENTRADA ETAPA 2 (m3)]]-Tabla1[[#This Row],[PERMEADO ETAPA 2 (m3)]]</f>
        <v>#REF!</v>
      </c>
      <c r="U701" s="56" t="s">
        <v>18</v>
      </c>
      <c r="V701" s="57">
        <f>Tabla1[[#This Row],[VOLUMEN ENVIADO PERMEADO RO (m3)]]</f>
        <v>0</v>
      </c>
      <c r="W701" s="101" t="e">
        <f>Tabla1[[#This Row],[TOTAL CONSUMO AGUA LIMPIA PRODUCCIÓN (m3)]]+Tabla1[[#This Row],[TOTAL CONSUMO AGUA RECHAZO PRODUCCIÓN (m3)]]</f>
        <v>#REF!</v>
      </c>
      <c r="X7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1" s="101">
        <v>0</v>
      </c>
      <c r="Z701" s="101"/>
      <c r="AA701" s="101" t="e">
        <f>+Tabla1[[#This Row],[VOLUMEN CONSUMO AGUA LIMPIA TINTORERIA (m3)]]</f>
        <v>#REF!</v>
      </c>
      <c r="AB701" s="104" t="e">
        <f>Tabla1[[#This Row],[VOLUMEN CONSUMO AGUA LIMPIA TINTORERIA (m3)]]/Tabla1[[#This Row],[TOTAL CONSUMO AGUA PRODUCCIÓN (m3)]]</f>
        <v>#REF!</v>
      </c>
      <c r="AC701" s="101" t="e">
        <f>Tabla1[[#This Row],[TOTAL CONSUMO AGUA LIMPIA PRODUCCIÓN (m3)]]-Tabla1[[#This Row],[VOLUMEN CONSUMO AGUA LIMPIA LAVANDERIA (m3)]]</f>
        <v>#REF!</v>
      </c>
      <c r="AD701" s="101">
        <v>0</v>
      </c>
      <c r="AE701" s="105"/>
      <c r="AF701" s="105">
        <v>65</v>
      </c>
      <c r="AG701" s="105">
        <v>45</v>
      </c>
      <c r="AH701" s="105">
        <f>Tabla1[[#This Row],[VOLUMEN CONSUMO AGUA LIMPIA LAVANDERIA (m3)]]</f>
        <v>0</v>
      </c>
      <c r="AI701" s="104" t="e">
        <f>Tabla1[[#This Row],[VOLUMEN CONSUMO AGUA LIMPIA LAVANDERIA (m3)]]/Tabla1[[#This Row],[TOTAL CONSUMO AGUA PRODUCCIÓN (m3)]]</f>
        <v>#REF!</v>
      </c>
      <c r="AJ701" s="105">
        <f>'[1]Contadores Por Turno 2026'!D703-'[1]Contadores Por Turno 2026'!D702</f>
        <v>0</v>
      </c>
      <c r="AK701" s="105">
        <v>0</v>
      </c>
      <c r="AL701" s="105"/>
      <c r="AM701" s="105">
        <v>19</v>
      </c>
      <c r="AN701" s="105">
        <v>0</v>
      </c>
      <c r="AO701" s="218">
        <f>'[1]Contadores Por Turno 2026'!R703-'[1]Contadores Por Turno 2026'!R702</f>
        <v>0</v>
      </c>
      <c r="AP701" s="104" t="str">
        <f t="shared" si="4"/>
        <v>%</v>
      </c>
      <c r="AQ701" s="218">
        <v>2398</v>
      </c>
      <c r="AR701" s="218">
        <v>8</v>
      </c>
      <c r="AS701" s="105">
        <f>'[1]Contadores Por Turno 2026'!L703-'[1]Contadores Por Turno 2026'!L702</f>
        <v>0</v>
      </c>
      <c r="AT701" s="218" t="e">
        <f>#REF!-#REF!</f>
        <v>#REF!</v>
      </c>
      <c r="AU701" s="102">
        <f>'[1]Contadores Por Turno 2026'!U703-'[1]Contadores Por Turno 2026'!U702</f>
        <v>0</v>
      </c>
      <c r="AV701" s="102">
        <f>'[1]Contadores Por Turno 2026'!V703-'[1]Contadores Por Turno 2026'!V702</f>
        <v>0</v>
      </c>
      <c r="AW701" s="102">
        <f>'[1]Contadores Por Turno 2026'!W703-'[1]Contadores Por Turno 2026'!W702</f>
        <v>0</v>
      </c>
      <c r="AX701" s="102"/>
      <c r="AY701" s="345">
        <f>('[1]Contadores Por Turno 2026'!AD703-'[1]Contadores Por Turno 2026'!AD702)</f>
        <v>0</v>
      </c>
      <c r="AZ701" s="345">
        <f>('[1]Contadores Por Turno 2026'!S703-'[1]Contadores Por Turno 2026'!S702)/1000</f>
        <v>0</v>
      </c>
      <c r="BA701" s="225"/>
      <c r="BB701" s="4"/>
    </row>
    <row r="702" spans="1:54" ht="15.75" thickBot="1" x14ac:dyDescent="0.3">
      <c r="A702" s="23">
        <f>+A701</f>
        <v>46256</v>
      </c>
      <c r="B702" s="17">
        <v>2</v>
      </c>
      <c r="C702" s="17">
        <f>WEEKNUM(Tabla1[[#This Row],[FECHA]],2)</f>
        <v>34</v>
      </c>
      <c r="D702" s="17">
        <f>DAY(Tabla1[[#This Row],[FECHA]])</f>
        <v>22</v>
      </c>
      <c r="E702" s="17" t="e">
        <f>#REF!-#REF!</f>
        <v>#REF!</v>
      </c>
      <c r="F702" s="17" t="e">
        <f>#REF!-#REF!</f>
        <v>#REF!</v>
      </c>
      <c r="H70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2" s="17">
        <f>('[1]Contadores Por Turno 2026'!C704-'[1]Contadores Por Turno 2026'!C703)*10</f>
        <v>0</v>
      </c>
      <c r="J702" s="59">
        <f>Tabla1[[#This Row],[ENTRADA RO 1 (m3)]]</f>
        <v>0</v>
      </c>
      <c r="K702" s="59">
        <f>Tabla1[[#This Row],[RECHAZO ETAPA 1 (m3)]]</f>
        <v>0</v>
      </c>
      <c r="L702" s="59">
        <f>Tabla1[[#This Row],[PERMEADO ETAPA 1  (m3)]]</f>
        <v>0</v>
      </c>
      <c r="M702" s="58" t="e">
        <f>1-(Tabla1[[#This Row],[VOLUMEN ENVIADO A RO (m3)]]-Tabla1[[#This Row],[VOLUMEN ENVIADO PERMEADO RO (m3)]])/Tabla1[[#This Row],[VOLUMEN ENVIADO A RO (m3)]]</f>
        <v>#DIV/0!</v>
      </c>
      <c r="N702" s="59">
        <f>('[1]Contadores Por Turno 2026'!N704-'[1]Contadores Por Turno 2026'!N703)/1000</f>
        <v>0</v>
      </c>
      <c r="O702" s="59">
        <f>('[1]Contadores Por Turno 2026'!O704-'[1]Contadores Por Turno 2026'!O703)</f>
        <v>0</v>
      </c>
      <c r="P702" s="59">
        <f>+Tabla1[[#This Row],[ENTRADA RO 1 (m3)]]-Tabla1[[#This Row],[PERMEADO ETAPA 1  (m3)]]</f>
        <v>0</v>
      </c>
      <c r="Q702" s="58" t="e">
        <f>1-(Tabla1[[#This Row],[VOLUMEN ENVIADO A RO (m3)]]-Tabla1[[#This Row],[VOLUMEN ENVIADO PERMEADO RO (m3)]])/Tabla1[[#This Row],[VOLUMEN ENVIADO A RO (m3)]]</f>
        <v>#DIV/0!</v>
      </c>
      <c r="R702" s="59">
        <v>0</v>
      </c>
      <c r="S702" s="59" t="e">
        <f>((#REF!-#REF!))</f>
        <v>#REF!</v>
      </c>
      <c r="T702" s="59" t="e">
        <f>Tabla1[[#This Row],[ENTRADA ETAPA 2 (m3)]]-Tabla1[[#This Row],[PERMEADO ETAPA 2 (m3)]]</f>
        <v>#REF!</v>
      </c>
      <c r="U702" s="58" t="s">
        <v>18</v>
      </c>
      <c r="V702" s="59">
        <f>Tabla1[[#This Row],[VOLUMEN ENVIADO PERMEADO RO (m3)]]</f>
        <v>0</v>
      </c>
      <c r="W702" s="106" t="e">
        <f>Tabla1[[#This Row],[TOTAL CONSUMO AGUA LIMPIA PRODUCCIÓN (m3)]]+Tabla1[[#This Row],[TOTAL CONSUMO AGUA RECHAZO PRODUCCIÓN (m3)]]</f>
        <v>#REF!</v>
      </c>
      <c r="X7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2" s="106">
        <v>0</v>
      </c>
      <c r="Z702" s="106"/>
      <c r="AA702" s="106" t="e">
        <f>+Tabla1[[#This Row],[VOLUMEN CONSUMO AGUA LIMPIA TINTORERIA (m3)]]</f>
        <v>#REF!</v>
      </c>
      <c r="AB702" s="104" t="e">
        <f>Tabla1[[#This Row],[VOLUMEN CONSUMO AGUA LIMPIA TINTORERIA (m3)]]/Tabla1[[#This Row],[TOTAL CONSUMO AGUA PRODUCCIÓN (m3)]]</f>
        <v>#REF!</v>
      </c>
      <c r="AC702" s="106" t="e">
        <f>Tabla1[[#This Row],[TOTAL CONSUMO AGUA LIMPIA PRODUCCIÓN (m3)]]-Tabla1[[#This Row],[VOLUMEN CONSUMO AGUA LIMPIA LAVANDERIA (m3)]]</f>
        <v>#REF!</v>
      </c>
      <c r="AD702" s="106">
        <v>0</v>
      </c>
      <c r="AE702" s="110"/>
      <c r="AF702" s="110">
        <v>65</v>
      </c>
      <c r="AG702" s="110">
        <v>45</v>
      </c>
      <c r="AH702" s="110">
        <f>Tabla1[[#This Row],[VOLUMEN CONSUMO AGUA LIMPIA LAVANDERIA (m3)]]</f>
        <v>0</v>
      </c>
      <c r="AI702" s="104" t="e">
        <f>Tabla1[[#This Row],[VOLUMEN CONSUMO AGUA LIMPIA LAVANDERIA (m3)]]/Tabla1[[#This Row],[TOTAL CONSUMO AGUA PRODUCCIÓN (m3)]]</f>
        <v>#REF!</v>
      </c>
      <c r="AJ702" s="110">
        <f>'[1]Contadores Por Turno 2026'!D704-'[1]Contadores Por Turno 2026'!D703</f>
        <v>0</v>
      </c>
      <c r="AK702" s="110">
        <v>0</v>
      </c>
      <c r="AL702" s="110"/>
      <c r="AM702" s="110">
        <v>19</v>
      </c>
      <c r="AN702" s="110">
        <v>0</v>
      </c>
      <c r="AO702" s="219">
        <f>'[1]Contadores Por Turno 2026'!R704-'[1]Contadores Por Turno 2026'!R703</f>
        <v>0</v>
      </c>
      <c r="AP702" s="109" t="str">
        <f t="shared" si="4"/>
        <v>%</v>
      </c>
      <c r="AQ702" s="219">
        <v>0</v>
      </c>
      <c r="AR702" s="219">
        <v>8</v>
      </c>
      <c r="AS702" s="110">
        <f>'[1]Contadores Por Turno 2026'!L704-'[1]Contadores Por Turno 2026'!L703</f>
        <v>0</v>
      </c>
      <c r="AT702" s="219" t="e">
        <f>#REF!-#REF!</f>
        <v>#REF!</v>
      </c>
      <c r="AU702" s="107">
        <f>'[1]Contadores Por Turno 2026'!U704-'[1]Contadores Por Turno 2026'!U703</f>
        <v>0</v>
      </c>
      <c r="AV702" s="107">
        <f>'[1]Contadores Por Turno 2026'!V704-'[1]Contadores Por Turno 2026'!V703</f>
        <v>0</v>
      </c>
      <c r="AW702" s="107">
        <f>'[1]Contadores Por Turno 2026'!W704-'[1]Contadores Por Turno 2026'!W703</f>
        <v>0</v>
      </c>
      <c r="AX702" s="107"/>
      <c r="AY702" s="346">
        <f>('[1]Contadores Por Turno 2026'!AD704-'[1]Contadores Por Turno 2026'!AD703)</f>
        <v>0</v>
      </c>
      <c r="AZ702" s="346">
        <f>('[1]Contadores Por Turno 2026'!S704-'[1]Contadores Por Turno 2026'!S703)/1000</f>
        <v>0</v>
      </c>
      <c r="BA702" s="225"/>
      <c r="BB702" s="4"/>
    </row>
    <row r="703" spans="1:54" ht="15.75" thickBot="1" x14ac:dyDescent="0.3">
      <c r="A703" s="27">
        <f>+A702</f>
        <v>46256</v>
      </c>
      <c r="B703" s="28">
        <v>3</v>
      </c>
      <c r="C703" s="28">
        <f>WEEKNUM(Tabla1[[#This Row],[FECHA]],2)</f>
        <v>34</v>
      </c>
      <c r="D703" s="28">
        <f>DAY(Tabla1[[#This Row],[FECHA]])</f>
        <v>22</v>
      </c>
      <c r="E703" s="28" t="e">
        <f>#REF!-#REF!</f>
        <v>#REF!</v>
      </c>
      <c r="F703" s="28" t="e">
        <f>#REF!-#REF!</f>
        <v>#REF!</v>
      </c>
      <c r="G703" s="28"/>
      <c r="H70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3" s="28">
        <f>('[1]Contadores Por Turno 2026'!C705-'[1]Contadores Por Turno 2026'!C704)*10</f>
        <v>0</v>
      </c>
      <c r="J703" s="61">
        <f>Tabla1[[#This Row],[ENTRADA RO 1 (m3)]]</f>
        <v>0</v>
      </c>
      <c r="K703" s="61">
        <f>Tabla1[[#This Row],[RECHAZO ETAPA 1 (m3)]]</f>
        <v>0</v>
      </c>
      <c r="L703" s="61">
        <f>Tabla1[[#This Row],[PERMEADO ETAPA 1  (m3)]]</f>
        <v>0</v>
      </c>
      <c r="M703" s="60" t="e">
        <f>1-(Tabla1[[#This Row],[VOLUMEN ENVIADO A RO (m3)]]-Tabla1[[#This Row],[VOLUMEN ENVIADO PERMEADO RO (m3)]])/Tabla1[[#This Row],[VOLUMEN ENVIADO A RO (m3)]]</f>
        <v>#DIV/0!</v>
      </c>
      <c r="N703" s="61">
        <f>('[1]Contadores Por Turno 2026'!N705-'[1]Contadores Por Turno 2026'!N704)/1000</f>
        <v>0</v>
      </c>
      <c r="O703" s="61">
        <f>('[1]Contadores Por Turno 2026'!O705-'[1]Contadores Por Turno 2026'!O704)</f>
        <v>0</v>
      </c>
      <c r="P703" s="61">
        <f>+Tabla1[[#This Row],[ENTRADA RO 1 (m3)]]-Tabla1[[#This Row],[PERMEADO ETAPA 1  (m3)]]</f>
        <v>0</v>
      </c>
      <c r="Q703" s="60" t="e">
        <f>1-(Tabla1[[#This Row],[VOLUMEN ENVIADO A RO (m3)]]-Tabla1[[#This Row],[VOLUMEN ENVIADO PERMEADO RO (m3)]])/Tabla1[[#This Row],[VOLUMEN ENVIADO A RO (m3)]]</f>
        <v>#DIV/0!</v>
      </c>
      <c r="R703" s="61">
        <v>0</v>
      </c>
      <c r="S703" s="61" t="e">
        <f>((#REF!-#REF!))</f>
        <v>#REF!</v>
      </c>
      <c r="T703" s="61" t="e">
        <f>Tabla1[[#This Row],[ENTRADA ETAPA 2 (m3)]]-Tabla1[[#This Row],[PERMEADO ETAPA 2 (m3)]]</f>
        <v>#REF!</v>
      </c>
      <c r="U703" s="60" t="s">
        <v>18</v>
      </c>
      <c r="V703" s="61">
        <f>Tabla1[[#This Row],[VOLUMEN ENVIADO PERMEADO RO (m3)]]</f>
        <v>0</v>
      </c>
      <c r="W703" s="111" t="e">
        <f>Tabla1[[#This Row],[TOTAL CONSUMO AGUA LIMPIA PRODUCCIÓN (m3)]]+Tabla1[[#This Row],[TOTAL CONSUMO AGUA RECHAZO PRODUCCIÓN (m3)]]</f>
        <v>#REF!</v>
      </c>
      <c r="X70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3" s="111">
        <v>0</v>
      </c>
      <c r="Z703" s="111"/>
      <c r="AA703" s="111" t="e">
        <f>+Tabla1[[#This Row],[VOLUMEN CONSUMO AGUA LIMPIA TINTORERIA (m3)]]</f>
        <v>#REF!</v>
      </c>
      <c r="AB703" s="104" t="e">
        <f>Tabla1[[#This Row],[VOLUMEN CONSUMO AGUA LIMPIA TINTORERIA (m3)]]/Tabla1[[#This Row],[TOTAL CONSUMO AGUA PRODUCCIÓN (m3)]]</f>
        <v>#REF!</v>
      </c>
      <c r="AC703" s="111" t="e">
        <f>Tabla1[[#This Row],[TOTAL CONSUMO AGUA LIMPIA PRODUCCIÓN (m3)]]-Tabla1[[#This Row],[VOLUMEN CONSUMO AGUA LIMPIA LAVANDERIA (m3)]]</f>
        <v>#REF!</v>
      </c>
      <c r="AD703" s="111">
        <v>0</v>
      </c>
      <c r="AE703" s="115"/>
      <c r="AF703" s="115">
        <v>65</v>
      </c>
      <c r="AG703" s="115">
        <v>45</v>
      </c>
      <c r="AH703" s="115">
        <f>Tabla1[[#This Row],[VOLUMEN CONSUMO AGUA LIMPIA LAVANDERIA (m3)]]</f>
        <v>0</v>
      </c>
      <c r="AI703" s="104" t="e">
        <f>Tabla1[[#This Row],[VOLUMEN CONSUMO AGUA LIMPIA LAVANDERIA (m3)]]/Tabla1[[#This Row],[TOTAL CONSUMO AGUA PRODUCCIÓN (m3)]]</f>
        <v>#REF!</v>
      </c>
      <c r="AJ703" s="115">
        <f>'[1]Contadores Por Turno 2026'!D705-'[1]Contadores Por Turno 2026'!D704</f>
        <v>0</v>
      </c>
      <c r="AK703" s="115">
        <v>0</v>
      </c>
      <c r="AL703" s="115"/>
      <c r="AM703" s="115">
        <v>19</v>
      </c>
      <c r="AN703" s="115">
        <v>0</v>
      </c>
      <c r="AO703" s="220">
        <f>'[1]Contadores Por Turno 2026'!R705-'[1]Contadores Por Turno 2026'!R704</f>
        <v>0</v>
      </c>
      <c r="AP703" s="114" t="str">
        <f t="shared" si="4"/>
        <v>%</v>
      </c>
      <c r="AQ703" s="220">
        <v>0</v>
      </c>
      <c r="AR703" s="220">
        <v>8</v>
      </c>
      <c r="AS703" s="115">
        <f>'[1]Contadores Por Turno 2026'!L705-'[1]Contadores Por Turno 2026'!L704</f>
        <v>0</v>
      </c>
      <c r="AT703" s="220" t="e">
        <f>#REF!-#REF!</f>
        <v>#REF!</v>
      </c>
      <c r="AU703" s="112">
        <f>'[1]Contadores Por Turno 2026'!U705-'[1]Contadores Por Turno 2026'!U704</f>
        <v>0</v>
      </c>
      <c r="AV703" s="112">
        <f>'[1]Contadores Por Turno 2026'!V705-'[1]Contadores Por Turno 2026'!V704</f>
        <v>0</v>
      </c>
      <c r="AW703" s="112">
        <f>'[1]Contadores Por Turno 2026'!W705-'[1]Contadores Por Turno 2026'!W704</f>
        <v>0</v>
      </c>
      <c r="AX703" s="112"/>
      <c r="AY703" s="112">
        <f>('[1]Contadores Por Turno 2026'!AD705-'[1]Contadores Por Turno 2026'!AD704)</f>
        <v>0</v>
      </c>
      <c r="AZ703" s="112">
        <f>('[1]Contadores Por Turno 2026'!S705-'[1]Contadores Por Turno 2026'!S704)/1000</f>
        <v>0</v>
      </c>
      <c r="BA703" s="225"/>
      <c r="BB703" s="4"/>
    </row>
    <row r="704" spans="1:54" ht="15.75" thickBot="1" x14ac:dyDescent="0.3">
      <c r="A704" s="25">
        <f>+A703+1</f>
        <v>46257</v>
      </c>
      <c r="B704" s="26">
        <v>1</v>
      </c>
      <c r="C704" s="26">
        <f>WEEKNUM(Tabla1[[#This Row],[FECHA]],2)</f>
        <v>34</v>
      </c>
      <c r="D704" s="26">
        <f>DAY(Tabla1[[#This Row],[FECHA]])</f>
        <v>23</v>
      </c>
      <c r="E704" s="26" t="e">
        <f>#REF!-#REF!</f>
        <v>#REF!</v>
      </c>
      <c r="F704" s="26" t="e">
        <f>#REF!-#REF!</f>
        <v>#REF!</v>
      </c>
      <c r="G704" s="26"/>
      <c r="H70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4" s="26">
        <f>('[1]Contadores Por Turno 2026'!C706-'[1]Contadores Por Turno 2026'!C705)*10</f>
        <v>0</v>
      </c>
      <c r="J704" s="57">
        <f>Tabla1[[#This Row],[ENTRADA RO 1 (m3)]]</f>
        <v>0</v>
      </c>
      <c r="K704" s="57">
        <f>Tabla1[[#This Row],[RECHAZO ETAPA 1 (m3)]]</f>
        <v>0</v>
      </c>
      <c r="L704" s="57">
        <f>Tabla1[[#This Row],[PERMEADO ETAPA 1  (m3)]]</f>
        <v>0</v>
      </c>
      <c r="M704" s="56" t="e">
        <f>1-(Tabla1[[#This Row],[VOLUMEN ENVIADO A RO (m3)]]-Tabla1[[#This Row],[VOLUMEN ENVIADO PERMEADO RO (m3)]])/Tabla1[[#This Row],[VOLUMEN ENVIADO A RO (m3)]]</f>
        <v>#DIV/0!</v>
      </c>
      <c r="N704" s="57">
        <f>('[1]Contadores Por Turno 2026'!N706-'[1]Contadores Por Turno 2026'!N705)/1000</f>
        <v>0</v>
      </c>
      <c r="O704" s="57">
        <f>('[1]Contadores Por Turno 2026'!O706-'[1]Contadores Por Turno 2026'!O705)</f>
        <v>0</v>
      </c>
      <c r="P704" s="57">
        <f>+Tabla1[[#This Row],[ENTRADA RO 1 (m3)]]-Tabla1[[#This Row],[PERMEADO ETAPA 1  (m3)]]</f>
        <v>0</v>
      </c>
      <c r="Q704" s="56" t="e">
        <f>1-(Tabla1[[#This Row],[VOLUMEN ENVIADO A RO (m3)]]-Tabla1[[#This Row],[VOLUMEN ENVIADO PERMEADO RO (m3)]])/Tabla1[[#This Row],[VOLUMEN ENVIADO A RO (m3)]]</f>
        <v>#DIV/0!</v>
      </c>
      <c r="R704" s="57">
        <v>0</v>
      </c>
      <c r="S704" s="57" t="e">
        <f>((#REF!-#REF!))</f>
        <v>#REF!</v>
      </c>
      <c r="T704" s="57" t="e">
        <f>Tabla1[[#This Row],[ENTRADA ETAPA 2 (m3)]]-Tabla1[[#This Row],[PERMEADO ETAPA 2 (m3)]]</f>
        <v>#REF!</v>
      </c>
      <c r="U704" s="56" t="s">
        <v>18</v>
      </c>
      <c r="V704" s="57">
        <f>Tabla1[[#This Row],[VOLUMEN ENVIADO PERMEADO RO (m3)]]</f>
        <v>0</v>
      </c>
      <c r="W704" s="101" t="e">
        <f>Tabla1[[#This Row],[TOTAL CONSUMO AGUA LIMPIA PRODUCCIÓN (m3)]]+Tabla1[[#This Row],[TOTAL CONSUMO AGUA RECHAZO PRODUCCIÓN (m3)]]</f>
        <v>#REF!</v>
      </c>
      <c r="X70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4" s="101">
        <v>0</v>
      </c>
      <c r="Z704" s="101"/>
      <c r="AA704" s="101" t="e">
        <f>+Tabla1[[#This Row],[VOLUMEN CONSUMO AGUA LIMPIA TINTORERIA (m3)]]</f>
        <v>#REF!</v>
      </c>
      <c r="AB704" s="104" t="e">
        <f>Tabla1[[#This Row],[VOLUMEN CONSUMO AGUA LIMPIA TINTORERIA (m3)]]/Tabla1[[#This Row],[TOTAL CONSUMO AGUA PRODUCCIÓN (m3)]]</f>
        <v>#REF!</v>
      </c>
      <c r="AC704" s="101" t="e">
        <f>Tabla1[[#This Row],[TOTAL CONSUMO AGUA LIMPIA PRODUCCIÓN (m3)]]-Tabla1[[#This Row],[VOLUMEN CONSUMO AGUA LIMPIA LAVANDERIA (m3)]]</f>
        <v>#REF!</v>
      </c>
      <c r="AD704" s="101">
        <v>0</v>
      </c>
      <c r="AE704" s="105"/>
      <c r="AF704" s="105">
        <v>65</v>
      </c>
      <c r="AG704" s="105">
        <v>45</v>
      </c>
      <c r="AH704" s="105">
        <f>Tabla1[[#This Row],[VOLUMEN CONSUMO AGUA LIMPIA LAVANDERIA (m3)]]</f>
        <v>0</v>
      </c>
      <c r="AI704" s="104" t="e">
        <f>Tabla1[[#This Row],[VOLUMEN CONSUMO AGUA LIMPIA LAVANDERIA (m3)]]/Tabla1[[#This Row],[TOTAL CONSUMO AGUA PRODUCCIÓN (m3)]]</f>
        <v>#REF!</v>
      </c>
      <c r="AJ704" s="105">
        <f>'[1]Contadores Por Turno 2026'!D706-'[1]Contadores Por Turno 2026'!D705</f>
        <v>0</v>
      </c>
      <c r="AK704" s="105">
        <v>0</v>
      </c>
      <c r="AL704" s="105"/>
      <c r="AM704" s="105">
        <v>19</v>
      </c>
      <c r="AN704" s="105">
        <v>0</v>
      </c>
      <c r="AO704" s="218">
        <f>'[1]Contadores Por Turno 2026'!R706-'[1]Contadores Por Turno 2026'!R705</f>
        <v>0</v>
      </c>
      <c r="AP704" s="104" t="str">
        <f t="shared" si="4"/>
        <v>%</v>
      </c>
      <c r="AQ704" s="218">
        <v>0</v>
      </c>
      <c r="AR704" s="218">
        <v>8</v>
      </c>
      <c r="AS704" s="105">
        <f>'[1]Contadores Por Turno 2026'!L706-'[1]Contadores Por Turno 2026'!L705</f>
        <v>0</v>
      </c>
      <c r="AT704" s="218" t="e">
        <f>#REF!-#REF!</f>
        <v>#REF!</v>
      </c>
      <c r="AU704" s="102">
        <f>'[1]Contadores Por Turno 2026'!U706-'[1]Contadores Por Turno 2026'!U705</f>
        <v>0</v>
      </c>
      <c r="AV704" s="102">
        <f>'[1]Contadores Por Turno 2026'!V706-'[1]Contadores Por Turno 2026'!V705</f>
        <v>0</v>
      </c>
      <c r="AW704" s="102">
        <f>'[1]Contadores Por Turno 2026'!W706-'[1]Contadores Por Turno 2026'!W705</f>
        <v>0</v>
      </c>
      <c r="AX704" s="102"/>
      <c r="AY704" s="345">
        <f>('[1]Contadores Por Turno 2026'!AD706-'[1]Contadores Por Turno 2026'!AD705)</f>
        <v>0</v>
      </c>
      <c r="AZ704" s="345">
        <f>('[1]Contadores Por Turno 2026'!S706-'[1]Contadores Por Turno 2026'!S705)/1000</f>
        <v>0</v>
      </c>
      <c r="BA704" s="225"/>
      <c r="BB704" s="4"/>
    </row>
    <row r="705" spans="1:54" ht="15.75" thickBot="1" x14ac:dyDescent="0.3">
      <c r="A705" s="23">
        <f>+A704</f>
        <v>46257</v>
      </c>
      <c r="B705" s="17">
        <v>2</v>
      </c>
      <c r="C705" s="17">
        <f>WEEKNUM(Tabla1[[#This Row],[FECHA]],2)</f>
        <v>34</v>
      </c>
      <c r="D705" s="17">
        <f>DAY(Tabla1[[#This Row],[FECHA]])</f>
        <v>23</v>
      </c>
      <c r="E705" s="17" t="e">
        <f>#REF!-#REF!</f>
        <v>#REF!</v>
      </c>
      <c r="F705" s="17" t="e">
        <f>#REF!-#REF!</f>
        <v>#REF!</v>
      </c>
      <c r="H70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5" s="17">
        <f>('[1]Contadores Por Turno 2026'!C707-'[1]Contadores Por Turno 2026'!C706)*10</f>
        <v>0</v>
      </c>
      <c r="J705" s="59">
        <f>Tabla1[[#This Row],[ENTRADA RO 1 (m3)]]</f>
        <v>0</v>
      </c>
      <c r="K705" s="59">
        <f>Tabla1[[#This Row],[RECHAZO ETAPA 1 (m3)]]</f>
        <v>0</v>
      </c>
      <c r="L705" s="59">
        <f>Tabla1[[#This Row],[PERMEADO ETAPA 1  (m3)]]</f>
        <v>0</v>
      </c>
      <c r="M705" s="58" t="e">
        <f>1-(Tabla1[[#This Row],[VOLUMEN ENVIADO A RO (m3)]]-Tabla1[[#This Row],[VOLUMEN ENVIADO PERMEADO RO (m3)]])/Tabla1[[#This Row],[VOLUMEN ENVIADO A RO (m3)]]</f>
        <v>#DIV/0!</v>
      </c>
      <c r="N705" s="59">
        <f>('[1]Contadores Por Turno 2026'!N707-'[1]Contadores Por Turno 2026'!N706)/1000</f>
        <v>0</v>
      </c>
      <c r="O705" s="59">
        <f>('[1]Contadores Por Turno 2026'!O707-'[1]Contadores Por Turno 2026'!O706)</f>
        <v>0</v>
      </c>
      <c r="P705" s="59">
        <f>+Tabla1[[#This Row],[ENTRADA RO 1 (m3)]]-Tabla1[[#This Row],[PERMEADO ETAPA 1  (m3)]]</f>
        <v>0</v>
      </c>
      <c r="Q705" s="58" t="e">
        <f>1-(Tabla1[[#This Row],[VOLUMEN ENVIADO A RO (m3)]]-Tabla1[[#This Row],[VOLUMEN ENVIADO PERMEADO RO (m3)]])/Tabla1[[#This Row],[VOLUMEN ENVIADO A RO (m3)]]</f>
        <v>#DIV/0!</v>
      </c>
      <c r="R705" s="59">
        <v>0</v>
      </c>
      <c r="S705" s="59" t="e">
        <f>((#REF!-#REF!))</f>
        <v>#REF!</v>
      </c>
      <c r="T705" s="59" t="e">
        <f>Tabla1[[#This Row],[ENTRADA ETAPA 2 (m3)]]-Tabla1[[#This Row],[PERMEADO ETAPA 2 (m3)]]</f>
        <v>#REF!</v>
      </c>
      <c r="U705" s="58" t="s">
        <v>18</v>
      </c>
      <c r="V705" s="59">
        <f>Tabla1[[#This Row],[VOLUMEN ENVIADO PERMEADO RO (m3)]]</f>
        <v>0</v>
      </c>
      <c r="W705" s="106" t="e">
        <f>Tabla1[[#This Row],[TOTAL CONSUMO AGUA LIMPIA PRODUCCIÓN (m3)]]+Tabla1[[#This Row],[TOTAL CONSUMO AGUA RECHAZO PRODUCCIÓN (m3)]]</f>
        <v>#REF!</v>
      </c>
      <c r="X70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5" s="106">
        <v>0</v>
      </c>
      <c r="Z705" s="106"/>
      <c r="AA705" s="106" t="e">
        <f>+Tabla1[[#This Row],[VOLUMEN CONSUMO AGUA LIMPIA TINTORERIA (m3)]]</f>
        <v>#REF!</v>
      </c>
      <c r="AB705" s="104" t="e">
        <f>Tabla1[[#This Row],[VOLUMEN CONSUMO AGUA LIMPIA TINTORERIA (m3)]]/Tabla1[[#This Row],[TOTAL CONSUMO AGUA PRODUCCIÓN (m3)]]</f>
        <v>#REF!</v>
      </c>
      <c r="AC705" s="106" t="e">
        <f>Tabla1[[#This Row],[TOTAL CONSUMO AGUA LIMPIA PRODUCCIÓN (m3)]]-Tabla1[[#This Row],[VOLUMEN CONSUMO AGUA LIMPIA LAVANDERIA (m3)]]</f>
        <v>#REF!</v>
      </c>
      <c r="AD705" s="106">
        <v>0</v>
      </c>
      <c r="AE705" s="110"/>
      <c r="AF705" s="110">
        <v>65</v>
      </c>
      <c r="AG705" s="110">
        <v>45</v>
      </c>
      <c r="AH705" s="110">
        <f>Tabla1[[#This Row],[VOLUMEN CONSUMO AGUA LIMPIA LAVANDERIA (m3)]]</f>
        <v>0</v>
      </c>
      <c r="AI705" s="104" t="e">
        <f>Tabla1[[#This Row],[VOLUMEN CONSUMO AGUA LIMPIA LAVANDERIA (m3)]]/Tabla1[[#This Row],[TOTAL CONSUMO AGUA PRODUCCIÓN (m3)]]</f>
        <v>#REF!</v>
      </c>
      <c r="AJ705" s="110">
        <f>'[1]Contadores Por Turno 2026'!D707-'[1]Contadores Por Turno 2026'!D706</f>
        <v>0</v>
      </c>
      <c r="AK705" s="110">
        <v>0</v>
      </c>
      <c r="AL705" s="110"/>
      <c r="AM705" s="110">
        <v>19</v>
      </c>
      <c r="AN705" s="110">
        <v>0</v>
      </c>
      <c r="AO705" s="219">
        <f>'[1]Contadores Por Turno 2026'!R707-'[1]Contadores Por Turno 2026'!R706</f>
        <v>0</v>
      </c>
      <c r="AP705" s="109" t="str">
        <f t="shared" si="4"/>
        <v>%</v>
      </c>
      <c r="AQ705" s="219">
        <v>0</v>
      </c>
      <c r="AR705" s="219">
        <v>8</v>
      </c>
      <c r="AS705" s="110">
        <f>'[1]Contadores Por Turno 2026'!L707-'[1]Contadores Por Turno 2026'!L706</f>
        <v>0</v>
      </c>
      <c r="AT705" s="219" t="e">
        <f>#REF!-#REF!</f>
        <v>#REF!</v>
      </c>
      <c r="AU705" s="107">
        <f>'[1]Contadores Por Turno 2026'!U707-'[1]Contadores Por Turno 2026'!U706</f>
        <v>0</v>
      </c>
      <c r="AV705" s="107">
        <f>'[1]Contadores Por Turno 2026'!V707-'[1]Contadores Por Turno 2026'!V706</f>
        <v>0</v>
      </c>
      <c r="AW705" s="107">
        <f>'[1]Contadores Por Turno 2026'!W707-'[1]Contadores Por Turno 2026'!W706</f>
        <v>0</v>
      </c>
      <c r="AX705" s="107"/>
      <c r="AY705" s="346">
        <f>('[1]Contadores Por Turno 2026'!AD707-'[1]Contadores Por Turno 2026'!AD706)</f>
        <v>0</v>
      </c>
      <c r="AZ705" s="346">
        <f>('[1]Contadores Por Turno 2026'!S707-'[1]Contadores Por Turno 2026'!S706)/1000</f>
        <v>0</v>
      </c>
      <c r="BA705" s="225"/>
      <c r="BB705" s="4"/>
    </row>
    <row r="706" spans="1:54" ht="15.75" thickBot="1" x14ac:dyDescent="0.3">
      <c r="A706" s="27">
        <f>+A705</f>
        <v>46257</v>
      </c>
      <c r="B706" s="28">
        <v>3</v>
      </c>
      <c r="C706" s="28">
        <f>WEEKNUM(Tabla1[[#This Row],[FECHA]],2)</f>
        <v>34</v>
      </c>
      <c r="D706" s="28">
        <f>DAY(Tabla1[[#This Row],[FECHA]])</f>
        <v>23</v>
      </c>
      <c r="E706" s="28" t="e">
        <f>#REF!-#REF!</f>
        <v>#REF!</v>
      </c>
      <c r="F706" s="28" t="e">
        <f>#REF!-#REF!</f>
        <v>#REF!</v>
      </c>
      <c r="G706" s="28"/>
      <c r="H70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6" s="28">
        <f>('[1]Contadores Por Turno 2026'!C708-'[1]Contadores Por Turno 2026'!C707)*10</f>
        <v>0</v>
      </c>
      <c r="J706" s="61">
        <f>Tabla1[[#This Row],[ENTRADA RO 1 (m3)]]</f>
        <v>0</v>
      </c>
      <c r="K706" s="61">
        <f>Tabla1[[#This Row],[RECHAZO ETAPA 1 (m3)]]</f>
        <v>0</v>
      </c>
      <c r="L706" s="61">
        <f>Tabla1[[#This Row],[PERMEADO ETAPA 1  (m3)]]</f>
        <v>0</v>
      </c>
      <c r="M706" s="60" t="e">
        <f>1-(Tabla1[[#This Row],[VOLUMEN ENVIADO A RO (m3)]]-Tabla1[[#This Row],[VOLUMEN ENVIADO PERMEADO RO (m3)]])/Tabla1[[#This Row],[VOLUMEN ENVIADO A RO (m3)]]</f>
        <v>#DIV/0!</v>
      </c>
      <c r="N706" s="61">
        <f>('[1]Contadores Por Turno 2026'!N708-'[1]Contadores Por Turno 2026'!N707)/1000</f>
        <v>0</v>
      </c>
      <c r="O706" s="61">
        <f>('[1]Contadores Por Turno 2026'!O708-'[1]Contadores Por Turno 2026'!O707)</f>
        <v>0</v>
      </c>
      <c r="P706" s="61">
        <f>+Tabla1[[#This Row],[ENTRADA RO 1 (m3)]]-Tabla1[[#This Row],[PERMEADO ETAPA 1  (m3)]]</f>
        <v>0</v>
      </c>
      <c r="Q706" s="60" t="e">
        <f>1-(Tabla1[[#This Row],[VOLUMEN ENVIADO A RO (m3)]]-Tabla1[[#This Row],[VOLUMEN ENVIADO PERMEADO RO (m3)]])/Tabla1[[#This Row],[VOLUMEN ENVIADO A RO (m3)]]</f>
        <v>#DIV/0!</v>
      </c>
      <c r="R706" s="61">
        <v>0</v>
      </c>
      <c r="S706" s="61" t="e">
        <f>((#REF!-#REF!))</f>
        <v>#REF!</v>
      </c>
      <c r="T706" s="61" t="e">
        <f>Tabla1[[#This Row],[ENTRADA ETAPA 2 (m3)]]-Tabla1[[#This Row],[PERMEADO ETAPA 2 (m3)]]</f>
        <v>#REF!</v>
      </c>
      <c r="U706" s="60" t="s">
        <v>18</v>
      </c>
      <c r="V706" s="61">
        <f>Tabla1[[#This Row],[VOLUMEN ENVIADO PERMEADO RO (m3)]]</f>
        <v>0</v>
      </c>
      <c r="W706" s="111" t="e">
        <f>Tabla1[[#This Row],[TOTAL CONSUMO AGUA LIMPIA PRODUCCIÓN (m3)]]+Tabla1[[#This Row],[TOTAL CONSUMO AGUA RECHAZO PRODUCCIÓN (m3)]]</f>
        <v>#REF!</v>
      </c>
      <c r="X70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6" s="111">
        <v>0</v>
      </c>
      <c r="Z706" s="111"/>
      <c r="AA706" s="111" t="e">
        <f>+Tabla1[[#This Row],[VOLUMEN CONSUMO AGUA LIMPIA TINTORERIA (m3)]]</f>
        <v>#REF!</v>
      </c>
      <c r="AB706" s="104" t="e">
        <f>Tabla1[[#This Row],[VOLUMEN CONSUMO AGUA LIMPIA TINTORERIA (m3)]]/Tabla1[[#This Row],[TOTAL CONSUMO AGUA PRODUCCIÓN (m3)]]</f>
        <v>#REF!</v>
      </c>
      <c r="AC706" s="111" t="e">
        <f>Tabla1[[#This Row],[TOTAL CONSUMO AGUA LIMPIA PRODUCCIÓN (m3)]]-Tabla1[[#This Row],[VOLUMEN CONSUMO AGUA LIMPIA LAVANDERIA (m3)]]</f>
        <v>#REF!</v>
      </c>
      <c r="AD706" s="111">
        <v>0</v>
      </c>
      <c r="AE706" s="115"/>
      <c r="AF706" s="115">
        <v>65</v>
      </c>
      <c r="AG706" s="115">
        <v>45</v>
      </c>
      <c r="AH706" s="115">
        <f>Tabla1[[#This Row],[VOLUMEN CONSUMO AGUA LIMPIA LAVANDERIA (m3)]]</f>
        <v>0</v>
      </c>
      <c r="AI706" s="104" t="e">
        <f>Tabla1[[#This Row],[VOLUMEN CONSUMO AGUA LIMPIA LAVANDERIA (m3)]]/Tabla1[[#This Row],[TOTAL CONSUMO AGUA PRODUCCIÓN (m3)]]</f>
        <v>#REF!</v>
      </c>
      <c r="AJ706" s="115">
        <f>'[1]Contadores Por Turno 2026'!D708-'[1]Contadores Por Turno 2026'!D707</f>
        <v>0</v>
      </c>
      <c r="AK706" s="115">
        <v>0</v>
      </c>
      <c r="AL706" s="115"/>
      <c r="AM706" s="115">
        <v>19</v>
      </c>
      <c r="AN706" s="115">
        <v>0</v>
      </c>
      <c r="AO706" s="220">
        <f>'[1]Contadores Por Turno 2026'!R708-'[1]Contadores Por Turno 2026'!R707</f>
        <v>0</v>
      </c>
      <c r="AP706" s="114" t="str">
        <f t="shared" si="4"/>
        <v>%</v>
      </c>
      <c r="AQ706" s="220">
        <v>0</v>
      </c>
      <c r="AR706" s="220">
        <v>8</v>
      </c>
      <c r="AS706" s="115">
        <f>'[1]Contadores Por Turno 2026'!L708-'[1]Contadores Por Turno 2026'!L707</f>
        <v>0</v>
      </c>
      <c r="AT706" s="220" t="e">
        <f>#REF!-#REF!</f>
        <v>#REF!</v>
      </c>
      <c r="AU706" s="112">
        <f>'[1]Contadores Por Turno 2026'!U708-'[1]Contadores Por Turno 2026'!U707</f>
        <v>0</v>
      </c>
      <c r="AV706" s="112">
        <f>'[1]Contadores Por Turno 2026'!V708-'[1]Contadores Por Turno 2026'!V707</f>
        <v>0</v>
      </c>
      <c r="AW706" s="112">
        <f>'[1]Contadores Por Turno 2026'!W708-'[1]Contadores Por Turno 2026'!W707</f>
        <v>0</v>
      </c>
      <c r="AX706" s="112"/>
      <c r="AY706" s="112">
        <f>('[1]Contadores Por Turno 2026'!AD708-'[1]Contadores Por Turno 2026'!AD707)</f>
        <v>0</v>
      </c>
      <c r="AZ706" s="112">
        <f>('[1]Contadores Por Turno 2026'!S708-'[1]Contadores Por Turno 2026'!S707)/1000</f>
        <v>0</v>
      </c>
      <c r="BA706" s="225"/>
      <c r="BB706" s="4"/>
    </row>
    <row r="707" spans="1:54" ht="15.75" thickBot="1" x14ac:dyDescent="0.3">
      <c r="A707" s="25">
        <f>+A706+1</f>
        <v>46258</v>
      </c>
      <c r="B707" s="26">
        <v>1</v>
      </c>
      <c r="C707" s="26">
        <f>WEEKNUM(Tabla1[[#This Row],[FECHA]],2)</f>
        <v>35</v>
      </c>
      <c r="D707" s="26">
        <f>DAY(Tabla1[[#This Row],[FECHA]])</f>
        <v>24</v>
      </c>
      <c r="E707" s="26" t="e">
        <f>#REF!-#REF!</f>
        <v>#REF!</v>
      </c>
      <c r="F707" s="26" t="e">
        <f>#REF!-#REF!</f>
        <v>#REF!</v>
      </c>
      <c r="G707" s="26"/>
      <c r="H70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7" s="26">
        <f>('[1]Contadores Por Turno 2026'!C709-'[1]Contadores Por Turno 2026'!C708)*10</f>
        <v>0</v>
      </c>
      <c r="J707" s="57">
        <f>Tabla1[[#This Row],[ENTRADA RO 1 (m3)]]</f>
        <v>0</v>
      </c>
      <c r="K707" s="57">
        <f>Tabla1[[#This Row],[RECHAZO ETAPA 1 (m3)]]</f>
        <v>0</v>
      </c>
      <c r="L707" s="57">
        <f>Tabla1[[#This Row],[PERMEADO ETAPA 1  (m3)]]</f>
        <v>0</v>
      </c>
      <c r="M707" s="56" t="e">
        <f>1-(Tabla1[[#This Row],[VOLUMEN ENVIADO A RO (m3)]]-Tabla1[[#This Row],[VOLUMEN ENVIADO PERMEADO RO (m3)]])/Tabla1[[#This Row],[VOLUMEN ENVIADO A RO (m3)]]</f>
        <v>#DIV/0!</v>
      </c>
      <c r="N707" s="57">
        <f>('[1]Contadores Por Turno 2026'!N709-'[1]Contadores Por Turno 2026'!N708)/1000</f>
        <v>0</v>
      </c>
      <c r="O707" s="57">
        <f>('[1]Contadores Por Turno 2026'!O709-'[1]Contadores Por Turno 2026'!O708)</f>
        <v>0</v>
      </c>
      <c r="P707" s="57">
        <f>+Tabla1[[#This Row],[ENTRADA RO 1 (m3)]]-Tabla1[[#This Row],[PERMEADO ETAPA 1  (m3)]]</f>
        <v>0</v>
      </c>
      <c r="Q707" s="56" t="e">
        <f>1-(Tabla1[[#This Row],[VOLUMEN ENVIADO A RO (m3)]]-Tabla1[[#This Row],[VOLUMEN ENVIADO PERMEADO RO (m3)]])/Tabla1[[#This Row],[VOLUMEN ENVIADO A RO (m3)]]</f>
        <v>#DIV/0!</v>
      </c>
      <c r="R707" s="57">
        <v>0</v>
      </c>
      <c r="S707" s="57" t="e">
        <f>((#REF!-#REF!))</f>
        <v>#REF!</v>
      </c>
      <c r="T707" s="57" t="e">
        <f>Tabla1[[#This Row],[ENTRADA ETAPA 2 (m3)]]-Tabla1[[#This Row],[PERMEADO ETAPA 2 (m3)]]</f>
        <v>#REF!</v>
      </c>
      <c r="U707" s="56" t="s">
        <v>18</v>
      </c>
      <c r="V707" s="57">
        <f>Tabla1[[#This Row],[VOLUMEN ENVIADO PERMEADO RO (m3)]]</f>
        <v>0</v>
      </c>
      <c r="W707" s="101" t="e">
        <f>Tabla1[[#This Row],[TOTAL CONSUMO AGUA LIMPIA PRODUCCIÓN (m3)]]+Tabla1[[#This Row],[TOTAL CONSUMO AGUA RECHAZO PRODUCCIÓN (m3)]]</f>
        <v>#REF!</v>
      </c>
      <c r="X70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7" s="101">
        <v>0</v>
      </c>
      <c r="Z707" s="101"/>
      <c r="AA707" s="101" t="e">
        <f>+Tabla1[[#This Row],[VOLUMEN CONSUMO AGUA LIMPIA TINTORERIA (m3)]]</f>
        <v>#REF!</v>
      </c>
      <c r="AB707" s="104" t="e">
        <f>Tabla1[[#This Row],[VOLUMEN CONSUMO AGUA LIMPIA TINTORERIA (m3)]]/Tabla1[[#This Row],[TOTAL CONSUMO AGUA PRODUCCIÓN (m3)]]</f>
        <v>#REF!</v>
      </c>
      <c r="AC707" s="101" t="e">
        <f>Tabla1[[#This Row],[TOTAL CONSUMO AGUA LIMPIA PRODUCCIÓN (m3)]]-Tabla1[[#This Row],[VOLUMEN CONSUMO AGUA LIMPIA LAVANDERIA (m3)]]</f>
        <v>#REF!</v>
      </c>
      <c r="AD707" s="101">
        <v>0</v>
      </c>
      <c r="AE707" s="105"/>
      <c r="AF707" s="105">
        <v>65</v>
      </c>
      <c r="AG707" s="105">
        <v>45</v>
      </c>
      <c r="AH707" s="105">
        <f>Tabla1[[#This Row],[VOLUMEN CONSUMO AGUA LIMPIA LAVANDERIA (m3)]]</f>
        <v>0</v>
      </c>
      <c r="AI707" s="104" t="e">
        <f>Tabla1[[#This Row],[VOLUMEN CONSUMO AGUA LIMPIA LAVANDERIA (m3)]]/Tabla1[[#This Row],[TOTAL CONSUMO AGUA PRODUCCIÓN (m3)]]</f>
        <v>#REF!</v>
      </c>
      <c r="AJ707" s="105">
        <f>'[1]Contadores Por Turno 2026'!D709-'[1]Contadores Por Turno 2026'!D708</f>
        <v>0</v>
      </c>
      <c r="AK707" s="105">
        <v>0</v>
      </c>
      <c r="AL707" s="105"/>
      <c r="AM707" s="105">
        <v>19</v>
      </c>
      <c r="AN707" s="105">
        <v>0</v>
      </c>
      <c r="AO707" s="218">
        <f>'[1]Contadores Por Turno 2026'!R709-'[1]Contadores Por Turno 2026'!R708</f>
        <v>0</v>
      </c>
      <c r="AP707" s="104" t="str">
        <f t="shared" si="4"/>
        <v>%</v>
      </c>
      <c r="AQ707" s="218">
        <v>0</v>
      </c>
      <c r="AR707" s="218">
        <v>8</v>
      </c>
      <c r="AS707" s="105">
        <f>'[1]Contadores Por Turno 2026'!L709-'[1]Contadores Por Turno 2026'!L708</f>
        <v>0</v>
      </c>
      <c r="AT707" s="218" t="e">
        <f>#REF!-#REF!</f>
        <v>#REF!</v>
      </c>
      <c r="AU707" s="218">
        <f>'[1]Contadores Por Turno 2026'!U709-'[1]Contadores Por Turno 2026'!U708</f>
        <v>0</v>
      </c>
      <c r="AV707" s="218">
        <f>'[1]Contadores Por Turno 2026'!V709-'[1]Contadores Por Turno 2026'!V708</f>
        <v>0</v>
      </c>
      <c r="AW707" s="218">
        <f>'[1]Contadores Por Turno 2026'!W709-'[1]Contadores Por Turno 2026'!W708</f>
        <v>0</v>
      </c>
      <c r="AX707" s="218"/>
      <c r="AY707" s="345">
        <f>('[1]Contadores Por Turno 2026'!AD709-'[1]Contadores Por Turno 2026'!AD708)</f>
        <v>0</v>
      </c>
      <c r="AZ707" s="345">
        <f>('[1]Contadores Por Turno 2026'!S709-'[1]Contadores Por Turno 2026'!S708)/1000</f>
        <v>0</v>
      </c>
      <c r="BA707" s="225"/>
      <c r="BB707" s="4"/>
    </row>
    <row r="708" spans="1:54" ht="15.75" thickBot="1" x14ac:dyDescent="0.3">
      <c r="A708" s="23">
        <f>+A707</f>
        <v>46258</v>
      </c>
      <c r="B708" s="17">
        <v>2</v>
      </c>
      <c r="C708" s="17">
        <f>WEEKNUM(Tabla1[[#This Row],[FECHA]],2)</f>
        <v>35</v>
      </c>
      <c r="D708" s="17">
        <f>DAY(Tabla1[[#This Row],[FECHA]])</f>
        <v>24</v>
      </c>
      <c r="E708" s="17" t="e">
        <f>#REF!-#REF!</f>
        <v>#REF!</v>
      </c>
      <c r="F708" s="17" t="e">
        <f>#REF!-#REF!</f>
        <v>#REF!</v>
      </c>
      <c r="H70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8" s="17">
        <f>('[1]Contadores Por Turno 2026'!C710-'[1]Contadores Por Turno 2026'!C709)*10</f>
        <v>0</v>
      </c>
      <c r="J708" s="59">
        <f>Tabla1[[#This Row],[ENTRADA RO 1 (m3)]]</f>
        <v>0</v>
      </c>
      <c r="K708" s="59">
        <f>Tabla1[[#This Row],[RECHAZO ETAPA 1 (m3)]]</f>
        <v>0</v>
      </c>
      <c r="L708" s="59">
        <f>Tabla1[[#This Row],[PERMEADO ETAPA 1  (m3)]]</f>
        <v>0</v>
      </c>
      <c r="M708" s="58" t="e">
        <f>1-(Tabla1[[#This Row],[VOLUMEN ENVIADO A RO (m3)]]-Tabla1[[#This Row],[VOLUMEN ENVIADO PERMEADO RO (m3)]])/Tabla1[[#This Row],[VOLUMEN ENVIADO A RO (m3)]]</f>
        <v>#DIV/0!</v>
      </c>
      <c r="N708" s="59">
        <f>('[1]Contadores Por Turno 2026'!N710-'[1]Contadores Por Turno 2026'!N709)/1000</f>
        <v>0</v>
      </c>
      <c r="O708" s="59">
        <f>('[1]Contadores Por Turno 2026'!O710-'[1]Contadores Por Turno 2026'!O709)</f>
        <v>0</v>
      </c>
      <c r="P708" s="59">
        <f>+Tabla1[[#This Row],[ENTRADA RO 1 (m3)]]-Tabla1[[#This Row],[PERMEADO ETAPA 1  (m3)]]</f>
        <v>0</v>
      </c>
      <c r="Q708" s="58" t="e">
        <f>1-(Tabla1[[#This Row],[VOLUMEN ENVIADO A RO (m3)]]-Tabla1[[#This Row],[VOLUMEN ENVIADO PERMEADO RO (m3)]])/Tabla1[[#This Row],[VOLUMEN ENVIADO A RO (m3)]]</f>
        <v>#DIV/0!</v>
      </c>
      <c r="R708" s="59">
        <v>0</v>
      </c>
      <c r="S708" s="59" t="e">
        <f>((#REF!-#REF!))</f>
        <v>#REF!</v>
      </c>
      <c r="T708" s="59" t="e">
        <f>Tabla1[[#This Row],[ENTRADA ETAPA 2 (m3)]]-Tabla1[[#This Row],[PERMEADO ETAPA 2 (m3)]]</f>
        <v>#REF!</v>
      </c>
      <c r="U708" s="58" t="s">
        <v>18</v>
      </c>
      <c r="V708" s="59">
        <f>Tabla1[[#This Row],[VOLUMEN ENVIADO PERMEADO RO (m3)]]</f>
        <v>0</v>
      </c>
      <c r="W708" s="106" t="e">
        <f>Tabla1[[#This Row],[TOTAL CONSUMO AGUA LIMPIA PRODUCCIÓN (m3)]]+Tabla1[[#This Row],[TOTAL CONSUMO AGUA RECHAZO PRODUCCIÓN (m3)]]</f>
        <v>#REF!</v>
      </c>
      <c r="X70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8" s="106">
        <v>0</v>
      </c>
      <c r="Z708" s="106"/>
      <c r="AA708" s="106" t="e">
        <f>+Tabla1[[#This Row],[VOLUMEN CONSUMO AGUA LIMPIA TINTORERIA (m3)]]</f>
        <v>#REF!</v>
      </c>
      <c r="AB708" s="104" t="e">
        <f>Tabla1[[#This Row],[VOLUMEN CONSUMO AGUA LIMPIA TINTORERIA (m3)]]/Tabla1[[#This Row],[TOTAL CONSUMO AGUA PRODUCCIÓN (m3)]]</f>
        <v>#REF!</v>
      </c>
      <c r="AC708" s="106" t="e">
        <f>Tabla1[[#This Row],[TOTAL CONSUMO AGUA LIMPIA PRODUCCIÓN (m3)]]-Tabla1[[#This Row],[VOLUMEN CONSUMO AGUA LIMPIA LAVANDERIA (m3)]]</f>
        <v>#REF!</v>
      </c>
      <c r="AD708" s="106">
        <v>0</v>
      </c>
      <c r="AE708" s="110"/>
      <c r="AF708" s="110">
        <v>65</v>
      </c>
      <c r="AG708" s="110">
        <v>45</v>
      </c>
      <c r="AH708" s="110">
        <f>Tabla1[[#This Row],[VOLUMEN CONSUMO AGUA LIMPIA LAVANDERIA (m3)]]</f>
        <v>0</v>
      </c>
      <c r="AI708" s="104" t="e">
        <f>Tabla1[[#This Row],[VOLUMEN CONSUMO AGUA LIMPIA LAVANDERIA (m3)]]/Tabla1[[#This Row],[TOTAL CONSUMO AGUA PRODUCCIÓN (m3)]]</f>
        <v>#REF!</v>
      </c>
      <c r="AJ708" s="110">
        <f>'[1]Contadores Por Turno 2026'!D710-'[1]Contadores Por Turno 2026'!D709</f>
        <v>0</v>
      </c>
      <c r="AK708" s="110">
        <v>0</v>
      </c>
      <c r="AL708" s="110"/>
      <c r="AM708" s="110">
        <v>19</v>
      </c>
      <c r="AN708" s="110">
        <v>0</v>
      </c>
      <c r="AO708" s="219">
        <f>'[1]Contadores Por Turno 2026'!R710-'[1]Contadores Por Turno 2026'!R709</f>
        <v>0</v>
      </c>
      <c r="AP708" s="109" t="str">
        <f t="shared" si="4"/>
        <v>%</v>
      </c>
      <c r="AQ708" s="219">
        <v>0</v>
      </c>
      <c r="AR708" s="219">
        <v>8</v>
      </c>
      <c r="AS708" s="110">
        <f>'[1]Contadores Por Turno 2026'!L710-'[1]Contadores Por Turno 2026'!L709</f>
        <v>0</v>
      </c>
      <c r="AT708" s="219" t="e">
        <f>#REF!-#REF!</f>
        <v>#REF!</v>
      </c>
      <c r="AU708" s="219">
        <f>'[1]Contadores Por Turno 2026'!U710-'[1]Contadores Por Turno 2026'!U709</f>
        <v>0</v>
      </c>
      <c r="AV708" s="219">
        <f>'[1]Contadores Por Turno 2026'!V710-'[1]Contadores Por Turno 2026'!V709</f>
        <v>0</v>
      </c>
      <c r="AW708" s="219">
        <f>'[1]Contadores Por Turno 2026'!W710-'[1]Contadores Por Turno 2026'!W709</f>
        <v>0</v>
      </c>
      <c r="AX708" s="219"/>
      <c r="AY708" s="346">
        <f>('[1]Contadores Por Turno 2026'!AD710-'[1]Contadores Por Turno 2026'!AD709)</f>
        <v>0</v>
      </c>
      <c r="AZ708" s="346">
        <f>('[1]Contadores Por Turno 2026'!S710-'[1]Contadores Por Turno 2026'!S709)/1000</f>
        <v>0</v>
      </c>
      <c r="BA708" s="225"/>
      <c r="BB708" s="4"/>
    </row>
    <row r="709" spans="1:54" ht="15.75" thickBot="1" x14ac:dyDescent="0.3">
      <c r="A709" s="27">
        <f>+A708</f>
        <v>46258</v>
      </c>
      <c r="B709" s="28">
        <v>3</v>
      </c>
      <c r="C709" s="28">
        <f>WEEKNUM(Tabla1[[#This Row],[FECHA]],2)</f>
        <v>35</v>
      </c>
      <c r="D709" s="28">
        <f>DAY(Tabla1[[#This Row],[FECHA]])</f>
        <v>24</v>
      </c>
      <c r="E709" s="28" t="e">
        <f>#REF!-#REF!</f>
        <v>#REF!</v>
      </c>
      <c r="F709" s="28" t="e">
        <f>#REF!-#REF!</f>
        <v>#REF!</v>
      </c>
      <c r="G709" s="28"/>
      <c r="H70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9" s="28">
        <f>('[1]Contadores Por Turno 2026'!C711-'[1]Contadores Por Turno 2026'!C710)*10</f>
        <v>0</v>
      </c>
      <c r="J709" s="61">
        <f>Tabla1[[#This Row],[ENTRADA RO 1 (m3)]]</f>
        <v>0</v>
      </c>
      <c r="K709" s="61">
        <f>Tabla1[[#This Row],[RECHAZO ETAPA 1 (m3)]]</f>
        <v>0</v>
      </c>
      <c r="L709" s="61">
        <f>Tabla1[[#This Row],[PERMEADO ETAPA 1  (m3)]]</f>
        <v>0</v>
      </c>
      <c r="M709" s="60" t="e">
        <f>1-(Tabla1[[#This Row],[VOLUMEN ENVIADO A RO (m3)]]-Tabla1[[#This Row],[VOLUMEN ENVIADO PERMEADO RO (m3)]])/Tabla1[[#This Row],[VOLUMEN ENVIADO A RO (m3)]]</f>
        <v>#DIV/0!</v>
      </c>
      <c r="N709" s="61">
        <f>('[1]Contadores Por Turno 2026'!N711-'[1]Contadores Por Turno 2026'!N710)/1000</f>
        <v>0</v>
      </c>
      <c r="O709" s="61">
        <f>('[1]Contadores Por Turno 2026'!O711-'[1]Contadores Por Turno 2026'!O710)</f>
        <v>0</v>
      </c>
      <c r="P709" s="61">
        <f>+Tabla1[[#This Row],[ENTRADA RO 1 (m3)]]-Tabla1[[#This Row],[PERMEADO ETAPA 1  (m3)]]</f>
        <v>0</v>
      </c>
      <c r="Q709" s="60" t="e">
        <f>1-(Tabla1[[#This Row],[VOLUMEN ENVIADO A RO (m3)]]-Tabla1[[#This Row],[VOLUMEN ENVIADO PERMEADO RO (m3)]])/Tabla1[[#This Row],[VOLUMEN ENVIADO A RO (m3)]]</f>
        <v>#DIV/0!</v>
      </c>
      <c r="R709" s="61">
        <v>0</v>
      </c>
      <c r="S709" s="61" t="e">
        <f>((#REF!-#REF!))</f>
        <v>#REF!</v>
      </c>
      <c r="T709" s="61" t="e">
        <f>Tabla1[[#This Row],[ENTRADA ETAPA 2 (m3)]]-Tabla1[[#This Row],[PERMEADO ETAPA 2 (m3)]]</f>
        <v>#REF!</v>
      </c>
      <c r="U709" s="60" t="s">
        <v>18</v>
      </c>
      <c r="V709" s="61">
        <f>Tabla1[[#This Row],[VOLUMEN ENVIADO PERMEADO RO (m3)]]</f>
        <v>0</v>
      </c>
      <c r="W709" s="111" t="e">
        <f>Tabla1[[#This Row],[TOTAL CONSUMO AGUA LIMPIA PRODUCCIÓN (m3)]]+Tabla1[[#This Row],[TOTAL CONSUMO AGUA RECHAZO PRODUCCIÓN (m3)]]</f>
        <v>#REF!</v>
      </c>
      <c r="X70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9" s="111">
        <v>0</v>
      </c>
      <c r="Z709" s="111"/>
      <c r="AA709" s="111" t="e">
        <f>+Tabla1[[#This Row],[VOLUMEN CONSUMO AGUA LIMPIA TINTORERIA (m3)]]</f>
        <v>#REF!</v>
      </c>
      <c r="AB709" s="104" t="e">
        <f>Tabla1[[#This Row],[VOLUMEN CONSUMO AGUA LIMPIA TINTORERIA (m3)]]/Tabla1[[#This Row],[TOTAL CONSUMO AGUA PRODUCCIÓN (m3)]]</f>
        <v>#REF!</v>
      </c>
      <c r="AC709" s="111" t="e">
        <f>Tabla1[[#This Row],[TOTAL CONSUMO AGUA LIMPIA PRODUCCIÓN (m3)]]-Tabla1[[#This Row],[VOLUMEN CONSUMO AGUA LIMPIA LAVANDERIA (m3)]]</f>
        <v>#REF!</v>
      </c>
      <c r="AD709" s="111">
        <v>0</v>
      </c>
      <c r="AE709" s="115"/>
      <c r="AF709" s="115">
        <v>65</v>
      </c>
      <c r="AG709" s="115">
        <v>45</v>
      </c>
      <c r="AH709" s="115">
        <f>Tabla1[[#This Row],[VOLUMEN CONSUMO AGUA LIMPIA LAVANDERIA (m3)]]</f>
        <v>0</v>
      </c>
      <c r="AI709" s="104" t="e">
        <f>Tabla1[[#This Row],[VOLUMEN CONSUMO AGUA LIMPIA LAVANDERIA (m3)]]/Tabla1[[#This Row],[TOTAL CONSUMO AGUA PRODUCCIÓN (m3)]]</f>
        <v>#REF!</v>
      </c>
      <c r="AJ709" s="115">
        <f>'[1]Contadores Por Turno 2026'!D711-'[1]Contadores Por Turno 2026'!D710</f>
        <v>0</v>
      </c>
      <c r="AK709" s="115">
        <v>0</v>
      </c>
      <c r="AL709" s="115"/>
      <c r="AM709" s="115">
        <v>19</v>
      </c>
      <c r="AN709" s="115">
        <v>0</v>
      </c>
      <c r="AO709" s="220">
        <f>'[1]Contadores Por Turno 2026'!R711-'[1]Contadores Por Turno 2026'!R710</f>
        <v>0</v>
      </c>
      <c r="AP709" s="114" t="str">
        <f t="shared" si="4"/>
        <v>%</v>
      </c>
      <c r="AQ709" s="220">
        <v>0</v>
      </c>
      <c r="AR709" s="220">
        <v>8</v>
      </c>
      <c r="AS709" s="115">
        <f>'[1]Contadores Por Turno 2026'!L711-'[1]Contadores Por Turno 2026'!L710</f>
        <v>0</v>
      </c>
      <c r="AT709" s="220" t="e">
        <f>#REF!-#REF!</f>
        <v>#REF!</v>
      </c>
      <c r="AU709" s="220">
        <f>'[1]Contadores Por Turno 2026'!U711-'[1]Contadores Por Turno 2026'!U710</f>
        <v>0</v>
      </c>
      <c r="AV709" s="220">
        <f>'[1]Contadores Por Turno 2026'!V711-'[1]Contadores Por Turno 2026'!V710</f>
        <v>0</v>
      </c>
      <c r="AW709" s="220">
        <f>'[1]Contadores Por Turno 2026'!W711-'[1]Contadores Por Turno 2026'!W710</f>
        <v>0</v>
      </c>
      <c r="AX709" s="220"/>
      <c r="AY709" s="112">
        <f>('[1]Contadores Por Turno 2026'!AD711-'[1]Contadores Por Turno 2026'!AD710)</f>
        <v>0</v>
      </c>
      <c r="AZ709" s="112">
        <f>('[1]Contadores Por Turno 2026'!S711-'[1]Contadores Por Turno 2026'!S710)/1000</f>
        <v>0</v>
      </c>
      <c r="BA709" s="225"/>
      <c r="BB709" s="4"/>
    </row>
    <row r="710" spans="1:54" ht="15.75" thickBot="1" x14ac:dyDescent="0.3">
      <c r="A710" s="25">
        <f>+A709+1</f>
        <v>46259</v>
      </c>
      <c r="B710" s="26">
        <v>1</v>
      </c>
      <c r="C710" s="26">
        <f>WEEKNUM(Tabla1[[#This Row],[FECHA]],2)</f>
        <v>35</v>
      </c>
      <c r="D710" s="26">
        <f>DAY(Tabla1[[#This Row],[FECHA]])</f>
        <v>25</v>
      </c>
      <c r="E710" s="26" t="e">
        <f>#REF!-#REF!</f>
        <v>#REF!</v>
      </c>
      <c r="F710" s="26" t="e">
        <f>#REF!-#REF!</f>
        <v>#REF!</v>
      </c>
      <c r="G710" s="26"/>
      <c r="H71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0" s="26">
        <f>('[1]Contadores Por Turno 2026'!C712-'[1]Contadores Por Turno 2026'!C711)*10</f>
        <v>0</v>
      </c>
      <c r="J710" s="57">
        <f>Tabla1[[#This Row],[ENTRADA RO 1 (m3)]]</f>
        <v>0</v>
      </c>
      <c r="K710" s="57">
        <f>Tabla1[[#This Row],[RECHAZO ETAPA 1 (m3)]]</f>
        <v>0</v>
      </c>
      <c r="L710" s="57">
        <f>Tabla1[[#This Row],[PERMEADO ETAPA 1  (m3)]]</f>
        <v>0</v>
      </c>
      <c r="M710" s="56" t="e">
        <f>1-(Tabla1[[#This Row],[VOLUMEN ENVIADO A RO (m3)]]-Tabla1[[#This Row],[VOLUMEN ENVIADO PERMEADO RO (m3)]])/Tabla1[[#This Row],[VOLUMEN ENVIADO A RO (m3)]]</f>
        <v>#DIV/0!</v>
      </c>
      <c r="N710" s="57">
        <f>('[1]Contadores Por Turno 2026'!N712-'[1]Contadores Por Turno 2026'!N711)/1000</f>
        <v>0</v>
      </c>
      <c r="O710" s="57">
        <f>('[1]Contadores Por Turno 2026'!O712-'[1]Contadores Por Turno 2026'!O711)</f>
        <v>0</v>
      </c>
      <c r="P710" s="57">
        <f>+Tabla1[[#This Row],[ENTRADA RO 1 (m3)]]-Tabla1[[#This Row],[PERMEADO ETAPA 1  (m3)]]</f>
        <v>0</v>
      </c>
      <c r="Q710" s="56" t="e">
        <f>1-(Tabla1[[#This Row],[VOLUMEN ENVIADO A RO (m3)]]-Tabla1[[#This Row],[VOLUMEN ENVIADO PERMEADO RO (m3)]])/Tabla1[[#This Row],[VOLUMEN ENVIADO A RO (m3)]]</f>
        <v>#DIV/0!</v>
      </c>
      <c r="R710" s="57">
        <v>0</v>
      </c>
      <c r="S710" s="57" t="e">
        <f>((#REF!-#REF!))</f>
        <v>#REF!</v>
      </c>
      <c r="T710" s="57" t="e">
        <f>Tabla1[[#This Row],[ENTRADA ETAPA 2 (m3)]]-Tabla1[[#This Row],[PERMEADO ETAPA 2 (m3)]]</f>
        <v>#REF!</v>
      </c>
      <c r="U710" s="56" t="s">
        <v>18</v>
      </c>
      <c r="V710" s="57">
        <f>Tabla1[[#This Row],[VOLUMEN ENVIADO PERMEADO RO (m3)]]</f>
        <v>0</v>
      </c>
      <c r="W710" s="101" t="e">
        <f>Tabla1[[#This Row],[TOTAL CONSUMO AGUA LIMPIA PRODUCCIÓN (m3)]]+Tabla1[[#This Row],[TOTAL CONSUMO AGUA RECHAZO PRODUCCIÓN (m3)]]</f>
        <v>#REF!</v>
      </c>
      <c r="X71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0" s="101">
        <v>0</v>
      </c>
      <c r="Z710" s="101"/>
      <c r="AA710" s="101" t="e">
        <f>+Tabla1[[#This Row],[VOLUMEN CONSUMO AGUA LIMPIA TINTORERIA (m3)]]</f>
        <v>#REF!</v>
      </c>
      <c r="AB710" s="104" t="e">
        <f>Tabla1[[#This Row],[VOLUMEN CONSUMO AGUA LIMPIA TINTORERIA (m3)]]/Tabla1[[#This Row],[TOTAL CONSUMO AGUA PRODUCCIÓN (m3)]]</f>
        <v>#REF!</v>
      </c>
      <c r="AC710" s="101" t="e">
        <f>Tabla1[[#This Row],[TOTAL CONSUMO AGUA LIMPIA PRODUCCIÓN (m3)]]-Tabla1[[#This Row],[VOLUMEN CONSUMO AGUA LIMPIA LAVANDERIA (m3)]]</f>
        <v>#REF!</v>
      </c>
      <c r="AD710" s="101">
        <v>0</v>
      </c>
      <c r="AE710" s="105"/>
      <c r="AF710" s="105">
        <v>65</v>
      </c>
      <c r="AG710" s="105">
        <v>45</v>
      </c>
      <c r="AH710" s="105">
        <f>Tabla1[[#This Row],[VOLUMEN CONSUMO AGUA LIMPIA LAVANDERIA (m3)]]</f>
        <v>0</v>
      </c>
      <c r="AI710" s="104" t="e">
        <f>Tabla1[[#This Row],[VOLUMEN CONSUMO AGUA LIMPIA LAVANDERIA (m3)]]/Tabla1[[#This Row],[TOTAL CONSUMO AGUA PRODUCCIÓN (m3)]]</f>
        <v>#REF!</v>
      </c>
      <c r="AJ710" s="105">
        <f>'[1]Contadores Por Turno 2026'!D712-'[1]Contadores Por Turno 2026'!D711</f>
        <v>0</v>
      </c>
      <c r="AK710" s="105">
        <v>0</v>
      </c>
      <c r="AL710" s="105"/>
      <c r="AM710" s="105">
        <v>19</v>
      </c>
      <c r="AN710" s="105">
        <v>0</v>
      </c>
      <c r="AO710" s="218">
        <f>'[1]Contadores Por Turno 2026'!R712-'[1]Contadores Por Turno 2026'!R711</f>
        <v>0</v>
      </c>
      <c r="AP710" s="104" t="str">
        <f t="shared" si="4"/>
        <v>%</v>
      </c>
      <c r="AQ710" s="218">
        <v>3180</v>
      </c>
      <c r="AR710" s="218">
        <v>8</v>
      </c>
      <c r="AS710" s="105">
        <f>'[1]Contadores Por Turno 2026'!L712-'[1]Contadores Por Turno 2026'!L711</f>
        <v>0</v>
      </c>
      <c r="AT710" s="218" t="e">
        <f>#REF!-#REF!</f>
        <v>#REF!</v>
      </c>
      <c r="AU710" s="218">
        <f>'[1]Contadores Por Turno 2026'!U712-'[1]Contadores Por Turno 2026'!U711</f>
        <v>0</v>
      </c>
      <c r="AV710" s="218">
        <f>'[1]Contadores Por Turno 2026'!V712-'[1]Contadores Por Turno 2026'!V711</f>
        <v>0</v>
      </c>
      <c r="AW710" s="218">
        <f>'[1]Contadores Por Turno 2026'!W712-'[1]Contadores Por Turno 2026'!W711</f>
        <v>0</v>
      </c>
      <c r="AX710" s="218"/>
      <c r="AY710" s="345">
        <f>('[1]Contadores Por Turno 2026'!AD712-'[1]Contadores Por Turno 2026'!AD711)</f>
        <v>0</v>
      </c>
      <c r="AZ710" s="345">
        <f>('[1]Contadores Por Turno 2026'!S712-'[1]Contadores Por Turno 2026'!S711)/1000</f>
        <v>0</v>
      </c>
      <c r="BA710" s="225"/>
      <c r="BB710" s="4"/>
    </row>
    <row r="711" spans="1:54" ht="15.75" thickBot="1" x14ac:dyDescent="0.3">
      <c r="A711" s="23">
        <f>+A710</f>
        <v>46259</v>
      </c>
      <c r="B711" s="17">
        <v>2</v>
      </c>
      <c r="C711" s="17">
        <f>WEEKNUM(Tabla1[[#This Row],[FECHA]],2)</f>
        <v>35</v>
      </c>
      <c r="D711" s="17">
        <f>DAY(Tabla1[[#This Row],[FECHA]])</f>
        <v>25</v>
      </c>
      <c r="E711" s="17" t="e">
        <f>#REF!-#REF!</f>
        <v>#REF!</v>
      </c>
      <c r="F711" s="17" t="e">
        <f>#REF!-#REF!</f>
        <v>#REF!</v>
      </c>
      <c r="H71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1" s="17">
        <f>('[1]Contadores Por Turno 2026'!C713-'[1]Contadores Por Turno 2026'!C712)*10</f>
        <v>0</v>
      </c>
      <c r="J711" s="59">
        <f>Tabla1[[#This Row],[ENTRADA RO 1 (m3)]]</f>
        <v>0</v>
      </c>
      <c r="K711" s="59">
        <f>Tabla1[[#This Row],[RECHAZO ETAPA 1 (m3)]]</f>
        <v>0</v>
      </c>
      <c r="L711" s="59">
        <f>Tabla1[[#This Row],[PERMEADO ETAPA 1  (m3)]]</f>
        <v>0</v>
      </c>
      <c r="M711" s="58" t="e">
        <f>1-(Tabla1[[#This Row],[VOLUMEN ENVIADO A RO (m3)]]-Tabla1[[#This Row],[VOLUMEN ENVIADO PERMEADO RO (m3)]])/Tabla1[[#This Row],[VOLUMEN ENVIADO A RO (m3)]]</f>
        <v>#DIV/0!</v>
      </c>
      <c r="N711" s="59">
        <f>('[1]Contadores Por Turno 2026'!N713-'[1]Contadores Por Turno 2026'!N712)/1000</f>
        <v>0</v>
      </c>
      <c r="O711" s="59">
        <f>('[1]Contadores Por Turno 2026'!O713-'[1]Contadores Por Turno 2026'!O712)</f>
        <v>0</v>
      </c>
      <c r="P711" s="59">
        <f>+Tabla1[[#This Row],[ENTRADA RO 1 (m3)]]-Tabla1[[#This Row],[PERMEADO ETAPA 1  (m3)]]</f>
        <v>0</v>
      </c>
      <c r="Q711" s="58" t="e">
        <f>1-(Tabla1[[#This Row],[VOLUMEN ENVIADO A RO (m3)]]-Tabla1[[#This Row],[VOLUMEN ENVIADO PERMEADO RO (m3)]])/Tabla1[[#This Row],[VOLUMEN ENVIADO A RO (m3)]]</f>
        <v>#DIV/0!</v>
      </c>
      <c r="R711" s="59">
        <v>0</v>
      </c>
      <c r="S711" s="59" t="e">
        <f>((#REF!-#REF!))</f>
        <v>#REF!</v>
      </c>
      <c r="T711" s="59" t="e">
        <f>Tabla1[[#This Row],[ENTRADA ETAPA 2 (m3)]]-Tabla1[[#This Row],[PERMEADO ETAPA 2 (m3)]]</f>
        <v>#REF!</v>
      </c>
      <c r="U711" s="58" t="s">
        <v>18</v>
      </c>
      <c r="V711" s="59">
        <f>Tabla1[[#This Row],[VOLUMEN ENVIADO PERMEADO RO (m3)]]</f>
        <v>0</v>
      </c>
      <c r="W711" s="106" t="e">
        <f>Tabla1[[#This Row],[TOTAL CONSUMO AGUA LIMPIA PRODUCCIÓN (m3)]]+Tabla1[[#This Row],[TOTAL CONSUMO AGUA RECHAZO PRODUCCIÓN (m3)]]</f>
        <v>#REF!</v>
      </c>
      <c r="X7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1" s="106">
        <v>0</v>
      </c>
      <c r="Z711" s="106"/>
      <c r="AA711" s="106" t="e">
        <f>+Tabla1[[#This Row],[VOLUMEN CONSUMO AGUA LIMPIA TINTORERIA (m3)]]</f>
        <v>#REF!</v>
      </c>
      <c r="AB711" s="104" t="e">
        <f>Tabla1[[#This Row],[VOLUMEN CONSUMO AGUA LIMPIA TINTORERIA (m3)]]/Tabla1[[#This Row],[TOTAL CONSUMO AGUA PRODUCCIÓN (m3)]]</f>
        <v>#REF!</v>
      </c>
      <c r="AC711" s="106" t="e">
        <f>Tabla1[[#This Row],[TOTAL CONSUMO AGUA LIMPIA PRODUCCIÓN (m3)]]-Tabla1[[#This Row],[VOLUMEN CONSUMO AGUA LIMPIA LAVANDERIA (m3)]]</f>
        <v>#REF!</v>
      </c>
      <c r="AD711" s="106">
        <v>0</v>
      </c>
      <c r="AE711" s="110"/>
      <c r="AF711" s="110">
        <v>65</v>
      </c>
      <c r="AG711" s="110">
        <v>45</v>
      </c>
      <c r="AH711" s="110">
        <f>Tabla1[[#This Row],[VOLUMEN CONSUMO AGUA LIMPIA LAVANDERIA (m3)]]</f>
        <v>0</v>
      </c>
      <c r="AI711" s="104" t="e">
        <f>Tabla1[[#This Row],[VOLUMEN CONSUMO AGUA LIMPIA LAVANDERIA (m3)]]/Tabla1[[#This Row],[TOTAL CONSUMO AGUA PRODUCCIÓN (m3)]]</f>
        <v>#REF!</v>
      </c>
      <c r="AJ711" s="110">
        <f>'[1]Contadores Por Turno 2026'!D713-'[1]Contadores Por Turno 2026'!D712</f>
        <v>0</v>
      </c>
      <c r="AK711" s="110">
        <v>0</v>
      </c>
      <c r="AL711" s="110"/>
      <c r="AM711" s="110">
        <v>19</v>
      </c>
      <c r="AN711" s="110">
        <v>0</v>
      </c>
      <c r="AO711" s="219">
        <f>'[1]Contadores Por Turno 2026'!R713-'[1]Contadores Por Turno 2026'!R712</f>
        <v>0</v>
      </c>
      <c r="AP711" s="109" t="str">
        <f t="shared" si="4"/>
        <v>%</v>
      </c>
      <c r="AQ711" s="219">
        <v>0</v>
      </c>
      <c r="AR711" s="219">
        <v>8</v>
      </c>
      <c r="AS711" s="110">
        <f>'[1]Contadores Por Turno 2026'!L713-'[1]Contadores Por Turno 2026'!L712</f>
        <v>0</v>
      </c>
      <c r="AT711" s="219" t="e">
        <f>#REF!-#REF!</f>
        <v>#REF!</v>
      </c>
      <c r="AU711" s="219">
        <f>'[1]Contadores Por Turno 2026'!U713-'[1]Contadores Por Turno 2026'!U712</f>
        <v>0</v>
      </c>
      <c r="AV711" s="219">
        <f>'[1]Contadores Por Turno 2026'!V713-'[1]Contadores Por Turno 2026'!V712</f>
        <v>0</v>
      </c>
      <c r="AW711" s="219">
        <f>'[1]Contadores Por Turno 2026'!W713-'[1]Contadores Por Turno 2026'!W712</f>
        <v>0</v>
      </c>
      <c r="AX711" s="219"/>
      <c r="AY711" s="346">
        <f>('[1]Contadores Por Turno 2026'!AD713-'[1]Contadores Por Turno 2026'!AD712)</f>
        <v>0</v>
      </c>
      <c r="AZ711" s="346">
        <f>('[1]Contadores Por Turno 2026'!S713-'[1]Contadores Por Turno 2026'!S712)/1000</f>
        <v>0</v>
      </c>
      <c r="BA711" s="225"/>
      <c r="BB711" s="4"/>
    </row>
    <row r="712" spans="1:54" ht="15.75" thickBot="1" x14ac:dyDescent="0.3">
      <c r="A712" s="27">
        <f>+A711</f>
        <v>46259</v>
      </c>
      <c r="B712" s="28">
        <v>3</v>
      </c>
      <c r="C712" s="28">
        <f>WEEKNUM(Tabla1[[#This Row],[FECHA]],2)</f>
        <v>35</v>
      </c>
      <c r="D712" s="28">
        <f>DAY(Tabla1[[#This Row],[FECHA]])</f>
        <v>25</v>
      </c>
      <c r="E712" s="28" t="e">
        <f>#REF!-#REF!</f>
        <v>#REF!</v>
      </c>
      <c r="F712" s="28" t="e">
        <f>#REF!-#REF!</f>
        <v>#REF!</v>
      </c>
      <c r="G712" s="28"/>
      <c r="H71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2" s="28">
        <f>('[1]Contadores Por Turno 2026'!C714-'[1]Contadores Por Turno 2026'!C713)*10</f>
        <v>0</v>
      </c>
      <c r="J712" s="61">
        <f>Tabla1[[#This Row],[ENTRADA RO 1 (m3)]]</f>
        <v>0</v>
      </c>
      <c r="K712" s="61">
        <f>Tabla1[[#This Row],[RECHAZO ETAPA 1 (m3)]]</f>
        <v>0</v>
      </c>
      <c r="L712" s="61">
        <f>Tabla1[[#This Row],[PERMEADO ETAPA 1  (m3)]]</f>
        <v>0</v>
      </c>
      <c r="M712" s="60" t="e">
        <f>1-(Tabla1[[#This Row],[VOLUMEN ENVIADO A RO (m3)]]-Tabla1[[#This Row],[VOLUMEN ENVIADO PERMEADO RO (m3)]])/Tabla1[[#This Row],[VOLUMEN ENVIADO A RO (m3)]]</f>
        <v>#DIV/0!</v>
      </c>
      <c r="N712" s="61">
        <f>('[1]Contadores Por Turno 2026'!N714-'[1]Contadores Por Turno 2026'!N713)/1000</f>
        <v>0</v>
      </c>
      <c r="O712" s="61">
        <f>('[1]Contadores Por Turno 2026'!O714-'[1]Contadores Por Turno 2026'!O713)</f>
        <v>0</v>
      </c>
      <c r="P712" s="61">
        <f>+Tabla1[[#This Row],[ENTRADA RO 1 (m3)]]-Tabla1[[#This Row],[PERMEADO ETAPA 1  (m3)]]</f>
        <v>0</v>
      </c>
      <c r="Q712" s="60" t="e">
        <f>1-(Tabla1[[#This Row],[VOLUMEN ENVIADO A RO (m3)]]-Tabla1[[#This Row],[VOLUMEN ENVIADO PERMEADO RO (m3)]])/Tabla1[[#This Row],[VOLUMEN ENVIADO A RO (m3)]]</f>
        <v>#DIV/0!</v>
      </c>
      <c r="R712" s="61">
        <v>0</v>
      </c>
      <c r="S712" s="61" t="e">
        <f>((#REF!-#REF!))</f>
        <v>#REF!</v>
      </c>
      <c r="T712" s="61" t="e">
        <f>Tabla1[[#This Row],[ENTRADA ETAPA 2 (m3)]]-Tabla1[[#This Row],[PERMEADO ETAPA 2 (m3)]]</f>
        <v>#REF!</v>
      </c>
      <c r="U712" s="60" t="s">
        <v>18</v>
      </c>
      <c r="V712" s="61">
        <f>Tabla1[[#This Row],[VOLUMEN ENVIADO PERMEADO RO (m3)]]</f>
        <v>0</v>
      </c>
      <c r="W712" s="111" t="e">
        <f>Tabla1[[#This Row],[TOTAL CONSUMO AGUA LIMPIA PRODUCCIÓN (m3)]]+Tabla1[[#This Row],[TOTAL CONSUMO AGUA RECHAZO PRODUCCIÓN (m3)]]</f>
        <v>#REF!</v>
      </c>
      <c r="X71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2" s="111">
        <v>0</v>
      </c>
      <c r="Z712" s="111"/>
      <c r="AA712" s="111" t="e">
        <f>+Tabla1[[#This Row],[VOLUMEN CONSUMO AGUA LIMPIA TINTORERIA (m3)]]</f>
        <v>#REF!</v>
      </c>
      <c r="AB712" s="104" t="e">
        <f>Tabla1[[#This Row],[VOLUMEN CONSUMO AGUA LIMPIA TINTORERIA (m3)]]/Tabla1[[#This Row],[TOTAL CONSUMO AGUA PRODUCCIÓN (m3)]]</f>
        <v>#REF!</v>
      </c>
      <c r="AC712" s="111" t="e">
        <f>Tabla1[[#This Row],[TOTAL CONSUMO AGUA LIMPIA PRODUCCIÓN (m3)]]-Tabla1[[#This Row],[VOLUMEN CONSUMO AGUA LIMPIA LAVANDERIA (m3)]]</f>
        <v>#REF!</v>
      </c>
      <c r="AD712" s="111">
        <v>0</v>
      </c>
      <c r="AE712" s="115"/>
      <c r="AF712" s="115">
        <v>65</v>
      </c>
      <c r="AG712" s="115">
        <v>45</v>
      </c>
      <c r="AH712" s="115">
        <f>Tabla1[[#This Row],[VOLUMEN CONSUMO AGUA LIMPIA LAVANDERIA (m3)]]</f>
        <v>0</v>
      </c>
      <c r="AI712" s="104" t="e">
        <f>Tabla1[[#This Row],[VOLUMEN CONSUMO AGUA LIMPIA LAVANDERIA (m3)]]/Tabla1[[#This Row],[TOTAL CONSUMO AGUA PRODUCCIÓN (m3)]]</f>
        <v>#REF!</v>
      </c>
      <c r="AJ712" s="115">
        <f>'[1]Contadores Por Turno 2026'!D714-'[1]Contadores Por Turno 2026'!D713</f>
        <v>0</v>
      </c>
      <c r="AK712" s="115">
        <v>0</v>
      </c>
      <c r="AL712" s="115"/>
      <c r="AM712" s="115">
        <v>19</v>
      </c>
      <c r="AN712" s="115">
        <v>0</v>
      </c>
      <c r="AO712" s="220">
        <f>'[1]Contadores Por Turno 2026'!R714-'[1]Contadores Por Turno 2026'!R713</f>
        <v>0</v>
      </c>
      <c r="AP712" s="114" t="str">
        <f t="shared" si="4"/>
        <v>%</v>
      </c>
      <c r="AQ712" s="220">
        <v>0</v>
      </c>
      <c r="AR712" s="220">
        <v>8</v>
      </c>
      <c r="AS712" s="115">
        <f>'[1]Contadores Por Turno 2026'!L714-'[1]Contadores Por Turno 2026'!L713</f>
        <v>0</v>
      </c>
      <c r="AT712" s="220" t="e">
        <f>#REF!-#REF!</f>
        <v>#REF!</v>
      </c>
      <c r="AU712" s="220">
        <f>'[1]Contadores Por Turno 2026'!U714-'[1]Contadores Por Turno 2026'!U713</f>
        <v>0</v>
      </c>
      <c r="AV712" s="220">
        <f>'[1]Contadores Por Turno 2026'!V714-'[1]Contadores Por Turno 2026'!V713</f>
        <v>0</v>
      </c>
      <c r="AW712" s="220">
        <f>'[1]Contadores Por Turno 2026'!W714-'[1]Contadores Por Turno 2026'!W713</f>
        <v>0</v>
      </c>
      <c r="AX712" s="220"/>
      <c r="AY712" s="112">
        <f>('[1]Contadores Por Turno 2026'!AD714-'[1]Contadores Por Turno 2026'!AD713)</f>
        <v>0</v>
      </c>
      <c r="AZ712" s="112">
        <f>('[1]Contadores Por Turno 2026'!S714-'[1]Contadores Por Turno 2026'!S713)/1000</f>
        <v>0</v>
      </c>
      <c r="BA712" s="225"/>
      <c r="BB712" s="4"/>
    </row>
    <row r="713" spans="1:54" ht="15.75" thickBot="1" x14ac:dyDescent="0.3">
      <c r="A713" s="25">
        <f>+A712+1</f>
        <v>46260</v>
      </c>
      <c r="B713" s="26">
        <v>1</v>
      </c>
      <c r="C713" s="26">
        <f>WEEKNUM(Tabla1[[#This Row],[FECHA]],2)</f>
        <v>35</v>
      </c>
      <c r="D713" s="26">
        <f>DAY(Tabla1[[#This Row],[FECHA]])</f>
        <v>26</v>
      </c>
      <c r="E713" s="26" t="e">
        <f>#REF!-#REF!</f>
        <v>#REF!</v>
      </c>
      <c r="F713" s="26" t="e">
        <f>#REF!-#REF!</f>
        <v>#REF!</v>
      </c>
      <c r="G713" s="26"/>
      <c r="H7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3" s="26">
        <f>('[1]Contadores Por Turno 2026'!C715-'[1]Contadores Por Turno 2026'!C714)*10</f>
        <v>0</v>
      </c>
      <c r="J713" s="57">
        <f>Tabla1[[#This Row],[ENTRADA RO 1 (m3)]]</f>
        <v>0</v>
      </c>
      <c r="K713" s="57">
        <f>Tabla1[[#This Row],[RECHAZO ETAPA 1 (m3)]]</f>
        <v>0</v>
      </c>
      <c r="L713" s="57">
        <f>Tabla1[[#This Row],[PERMEADO ETAPA 1  (m3)]]</f>
        <v>0</v>
      </c>
      <c r="M713" s="56" t="e">
        <f>1-(Tabla1[[#This Row],[VOLUMEN ENVIADO A RO (m3)]]-Tabla1[[#This Row],[VOLUMEN ENVIADO PERMEADO RO (m3)]])/Tabla1[[#This Row],[VOLUMEN ENVIADO A RO (m3)]]</f>
        <v>#DIV/0!</v>
      </c>
      <c r="N713" s="57">
        <f>('[1]Contadores Por Turno 2026'!N715-'[1]Contadores Por Turno 2026'!N714)/1000</f>
        <v>0</v>
      </c>
      <c r="O713" s="57">
        <f>('[1]Contadores Por Turno 2026'!O715-'[1]Contadores Por Turno 2026'!O714)</f>
        <v>0</v>
      </c>
      <c r="P713" s="57">
        <f>+Tabla1[[#This Row],[ENTRADA RO 1 (m3)]]-Tabla1[[#This Row],[PERMEADO ETAPA 1  (m3)]]</f>
        <v>0</v>
      </c>
      <c r="Q713" s="56" t="e">
        <f>1-(Tabla1[[#This Row],[VOLUMEN ENVIADO A RO (m3)]]-Tabla1[[#This Row],[VOLUMEN ENVIADO PERMEADO RO (m3)]])/Tabla1[[#This Row],[VOLUMEN ENVIADO A RO (m3)]]</f>
        <v>#DIV/0!</v>
      </c>
      <c r="R713" s="57">
        <v>0</v>
      </c>
      <c r="S713" s="57" t="e">
        <f>((#REF!-#REF!))</f>
        <v>#REF!</v>
      </c>
      <c r="T713" s="57" t="e">
        <f>Tabla1[[#This Row],[ENTRADA ETAPA 2 (m3)]]-Tabla1[[#This Row],[PERMEADO ETAPA 2 (m3)]]</f>
        <v>#REF!</v>
      </c>
      <c r="U713" s="56" t="s">
        <v>18</v>
      </c>
      <c r="V713" s="57">
        <f>Tabla1[[#This Row],[VOLUMEN ENVIADO PERMEADO RO (m3)]]</f>
        <v>0</v>
      </c>
      <c r="W713" s="101" t="e">
        <f>Tabla1[[#This Row],[TOTAL CONSUMO AGUA LIMPIA PRODUCCIÓN (m3)]]+Tabla1[[#This Row],[TOTAL CONSUMO AGUA RECHAZO PRODUCCIÓN (m3)]]</f>
        <v>#REF!</v>
      </c>
      <c r="X71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3" s="101">
        <v>0</v>
      </c>
      <c r="Z713" s="101"/>
      <c r="AA713" s="101" t="e">
        <f>+Tabla1[[#This Row],[VOLUMEN CONSUMO AGUA LIMPIA TINTORERIA (m3)]]</f>
        <v>#REF!</v>
      </c>
      <c r="AB713" s="104" t="e">
        <f>Tabla1[[#This Row],[VOLUMEN CONSUMO AGUA LIMPIA TINTORERIA (m3)]]/Tabla1[[#This Row],[TOTAL CONSUMO AGUA PRODUCCIÓN (m3)]]</f>
        <v>#REF!</v>
      </c>
      <c r="AC713" s="101" t="e">
        <f>Tabla1[[#This Row],[TOTAL CONSUMO AGUA LIMPIA PRODUCCIÓN (m3)]]-Tabla1[[#This Row],[VOLUMEN CONSUMO AGUA LIMPIA LAVANDERIA (m3)]]</f>
        <v>#REF!</v>
      </c>
      <c r="AD713" s="101">
        <v>0</v>
      </c>
      <c r="AE713" s="105"/>
      <c r="AF713" s="105">
        <v>65</v>
      </c>
      <c r="AG713" s="105">
        <v>45</v>
      </c>
      <c r="AH713" s="105">
        <f>Tabla1[[#This Row],[VOLUMEN CONSUMO AGUA LIMPIA LAVANDERIA (m3)]]</f>
        <v>0</v>
      </c>
      <c r="AI713" s="104" t="e">
        <f>Tabla1[[#This Row],[VOLUMEN CONSUMO AGUA LIMPIA LAVANDERIA (m3)]]/Tabla1[[#This Row],[TOTAL CONSUMO AGUA PRODUCCIÓN (m3)]]</f>
        <v>#REF!</v>
      </c>
      <c r="AJ713" s="105">
        <f>'[1]Contadores Por Turno 2026'!D715-'[1]Contadores Por Turno 2026'!D714</f>
        <v>0</v>
      </c>
      <c r="AK713" s="105">
        <v>0</v>
      </c>
      <c r="AL713" s="105"/>
      <c r="AM713" s="105">
        <v>19</v>
      </c>
      <c r="AN713" s="105">
        <v>0</v>
      </c>
      <c r="AO713" s="218">
        <f>'[1]Contadores Por Turno 2026'!R715-'[1]Contadores Por Turno 2026'!R714</f>
        <v>0</v>
      </c>
      <c r="AP713" s="104" t="str">
        <f t="shared" si="4"/>
        <v>%</v>
      </c>
      <c r="AQ713" s="218">
        <v>0</v>
      </c>
      <c r="AR713" s="218">
        <v>8</v>
      </c>
      <c r="AS713" s="105">
        <f>'[1]Contadores Por Turno 2026'!L715-'[1]Contadores Por Turno 2026'!L714</f>
        <v>0</v>
      </c>
      <c r="AT713" s="218" t="e">
        <f>#REF!-#REF!</f>
        <v>#REF!</v>
      </c>
      <c r="AU713" s="218">
        <f>'[1]Contadores Por Turno 2026'!U715-'[1]Contadores Por Turno 2026'!U714</f>
        <v>0</v>
      </c>
      <c r="AV713" s="218">
        <f>'[1]Contadores Por Turno 2026'!V715-'[1]Contadores Por Turno 2026'!V714</f>
        <v>0</v>
      </c>
      <c r="AW713" s="218">
        <f>'[1]Contadores Por Turno 2026'!W715-'[1]Contadores Por Turno 2026'!W714</f>
        <v>0</v>
      </c>
      <c r="AX713" s="218"/>
      <c r="AY713" s="345">
        <f>('[1]Contadores Por Turno 2026'!AD715-'[1]Contadores Por Turno 2026'!AD714)</f>
        <v>0</v>
      </c>
      <c r="AZ713" s="345">
        <f>('[1]Contadores Por Turno 2026'!S715-'[1]Contadores Por Turno 2026'!S714)/1000</f>
        <v>0</v>
      </c>
      <c r="BA713" s="225"/>
      <c r="BB713" s="4"/>
    </row>
    <row r="714" spans="1:54" ht="15.75" thickBot="1" x14ac:dyDescent="0.3">
      <c r="A714" s="23">
        <f>+A713</f>
        <v>46260</v>
      </c>
      <c r="B714" s="17">
        <v>2</v>
      </c>
      <c r="C714" s="17">
        <f>WEEKNUM(Tabla1[[#This Row],[FECHA]],2)</f>
        <v>35</v>
      </c>
      <c r="D714" s="17">
        <f>DAY(Tabla1[[#This Row],[FECHA]])</f>
        <v>26</v>
      </c>
      <c r="E714" s="17" t="e">
        <f>#REF!-#REF!</f>
        <v>#REF!</v>
      </c>
      <c r="F714" s="17" t="e">
        <f>#REF!-#REF!</f>
        <v>#REF!</v>
      </c>
      <c r="H71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4" s="17">
        <f>('[1]Contadores Por Turno 2026'!C716-'[1]Contadores Por Turno 2026'!C715)*10</f>
        <v>0</v>
      </c>
      <c r="J714" s="59">
        <f>Tabla1[[#This Row],[ENTRADA RO 1 (m3)]]</f>
        <v>0</v>
      </c>
      <c r="K714" s="59">
        <f>Tabla1[[#This Row],[RECHAZO ETAPA 1 (m3)]]</f>
        <v>0</v>
      </c>
      <c r="L714" s="59">
        <f>Tabla1[[#This Row],[PERMEADO ETAPA 1  (m3)]]</f>
        <v>0</v>
      </c>
      <c r="M714" s="58" t="e">
        <f>1-(Tabla1[[#This Row],[VOLUMEN ENVIADO A RO (m3)]]-Tabla1[[#This Row],[VOLUMEN ENVIADO PERMEADO RO (m3)]])/Tabla1[[#This Row],[VOLUMEN ENVIADO A RO (m3)]]</f>
        <v>#DIV/0!</v>
      </c>
      <c r="N714" s="59">
        <f>('[1]Contadores Por Turno 2026'!N716-'[1]Contadores Por Turno 2026'!N715)/1000</f>
        <v>0</v>
      </c>
      <c r="O714" s="59">
        <f>('[1]Contadores Por Turno 2026'!O716-'[1]Contadores Por Turno 2026'!O715)</f>
        <v>0</v>
      </c>
      <c r="P714" s="59">
        <f>+Tabla1[[#This Row],[ENTRADA RO 1 (m3)]]-Tabla1[[#This Row],[PERMEADO ETAPA 1  (m3)]]</f>
        <v>0</v>
      </c>
      <c r="Q714" s="58" t="e">
        <f>1-(Tabla1[[#This Row],[VOLUMEN ENVIADO A RO (m3)]]-Tabla1[[#This Row],[VOLUMEN ENVIADO PERMEADO RO (m3)]])/Tabla1[[#This Row],[VOLUMEN ENVIADO A RO (m3)]]</f>
        <v>#DIV/0!</v>
      </c>
      <c r="R714" s="59">
        <v>0</v>
      </c>
      <c r="S714" s="59" t="e">
        <f>((#REF!-#REF!))</f>
        <v>#REF!</v>
      </c>
      <c r="T714" s="59" t="e">
        <f>Tabla1[[#This Row],[ENTRADA ETAPA 2 (m3)]]-Tabla1[[#This Row],[PERMEADO ETAPA 2 (m3)]]</f>
        <v>#REF!</v>
      </c>
      <c r="U714" s="58" t="s">
        <v>18</v>
      </c>
      <c r="V714" s="59">
        <f>Tabla1[[#This Row],[VOLUMEN ENVIADO PERMEADO RO (m3)]]</f>
        <v>0</v>
      </c>
      <c r="W714" s="106" t="e">
        <f>Tabla1[[#This Row],[TOTAL CONSUMO AGUA LIMPIA PRODUCCIÓN (m3)]]+Tabla1[[#This Row],[TOTAL CONSUMO AGUA RECHAZO PRODUCCIÓN (m3)]]</f>
        <v>#REF!</v>
      </c>
      <c r="X7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4" s="106">
        <v>0</v>
      </c>
      <c r="Z714" s="106"/>
      <c r="AA714" s="106" t="e">
        <f>+Tabla1[[#This Row],[VOLUMEN CONSUMO AGUA LIMPIA TINTORERIA (m3)]]</f>
        <v>#REF!</v>
      </c>
      <c r="AB714" s="104" t="e">
        <f>Tabla1[[#This Row],[VOLUMEN CONSUMO AGUA LIMPIA TINTORERIA (m3)]]/Tabla1[[#This Row],[TOTAL CONSUMO AGUA PRODUCCIÓN (m3)]]</f>
        <v>#REF!</v>
      </c>
      <c r="AC714" s="106" t="e">
        <f>Tabla1[[#This Row],[TOTAL CONSUMO AGUA LIMPIA PRODUCCIÓN (m3)]]-Tabla1[[#This Row],[VOLUMEN CONSUMO AGUA LIMPIA LAVANDERIA (m3)]]</f>
        <v>#REF!</v>
      </c>
      <c r="AD714" s="106">
        <v>0</v>
      </c>
      <c r="AE714" s="110"/>
      <c r="AF714" s="110">
        <v>65</v>
      </c>
      <c r="AG714" s="110">
        <v>45</v>
      </c>
      <c r="AH714" s="110">
        <f>Tabla1[[#This Row],[VOLUMEN CONSUMO AGUA LIMPIA LAVANDERIA (m3)]]</f>
        <v>0</v>
      </c>
      <c r="AI714" s="104" t="e">
        <f>Tabla1[[#This Row],[VOLUMEN CONSUMO AGUA LIMPIA LAVANDERIA (m3)]]/Tabla1[[#This Row],[TOTAL CONSUMO AGUA PRODUCCIÓN (m3)]]</f>
        <v>#REF!</v>
      </c>
      <c r="AJ714" s="110">
        <f>'[1]Contadores Por Turno 2026'!D716-'[1]Contadores Por Turno 2026'!D715</f>
        <v>0</v>
      </c>
      <c r="AK714" s="110">
        <v>0</v>
      </c>
      <c r="AL714" s="110"/>
      <c r="AM714" s="110">
        <v>19</v>
      </c>
      <c r="AN714" s="110">
        <v>0</v>
      </c>
      <c r="AO714" s="219">
        <f>'[1]Contadores Por Turno 2026'!R716-'[1]Contadores Por Turno 2026'!R715</f>
        <v>0</v>
      </c>
      <c r="AP714" s="109" t="str">
        <f t="shared" si="4"/>
        <v>%</v>
      </c>
      <c r="AQ714" s="219">
        <v>356</v>
      </c>
      <c r="AR714" s="219">
        <v>8</v>
      </c>
      <c r="AS714" s="110">
        <f>'[1]Contadores Por Turno 2026'!L716-'[1]Contadores Por Turno 2026'!L715</f>
        <v>0</v>
      </c>
      <c r="AT714" s="219" t="e">
        <f>#REF!-#REF!</f>
        <v>#REF!</v>
      </c>
      <c r="AU714" s="219">
        <f>'[1]Contadores Por Turno 2026'!U716-'[1]Contadores Por Turno 2026'!U715</f>
        <v>0</v>
      </c>
      <c r="AV714" s="219">
        <f>'[1]Contadores Por Turno 2026'!V716-'[1]Contadores Por Turno 2026'!V715</f>
        <v>0</v>
      </c>
      <c r="AW714" s="219">
        <f>'[1]Contadores Por Turno 2026'!W716-'[1]Contadores Por Turno 2026'!W715</f>
        <v>0</v>
      </c>
      <c r="AX714" s="219"/>
      <c r="AY714" s="346">
        <f>('[1]Contadores Por Turno 2026'!AD716-'[1]Contadores Por Turno 2026'!AD715)</f>
        <v>0</v>
      </c>
      <c r="AZ714" s="346">
        <f>('[1]Contadores Por Turno 2026'!S716-'[1]Contadores Por Turno 2026'!S715)/1000</f>
        <v>0</v>
      </c>
      <c r="BA714" s="225"/>
      <c r="BB714" s="4"/>
    </row>
    <row r="715" spans="1:54" ht="15.75" thickBot="1" x14ac:dyDescent="0.3">
      <c r="A715" s="27">
        <f>+A714</f>
        <v>46260</v>
      </c>
      <c r="B715" s="28">
        <v>3</v>
      </c>
      <c r="C715" s="28">
        <f>WEEKNUM(Tabla1[[#This Row],[FECHA]],2)</f>
        <v>35</v>
      </c>
      <c r="D715" s="28">
        <f>DAY(Tabla1[[#This Row],[FECHA]])</f>
        <v>26</v>
      </c>
      <c r="E715" s="28" t="e">
        <f>#REF!-#REF!</f>
        <v>#REF!</v>
      </c>
      <c r="F715" s="28" t="e">
        <f>#REF!-#REF!</f>
        <v>#REF!</v>
      </c>
      <c r="G715" s="28"/>
      <c r="H71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5" s="28">
        <f>('[1]Contadores Por Turno 2026'!C717-'[1]Contadores Por Turno 2026'!C716)*10</f>
        <v>0</v>
      </c>
      <c r="J715" s="61">
        <f>Tabla1[[#This Row],[ENTRADA RO 1 (m3)]]</f>
        <v>0</v>
      </c>
      <c r="K715" s="61">
        <f>Tabla1[[#This Row],[RECHAZO ETAPA 1 (m3)]]</f>
        <v>0</v>
      </c>
      <c r="L715" s="61">
        <f>Tabla1[[#This Row],[PERMEADO ETAPA 1  (m3)]]</f>
        <v>0</v>
      </c>
      <c r="M715" s="60" t="e">
        <f>1-(Tabla1[[#This Row],[VOLUMEN ENVIADO A RO (m3)]]-Tabla1[[#This Row],[VOLUMEN ENVIADO PERMEADO RO (m3)]])/Tabla1[[#This Row],[VOLUMEN ENVIADO A RO (m3)]]</f>
        <v>#DIV/0!</v>
      </c>
      <c r="N715" s="61">
        <f>('[1]Contadores Por Turno 2026'!N717-'[1]Contadores Por Turno 2026'!N716)/1000</f>
        <v>0</v>
      </c>
      <c r="O715" s="61">
        <f>('[1]Contadores Por Turno 2026'!O717-'[1]Contadores Por Turno 2026'!O716)</f>
        <v>0</v>
      </c>
      <c r="P715" s="61">
        <f>+Tabla1[[#This Row],[ENTRADA RO 1 (m3)]]-Tabla1[[#This Row],[PERMEADO ETAPA 1  (m3)]]</f>
        <v>0</v>
      </c>
      <c r="Q715" s="60" t="e">
        <f>1-(Tabla1[[#This Row],[VOLUMEN ENVIADO A RO (m3)]]-Tabla1[[#This Row],[VOLUMEN ENVIADO PERMEADO RO (m3)]])/Tabla1[[#This Row],[VOLUMEN ENVIADO A RO (m3)]]</f>
        <v>#DIV/0!</v>
      </c>
      <c r="R715" s="61">
        <v>0</v>
      </c>
      <c r="S715" s="61" t="e">
        <f>((#REF!-#REF!))</f>
        <v>#REF!</v>
      </c>
      <c r="T715" s="61" t="e">
        <f>Tabla1[[#This Row],[ENTRADA ETAPA 2 (m3)]]-Tabla1[[#This Row],[PERMEADO ETAPA 2 (m3)]]</f>
        <v>#REF!</v>
      </c>
      <c r="U715" s="60" t="s">
        <v>18</v>
      </c>
      <c r="V715" s="61">
        <f>Tabla1[[#This Row],[VOLUMEN ENVIADO PERMEADO RO (m3)]]</f>
        <v>0</v>
      </c>
      <c r="W715" s="111" t="e">
        <f>Tabla1[[#This Row],[TOTAL CONSUMO AGUA LIMPIA PRODUCCIÓN (m3)]]+Tabla1[[#This Row],[TOTAL CONSUMO AGUA RECHAZO PRODUCCIÓN (m3)]]</f>
        <v>#REF!</v>
      </c>
      <c r="X71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5" s="111">
        <v>0</v>
      </c>
      <c r="Z715" s="111"/>
      <c r="AA715" s="111" t="e">
        <f>+Tabla1[[#This Row],[VOLUMEN CONSUMO AGUA LIMPIA TINTORERIA (m3)]]</f>
        <v>#REF!</v>
      </c>
      <c r="AB715" s="104" t="e">
        <f>Tabla1[[#This Row],[VOLUMEN CONSUMO AGUA LIMPIA TINTORERIA (m3)]]/Tabla1[[#This Row],[TOTAL CONSUMO AGUA PRODUCCIÓN (m3)]]</f>
        <v>#REF!</v>
      </c>
      <c r="AC715" s="111" t="e">
        <f>Tabla1[[#This Row],[TOTAL CONSUMO AGUA LIMPIA PRODUCCIÓN (m3)]]-Tabla1[[#This Row],[VOLUMEN CONSUMO AGUA LIMPIA LAVANDERIA (m3)]]</f>
        <v>#REF!</v>
      </c>
      <c r="AD715" s="111">
        <v>0</v>
      </c>
      <c r="AE715" s="115"/>
      <c r="AF715" s="115">
        <v>65</v>
      </c>
      <c r="AG715" s="115">
        <v>45</v>
      </c>
      <c r="AH715" s="115">
        <f>Tabla1[[#This Row],[VOLUMEN CONSUMO AGUA LIMPIA LAVANDERIA (m3)]]</f>
        <v>0</v>
      </c>
      <c r="AI715" s="104" t="e">
        <f>Tabla1[[#This Row],[VOLUMEN CONSUMO AGUA LIMPIA LAVANDERIA (m3)]]/Tabla1[[#This Row],[TOTAL CONSUMO AGUA PRODUCCIÓN (m3)]]</f>
        <v>#REF!</v>
      </c>
      <c r="AJ715" s="115">
        <f>'[1]Contadores Por Turno 2026'!D717-'[1]Contadores Por Turno 2026'!D716</f>
        <v>0</v>
      </c>
      <c r="AK715" s="115">
        <v>0</v>
      </c>
      <c r="AL715" s="115"/>
      <c r="AM715" s="115">
        <v>19</v>
      </c>
      <c r="AN715" s="115">
        <v>0</v>
      </c>
      <c r="AO715" s="220">
        <f>'[1]Contadores Por Turno 2026'!R717-'[1]Contadores Por Turno 2026'!R716</f>
        <v>0</v>
      </c>
      <c r="AP715" s="114" t="str">
        <f t="shared" si="4"/>
        <v>%</v>
      </c>
      <c r="AQ715" s="220">
        <v>0</v>
      </c>
      <c r="AR715" s="220">
        <v>8</v>
      </c>
      <c r="AS715" s="115">
        <f>'[1]Contadores Por Turno 2026'!L717-'[1]Contadores Por Turno 2026'!L716</f>
        <v>0</v>
      </c>
      <c r="AT715" s="220" t="e">
        <f>#REF!-#REF!</f>
        <v>#REF!</v>
      </c>
      <c r="AU715" s="220">
        <f>'[1]Contadores Por Turno 2026'!U717-'[1]Contadores Por Turno 2026'!U716</f>
        <v>0</v>
      </c>
      <c r="AV715" s="220">
        <f>'[1]Contadores Por Turno 2026'!V717-'[1]Contadores Por Turno 2026'!V716</f>
        <v>0</v>
      </c>
      <c r="AW715" s="220">
        <f>'[1]Contadores Por Turno 2026'!W717-'[1]Contadores Por Turno 2026'!W716</f>
        <v>0</v>
      </c>
      <c r="AX715" s="220"/>
      <c r="AY715" s="112">
        <f>('[1]Contadores Por Turno 2026'!AD717-'[1]Contadores Por Turno 2026'!AD716)</f>
        <v>0</v>
      </c>
      <c r="AZ715" s="112">
        <f>('[1]Contadores Por Turno 2026'!S717-'[1]Contadores Por Turno 2026'!S716)/1000</f>
        <v>0</v>
      </c>
      <c r="BA715" s="225"/>
      <c r="BB715" s="4"/>
    </row>
    <row r="716" spans="1:54" ht="15.75" thickBot="1" x14ac:dyDescent="0.3">
      <c r="A716" s="25">
        <f>+A715+1</f>
        <v>46261</v>
      </c>
      <c r="B716" s="26">
        <v>1</v>
      </c>
      <c r="C716" s="26">
        <f>WEEKNUM(Tabla1[[#This Row],[FECHA]],2)</f>
        <v>35</v>
      </c>
      <c r="D716" s="26">
        <f>DAY(Tabla1[[#This Row],[FECHA]])</f>
        <v>27</v>
      </c>
      <c r="E716" s="26" t="e">
        <f>#REF!-#REF!</f>
        <v>#REF!</v>
      </c>
      <c r="F716" s="26" t="e">
        <f>#REF!-#REF!</f>
        <v>#REF!</v>
      </c>
      <c r="G716" s="26"/>
      <c r="H7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6" s="26">
        <f>('[1]Contadores Por Turno 2026'!C718-'[1]Contadores Por Turno 2026'!C717)*10</f>
        <v>0</v>
      </c>
      <c r="J716" s="57">
        <f>Tabla1[[#This Row],[ENTRADA RO 1 (m3)]]</f>
        <v>0</v>
      </c>
      <c r="K716" s="57">
        <f>Tabla1[[#This Row],[RECHAZO ETAPA 1 (m3)]]</f>
        <v>0</v>
      </c>
      <c r="L716" s="57">
        <f>Tabla1[[#This Row],[PERMEADO ETAPA 1  (m3)]]</f>
        <v>0</v>
      </c>
      <c r="M716" s="56" t="e">
        <f>1-(Tabla1[[#This Row],[VOLUMEN ENVIADO A RO (m3)]]-Tabla1[[#This Row],[VOLUMEN ENVIADO PERMEADO RO (m3)]])/Tabla1[[#This Row],[VOLUMEN ENVIADO A RO (m3)]]</f>
        <v>#DIV/0!</v>
      </c>
      <c r="N716" s="57">
        <f>('[1]Contadores Por Turno 2026'!N718-'[1]Contadores Por Turno 2026'!N717)/1000</f>
        <v>0</v>
      </c>
      <c r="O716" s="57">
        <f>('[1]Contadores Por Turno 2026'!O718-'[1]Contadores Por Turno 2026'!O717)</f>
        <v>0</v>
      </c>
      <c r="P716" s="57">
        <f>+Tabla1[[#This Row],[ENTRADA RO 1 (m3)]]-Tabla1[[#This Row],[PERMEADO ETAPA 1  (m3)]]</f>
        <v>0</v>
      </c>
      <c r="Q716" s="56" t="e">
        <f>1-(Tabla1[[#This Row],[VOLUMEN ENVIADO A RO (m3)]]-Tabla1[[#This Row],[VOLUMEN ENVIADO PERMEADO RO (m3)]])/Tabla1[[#This Row],[VOLUMEN ENVIADO A RO (m3)]]</f>
        <v>#DIV/0!</v>
      </c>
      <c r="R716" s="57">
        <v>0</v>
      </c>
      <c r="S716" s="57" t="e">
        <f>((#REF!-#REF!))</f>
        <v>#REF!</v>
      </c>
      <c r="T716" s="57" t="e">
        <f>Tabla1[[#This Row],[ENTRADA ETAPA 2 (m3)]]-Tabla1[[#This Row],[PERMEADO ETAPA 2 (m3)]]</f>
        <v>#REF!</v>
      </c>
      <c r="U716" s="56" t="s">
        <v>18</v>
      </c>
      <c r="V716" s="57">
        <f>Tabla1[[#This Row],[VOLUMEN ENVIADO PERMEADO RO (m3)]]</f>
        <v>0</v>
      </c>
      <c r="W716" s="101" t="e">
        <f>Tabla1[[#This Row],[TOTAL CONSUMO AGUA LIMPIA PRODUCCIÓN (m3)]]+Tabla1[[#This Row],[TOTAL CONSUMO AGUA RECHAZO PRODUCCIÓN (m3)]]</f>
        <v>#REF!</v>
      </c>
      <c r="X71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6" s="101">
        <v>0</v>
      </c>
      <c r="Z716" s="101"/>
      <c r="AA716" s="101" t="e">
        <f>+Tabla1[[#This Row],[VOLUMEN CONSUMO AGUA LIMPIA TINTORERIA (m3)]]</f>
        <v>#REF!</v>
      </c>
      <c r="AB716" s="104" t="e">
        <f>Tabla1[[#This Row],[VOLUMEN CONSUMO AGUA LIMPIA TINTORERIA (m3)]]/Tabla1[[#This Row],[TOTAL CONSUMO AGUA PRODUCCIÓN (m3)]]</f>
        <v>#REF!</v>
      </c>
      <c r="AC716" s="101" t="e">
        <f>Tabla1[[#This Row],[TOTAL CONSUMO AGUA LIMPIA PRODUCCIÓN (m3)]]-Tabla1[[#This Row],[VOLUMEN CONSUMO AGUA LIMPIA LAVANDERIA (m3)]]</f>
        <v>#REF!</v>
      </c>
      <c r="AD716" s="101">
        <v>0</v>
      </c>
      <c r="AE716" s="105"/>
      <c r="AF716" s="105">
        <v>65</v>
      </c>
      <c r="AG716" s="105">
        <v>45</v>
      </c>
      <c r="AH716" s="105">
        <f>Tabla1[[#This Row],[VOLUMEN CONSUMO AGUA LIMPIA LAVANDERIA (m3)]]</f>
        <v>0</v>
      </c>
      <c r="AI716" s="104" t="e">
        <f>Tabla1[[#This Row],[VOLUMEN CONSUMO AGUA LIMPIA LAVANDERIA (m3)]]/Tabla1[[#This Row],[TOTAL CONSUMO AGUA PRODUCCIÓN (m3)]]</f>
        <v>#REF!</v>
      </c>
      <c r="AJ716" s="105">
        <f>'[1]Contadores Por Turno 2026'!D718-'[1]Contadores Por Turno 2026'!D717</f>
        <v>0</v>
      </c>
      <c r="AK716" s="105">
        <v>0</v>
      </c>
      <c r="AL716" s="105"/>
      <c r="AM716" s="105">
        <v>19</v>
      </c>
      <c r="AN716" s="105">
        <v>0</v>
      </c>
      <c r="AO716" s="218">
        <f>'[1]Contadores Por Turno 2026'!R718-'[1]Contadores Por Turno 2026'!R717</f>
        <v>0</v>
      </c>
      <c r="AP716" s="104" t="str">
        <f t="shared" si="4"/>
        <v>%</v>
      </c>
      <c r="AQ716" s="218">
        <v>0</v>
      </c>
      <c r="AR716" s="218">
        <v>8</v>
      </c>
      <c r="AS716" s="105">
        <f>'[1]Contadores Por Turno 2026'!L718-'[1]Contadores Por Turno 2026'!L717</f>
        <v>0</v>
      </c>
      <c r="AT716" s="218" t="e">
        <f>#REF!-#REF!</f>
        <v>#REF!</v>
      </c>
      <c r="AU716" s="102">
        <f>'[1]Contadores Por Turno 2026'!U718-'[1]Contadores Por Turno 2026'!U717</f>
        <v>0</v>
      </c>
      <c r="AV716" s="102">
        <f>'[1]Contadores Por Turno 2026'!V718-'[1]Contadores Por Turno 2026'!V717</f>
        <v>0</v>
      </c>
      <c r="AW716" s="102">
        <f>'[1]Contadores Por Turno 2026'!W718-'[1]Contadores Por Turno 2026'!W717</f>
        <v>0</v>
      </c>
      <c r="AX716" s="102"/>
      <c r="AY716" s="345">
        <f>('[1]Contadores Por Turno 2026'!AD718-'[1]Contadores Por Turno 2026'!AD717)</f>
        <v>0</v>
      </c>
      <c r="AZ716" s="345">
        <f>('[1]Contadores Por Turno 2026'!S718-'[1]Contadores Por Turno 2026'!S717)/1000</f>
        <v>0</v>
      </c>
      <c r="BA716" s="225"/>
      <c r="BB716" s="4"/>
    </row>
    <row r="717" spans="1:54" ht="15.75" thickBot="1" x14ac:dyDescent="0.3">
      <c r="A717" s="23">
        <f>+A716</f>
        <v>46261</v>
      </c>
      <c r="B717" s="17">
        <v>2</v>
      </c>
      <c r="C717" s="17">
        <f>WEEKNUM(Tabla1[[#This Row],[FECHA]],2)</f>
        <v>35</v>
      </c>
      <c r="D717" s="17">
        <f>DAY(Tabla1[[#This Row],[FECHA]])</f>
        <v>27</v>
      </c>
      <c r="E717" s="17" t="e">
        <f>#REF!-#REF!</f>
        <v>#REF!</v>
      </c>
      <c r="F717" s="17" t="e">
        <f>#REF!-#REF!</f>
        <v>#REF!</v>
      </c>
      <c r="H71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7" s="17">
        <f>('[1]Contadores Por Turno 2026'!C719-'[1]Contadores Por Turno 2026'!C718)*10</f>
        <v>0</v>
      </c>
      <c r="J717" s="59">
        <f>Tabla1[[#This Row],[ENTRADA RO 1 (m3)]]</f>
        <v>0</v>
      </c>
      <c r="K717" s="59">
        <f>Tabla1[[#This Row],[RECHAZO ETAPA 1 (m3)]]</f>
        <v>0</v>
      </c>
      <c r="L717" s="59">
        <f>Tabla1[[#This Row],[PERMEADO ETAPA 1  (m3)]]</f>
        <v>0</v>
      </c>
      <c r="M717" s="58" t="e">
        <f>1-(Tabla1[[#This Row],[VOLUMEN ENVIADO A RO (m3)]]-Tabla1[[#This Row],[VOLUMEN ENVIADO PERMEADO RO (m3)]])/Tabla1[[#This Row],[VOLUMEN ENVIADO A RO (m3)]]</f>
        <v>#DIV/0!</v>
      </c>
      <c r="N717" s="59">
        <f>('[1]Contadores Por Turno 2026'!N719-'[1]Contadores Por Turno 2026'!N718)/1000</f>
        <v>0</v>
      </c>
      <c r="O717" s="59">
        <f>('[1]Contadores Por Turno 2026'!O719-'[1]Contadores Por Turno 2026'!O718)</f>
        <v>0</v>
      </c>
      <c r="P717" s="59">
        <f>+Tabla1[[#This Row],[ENTRADA RO 1 (m3)]]-Tabla1[[#This Row],[PERMEADO ETAPA 1  (m3)]]</f>
        <v>0</v>
      </c>
      <c r="Q717" s="58" t="e">
        <f>1-(Tabla1[[#This Row],[VOLUMEN ENVIADO A RO (m3)]]-Tabla1[[#This Row],[VOLUMEN ENVIADO PERMEADO RO (m3)]])/Tabla1[[#This Row],[VOLUMEN ENVIADO A RO (m3)]]</f>
        <v>#DIV/0!</v>
      </c>
      <c r="R717" s="59">
        <v>0</v>
      </c>
      <c r="S717" s="59" t="e">
        <f>((#REF!-#REF!))</f>
        <v>#REF!</v>
      </c>
      <c r="T717" s="59" t="e">
        <f>Tabla1[[#This Row],[ENTRADA ETAPA 2 (m3)]]-Tabla1[[#This Row],[PERMEADO ETAPA 2 (m3)]]</f>
        <v>#REF!</v>
      </c>
      <c r="U717" s="58" t="s">
        <v>18</v>
      </c>
      <c r="V717" s="59">
        <f>Tabla1[[#This Row],[VOLUMEN ENVIADO PERMEADO RO (m3)]]</f>
        <v>0</v>
      </c>
      <c r="W717" s="106" t="e">
        <f>Tabla1[[#This Row],[TOTAL CONSUMO AGUA LIMPIA PRODUCCIÓN (m3)]]+Tabla1[[#This Row],[TOTAL CONSUMO AGUA RECHAZO PRODUCCIÓN (m3)]]</f>
        <v>#REF!</v>
      </c>
      <c r="X7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7" s="106">
        <v>0</v>
      </c>
      <c r="Z717" s="106"/>
      <c r="AA717" s="106" t="e">
        <f>+Tabla1[[#This Row],[VOLUMEN CONSUMO AGUA LIMPIA TINTORERIA (m3)]]</f>
        <v>#REF!</v>
      </c>
      <c r="AB717" s="104" t="e">
        <f>Tabla1[[#This Row],[VOLUMEN CONSUMO AGUA LIMPIA TINTORERIA (m3)]]/Tabla1[[#This Row],[TOTAL CONSUMO AGUA PRODUCCIÓN (m3)]]</f>
        <v>#REF!</v>
      </c>
      <c r="AC717" s="106" t="e">
        <f>Tabla1[[#This Row],[TOTAL CONSUMO AGUA LIMPIA PRODUCCIÓN (m3)]]-Tabla1[[#This Row],[VOLUMEN CONSUMO AGUA LIMPIA LAVANDERIA (m3)]]</f>
        <v>#REF!</v>
      </c>
      <c r="AD717" s="106">
        <v>0</v>
      </c>
      <c r="AE717" s="110"/>
      <c r="AF717" s="110">
        <v>65</v>
      </c>
      <c r="AG717" s="110">
        <v>45</v>
      </c>
      <c r="AH717" s="110">
        <f>Tabla1[[#This Row],[VOLUMEN CONSUMO AGUA LIMPIA LAVANDERIA (m3)]]</f>
        <v>0</v>
      </c>
      <c r="AI717" s="104" t="e">
        <f>Tabla1[[#This Row],[VOLUMEN CONSUMO AGUA LIMPIA LAVANDERIA (m3)]]/Tabla1[[#This Row],[TOTAL CONSUMO AGUA PRODUCCIÓN (m3)]]</f>
        <v>#REF!</v>
      </c>
      <c r="AJ717" s="110">
        <f>'[1]Contadores Por Turno 2026'!D719-'[1]Contadores Por Turno 2026'!D718</f>
        <v>0</v>
      </c>
      <c r="AK717" s="110">
        <v>0</v>
      </c>
      <c r="AL717" s="110"/>
      <c r="AM717" s="110">
        <v>19</v>
      </c>
      <c r="AN717" s="110">
        <v>0</v>
      </c>
      <c r="AO717" s="219">
        <f>'[1]Contadores Por Turno 2026'!R719-'[1]Contadores Por Turno 2026'!R718</f>
        <v>0</v>
      </c>
      <c r="AP717" s="109" t="str">
        <f t="shared" si="4"/>
        <v>%</v>
      </c>
      <c r="AQ717" s="219">
        <v>0</v>
      </c>
      <c r="AR717" s="219">
        <v>8</v>
      </c>
      <c r="AS717" s="110">
        <f>'[1]Contadores Por Turno 2026'!L719-'[1]Contadores Por Turno 2026'!L718</f>
        <v>0</v>
      </c>
      <c r="AT717" s="219" t="e">
        <f>#REF!-#REF!</f>
        <v>#REF!</v>
      </c>
      <c r="AU717" s="107">
        <f>'[1]Contadores Por Turno 2026'!U719-'[1]Contadores Por Turno 2026'!U718</f>
        <v>0</v>
      </c>
      <c r="AV717" s="107">
        <f>'[1]Contadores Por Turno 2026'!V719-'[1]Contadores Por Turno 2026'!V718</f>
        <v>0</v>
      </c>
      <c r="AW717" s="107">
        <f>'[1]Contadores Por Turno 2026'!W719-'[1]Contadores Por Turno 2026'!W718</f>
        <v>0</v>
      </c>
      <c r="AX717" s="107"/>
      <c r="AY717" s="346">
        <f>('[1]Contadores Por Turno 2026'!AD719-'[1]Contadores Por Turno 2026'!AD718)</f>
        <v>0</v>
      </c>
      <c r="AZ717" s="346">
        <f>('[1]Contadores Por Turno 2026'!S719-'[1]Contadores Por Turno 2026'!S718)/1000</f>
        <v>0</v>
      </c>
      <c r="BA717" s="225"/>
      <c r="BB717" s="4"/>
    </row>
    <row r="718" spans="1:54" ht="15.75" thickBot="1" x14ac:dyDescent="0.3">
      <c r="A718" s="27">
        <f>+A717</f>
        <v>46261</v>
      </c>
      <c r="B718" s="28">
        <v>3</v>
      </c>
      <c r="C718" s="28">
        <f>WEEKNUM(Tabla1[[#This Row],[FECHA]],2)</f>
        <v>35</v>
      </c>
      <c r="D718" s="28">
        <f>DAY(Tabla1[[#This Row],[FECHA]])</f>
        <v>27</v>
      </c>
      <c r="E718" s="28" t="e">
        <f>#REF!-#REF!</f>
        <v>#REF!</v>
      </c>
      <c r="F718" s="28" t="e">
        <f>#REF!-#REF!</f>
        <v>#REF!</v>
      </c>
      <c r="G718" s="28"/>
      <c r="H71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8" s="28">
        <f>('[1]Contadores Por Turno 2026'!C720-'[1]Contadores Por Turno 2026'!C719)*10</f>
        <v>0</v>
      </c>
      <c r="J718" s="61">
        <f>Tabla1[[#This Row],[ENTRADA RO 1 (m3)]]</f>
        <v>0</v>
      </c>
      <c r="K718" s="61">
        <f>Tabla1[[#This Row],[RECHAZO ETAPA 1 (m3)]]</f>
        <v>0</v>
      </c>
      <c r="L718" s="61">
        <f>Tabla1[[#This Row],[PERMEADO ETAPA 1  (m3)]]</f>
        <v>0</v>
      </c>
      <c r="M718" s="60" t="e">
        <f>1-(Tabla1[[#This Row],[VOLUMEN ENVIADO A RO (m3)]]-Tabla1[[#This Row],[VOLUMEN ENVIADO PERMEADO RO (m3)]])/Tabla1[[#This Row],[VOLUMEN ENVIADO A RO (m3)]]</f>
        <v>#DIV/0!</v>
      </c>
      <c r="N718" s="61">
        <f>('[1]Contadores Por Turno 2026'!N720-'[1]Contadores Por Turno 2026'!N719)/1000</f>
        <v>0</v>
      </c>
      <c r="O718" s="61">
        <f>('[1]Contadores Por Turno 2026'!O720-'[1]Contadores Por Turno 2026'!O719)</f>
        <v>0</v>
      </c>
      <c r="P718" s="61">
        <f>+Tabla1[[#This Row],[ENTRADA RO 1 (m3)]]-Tabla1[[#This Row],[PERMEADO ETAPA 1  (m3)]]</f>
        <v>0</v>
      </c>
      <c r="Q718" s="60" t="e">
        <f>1-(Tabla1[[#This Row],[VOLUMEN ENVIADO A RO (m3)]]-Tabla1[[#This Row],[VOLUMEN ENVIADO PERMEADO RO (m3)]])/Tabla1[[#This Row],[VOLUMEN ENVIADO A RO (m3)]]</f>
        <v>#DIV/0!</v>
      </c>
      <c r="R718" s="61">
        <v>0</v>
      </c>
      <c r="S718" s="61" t="e">
        <f>((#REF!-#REF!))</f>
        <v>#REF!</v>
      </c>
      <c r="T718" s="61" t="e">
        <f>Tabla1[[#This Row],[ENTRADA ETAPA 2 (m3)]]-Tabla1[[#This Row],[PERMEADO ETAPA 2 (m3)]]</f>
        <v>#REF!</v>
      </c>
      <c r="U718" s="60" t="s">
        <v>18</v>
      </c>
      <c r="V718" s="61">
        <f>Tabla1[[#This Row],[VOLUMEN ENVIADO PERMEADO RO (m3)]]</f>
        <v>0</v>
      </c>
      <c r="W718" s="111" t="e">
        <f>Tabla1[[#This Row],[TOTAL CONSUMO AGUA LIMPIA PRODUCCIÓN (m3)]]+Tabla1[[#This Row],[TOTAL CONSUMO AGUA RECHAZO PRODUCCIÓN (m3)]]</f>
        <v>#REF!</v>
      </c>
      <c r="X71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8" s="111">
        <v>0</v>
      </c>
      <c r="Z718" s="111"/>
      <c r="AA718" s="111" t="e">
        <f>+Tabla1[[#This Row],[VOLUMEN CONSUMO AGUA LIMPIA TINTORERIA (m3)]]</f>
        <v>#REF!</v>
      </c>
      <c r="AB718" s="104" t="e">
        <f>Tabla1[[#This Row],[VOLUMEN CONSUMO AGUA LIMPIA TINTORERIA (m3)]]/Tabla1[[#This Row],[TOTAL CONSUMO AGUA PRODUCCIÓN (m3)]]</f>
        <v>#REF!</v>
      </c>
      <c r="AC718" s="111" t="e">
        <f>Tabla1[[#This Row],[TOTAL CONSUMO AGUA LIMPIA PRODUCCIÓN (m3)]]-Tabla1[[#This Row],[VOLUMEN CONSUMO AGUA LIMPIA LAVANDERIA (m3)]]</f>
        <v>#REF!</v>
      </c>
      <c r="AD718" s="111">
        <v>0</v>
      </c>
      <c r="AE718" s="115"/>
      <c r="AF718" s="115">
        <v>65</v>
      </c>
      <c r="AG718" s="115">
        <v>45</v>
      </c>
      <c r="AH718" s="115">
        <f>Tabla1[[#This Row],[VOLUMEN CONSUMO AGUA LIMPIA LAVANDERIA (m3)]]</f>
        <v>0</v>
      </c>
      <c r="AI718" s="104" t="e">
        <f>Tabla1[[#This Row],[VOLUMEN CONSUMO AGUA LIMPIA LAVANDERIA (m3)]]/Tabla1[[#This Row],[TOTAL CONSUMO AGUA PRODUCCIÓN (m3)]]</f>
        <v>#REF!</v>
      </c>
      <c r="AJ718" s="115">
        <f>'[1]Contadores Por Turno 2026'!D720-'[1]Contadores Por Turno 2026'!D719</f>
        <v>0</v>
      </c>
      <c r="AK718" s="115">
        <v>0</v>
      </c>
      <c r="AL718" s="115"/>
      <c r="AM718" s="115">
        <v>19</v>
      </c>
      <c r="AN718" s="115">
        <v>0</v>
      </c>
      <c r="AO718" s="220">
        <f>'[1]Contadores Por Turno 2026'!R720-'[1]Contadores Por Turno 2026'!R719</f>
        <v>0</v>
      </c>
      <c r="AP718" s="114" t="str">
        <f t="shared" si="4"/>
        <v>%</v>
      </c>
      <c r="AQ718" s="220">
        <v>0</v>
      </c>
      <c r="AR718" s="220">
        <v>8</v>
      </c>
      <c r="AS718" s="115">
        <f>'[1]Contadores Por Turno 2026'!L720-'[1]Contadores Por Turno 2026'!L719</f>
        <v>0</v>
      </c>
      <c r="AT718" s="220" t="e">
        <f>#REF!-#REF!</f>
        <v>#REF!</v>
      </c>
      <c r="AU718" s="112">
        <f>'[1]Contadores Por Turno 2026'!U720-'[1]Contadores Por Turno 2026'!U719</f>
        <v>0</v>
      </c>
      <c r="AV718" s="112">
        <f>'[1]Contadores Por Turno 2026'!V720-'[1]Contadores Por Turno 2026'!V719</f>
        <v>0</v>
      </c>
      <c r="AW718" s="112">
        <f>'[1]Contadores Por Turno 2026'!W720-'[1]Contadores Por Turno 2026'!W719</f>
        <v>0</v>
      </c>
      <c r="AX718" s="112"/>
      <c r="AY718" s="112">
        <f>('[1]Contadores Por Turno 2026'!AD720-'[1]Contadores Por Turno 2026'!AD719)</f>
        <v>0</v>
      </c>
      <c r="AZ718" s="112">
        <f>('[1]Contadores Por Turno 2026'!S720-'[1]Contadores Por Turno 2026'!S719)/1000</f>
        <v>0</v>
      </c>
      <c r="BA718" s="225"/>
      <c r="BB718" s="4"/>
    </row>
    <row r="719" spans="1:54" ht="15.75" thickBot="1" x14ac:dyDescent="0.3">
      <c r="A719" s="25">
        <f>+A718+1</f>
        <v>46262</v>
      </c>
      <c r="B719" s="26">
        <v>1</v>
      </c>
      <c r="C719" s="26">
        <f>WEEKNUM(Tabla1[[#This Row],[FECHA]],2)</f>
        <v>35</v>
      </c>
      <c r="D719" s="26">
        <f>DAY(Tabla1[[#This Row],[FECHA]])</f>
        <v>28</v>
      </c>
      <c r="E719" s="26" t="e">
        <f>#REF!-#REF!</f>
        <v>#REF!</v>
      </c>
      <c r="F719" s="26" t="e">
        <f>#REF!-#REF!</f>
        <v>#REF!</v>
      </c>
      <c r="G719" s="26"/>
      <c r="H7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9" s="26">
        <f>('[1]Contadores Por Turno 2026'!C721-'[1]Contadores Por Turno 2026'!C720)*10</f>
        <v>0</v>
      </c>
      <c r="J719" s="57">
        <f>Tabla1[[#This Row],[ENTRADA RO 1 (m3)]]</f>
        <v>0</v>
      </c>
      <c r="K719" s="57">
        <f>Tabla1[[#This Row],[RECHAZO ETAPA 1 (m3)]]</f>
        <v>0</v>
      </c>
      <c r="L719" s="57">
        <f>Tabla1[[#This Row],[PERMEADO ETAPA 1  (m3)]]</f>
        <v>0</v>
      </c>
      <c r="M719" s="56" t="e">
        <f>1-(Tabla1[[#This Row],[VOLUMEN ENVIADO A RO (m3)]]-Tabla1[[#This Row],[VOLUMEN ENVIADO PERMEADO RO (m3)]])/Tabla1[[#This Row],[VOLUMEN ENVIADO A RO (m3)]]</f>
        <v>#DIV/0!</v>
      </c>
      <c r="N719" s="57">
        <f>('[1]Contadores Por Turno 2026'!N721-'[1]Contadores Por Turno 2026'!N720)/1000</f>
        <v>0</v>
      </c>
      <c r="O719" s="57">
        <f>('[1]Contadores Por Turno 2026'!O721-'[1]Contadores Por Turno 2026'!O720)</f>
        <v>0</v>
      </c>
      <c r="P719" s="57">
        <f>+Tabla1[[#This Row],[ENTRADA RO 1 (m3)]]-Tabla1[[#This Row],[PERMEADO ETAPA 1  (m3)]]</f>
        <v>0</v>
      </c>
      <c r="Q719" s="56" t="e">
        <f>1-(Tabla1[[#This Row],[VOLUMEN ENVIADO A RO (m3)]]-Tabla1[[#This Row],[VOLUMEN ENVIADO PERMEADO RO (m3)]])/Tabla1[[#This Row],[VOLUMEN ENVIADO A RO (m3)]]</f>
        <v>#DIV/0!</v>
      </c>
      <c r="R719" s="57">
        <v>0</v>
      </c>
      <c r="S719" s="57" t="e">
        <f>((#REF!-#REF!))</f>
        <v>#REF!</v>
      </c>
      <c r="T719" s="57" t="e">
        <f>Tabla1[[#This Row],[ENTRADA ETAPA 2 (m3)]]-Tabla1[[#This Row],[PERMEADO ETAPA 2 (m3)]]</f>
        <v>#REF!</v>
      </c>
      <c r="U719" s="56" t="s">
        <v>18</v>
      </c>
      <c r="V719" s="57">
        <f>Tabla1[[#This Row],[VOLUMEN ENVIADO PERMEADO RO (m3)]]</f>
        <v>0</v>
      </c>
      <c r="W719" s="101" t="e">
        <f>Tabla1[[#This Row],[TOTAL CONSUMO AGUA LIMPIA PRODUCCIÓN (m3)]]+Tabla1[[#This Row],[TOTAL CONSUMO AGUA RECHAZO PRODUCCIÓN (m3)]]</f>
        <v>#REF!</v>
      </c>
      <c r="X71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9" s="101">
        <v>0</v>
      </c>
      <c r="Z719" s="101"/>
      <c r="AA719" s="101" t="e">
        <f>+Tabla1[[#This Row],[VOLUMEN CONSUMO AGUA LIMPIA TINTORERIA (m3)]]</f>
        <v>#REF!</v>
      </c>
      <c r="AB719" s="104" t="e">
        <f>Tabla1[[#This Row],[VOLUMEN CONSUMO AGUA LIMPIA TINTORERIA (m3)]]/Tabla1[[#This Row],[TOTAL CONSUMO AGUA PRODUCCIÓN (m3)]]</f>
        <v>#REF!</v>
      </c>
      <c r="AC719" s="101" t="e">
        <f>Tabla1[[#This Row],[TOTAL CONSUMO AGUA LIMPIA PRODUCCIÓN (m3)]]-Tabla1[[#This Row],[VOLUMEN CONSUMO AGUA LIMPIA LAVANDERIA (m3)]]</f>
        <v>#REF!</v>
      </c>
      <c r="AD719" s="101">
        <v>0</v>
      </c>
      <c r="AE719" s="105"/>
      <c r="AF719" s="105">
        <v>65</v>
      </c>
      <c r="AG719" s="105">
        <v>45</v>
      </c>
      <c r="AH719" s="105">
        <f>Tabla1[[#This Row],[VOLUMEN CONSUMO AGUA LIMPIA LAVANDERIA (m3)]]</f>
        <v>0</v>
      </c>
      <c r="AI719" s="104" t="e">
        <f>Tabla1[[#This Row],[VOLUMEN CONSUMO AGUA LIMPIA LAVANDERIA (m3)]]/Tabla1[[#This Row],[TOTAL CONSUMO AGUA PRODUCCIÓN (m3)]]</f>
        <v>#REF!</v>
      </c>
      <c r="AJ719" s="105">
        <f>'[1]Contadores Por Turno 2026'!D721-'[1]Contadores Por Turno 2026'!D720</f>
        <v>0</v>
      </c>
      <c r="AK719" s="105">
        <v>0</v>
      </c>
      <c r="AL719" s="105"/>
      <c r="AM719" s="105">
        <v>19</v>
      </c>
      <c r="AN719" s="105">
        <v>0</v>
      </c>
      <c r="AO719" s="218">
        <f>'[1]Contadores Por Turno 2026'!R721-'[1]Contadores Por Turno 2026'!R720</f>
        <v>0</v>
      </c>
      <c r="AP719" s="104" t="str">
        <f t="shared" si="4"/>
        <v>%</v>
      </c>
      <c r="AQ719" s="218">
        <v>0</v>
      </c>
      <c r="AR719" s="218">
        <v>8</v>
      </c>
      <c r="AS719" s="105">
        <f>'[1]Contadores Por Turno 2026'!L721-'[1]Contadores Por Turno 2026'!L720</f>
        <v>0</v>
      </c>
      <c r="AT719" s="218" t="e">
        <f>#REF!-#REF!</f>
        <v>#REF!</v>
      </c>
      <c r="AU719" s="102">
        <f>'[1]Contadores Por Turno 2026'!U721-'[1]Contadores Por Turno 2026'!U720</f>
        <v>0</v>
      </c>
      <c r="AV719" s="102">
        <f>'[1]Contadores Por Turno 2026'!V721-'[1]Contadores Por Turno 2026'!V720</f>
        <v>0</v>
      </c>
      <c r="AW719" s="102">
        <f>'[1]Contadores Por Turno 2026'!W721-'[1]Contadores Por Turno 2026'!W720</f>
        <v>0</v>
      </c>
      <c r="AX719" s="102"/>
      <c r="AY719" s="345">
        <f>('[1]Contadores Por Turno 2026'!AD721-'[1]Contadores Por Turno 2026'!AD720)</f>
        <v>0</v>
      </c>
      <c r="AZ719" s="345">
        <f>('[1]Contadores Por Turno 2026'!S721-'[1]Contadores Por Turno 2026'!S720)/1000</f>
        <v>0</v>
      </c>
      <c r="BA719" s="225"/>
      <c r="BB719" s="4"/>
    </row>
    <row r="720" spans="1:54" ht="15.75" thickBot="1" x14ac:dyDescent="0.3">
      <c r="A720" s="23">
        <f>+A719</f>
        <v>46262</v>
      </c>
      <c r="B720" s="17">
        <v>2</v>
      </c>
      <c r="C720" s="17">
        <f>WEEKNUM(Tabla1[[#This Row],[FECHA]],2)</f>
        <v>35</v>
      </c>
      <c r="D720" s="17">
        <f>DAY(Tabla1[[#This Row],[FECHA]])</f>
        <v>28</v>
      </c>
      <c r="E720" s="17" t="e">
        <f>#REF!-#REF!</f>
        <v>#REF!</v>
      </c>
      <c r="F720" s="17" t="e">
        <f>#REF!-#REF!</f>
        <v>#REF!</v>
      </c>
      <c r="H72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0" s="17">
        <f>('[1]Contadores Por Turno 2026'!C722-'[1]Contadores Por Turno 2026'!C721)*10</f>
        <v>0</v>
      </c>
      <c r="J720" s="59">
        <f>Tabla1[[#This Row],[ENTRADA RO 1 (m3)]]</f>
        <v>0</v>
      </c>
      <c r="K720" s="59">
        <f>Tabla1[[#This Row],[RECHAZO ETAPA 1 (m3)]]</f>
        <v>0</v>
      </c>
      <c r="L720" s="59">
        <f>Tabla1[[#This Row],[PERMEADO ETAPA 1  (m3)]]</f>
        <v>0</v>
      </c>
      <c r="M720" s="58" t="e">
        <f>1-(Tabla1[[#This Row],[VOLUMEN ENVIADO A RO (m3)]]-Tabla1[[#This Row],[VOLUMEN ENVIADO PERMEADO RO (m3)]])/Tabla1[[#This Row],[VOLUMEN ENVIADO A RO (m3)]]</f>
        <v>#DIV/0!</v>
      </c>
      <c r="N720" s="59">
        <f>('[1]Contadores Por Turno 2026'!N722-'[1]Contadores Por Turno 2026'!N721)/1000</f>
        <v>0</v>
      </c>
      <c r="O720" s="59">
        <f>('[1]Contadores Por Turno 2026'!O722-'[1]Contadores Por Turno 2026'!O721)</f>
        <v>0</v>
      </c>
      <c r="P720" s="59">
        <f>+Tabla1[[#This Row],[ENTRADA RO 1 (m3)]]-Tabla1[[#This Row],[PERMEADO ETAPA 1  (m3)]]</f>
        <v>0</v>
      </c>
      <c r="Q720" s="58" t="e">
        <f>1-(Tabla1[[#This Row],[VOLUMEN ENVIADO A RO (m3)]]-Tabla1[[#This Row],[VOLUMEN ENVIADO PERMEADO RO (m3)]])/Tabla1[[#This Row],[VOLUMEN ENVIADO A RO (m3)]]</f>
        <v>#DIV/0!</v>
      </c>
      <c r="R720" s="59">
        <v>0</v>
      </c>
      <c r="S720" s="59" t="e">
        <f>((#REF!-#REF!))</f>
        <v>#REF!</v>
      </c>
      <c r="T720" s="59" t="e">
        <f>Tabla1[[#This Row],[ENTRADA ETAPA 2 (m3)]]-Tabla1[[#This Row],[PERMEADO ETAPA 2 (m3)]]</f>
        <v>#REF!</v>
      </c>
      <c r="U720" s="58" t="s">
        <v>18</v>
      </c>
      <c r="V720" s="59">
        <f>Tabla1[[#This Row],[VOLUMEN ENVIADO PERMEADO RO (m3)]]</f>
        <v>0</v>
      </c>
      <c r="W720" s="106" t="e">
        <f>Tabla1[[#This Row],[TOTAL CONSUMO AGUA LIMPIA PRODUCCIÓN (m3)]]+Tabla1[[#This Row],[TOTAL CONSUMO AGUA RECHAZO PRODUCCIÓN (m3)]]</f>
        <v>#REF!</v>
      </c>
      <c r="X7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0" s="106">
        <v>0</v>
      </c>
      <c r="Z720" s="106"/>
      <c r="AA720" s="106" t="e">
        <f>+Tabla1[[#This Row],[VOLUMEN CONSUMO AGUA LIMPIA TINTORERIA (m3)]]</f>
        <v>#REF!</v>
      </c>
      <c r="AB720" s="104" t="e">
        <f>Tabla1[[#This Row],[VOLUMEN CONSUMO AGUA LIMPIA TINTORERIA (m3)]]/Tabla1[[#This Row],[TOTAL CONSUMO AGUA PRODUCCIÓN (m3)]]</f>
        <v>#REF!</v>
      </c>
      <c r="AC720" s="106" t="e">
        <f>Tabla1[[#This Row],[TOTAL CONSUMO AGUA LIMPIA PRODUCCIÓN (m3)]]-Tabla1[[#This Row],[VOLUMEN CONSUMO AGUA LIMPIA LAVANDERIA (m3)]]</f>
        <v>#REF!</v>
      </c>
      <c r="AD720" s="106">
        <v>0</v>
      </c>
      <c r="AE720" s="110"/>
      <c r="AF720" s="110">
        <v>65</v>
      </c>
      <c r="AG720" s="110">
        <v>45</v>
      </c>
      <c r="AH720" s="110">
        <f>Tabla1[[#This Row],[VOLUMEN CONSUMO AGUA LIMPIA LAVANDERIA (m3)]]</f>
        <v>0</v>
      </c>
      <c r="AI720" s="104" t="e">
        <f>Tabla1[[#This Row],[VOLUMEN CONSUMO AGUA LIMPIA LAVANDERIA (m3)]]/Tabla1[[#This Row],[TOTAL CONSUMO AGUA PRODUCCIÓN (m3)]]</f>
        <v>#REF!</v>
      </c>
      <c r="AJ720" s="110">
        <f>'[1]Contadores Por Turno 2026'!D722-'[1]Contadores Por Turno 2026'!D721</f>
        <v>0</v>
      </c>
      <c r="AK720" s="110">
        <v>0</v>
      </c>
      <c r="AL720" s="110"/>
      <c r="AM720" s="110">
        <v>19</v>
      </c>
      <c r="AN720" s="110">
        <v>0</v>
      </c>
      <c r="AO720" s="219">
        <f>'[1]Contadores Por Turno 2026'!R722-'[1]Contadores Por Turno 2026'!R721</f>
        <v>0</v>
      </c>
      <c r="AP720" s="109" t="str">
        <f t="shared" ref="AP720:AP783" si="5">IF(ISERROR(1-(W720-AO720)/W720),"%",(1-(W720-AO720)/W720))</f>
        <v>%</v>
      </c>
      <c r="AQ720" s="219">
        <v>3836</v>
      </c>
      <c r="AR720" s="219">
        <v>8</v>
      </c>
      <c r="AS720" s="110">
        <f>'[1]Contadores Por Turno 2026'!L722-'[1]Contadores Por Turno 2026'!L721</f>
        <v>0</v>
      </c>
      <c r="AT720" s="219" t="e">
        <f>#REF!-#REF!</f>
        <v>#REF!</v>
      </c>
      <c r="AU720" s="107">
        <f>'[1]Contadores Por Turno 2026'!U722-'[1]Contadores Por Turno 2026'!U721</f>
        <v>0</v>
      </c>
      <c r="AV720" s="107">
        <f>'[1]Contadores Por Turno 2026'!V722-'[1]Contadores Por Turno 2026'!V721</f>
        <v>0</v>
      </c>
      <c r="AW720" s="107">
        <f>'[1]Contadores Por Turno 2026'!W722-'[1]Contadores Por Turno 2026'!W721</f>
        <v>0</v>
      </c>
      <c r="AX720" s="107"/>
      <c r="AY720" s="346">
        <f>('[1]Contadores Por Turno 2026'!AD722-'[1]Contadores Por Turno 2026'!AD721)</f>
        <v>0</v>
      </c>
      <c r="AZ720" s="346">
        <f>('[1]Contadores Por Turno 2026'!S722-'[1]Contadores Por Turno 2026'!S721)/1000</f>
        <v>0</v>
      </c>
      <c r="BA720" s="225"/>
      <c r="BB720" s="4"/>
    </row>
    <row r="721" spans="1:54" ht="15.75" thickBot="1" x14ac:dyDescent="0.3">
      <c r="A721" s="27">
        <f>+A720</f>
        <v>46262</v>
      </c>
      <c r="B721" s="28">
        <v>3</v>
      </c>
      <c r="C721" s="28">
        <f>WEEKNUM(Tabla1[[#This Row],[FECHA]],2)</f>
        <v>35</v>
      </c>
      <c r="D721" s="28">
        <f>DAY(Tabla1[[#This Row],[FECHA]])</f>
        <v>28</v>
      </c>
      <c r="E721" s="28" t="e">
        <f>#REF!-#REF!</f>
        <v>#REF!</v>
      </c>
      <c r="F721" s="28" t="e">
        <f>#REF!-#REF!</f>
        <v>#REF!</v>
      </c>
      <c r="G721" s="28"/>
      <c r="H72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1" s="28">
        <f>('[1]Contadores Por Turno 2026'!C723-'[1]Contadores Por Turno 2026'!C722)*10</f>
        <v>0</v>
      </c>
      <c r="J721" s="61">
        <f>Tabla1[[#This Row],[ENTRADA RO 1 (m3)]]</f>
        <v>0</v>
      </c>
      <c r="K721" s="61">
        <f>Tabla1[[#This Row],[RECHAZO ETAPA 1 (m3)]]</f>
        <v>0</v>
      </c>
      <c r="L721" s="61">
        <f>Tabla1[[#This Row],[PERMEADO ETAPA 1  (m3)]]</f>
        <v>0</v>
      </c>
      <c r="M721" s="60" t="e">
        <f>1-(Tabla1[[#This Row],[VOLUMEN ENVIADO A RO (m3)]]-Tabla1[[#This Row],[VOLUMEN ENVIADO PERMEADO RO (m3)]])/Tabla1[[#This Row],[VOLUMEN ENVIADO A RO (m3)]]</f>
        <v>#DIV/0!</v>
      </c>
      <c r="N721" s="61">
        <f>('[1]Contadores Por Turno 2026'!N723-'[1]Contadores Por Turno 2026'!N722)/1000</f>
        <v>0</v>
      </c>
      <c r="O721" s="61">
        <f>('[1]Contadores Por Turno 2026'!O723-'[1]Contadores Por Turno 2026'!O722)</f>
        <v>0</v>
      </c>
      <c r="P721" s="61">
        <f>+Tabla1[[#This Row],[ENTRADA RO 1 (m3)]]-Tabla1[[#This Row],[PERMEADO ETAPA 1  (m3)]]</f>
        <v>0</v>
      </c>
      <c r="Q721" s="60" t="e">
        <f>1-(Tabla1[[#This Row],[VOLUMEN ENVIADO A RO (m3)]]-Tabla1[[#This Row],[VOLUMEN ENVIADO PERMEADO RO (m3)]])/Tabla1[[#This Row],[VOLUMEN ENVIADO A RO (m3)]]</f>
        <v>#DIV/0!</v>
      </c>
      <c r="R721" s="61">
        <v>0</v>
      </c>
      <c r="S721" s="61" t="e">
        <f>((#REF!-#REF!))</f>
        <v>#REF!</v>
      </c>
      <c r="T721" s="61" t="e">
        <f>Tabla1[[#This Row],[ENTRADA ETAPA 2 (m3)]]-Tabla1[[#This Row],[PERMEADO ETAPA 2 (m3)]]</f>
        <v>#REF!</v>
      </c>
      <c r="U721" s="60" t="s">
        <v>18</v>
      </c>
      <c r="V721" s="61">
        <f>Tabla1[[#This Row],[VOLUMEN ENVIADO PERMEADO RO (m3)]]</f>
        <v>0</v>
      </c>
      <c r="W721" s="111" t="e">
        <f>Tabla1[[#This Row],[TOTAL CONSUMO AGUA LIMPIA PRODUCCIÓN (m3)]]+Tabla1[[#This Row],[TOTAL CONSUMO AGUA RECHAZO PRODUCCIÓN (m3)]]</f>
        <v>#REF!</v>
      </c>
      <c r="X72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1" s="111">
        <v>0</v>
      </c>
      <c r="Z721" s="111"/>
      <c r="AA721" s="111" t="e">
        <f>+Tabla1[[#This Row],[VOLUMEN CONSUMO AGUA LIMPIA TINTORERIA (m3)]]</f>
        <v>#REF!</v>
      </c>
      <c r="AB721" s="104" t="e">
        <f>Tabla1[[#This Row],[VOLUMEN CONSUMO AGUA LIMPIA TINTORERIA (m3)]]/Tabla1[[#This Row],[TOTAL CONSUMO AGUA PRODUCCIÓN (m3)]]</f>
        <v>#REF!</v>
      </c>
      <c r="AC721" s="111" t="e">
        <f>Tabla1[[#This Row],[TOTAL CONSUMO AGUA LIMPIA PRODUCCIÓN (m3)]]-Tabla1[[#This Row],[VOLUMEN CONSUMO AGUA LIMPIA LAVANDERIA (m3)]]</f>
        <v>#REF!</v>
      </c>
      <c r="AD721" s="111">
        <v>0</v>
      </c>
      <c r="AE721" s="115"/>
      <c r="AF721" s="115">
        <v>65</v>
      </c>
      <c r="AG721" s="115">
        <v>45</v>
      </c>
      <c r="AH721" s="115">
        <f>Tabla1[[#This Row],[VOLUMEN CONSUMO AGUA LIMPIA LAVANDERIA (m3)]]</f>
        <v>0</v>
      </c>
      <c r="AI721" s="104" t="e">
        <f>Tabla1[[#This Row],[VOLUMEN CONSUMO AGUA LIMPIA LAVANDERIA (m3)]]/Tabla1[[#This Row],[TOTAL CONSUMO AGUA PRODUCCIÓN (m3)]]</f>
        <v>#REF!</v>
      </c>
      <c r="AJ721" s="115">
        <f>'[1]Contadores Por Turno 2026'!D723-'[1]Contadores Por Turno 2026'!D722</f>
        <v>0</v>
      </c>
      <c r="AK721" s="115">
        <v>0</v>
      </c>
      <c r="AL721" s="115"/>
      <c r="AM721" s="115">
        <v>19</v>
      </c>
      <c r="AN721" s="115">
        <v>0</v>
      </c>
      <c r="AO721" s="220">
        <f>'[1]Contadores Por Turno 2026'!R723-'[1]Contadores Por Turno 2026'!R722</f>
        <v>0</v>
      </c>
      <c r="AP721" s="114" t="str">
        <f t="shared" si="5"/>
        <v>%</v>
      </c>
      <c r="AQ721" s="220">
        <v>0</v>
      </c>
      <c r="AR721" s="220">
        <v>8</v>
      </c>
      <c r="AS721" s="115">
        <f>'[1]Contadores Por Turno 2026'!L723-'[1]Contadores Por Turno 2026'!L722</f>
        <v>0</v>
      </c>
      <c r="AT721" s="220" t="e">
        <f>#REF!-#REF!</f>
        <v>#REF!</v>
      </c>
      <c r="AU721" s="112">
        <f>'[1]Contadores Por Turno 2026'!U723-'[1]Contadores Por Turno 2026'!U722</f>
        <v>0</v>
      </c>
      <c r="AV721" s="112">
        <f>'[1]Contadores Por Turno 2026'!V723-'[1]Contadores Por Turno 2026'!V722</f>
        <v>0</v>
      </c>
      <c r="AW721" s="112">
        <f>'[1]Contadores Por Turno 2026'!W723-'[1]Contadores Por Turno 2026'!W722</f>
        <v>0</v>
      </c>
      <c r="AX721" s="112"/>
      <c r="AY721" s="112">
        <f>('[1]Contadores Por Turno 2026'!AD723-'[1]Contadores Por Turno 2026'!AD722)</f>
        <v>0</v>
      </c>
      <c r="AZ721" s="112">
        <f>('[1]Contadores Por Turno 2026'!S723-'[1]Contadores Por Turno 2026'!S722)/1000</f>
        <v>0</v>
      </c>
      <c r="BA721" s="225"/>
      <c r="BB721" s="4"/>
    </row>
    <row r="722" spans="1:54" ht="15.75" thickBot="1" x14ac:dyDescent="0.3">
      <c r="A722" s="25">
        <f>+A721+1</f>
        <v>46263</v>
      </c>
      <c r="B722" s="26">
        <v>1</v>
      </c>
      <c r="C722" s="26">
        <f>WEEKNUM(Tabla1[[#This Row],[FECHA]],2)</f>
        <v>35</v>
      </c>
      <c r="D722" s="26">
        <f>DAY(Tabla1[[#This Row],[FECHA]])</f>
        <v>29</v>
      </c>
      <c r="E722" s="26" t="e">
        <f>#REF!-#REF!</f>
        <v>#REF!</v>
      </c>
      <c r="F722" s="26" t="e">
        <f>#REF!-#REF!</f>
        <v>#REF!</v>
      </c>
      <c r="G722" s="26"/>
      <c r="H7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2" s="26">
        <f>('[1]Contadores Por Turno 2026'!C724-'[1]Contadores Por Turno 2026'!C723)*10</f>
        <v>0</v>
      </c>
      <c r="J722" s="57">
        <f>Tabla1[[#This Row],[ENTRADA RO 1 (m3)]]</f>
        <v>0</v>
      </c>
      <c r="K722" s="57">
        <f>Tabla1[[#This Row],[RECHAZO ETAPA 1 (m3)]]</f>
        <v>0</v>
      </c>
      <c r="L722" s="57">
        <f>Tabla1[[#This Row],[PERMEADO ETAPA 1  (m3)]]</f>
        <v>0</v>
      </c>
      <c r="M722" s="56" t="e">
        <f>1-(Tabla1[[#This Row],[VOLUMEN ENVIADO A RO (m3)]]-Tabla1[[#This Row],[VOLUMEN ENVIADO PERMEADO RO (m3)]])/Tabla1[[#This Row],[VOLUMEN ENVIADO A RO (m3)]]</f>
        <v>#DIV/0!</v>
      </c>
      <c r="N722" s="57">
        <f>('[1]Contadores Por Turno 2026'!N724-'[1]Contadores Por Turno 2026'!N723)/1000</f>
        <v>0</v>
      </c>
      <c r="O722" s="57">
        <f>('[1]Contadores Por Turno 2026'!O724-'[1]Contadores Por Turno 2026'!O723)</f>
        <v>0</v>
      </c>
      <c r="P722" s="57">
        <f>+Tabla1[[#This Row],[ENTRADA RO 1 (m3)]]-Tabla1[[#This Row],[PERMEADO ETAPA 1  (m3)]]</f>
        <v>0</v>
      </c>
      <c r="Q722" s="56" t="e">
        <f>1-(Tabla1[[#This Row],[VOLUMEN ENVIADO A RO (m3)]]-Tabla1[[#This Row],[VOLUMEN ENVIADO PERMEADO RO (m3)]])/Tabla1[[#This Row],[VOLUMEN ENVIADO A RO (m3)]]</f>
        <v>#DIV/0!</v>
      </c>
      <c r="R722" s="57">
        <v>0</v>
      </c>
      <c r="S722" s="57" t="e">
        <f>((#REF!-#REF!))</f>
        <v>#REF!</v>
      </c>
      <c r="T722" s="57" t="e">
        <f>Tabla1[[#This Row],[ENTRADA ETAPA 2 (m3)]]-Tabla1[[#This Row],[PERMEADO ETAPA 2 (m3)]]</f>
        <v>#REF!</v>
      </c>
      <c r="U722" s="56" t="s">
        <v>18</v>
      </c>
      <c r="V722" s="57">
        <f>Tabla1[[#This Row],[VOLUMEN ENVIADO PERMEADO RO (m3)]]</f>
        <v>0</v>
      </c>
      <c r="W722" s="101" t="e">
        <f>Tabla1[[#This Row],[TOTAL CONSUMO AGUA LIMPIA PRODUCCIÓN (m3)]]+Tabla1[[#This Row],[TOTAL CONSUMO AGUA RECHAZO PRODUCCIÓN (m3)]]</f>
        <v>#REF!</v>
      </c>
      <c r="X72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2" s="101">
        <v>0</v>
      </c>
      <c r="Z722" s="101"/>
      <c r="AA722" s="101" t="e">
        <f>+Tabla1[[#This Row],[VOLUMEN CONSUMO AGUA LIMPIA TINTORERIA (m3)]]</f>
        <v>#REF!</v>
      </c>
      <c r="AB722" s="104" t="e">
        <f>Tabla1[[#This Row],[VOLUMEN CONSUMO AGUA LIMPIA TINTORERIA (m3)]]/Tabla1[[#This Row],[TOTAL CONSUMO AGUA PRODUCCIÓN (m3)]]</f>
        <v>#REF!</v>
      </c>
      <c r="AC722" s="101" t="e">
        <f>Tabla1[[#This Row],[TOTAL CONSUMO AGUA LIMPIA PRODUCCIÓN (m3)]]-Tabla1[[#This Row],[VOLUMEN CONSUMO AGUA LIMPIA LAVANDERIA (m3)]]</f>
        <v>#REF!</v>
      </c>
      <c r="AD722" s="101">
        <v>0</v>
      </c>
      <c r="AE722" s="105"/>
      <c r="AF722" s="105">
        <v>65</v>
      </c>
      <c r="AG722" s="105">
        <v>45</v>
      </c>
      <c r="AH722" s="105">
        <f>Tabla1[[#This Row],[VOLUMEN CONSUMO AGUA LIMPIA LAVANDERIA (m3)]]</f>
        <v>0</v>
      </c>
      <c r="AI722" s="104" t="e">
        <f>Tabla1[[#This Row],[VOLUMEN CONSUMO AGUA LIMPIA LAVANDERIA (m3)]]/Tabla1[[#This Row],[TOTAL CONSUMO AGUA PRODUCCIÓN (m3)]]</f>
        <v>#REF!</v>
      </c>
      <c r="AJ722" s="105">
        <f>'[1]Contadores Por Turno 2026'!D724-'[1]Contadores Por Turno 2026'!D723</f>
        <v>0</v>
      </c>
      <c r="AK722" s="105">
        <v>0</v>
      </c>
      <c r="AL722" s="105"/>
      <c r="AM722" s="105">
        <v>19</v>
      </c>
      <c r="AN722" s="105">
        <v>0</v>
      </c>
      <c r="AO722" s="218">
        <f>'[1]Contadores Por Turno 2026'!R724-'[1]Contadores Por Turno 2026'!R723</f>
        <v>0</v>
      </c>
      <c r="AP722" s="104" t="str">
        <f t="shared" si="5"/>
        <v>%</v>
      </c>
      <c r="AQ722" s="218">
        <v>0</v>
      </c>
      <c r="AR722" s="218">
        <v>8</v>
      </c>
      <c r="AS722" s="105">
        <f>'[1]Contadores Por Turno 2026'!L724-'[1]Contadores Por Turno 2026'!L723</f>
        <v>0</v>
      </c>
      <c r="AT722" s="218" t="e">
        <f>#REF!-#REF!</f>
        <v>#REF!</v>
      </c>
      <c r="AU722" s="102">
        <f>'[1]Contadores Por Turno 2026'!U724-'[1]Contadores Por Turno 2026'!U723</f>
        <v>0</v>
      </c>
      <c r="AV722" s="102">
        <f>'[1]Contadores Por Turno 2026'!V724-'[1]Contadores Por Turno 2026'!V723</f>
        <v>0</v>
      </c>
      <c r="AW722" s="102">
        <f>'[1]Contadores Por Turno 2026'!W724-'[1]Contadores Por Turno 2026'!W723</f>
        <v>0</v>
      </c>
      <c r="AX722" s="102"/>
      <c r="AY722" s="345">
        <f>('[1]Contadores Por Turno 2026'!AD724-'[1]Contadores Por Turno 2026'!AD723)</f>
        <v>0</v>
      </c>
      <c r="AZ722" s="345">
        <f>('[1]Contadores Por Turno 2026'!S724-'[1]Contadores Por Turno 2026'!S723)/1000</f>
        <v>0</v>
      </c>
      <c r="BA722" s="225"/>
      <c r="BB722" s="4"/>
    </row>
    <row r="723" spans="1:54" ht="15.75" thickBot="1" x14ac:dyDescent="0.3">
      <c r="A723" s="23">
        <f>+A722</f>
        <v>46263</v>
      </c>
      <c r="B723" s="17">
        <v>2</v>
      </c>
      <c r="C723" s="17">
        <f>WEEKNUM(Tabla1[[#This Row],[FECHA]],2)</f>
        <v>35</v>
      </c>
      <c r="D723" s="17">
        <f>DAY(Tabla1[[#This Row],[FECHA]])</f>
        <v>29</v>
      </c>
      <c r="E723" s="17" t="e">
        <f>#REF!-#REF!</f>
        <v>#REF!</v>
      </c>
      <c r="F723" s="17" t="e">
        <f>#REF!-#REF!</f>
        <v>#REF!</v>
      </c>
      <c r="H72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3" s="17">
        <f>('[1]Contadores Por Turno 2026'!C725-'[1]Contadores Por Turno 2026'!C724)*10</f>
        <v>0</v>
      </c>
      <c r="J723" s="59">
        <f>Tabla1[[#This Row],[ENTRADA RO 1 (m3)]]</f>
        <v>0</v>
      </c>
      <c r="K723" s="59">
        <f>Tabla1[[#This Row],[RECHAZO ETAPA 1 (m3)]]</f>
        <v>0</v>
      </c>
      <c r="L723" s="59">
        <f>Tabla1[[#This Row],[PERMEADO ETAPA 1  (m3)]]</f>
        <v>0</v>
      </c>
      <c r="M723" s="58" t="e">
        <f>1-(Tabla1[[#This Row],[VOLUMEN ENVIADO A RO (m3)]]-Tabla1[[#This Row],[VOLUMEN ENVIADO PERMEADO RO (m3)]])/Tabla1[[#This Row],[VOLUMEN ENVIADO A RO (m3)]]</f>
        <v>#DIV/0!</v>
      </c>
      <c r="N723" s="59">
        <f>('[1]Contadores Por Turno 2026'!N725-'[1]Contadores Por Turno 2026'!N724)/1000</f>
        <v>0</v>
      </c>
      <c r="O723" s="59">
        <f>('[1]Contadores Por Turno 2026'!O725-'[1]Contadores Por Turno 2026'!O724)</f>
        <v>0</v>
      </c>
      <c r="P723" s="59">
        <f>+Tabla1[[#This Row],[ENTRADA RO 1 (m3)]]-Tabla1[[#This Row],[PERMEADO ETAPA 1  (m3)]]</f>
        <v>0</v>
      </c>
      <c r="Q723" s="58" t="e">
        <f>1-(Tabla1[[#This Row],[VOLUMEN ENVIADO A RO (m3)]]-Tabla1[[#This Row],[VOLUMEN ENVIADO PERMEADO RO (m3)]])/Tabla1[[#This Row],[VOLUMEN ENVIADO A RO (m3)]]</f>
        <v>#DIV/0!</v>
      </c>
      <c r="R723" s="59">
        <v>0</v>
      </c>
      <c r="S723" s="59" t="e">
        <f>((#REF!-#REF!))</f>
        <v>#REF!</v>
      </c>
      <c r="T723" s="59" t="e">
        <f>Tabla1[[#This Row],[ENTRADA ETAPA 2 (m3)]]-Tabla1[[#This Row],[PERMEADO ETAPA 2 (m3)]]</f>
        <v>#REF!</v>
      </c>
      <c r="U723" s="58" t="s">
        <v>18</v>
      </c>
      <c r="V723" s="59">
        <f>Tabla1[[#This Row],[VOLUMEN ENVIADO PERMEADO RO (m3)]]</f>
        <v>0</v>
      </c>
      <c r="W723" s="106" t="e">
        <f>Tabla1[[#This Row],[TOTAL CONSUMO AGUA LIMPIA PRODUCCIÓN (m3)]]+Tabla1[[#This Row],[TOTAL CONSUMO AGUA RECHAZO PRODUCCIÓN (m3)]]</f>
        <v>#REF!</v>
      </c>
      <c r="X7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3" s="106">
        <v>0</v>
      </c>
      <c r="Z723" s="106"/>
      <c r="AA723" s="106" t="e">
        <f>+Tabla1[[#This Row],[VOLUMEN CONSUMO AGUA LIMPIA TINTORERIA (m3)]]</f>
        <v>#REF!</v>
      </c>
      <c r="AB723" s="104" t="e">
        <f>Tabla1[[#This Row],[VOLUMEN CONSUMO AGUA LIMPIA TINTORERIA (m3)]]/Tabla1[[#This Row],[TOTAL CONSUMO AGUA PRODUCCIÓN (m3)]]</f>
        <v>#REF!</v>
      </c>
      <c r="AC723" s="106" t="e">
        <f>Tabla1[[#This Row],[TOTAL CONSUMO AGUA LIMPIA PRODUCCIÓN (m3)]]-Tabla1[[#This Row],[VOLUMEN CONSUMO AGUA LIMPIA LAVANDERIA (m3)]]</f>
        <v>#REF!</v>
      </c>
      <c r="AD723" s="106">
        <v>0</v>
      </c>
      <c r="AE723" s="110"/>
      <c r="AF723" s="110">
        <v>65</v>
      </c>
      <c r="AG723" s="110">
        <v>45</v>
      </c>
      <c r="AH723" s="110">
        <f>Tabla1[[#This Row],[VOLUMEN CONSUMO AGUA LIMPIA LAVANDERIA (m3)]]</f>
        <v>0</v>
      </c>
      <c r="AI723" s="104" t="e">
        <f>Tabla1[[#This Row],[VOLUMEN CONSUMO AGUA LIMPIA LAVANDERIA (m3)]]/Tabla1[[#This Row],[TOTAL CONSUMO AGUA PRODUCCIÓN (m3)]]</f>
        <v>#REF!</v>
      </c>
      <c r="AJ723" s="110">
        <f>'[1]Contadores Por Turno 2026'!D725-'[1]Contadores Por Turno 2026'!D724</f>
        <v>0</v>
      </c>
      <c r="AK723" s="110">
        <v>0</v>
      </c>
      <c r="AL723" s="110"/>
      <c r="AM723" s="110">
        <v>19</v>
      </c>
      <c r="AN723" s="110">
        <v>0</v>
      </c>
      <c r="AO723" s="219">
        <f>'[1]Contadores Por Turno 2026'!R725-'[1]Contadores Por Turno 2026'!R724</f>
        <v>0</v>
      </c>
      <c r="AP723" s="109" t="str">
        <f t="shared" si="5"/>
        <v>%</v>
      </c>
      <c r="AQ723" s="219">
        <v>3814</v>
      </c>
      <c r="AR723" s="219">
        <v>8</v>
      </c>
      <c r="AS723" s="110">
        <f>'[1]Contadores Por Turno 2026'!L725-'[1]Contadores Por Turno 2026'!L724</f>
        <v>0</v>
      </c>
      <c r="AT723" s="219" t="e">
        <f>#REF!-#REF!</f>
        <v>#REF!</v>
      </c>
      <c r="AU723" s="107">
        <f>'[1]Contadores Por Turno 2026'!U725-'[1]Contadores Por Turno 2026'!U724</f>
        <v>0</v>
      </c>
      <c r="AV723" s="107">
        <f>'[1]Contadores Por Turno 2026'!V725-'[1]Contadores Por Turno 2026'!V724</f>
        <v>0</v>
      </c>
      <c r="AW723" s="107">
        <f>'[1]Contadores Por Turno 2026'!W725-'[1]Contadores Por Turno 2026'!W724</f>
        <v>0</v>
      </c>
      <c r="AX723" s="107"/>
      <c r="AY723" s="346">
        <f>('[1]Contadores Por Turno 2026'!AD725-'[1]Contadores Por Turno 2026'!AD724)</f>
        <v>0</v>
      </c>
      <c r="AZ723" s="346">
        <f>('[1]Contadores Por Turno 2026'!S725-'[1]Contadores Por Turno 2026'!S724)/1000</f>
        <v>0</v>
      </c>
      <c r="BA723" s="225"/>
      <c r="BB723" s="4"/>
    </row>
    <row r="724" spans="1:54" ht="15.75" thickBot="1" x14ac:dyDescent="0.3">
      <c r="A724" s="27">
        <f>+A723</f>
        <v>46263</v>
      </c>
      <c r="B724" s="28">
        <v>3</v>
      </c>
      <c r="C724" s="28">
        <f>WEEKNUM(Tabla1[[#This Row],[FECHA]],2)</f>
        <v>35</v>
      </c>
      <c r="D724" s="28">
        <f>DAY(Tabla1[[#This Row],[FECHA]])</f>
        <v>29</v>
      </c>
      <c r="E724" s="28" t="e">
        <f>#REF!-#REF!</f>
        <v>#REF!</v>
      </c>
      <c r="F724" s="28" t="e">
        <f>#REF!-#REF!</f>
        <v>#REF!</v>
      </c>
      <c r="G724" s="28"/>
      <c r="H72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4" s="28">
        <f>('[1]Contadores Por Turno 2026'!C726-'[1]Contadores Por Turno 2026'!C725)*10</f>
        <v>0</v>
      </c>
      <c r="J724" s="61">
        <f>Tabla1[[#This Row],[ENTRADA RO 1 (m3)]]</f>
        <v>0</v>
      </c>
      <c r="K724" s="61">
        <f>Tabla1[[#This Row],[RECHAZO ETAPA 1 (m3)]]</f>
        <v>0</v>
      </c>
      <c r="L724" s="61">
        <f>Tabla1[[#This Row],[PERMEADO ETAPA 1  (m3)]]</f>
        <v>0</v>
      </c>
      <c r="M724" s="60" t="e">
        <f>1-(Tabla1[[#This Row],[VOLUMEN ENVIADO A RO (m3)]]-Tabla1[[#This Row],[VOLUMEN ENVIADO PERMEADO RO (m3)]])/Tabla1[[#This Row],[VOLUMEN ENVIADO A RO (m3)]]</f>
        <v>#DIV/0!</v>
      </c>
      <c r="N724" s="61">
        <f>('[1]Contadores Por Turno 2026'!N726-'[1]Contadores Por Turno 2026'!N725)/1000</f>
        <v>0</v>
      </c>
      <c r="O724" s="61">
        <f>('[1]Contadores Por Turno 2026'!O726-'[1]Contadores Por Turno 2026'!O725)</f>
        <v>0</v>
      </c>
      <c r="P724" s="61">
        <f>+Tabla1[[#This Row],[ENTRADA RO 1 (m3)]]-Tabla1[[#This Row],[PERMEADO ETAPA 1  (m3)]]</f>
        <v>0</v>
      </c>
      <c r="Q724" s="60" t="e">
        <f>1-(Tabla1[[#This Row],[VOLUMEN ENVIADO A RO (m3)]]-Tabla1[[#This Row],[VOLUMEN ENVIADO PERMEADO RO (m3)]])/Tabla1[[#This Row],[VOLUMEN ENVIADO A RO (m3)]]</f>
        <v>#DIV/0!</v>
      </c>
      <c r="R724" s="61">
        <v>0</v>
      </c>
      <c r="S724" s="61" t="e">
        <f>((#REF!-#REF!))</f>
        <v>#REF!</v>
      </c>
      <c r="T724" s="61" t="e">
        <f>Tabla1[[#This Row],[ENTRADA ETAPA 2 (m3)]]-Tabla1[[#This Row],[PERMEADO ETAPA 2 (m3)]]</f>
        <v>#REF!</v>
      </c>
      <c r="U724" s="60" t="s">
        <v>18</v>
      </c>
      <c r="V724" s="61">
        <f>Tabla1[[#This Row],[VOLUMEN ENVIADO PERMEADO RO (m3)]]</f>
        <v>0</v>
      </c>
      <c r="W724" s="111" t="e">
        <f>Tabla1[[#This Row],[TOTAL CONSUMO AGUA LIMPIA PRODUCCIÓN (m3)]]+Tabla1[[#This Row],[TOTAL CONSUMO AGUA RECHAZO PRODUCCIÓN (m3)]]</f>
        <v>#REF!</v>
      </c>
      <c r="X72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4" s="111">
        <v>0</v>
      </c>
      <c r="Z724" s="111"/>
      <c r="AA724" s="111" t="e">
        <f>+Tabla1[[#This Row],[VOLUMEN CONSUMO AGUA LIMPIA TINTORERIA (m3)]]</f>
        <v>#REF!</v>
      </c>
      <c r="AB724" s="104" t="e">
        <f>Tabla1[[#This Row],[VOLUMEN CONSUMO AGUA LIMPIA TINTORERIA (m3)]]/Tabla1[[#This Row],[TOTAL CONSUMO AGUA PRODUCCIÓN (m3)]]</f>
        <v>#REF!</v>
      </c>
      <c r="AC724" s="111" t="e">
        <f>Tabla1[[#This Row],[TOTAL CONSUMO AGUA LIMPIA PRODUCCIÓN (m3)]]-Tabla1[[#This Row],[VOLUMEN CONSUMO AGUA LIMPIA LAVANDERIA (m3)]]</f>
        <v>#REF!</v>
      </c>
      <c r="AD724" s="111">
        <v>0</v>
      </c>
      <c r="AE724" s="115"/>
      <c r="AF724" s="115">
        <v>65</v>
      </c>
      <c r="AG724" s="115">
        <v>45</v>
      </c>
      <c r="AH724" s="115">
        <f>Tabla1[[#This Row],[VOLUMEN CONSUMO AGUA LIMPIA LAVANDERIA (m3)]]</f>
        <v>0</v>
      </c>
      <c r="AI724" s="104" t="e">
        <f>Tabla1[[#This Row],[VOLUMEN CONSUMO AGUA LIMPIA LAVANDERIA (m3)]]/Tabla1[[#This Row],[TOTAL CONSUMO AGUA PRODUCCIÓN (m3)]]</f>
        <v>#REF!</v>
      </c>
      <c r="AJ724" s="115">
        <f>'[1]Contadores Por Turno 2026'!D726-'[1]Contadores Por Turno 2026'!D725</f>
        <v>0</v>
      </c>
      <c r="AK724" s="115">
        <v>0</v>
      </c>
      <c r="AL724" s="115"/>
      <c r="AM724" s="115">
        <v>19</v>
      </c>
      <c r="AN724" s="115">
        <v>0</v>
      </c>
      <c r="AO724" s="220">
        <f>'[1]Contadores Por Turno 2026'!R726-'[1]Contadores Por Turno 2026'!R725</f>
        <v>0</v>
      </c>
      <c r="AP724" s="114" t="str">
        <f t="shared" si="5"/>
        <v>%</v>
      </c>
      <c r="AQ724" s="220">
        <v>0</v>
      </c>
      <c r="AR724" s="220">
        <v>8</v>
      </c>
      <c r="AS724" s="115">
        <f>'[1]Contadores Por Turno 2026'!L726-'[1]Contadores Por Turno 2026'!L725</f>
        <v>0</v>
      </c>
      <c r="AT724" s="220" t="e">
        <f>#REF!-#REF!</f>
        <v>#REF!</v>
      </c>
      <c r="AU724" s="112">
        <f>'[1]Contadores Por Turno 2026'!U726-'[1]Contadores Por Turno 2026'!U725</f>
        <v>0</v>
      </c>
      <c r="AV724" s="112">
        <f>'[1]Contadores Por Turno 2026'!V726-'[1]Contadores Por Turno 2026'!V725</f>
        <v>0</v>
      </c>
      <c r="AW724" s="112">
        <f>'[1]Contadores Por Turno 2026'!W726-'[1]Contadores Por Turno 2026'!W725</f>
        <v>0</v>
      </c>
      <c r="AX724" s="112"/>
      <c r="AY724" s="112">
        <f>('[1]Contadores Por Turno 2026'!AD726-'[1]Contadores Por Turno 2026'!AD725)</f>
        <v>0</v>
      </c>
      <c r="AZ724" s="112">
        <f>('[1]Contadores Por Turno 2026'!S726-'[1]Contadores Por Turno 2026'!S725)/1000</f>
        <v>0</v>
      </c>
      <c r="BA724" s="225"/>
      <c r="BB724" s="4"/>
    </row>
    <row r="725" spans="1:54" ht="15.75" thickBot="1" x14ac:dyDescent="0.3">
      <c r="A725" s="25">
        <f>+A724+1</f>
        <v>46264</v>
      </c>
      <c r="B725" s="26">
        <v>1</v>
      </c>
      <c r="C725" s="26">
        <f>WEEKNUM(Tabla1[[#This Row],[FECHA]],2)</f>
        <v>35</v>
      </c>
      <c r="D725" s="26">
        <f>DAY(Tabla1[[#This Row],[FECHA]])</f>
        <v>30</v>
      </c>
      <c r="E725" s="26" t="e">
        <f>#REF!-#REF!</f>
        <v>#REF!</v>
      </c>
      <c r="F725" s="26" t="e">
        <f>#REF!-#REF!</f>
        <v>#REF!</v>
      </c>
      <c r="G725" s="26"/>
      <c r="H7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5" s="26">
        <f>('[1]Contadores Por Turno 2026'!C727-'[1]Contadores Por Turno 2026'!C726)*10</f>
        <v>0</v>
      </c>
      <c r="J725" s="57">
        <f>Tabla1[[#This Row],[ENTRADA RO 1 (m3)]]</f>
        <v>0</v>
      </c>
      <c r="K725" s="57">
        <f>Tabla1[[#This Row],[RECHAZO ETAPA 1 (m3)]]</f>
        <v>0</v>
      </c>
      <c r="L725" s="57">
        <f>Tabla1[[#This Row],[PERMEADO ETAPA 1  (m3)]]</f>
        <v>0</v>
      </c>
      <c r="M725" s="56" t="e">
        <f>1-(Tabla1[[#This Row],[VOLUMEN ENVIADO A RO (m3)]]-Tabla1[[#This Row],[VOLUMEN ENVIADO PERMEADO RO (m3)]])/Tabla1[[#This Row],[VOLUMEN ENVIADO A RO (m3)]]</f>
        <v>#DIV/0!</v>
      </c>
      <c r="N725" s="57">
        <f>('[1]Contadores Por Turno 2026'!N727-'[1]Contadores Por Turno 2026'!N726)/1000</f>
        <v>0</v>
      </c>
      <c r="O725" s="57">
        <f>('[1]Contadores Por Turno 2026'!O727-'[1]Contadores Por Turno 2026'!O726)</f>
        <v>0</v>
      </c>
      <c r="P725" s="57">
        <f>+Tabla1[[#This Row],[ENTRADA RO 1 (m3)]]-Tabla1[[#This Row],[PERMEADO ETAPA 1  (m3)]]</f>
        <v>0</v>
      </c>
      <c r="Q725" s="56" t="e">
        <f>1-(Tabla1[[#This Row],[VOLUMEN ENVIADO A RO (m3)]]-Tabla1[[#This Row],[VOLUMEN ENVIADO PERMEADO RO (m3)]])/Tabla1[[#This Row],[VOLUMEN ENVIADO A RO (m3)]]</f>
        <v>#DIV/0!</v>
      </c>
      <c r="R725" s="57">
        <v>0</v>
      </c>
      <c r="S725" s="57" t="e">
        <f>((#REF!-#REF!))</f>
        <v>#REF!</v>
      </c>
      <c r="T725" s="57" t="e">
        <f>Tabla1[[#This Row],[ENTRADA ETAPA 2 (m3)]]-Tabla1[[#This Row],[PERMEADO ETAPA 2 (m3)]]</f>
        <v>#REF!</v>
      </c>
      <c r="U725" s="56" t="s">
        <v>18</v>
      </c>
      <c r="V725" s="57">
        <f>Tabla1[[#This Row],[VOLUMEN ENVIADO PERMEADO RO (m3)]]</f>
        <v>0</v>
      </c>
      <c r="W725" s="101" t="e">
        <f>Tabla1[[#This Row],[TOTAL CONSUMO AGUA LIMPIA PRODUCCIÓN (m3)]]+Tabla1[[#This Row],[TOTAL CONSUMO AGUA RECHAZO PRODUCCIÓN (m3)]]</f>
        <v>#REF!</v>
      </c>
      <c r="X72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5" s="101">
        <v>0</v>
      </c>
      <c r="Z725" s="101"/>
      <c r="AA725" s="101" t="e">
        <f>+Tabla1[[#This Row],[VOLUMEN CONSUMO AGUA LIMPIA TINTORERIA (m3)]]</f>
        <v>#REF!</v>
      </c>
      <c r="AB725" s="104" t="e">
        <f>Tabla1[[#This Row],[VOLUMEN CONSUMO AGUA LIMPIA TINTORERIA (m3)]]/Tabla1[[#This Row],[TOTAL CONSUMO AGUA PRODUCCIÓN (m3)]]</f>
        <v>#REF!</v>
      </c>
      <c r="AC725" s="101" t="e">
        <f>Tabla1[[#This Row],[TOTAL CONSUMO AGUA LIMPIA PRODUCCIÓN (m3)]]-Tabla1[[#This Row],[VOLUMEN CONSUMO AGUA LIMPIA LAVANDERIA (m3)]]</f>
        <v>#REF!</v>
      </c>
      <c r="AD725" s="101">
        <v>0</v>
      </c>
      <c r="AE725" s="105"/>
      <c r="AF725" s="105">
        <v>65</v>
      </c>
      <c r="AG725" s="105">
        <v>45</v>
      </c>
      <c r="AH725" s="105">
        <f>Tabla1[[#This Row],[VOLUMEN CONSUMO AGUA LIMPIA LAVANDERIA (m3)]]</f>
        <v>0</v>
      </c>
      <c r="AI725" s="104" t="e">
        <f>Tabla1[[#This Row],[VOLUMEN CONSUMO AGUA LIMPIA LAVANDERIA (m3)]]/Tabla1[[#This Row],[TOTAL CONSUMO AGUA PRODUCCIÓN (m3)]]</f>
        <v>#REF!</v>
      </c>
      <c r="AJ725" s="105">
        <f>'[1]Contadores Por Turno 2026'!D727-'[1]Contadores Por Turno 2026'!D726</f>
        <v>0</v>
      </c>
      <c r="AK725" s="105">
        <v>0</v>
      </c>
      <c r="AL725" s="105"/>
      <c r="AM725" s="105">
        <v>19</v>
      </c>
      <c r="AN725" s="105">
        <v>0</v>
      </c>
      <c r="AO725" s="218">
        <f>'[1]Contadores Por Turno 2026'!R727-'[1]Contadores Por Turno 2026'!R726</f>
        <v>0</v>
      </c>
      <c r="AP725" s="104" t="str">
        <f t="shared" si="5"/>
        <v>%</v>
      </c>
      <c r="AQ725" s="218">
        <v>0</v>
      </c>
      <c r="AR725" s="218">
        <v>8</v>
      </c>
      <c r="AS725" s="105">
        <f>'[1]Contadores Por Turno 2026'!L727-'[1]Contadores Por Turno 2026'!L726</f>
        <v>0</v>
      </c>
      <c r="AT725" s="218" t="e">
        <f>#REF!-#REF!</f>
        <v>#REF!</v>
      </c>
      <c r="AU725" s="102">
        <f>'[1]Contadores Por Turno 2026'!U727-'[1]Contadores Por Turno 2026'!U726</f>
        <v>0</v>
      </c>
      <c r="AV725" s="102">
        <f>'[1]Contadores Por Turno 2026'!V727-'[1]Contadores Por Turno 2026'!V726</f>
        <v>0</v>
      </c>
      <c r="AW725" s="102">
        <f>'[1]Contadores Por Turno 2026'!W727-'[1]Contadores Por Turno 2026'!W726</f>
        <v>0</v>
      </c>
      <c r="AX725" s="102"/>
      <c r="AY725" s="345">
        <f>('[1]Contadores Por Turno 2026'!AD727-'[1]Contadores Por Turno 2026'!AD726)</f>
        <v>0</v>
      </c>
      <c r="AZ725" s="345">
        <f>('[1]Contadores Por Turno 2026'!S727-'[1]Contadores Por Turno 2026'!S726)/1000</f>
        <v>0</v>
      </c>
      <c r="BA725" s="225"/>
      <c r="BB725" s="4"/>
    </row>
    <row r="726" spans="1:54" ht="15.75" thickBot="1" x14ac:dyDescent="0.3">
      <c r="A726" s="23">
        <f>+A725</f>
        <v>46264</v>
      </c>
      <c r="B726" s="17">
        <v>2</v>
      </c>
      <c r="C726" s="17">
        <f>WEEKNUM(Tabla1[[#This Row],[FECHA]],2)</f>
        <v>35</v>
      </c>
      <c r="D726" s="17">
        <f>DAY(Tabla1[[#This Row],[FECHA]])</f>
        <v>30</v>
      </c>
      <c r="E726" s="17" t="e">
        <f>#REF!-#REF!</f>
        <v>#REF!</v>
      </c>
      <c r="F726" s="17" t="e">
        <f>#REF!-#REF!</f>
        <v>#REF!</v>
      </c>
      <c r="H72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6" s="17">
        <f>('[1]Contadores Por Turno 2026'!C728-'[1]Contadores Por Turno 2026'!C727)*10</f>
        <v>0</v>
      </c>
      <c r="J726" s="59">
        <f>Tabla1[[#This Row],[ENTRADA RO 1 (m3)]]</f>
        <v>0</v>
      </c>
      <c r="K726" s="59">
        <f>Tabla1[[#This Row],[RECHAZO ETAPA 1 (m3)]]</f>
        <v>0</v>
      </c>
      <c r="L726" s="59">
        <f>Tabla1[[#This Row],[PERMEADO ETAPA 1  (m3)]]</f>
        <v>0</v>
      </c>
      <c r="M726" s="58" t="e">
        <f>1-(Tabla1[[#This Row],[VOLUMEN ENVIADO A RO (m3)]]-Tabla1[[#This Row],[VOLUMEN ENVIADO PERMEADO RO (m3)]])/Tabla1[[#This Row],[VOLUMEN ENVIADO A RO (m3)]]</f>
        <v>#DIV/0!</v>
      </c>
      <c r="N726" s="59">
        <f>('[1]Contadores Por Turno 2026'!N728-'[1]Contadores Por Turno 2026'!N727)/1000</f>
        <v>0</v>
      </c>
      <c r="O726" s="59">
        <f>('[1]Contadores Por Turno 2026'!O728-'[1]Contadores Por Turno 2026'!O727)</f>
        <v>0</v>
      </c>
      <c r="P726" s="59">
        <f>+Tabla1[[#This Row],[ENTRADA RO 1 (m3)]]-Tabla1[[#This Row],[PERMEADO ETAPA 1  (m3)]]</f>
        <v>0</v>
      </c>
      <c r="Q726" s="58" t="e">
        <f>1-(Tabla1[[#This Row],[VOLUMEN ENVIADO A RO (m3)]]-Tabla1[[#This Row],[VOLUMEN ENVIADO PERMEADO RO (m3)]])/Tabla1[[#This Row],[VOLUMEN ENVIADO A RO (m3)]]</f>
        <v>#DIV/0!</v>
      </c>
      <c r="R726" s="59">
        <v>0</v>
      </c>
      <c r="S726" s="59" t="e">
        <f>((#REF!-#REF!))</f>
        <v>#REF!</v>
      </c>
      <c r="T726" s="59" t="e">
        <f>Tabla1[[#This Row],[ENTRADA ETAPA 2 (m3)]]-Tabla1[[#This Row],[PERMEADO ETAPA 2 (m3)]]</f>
        <v>#REF!</v>
      </c>
      <c r="U726" s="58" t="s">
        <v>18</v>
      </c>
      <c r="V726" s="59">
        <f>Tabla1[[#This Row],[VOLUMEN ENVIADO PERMEADO RO (m3)]]</f>
        <v>0</v>
      </c>
      <c r="W726" s="106" t="e">
        <f>Tabla1[[#This Row],[TOTAL CONSUMO AGUA LIMPIA PRODUCCIÓN (m3)]]+Tabla1[[#This Row],[TOTAL CONSUMO AGUA RECHAZO PRODUCCIÓN (m3)]]</f>
        <v>#REF!</v>
      </c>
      <c r="X7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6" s="106">
        <v>0</v>
      </c>
      <c r="Z726" s="106"/>
      <c r="AA726" s="106" t="e">
        <f>+Tabla1[[#This Row],[VOLUMEN CONSUMO AGUA LIMPIA TINTORERIA (m3)]]</f>
        <v>#REF!</v>
      </c>
      <c r="AB726" s="104" t="e">
        <f>Tabla1[[#This Row],[VOLUMEN CONSUMO AGUA LIMPIA TINTORERIA (m3)]]/Tabla1[[#This Row],[TOTAL CONSUMO AGUA PRODUCCIÓN (m3)]]</f>
        <v>#REF!</v>
      </c>
      <c r="AC726" s="106" t="e">
        <f>Tabla1[[#This Row],[TOTAL CONSUMO AGUA LIMPIA PRODUCCIÓN (m3)]]-Tabla1[[#This Row],[VOLUMEN CONSUMO AGUA LIMPIA LAVANDERIA (m3)]]</f>
        <v>#REF!</v>
      </c>
      <c r="AD726" s="106">
        <v>0</v>
      </c>
      <c r="AE726" s="110"/>
      <c r="AF726" s="110">
        <v>65</v>
      </c>
      <c r="AG726" s="110">
        <v>45</v>
      </c>
      <c r="AH726" s="110">
        <f>Tabla1[[#This Row],[VOLUMEN CONSUMO AGUA LIMPIA LAVANDERIA (m3)]]</f>
        <v>0</v>
      </c>
      <c r="AI726" s="104" t="e">
        <f>Tabla1[[#This Row],[VOLUMEN CONSUMO AGUA LIMPIA LAVANDERIA (m3)]]/Tabla1[[#This Row],[TOTAL CONSUMO AGUA PRODUCCIÓN (m3)]]</f>
        <v>#REF!</v>
      </c>
      <c r="AJ726" s="110">
        <f>'[1]Contadores Por Turno 2026'!D728-'[1]Contadores Por Turno 2026'!D727</f>
        <v>0</v>
      </c>
      <c r="AK726" s="110">
        <v>0</v>
      </c>
      <c r="AL726" s="110"/>
      <c r="AM726" s="110">
        <v>19</v>
      </c>
      <c r="AN726" s="110">
        <v>0</v>
      </c>
      <c r="AO726" s="219">
        <f>'[1]Contadores Por Turno 2026'!R728-'[1]Contadores Por Turno 2026'!R727</f>
        <v>0</v>
      </c>
      <c r="AP726" s="109" t="str">
        <f t="shared" si="5"/>
        <v>%</v>
      </c>
      <c r="AQ726" s="219">
        <v>0</v>
      </c>
      <c r="AR726" s="219">
        <v>8</v>
      </c>
      <c r="AS726" s="110">
        <f>'[1]Contadores Por Turno 2026'!L728-'[1]Contadores Por Turno 2026'!L727</f>
        <v>0</v>
      </c>
      <c r="AT726" s="219" t="e">
        <f>#REF!-#REF!</f>
        <v>#REF!</v>
      </c>
      <c r="AU726" s="107">
        <f>'[1]Contadores Por Turno 2026'!U728-'[1]Contadores Por Turno 2026'!U727</f>
        <v>0</v>
      </c>
      <c r="AV726" s="107">
        <f>'[1]Contadores Por Turno 2026'!V728-'[1]Contadores Por Turno 2026'!V727</f>
        <v>0</v>
      </c>
      <c r="AW726" s="107">
        <f>'[1]Contadores Por Turno 2026'!W728-'[1]Contadores Por Turno 2026'!W727</f>
        <v>0</v>
      </c>
      <c r="AX726" s="107"/>
      <c r="AY726" s="346">
        <f>('[1]Contadores Por Turno 2026'!AD728-'[1]Contadores Por Turno 2026'!AD727)</f>
        <v>0</v>
      </c>
      <c r="AZ726" s="346">
        <f>('[1]Contadores Por Turno 2026'!S728-'[1]Contadores Por Turno 2026'!S727)/1000</f>
        <v>0</v>
      </c>
      <c r="BA726" s="225"/>
      <c r="BB726" s="4"/>
    </row>
    <row r="727" spans="1:54" ht="15.75" thickBot="1" x14ac:dyDescent="0.3">
      <c r="A727" s="27">
        <f>+A726</f>
        <v>46264</v>
      </c>
      <c r="B727" s="28">
        <v>3</v>
      </c>
      <c r="C727" s="28">
        <f>WEEKNUM(Tabla1[[#This Row],[FECHA]],2)</f>
        <v>35</v>
      </c>
      <c r="D727" s="28">
        <f>DAY(Tabla1[[#This Row],[FECHA]])</f>
        <v>30</v>
      </c>
      <c r="E727" s="28" t="e">
        <f>#REF!-#REF!</f>
        <v>#REF!</v>
      </c>
      <c r="F727" s="28" t="e">
        <f>#REF!-#REF!</f>
        <v>#REF!</v>
      </c>
      <c r="G727" s="28"/>
      <c r="H72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7" s="28">
        <f>('[1]Contadores Por Turno 2026'!C729-'[1]Contadores Por Turno 2026'!C728)*10</f>
        <v>0</v>
      </c>
      <c r="J727" s="61">
        <f>Tabla1[[#This Row],[ENTRADA RO 1 (m3)]]</f>
        <v>0</v>
      </c>
      <c r="K727" s="61">
        <f>Tabla1[[#This Row],[RECHAZO ETAPA 1 (m3)]]</f>
        <v>0</v>
      </c>
      <c r="L727" s="61">
        <f>Tabla1[[#This Row],[PERMEADO ETAPA 1  (m3)]]</f>
        <v>0</v>
      </c>
      <c r="M727" s="60" t="e">
        <f>1-(Tabla1[[#This Row],[VOLUMEN ENVIADO A RO (m3)]]-Tabla1[[#This Row],[VOLUMEN ENVIADO PERMEADO RO (m3)]])/Tabla1[[#This Row],[VOLUMEN ENVIADO A RO (m3)]]</f>
        <v>#DIV/0!</v>
      </c>
      <c r="N727" s="61">
        <f>('[1]Contadores Por Turno 2026'!N729-'[1]Contadores Por Turno 2026'!N728)/1000</f>
        <v>0</v>
      </c>
      <c r="O727" s="61">
        <f>('[1]Contadores Por Turno 2026'!O729-'[1]Contadores Por Turno 2026'!O728)</f>
        <v>0</v>
      </c>
      <c r="P727" s="61">
        <f>+Tabla1[[#This Row],[ENTRADA RO 1 (m3)]]-Tabla1[[#This Row],[PERMEADO ETAPA 1  (m3)]]</f>
        <v>0</v>
      </c>
      <c r="Q727" s="60" t="e">
        <f>1-(Tabla1[[#This Row],[VOLUMEN ENVIADO A RO (m3)]]-Tabla1[[#This Row],[VOLUMEN ENVIADO PERMEADO RO (m3)]])/Tabla1[[#This Row],[VOLUMEN ENVIADO A RO (m3)]]</f>
        <v>#DIV/0!</v>
      </c>
      <c r="R727" s="61">
        <v>0</v>
      </c>
      <c r="S727" s="61" t="e">
        <f>((#REF!-#REF!))</f>
        <v>#REF!</v>
      </c>
      <c r="T727" s="61" t="e">
        <f>Tabla1[[#This Row],[ENTRADA ETAPA 2 (m3)]]-Tabla1[[#This Row],[PERMEADO ETAPA 2 (m3)]]</f>
        <v>#REF!</v>
      </c>
      <c r="U727" s="60" t="s">
        <v>18</v>
      </c>
      <c r="V727" s="61">
        <f>Tabla1[[#This Row],[VOLUMEN ENVIADO PERMEADO RO (m3)]]</f>
        <v>0</v>
      </c>
      <c r="W727" s="111" t="e">
        <f>Tabla1[[#This Row],[TOTAL CONSUMO AGUA LIMPIA PRODUCCIÓN (m3)]]+Tabla1[[#This Row],[TOTAL CONSUMO AGUA RECHAZO PRODUCCIÓN (m3)]]</f>
        <v>#REF!</v>
      </c>
      <c r="X72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7" s="111">
        <v>0</v>
      </c>
      <c r="Z727" s="111"/>
      <c r="AA727" s="111" t="e">
        <f>+Tabla1[[#This Row],[VOLUMEN CONSUMO AGUA LIMPIA TINTORERIA (m3)]]</f>
        <v>#REF!</v>
      </c>
      <c r="AB727" s="104" t="e">
        <f>Tabla1[[#This Row],[VOLUMEN CONSUMO AGUA LIMPIA TINTORERIA (m3)]]/Tabla1[[#This Row],[TOTAL CONSUMO AGUA PRODUCCIÓN (m3)]]</f>
        <v>#REF!</v>
      </c>
      <c r="AC727" s="111" t="e">
        <f>Tabla1[[#This Row],[TOTAL CONSUMO AGUA LIMPIA PRODUCCIÓN (m3)]]-Tabla1[[#This Row],[VOLUMEN CONSUMO AGUA LIMPIA LAVANDERIA (m3)]]</f>
        <v>#REF!</v>
      </c>
      <c r="AD727" s="111">
        <v>0</v>
      </c>
      <c r="AE727" s="115"/>
      <c r="AF727" s="115">
        <v>65</v>
      </c>
      <c r="AG727" s="115">
        <v>45</v>
      </c>
      <c r="AH727" s="115">
        <f>Tabla1[[#This Row],[VOLUMEN CONSUMO AGUA LIMPIA LAVANDERIA (m3)]]</f>
        <v>0</v>
      </c>
      <c r="AI727" s="104" t="e">
        <f>Tabla1[[#This Row],[VOLUMEN CONSUMO AGUA LIMPIA LAVANDERIA (m3)]]/Tabla1[[#This Row],[TOTAL CONSUMO AGUA PRODUCCIÓN (m3)]]</f>
        <v>#REF!</v>
      </c>
      <c r="AJ727" s="115">
        <f>'[1]Contadores Por Turno 2026'!D729-'[1]Contadores Por Turno 2026'!D728</f>
        <v>0</v>
      </c>
      <c r="AK727" s="115">
        <v>0</v>
      </c>
      <c r="AL727" s="115"/>
      <c r="AM727" s="115">
        <v>19</v>
      </c>
      <c r="AN727" s="115">
        <v>0</v>
      </c>
      <c r="AO727" s="220">
        <f>'[1]Contadores Por Turno 2026'!R729-'[1]Contadores Por Turno 2026'!R728</f>
        <v>0</v>
      </c>
      <c r="AP727" s="114" t="str">
        <f t="shared" si="5"/>
        <v>%</v>
      </c>
      <c r="AQ727" s="220">
        <v>0</v>
      </c>
      <c r="AR727" s="220">
        <v>8</v>
      </c>
      <c r="AS727" s="115">
        <f>'[1]Contadores Por Turno 2026'!L729-'[1]Contadores Por Turno 2026'!L728</f>
        <v>0</v>
      </c>
      <c r="AT727" s="220" t="e">
        <f>#REF!-#REF!</f>
        <v>#REF!</v>
      </c>
      <c r="AU727" s="112">
        <f>'[1]Contadores Por Turno 2026'!U729-'[1]Contadores Por Turno 2026'!U728</f>
        <v>0</v>
      </c>
      <c r="AV727" s="112">
        <f>'[1]Contadores Por Turno 2026'!V729-'[1]Contadores Por Turno 2026'!V728</f>
        <v>0</v>
      </c>
      <c r="AW727" s="112">
        <f>'[1]Contadores Por Turno 2026'!W729-'[1]Contadores Por Turno 2026'!W728</f>
        <v>0</v>
      </c>
      <c r="AX727" s="112"/>
      <c r="AY727" s="112">
        <f>('[1]Contadores Por Turno 2026'!AD729-'[1]Contadores Por Turno 2026'!AD728)</f>
        <v>0</v>
      </c>
      <c r="AZ727" s="112">
        <f>('[1]Contadores Por Turno 2026'!S729-'[1]Contadores Por Turno 2026'!S728)/1000</f>
        <v>0</v>
      </c>
      <c r="BA727" s="225"/>
      <c r="BB727" s="4"/>
    </row>
    <row r="728" spans="1:54" ht="15.75" thickBot="1" x14ac:dyDescent="0.3">
      <c r="A728" s="25">
        <f>+A727+1</f>
        <v>46265</v>
      </c>
      <c r="B728" s="26">
        <v>1</v>
      </c>
      <c r="C728" s="26">
        <f>WEEKNUM(Tabla1[[#This Row],[FECHA]],2)</f>
        <v>36</v>
      </c>
      <c r="D728" s="26">
        <f>DAY(Tabla1[[#This Row],[FECHA]])</f>
        <v>31</v>
      </c>
      <c r="E728" s="26" t="e">
        <f>#REF!-#REF!</f>
        <v>#REF!</v>
      </c>
      <c r="F728" s="26" t="e">
        <f>#REF!-#REF!</f>
        <v>#REF!</v>
      </c>
      <c r="G728" s="26"/>
      <c r="H7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8" s="26">
        <f>('[1]Contadores Por Turno 2026'!C730-'[1]Contadores Por Turno 2026'!C729)*10</f>
        <v>0</v>
      </c>
      <c r="J728" s="57">
        <f>Tabla1[[#This Row],[ENTRADA RO 1 (m3)]]</f>
        <v>0</v>
      </c>
      <c r="K728" s="57">
        <f>Tabla1[[#This Row],[RECHAZO ETAPA 1 (m3)]]</f>
        <v>0</v>
      </c>
      <c r="L728" s="57">
        <f>Tabla1[[#This Row],[PERMEADO ETAPA 1  (m3)]]</f>
        <v>0</v>
      </c>
      <c r="M728" s="56" t="e">
        <f>1-(Tabla1[[#This Row],[VOLUMEN ENVIADO A RO (m3)]]-Tabla1[[#This Row],[VOLUMEN ENVIADO PERMEADO RO (m3)]])/Tabla1[[#This Row],[VOLUMEN ENVIADO A RO (m3)]]</f>
        <v>#DIV/0!</v>
      </c>
      <c r="N728" s="57">
        <f>('[1]Contadores Por Turno 2026'!N730-'[1]Contadores Por Turno 2026'!N729)/1000</f>
        <v>0</v>
      </c>
      <c r="O728" s="57">
        <f>('[1]Contadores Por Turno 2026'!O730-'[1]Contadores Por Turno 2026'!O729)</f>
        <v>0</v>
      </c>
      <c r="P728" s="57">
        <f>+Tabla1[[#This Row],[ENTRADA RO 1 (m3)]]-Tabla1[[#This Row],[PERMEADO ETAPA 1  (m3)]]</f>
        <v>0</v>
      </c>
      <c r="Q728" s="56" t="e">
        <f>1-(Tabla1[[#This Row],[VOLUMEN ENVIADO A RO (m3)]]-Tabla1[[#This Row],[VOLUMEN ENVIADO PERMEADO RO (m3)]])/Tabla1[[#This Row],[VOLUMEN ENVIADO A RO (m3)]]</f>
        <v>#DIV/0!</v>
      </c>
      <c r="R728" s="57">
        <v>0</v>
      </c>
      <c r="S728" s="57" t="e">
        <f>((#REF!-#REF!))</f>
        <v>#REF!</v>
      </c>
      <c r="T728" s="57" t="e">
        <f>Tabla1[[#This Row],[ENTRADA ETAPA 2 (m3)]]-Tabla1[[#This Row],[PERMEADO ETAPA 2 (m3)]]</f>
        <v>#REF!</v>
      </c>
      <c r="U728" s="56" t="s">
        <v>18</v>
      </c>
      <c r="V728" s="57">
        <f>Tabla1[[#This Row],[VOLUMEN ENVIADO PERMEADO RO (m3)]]</f>
        <v>0</v>
      </c>
      <c r="W728" s="101" t="e">
        <f>Tabla1[[#This Row],[TOTAL CONSUMO AGUA LIMPIA PRODUCCIÓN (m3)]]+Tabla1[[#This Row],[TOTAL CONSUMO AGUA RECHAZO PRODUCCIÓN (m3)]]</f>
        <v>#REF!</v>
      </c>
      <c r="X72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8" s="101">
        <v>0</v>
      </c>
      <c r="Z728" s="101"/>
      <c r="AA728" s="101" t="e">
        <f>+Tabla1[[#This Row],[VOLUMEN CONSUMO AGUA LIMPIA TINTORERIA (m3)]]</f>
        <v>#REF!</v>
      </c>
      <c r="AB728" s="104" t="e">
        <f>Tabla1[[#This Row],[VOLUMEN CONSUMO AGUA LIMPIA TINTORERIA (m3)]]/Tabla1[[#This Row],[TOTAL CONSUMO AGUA PRODUCCIÓN (m3)]]</f>
        <v>#REF!</v>
      </c>
      <c r="AC728" s="101" t="e">
        <f>Tabla1[[#This Row],[TOTAL CONSUMO AGUA LIMPIA PRODUCCIÓN (m3)]]-Tabla1[[#This Row],[VOLUMEN CONSUMO AGUA LIMPIA LAVANDERIA (m3)]]</f>
        <v>#REF!</v>
      </c>
      <c r="AD728" s="101">
        <v>0</v>
      </c>
      <c r="AE728" s="105"/>
      <c r="AF728" s="105">
        <v>65</v>
      </c>
      <c r="AG728" s="105">
        <v>45</v>
      </c>
      <c r="AH728" s="105">
        <f>Tabla1[[#This Row],[VOLUMEN CONSUMO AGUA LIMPIA LAVANDERIA (m3)]]</f>
        <v>0</v>
      </c>
      <c r="AI728" s="104" t="e">
        <f>Tabla1[[#This Row],[VOLUMEN CONSUMO AGUA LIMPIA LAVANDERIA (m3)]]/Tabla1[[#This Row],[TOTAL CONSUMO AGUA PRODUCCIÓN (m3)]]</f>
        <v>#REF!</v>
      </c>
      <c r="AJ728" s="105">
        <f>'[1]Contadores Por Turno 2026'!D730-'[1]Contadores Por Turno 2026'!D729</f>
        <v>0</v>
      </c>
      <c r="AK728" s="105">
        <v>0</v>
      </c>
      <c r="AL728" s="105"/>
      <c r="AM728" s="105">
        <v>19</v>
      </c>
      <c r="AN728" s="105">
        <v>0</v>
      </c>
      <c r="AO728" s="218">
        <f>'[1]Contadores Por Turno 2026'!R730-'[1]Contadores Por Turno 2026'!R729</f>
        <v>0</v>
      </c>
      <c r="AP728" s="104" t="str">
        <f t="shared" si="5"/>
        <v>%</v>
      </c>
      <c r="AQ728" s="218">
        <v>0</v>
      </c>
      <c r="AR728" s="218">
        <v>8</v>
      </c>
      <c r="AS728" s="105">
        <f>'[1]Contadores Por Turno 2026'!L730-'[1]Contadores Por Turno 2026'!L729</f>
        <v>0</v>
      </c>
      <c r="AT728" s="218" t="e">
        <f>#REF!-#REF!</f>
        <v>#REF!</v>
      </c>
      <c r="AU728" s="102">
        <f>'[1]Contadores Por Turno 2026'!U730-'[1]Contadores Por Turno 2026'!U729</f>
        <v>0</v>
      </c>
      <c r="AV728" s="102">
        <f>'[1]Contadores Por Turno 2026'!V730-'[1]Contadores Por Turno 2026'!V729</f>
        <v>0</v>
      </c>
      <c r="AW728" s="102">
        <f>'[1]Contadores Por Turno 2026'!W730-'[1]Contadores Por Turno 2026'!W729</f>
        <v>0</v>
      </c>
      <c r="AX728" s="102"/>
      <c r="AY728" s="345">
        <f>('[1]Contadores Por Turno 2026'!AD730-'[1]Contadores Por Turno 2026'!AD729)</f>
        <v>0</v>
      </c>
      <c r="AZ728" s="345">
        <f>('[1]Contadores Por Turno 2026'!S730-'[1]Contadores Por Turno 2026'!S729)/1000</f>
        <v>0</v>
      </c>
      <c r="BA728" s="225"/>
      <c r="BB728" s="4"/>
    </row>
    <row r="729" spans="1:54" ht="15.75" thickBot="1" x14ac:dyDescent="0.3">
      <c r="A729" s="23">
        <f>+A728</f>
        <v>46265</v>
      </c>
      <c r="B729" s="17">
        <v>2</v>
      </c>
      <c r="C729" s="17">
        <f>WEEKNUM(Tabla1[[#This Row],[FECHA]],2)</f>
        <v>36</v>
      </c>
      <c r="D729" s="17">
        <f>DAY(Tabla1[[#This Row],[FECHA]])</f>
        <v>31</v>
      </c>
      <c r="E729" s="17" t="e">
        <f>#REF!-#REF!</f>
        <v>#REF!</v>
      </c>
      <c r="F729" s="17" t="e">
        <f>#REF!-#REF!</f>
        <v>#REF!</v>
      </c>
      <c r="H72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9" s="17">
        <f>('[1]Contadores Por Turno 2026'!C731-'[1]Contadores Por Turno 2026'!C730)*10</f>
        <v>0</v>
      </c>
      <c r="J729" s="59">
        <f>Tabla1[[#This Row],[ENTRADA RO 1 (m3)]]</f>
        <v>0</v>
      </c>
      <c r="K729" s="59">
        <f>Tabla1[[#This Row],[RECHAZO ETAPA 1 (m3)]]</f>
        <v>0</v>
      </c>
      <c r="L729" s="59">
        <f>Tabla1[[#This Row],[PERMEADO ETAPA 1  (m3)]]</f>
        <v>0</v>
      </c>
      <c r="M729" s="58" t="e">
        <f>1-(Tabla1[[#This Row],[VOLUMEN ENVIADO A RO (m3)]]-Tabla1[[#This Row],[VOLUMEN ENVIADO PERMEADO RO (m3)]])/Tabla1[[#This Row],[VOLUMEN ENVIADO A RO (m3)]]</f>
        <v>#DIV/0!</v>
      </c>
      <c r="N729" s="59">
        <f>('[1]Contadores Por Turno 2026'!N731-'[1]Contadores Por Turno 2026'!N730)/1000</f>
        <v>0</v>
      </c>
      <c r="O729" s="59">
        <f>('[1]Contadores Por Turno 2026'!O731-'[1]Contadores Por Turno 2026'!O730)</f>
        <v>0</v>
      </c>
      <c r="P729" s="59">
        <f>+Tabla1[[#This Row],[ENTRADA RO 1 (m3)]]-Tabla1[[#This Row],[PERMEADO ETAPA 1  (m3)]]</f>
        <v>0</v>
      </c>
      <c r="Q729" s="58" t="e">
        <f>1-(Tabla1[[#This Row],[VOLUMEN ENVIADO A RO (m3)]]-Tabla1[[#This Row],[VOLUMEN ENVIADO PERMEADO RO (m3)]])/Tabla1[[#This Row],[VOLUMEN ENVIADO A RO (m3)]]</f>
        <v>#DIV/0!</v>
      </c>
      <c r="R729" s="59">
        <v>0</v>
      </c>
      <c r="S729" s="59" t="e">
        <f>((#REF!-#REF!))</f>
        <v>#REF!</v>
      </c>
      <c r="T729" s="59" t="e">
        <f>Tabla1[[#This Row],[ENTRADA ETAPA 2 (m3)]]-Tabla1[[#This Row],[PERMEADO ETAPA 2 (m3)]]</f>
        <v>#REF!</v>
      </c>
      <c r="U729" s="58" t="s">
        <v>18</v>
      </c>
      <c r="V729" s="59">
        <f>Tabla1[[#This Row],[VOLUMEN ENVIADO PERMEADO RO (m3)]]</f>
        <v>0</v>
      </c>
      <c r="W729" s="106" t="e">
        <f>Tabla1[[#This Row],[TOTAL CONSUMO AGUA LIMPIA PRODUCCIÓN (m3)]]+Tabla1[[#This Row],[TOTAL CONSUMO AGUA RECHAZO PRODUCCIÓN (m3)]]</f>
        <v>#REF!</v>
      </c>
      <c r="X7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9" s="106">
        <v>0</v>
      </c>
      <c r="Z729" s="106"/>
      <c r="AA729" s="106" t="e">
        <f>+Tabla1[[#This Row],[VOLUMEN CONSUMO AGUA LIMPIA TINTORERIA (m3)]]</f>
        <v>#REF!</v>
      </c>
      <c r="AB729" s="104" t="e">
        <f>Tabla1[[#This Row],[VOLUMEN CONSUMO AGUA LIMPIA TINTORERIA (m3)]]/Tabla1[[#This Row],[TOTAL CONSUMO AGUA PRODUCCIÓN (m3)]]</f>
        <v>#REF!</v>
      </c>
      <c r="AC729" s="106" t="e">
        <f>Tabla1[[#This Row],[TOTAL CONSUMO AGUA LIMPIA PRODUCCIÓN (m3)]]-Tabla1[[#This Row],[VOLUMEN CONSUMO AGUA LIMPIA LAVANDERIA (m3)]]</f>
        <v>#REF!</v>
      </c>
      <c r="AD729" s="106">
        <v>0</v>
      </c>
      <c r="AE729" s="110"/>
      <c r="AF729" s="110">
        <v>65</v>
      </c>
      <c r="AG729" s="110">
        <v>45</v>
      </c>
      <c r="AH729" s="110">
        <f>Tabla1[[#This Row],[VOLUMEN CONSUMO AGUA LIMPIA LAVANDERIA (m3)]]</f>
        <v>0</v>
      </c>
      <c r="AI729" s="104" t="e">
        <f>Tabla1[[#This Row],[VOLUMEN CONSUMO AGUA LIMPIA LAVANDERIA (m3)]]/Tabla1[[#This Row],[TOTAL CONSUMO AGUA PRODUCCIÓN (m3)]]</f>
        <v>#REF!</v>
      </c>
      <c r="AJ729" s="110">
        <f>'[1]Contadores Por Turno 2026'!D731-'[1]Contadores Por Turno 2026'!D730</f>
        <v>0</v>
      </c>
      <c r="AK729" s="110">
        <v>0</v>
      </c>
      <c r="AL729" s="110"/>
      <c r="AM729" s="110">
        <v>19</v>
      </c>
      <c r="AN729" s="110">
        <v>0</v>
      </c>
      <c r="AO729" s="219">
        <f>'[1]Contadores Por Turno 2026'!R731-'[1]Contadores Por Turno 2026'!R730</f>
        <v>0</v>
      </c>
      <c r="AP729" s="109" t="str">
        <f t="shared" si="5"/>
        <v>%</v>
      </c>
      <c r="AQ729" s="219">
        <v>0</v>
      </c>
      <c r="AR729" s="219">
        <v>8</v>
      </c>
      <c r="AS729" s="110">
        <f>'[1]Contadores Por Turno 2026'!L731-'[1]Contadores Por Turno 2026'!L730</f>
        <v>0</v>
      </c>
      <c r="AT729" s="219" t="e">
        <f>#REF!-#REF!</f>
        <v>#REF!</v>
      </c>
      <c r="AU729" s="107">
        <f>'[1]Contadores Por Turno 2026'!U731-'[1]Contadores Por Turno 2026'!U730</f>
        <v>0</v>
      </c>
      <c r="AV729" s="107">
        <f>'[1]Contadores Por Turno 2026'!V731-'[1]Contadores Por Turno 2026'!V730</f>
        <v>0</v>
      </c>
      <c r="AW729" s="107">
        <f>'[1]Contadores Por Turno 2026'!W731-'[1]Contadores Por Turno 2026'!W730</f>
        <v>0</v>
      </c>
      <c r="AX729" s="107"/>
      <c r="AY729" s="346">
        <f>('[1]Contadores Por Turno 2026'!AD731-'[1]Contadores Por Turno 2026'!AD730)</f>
        <v>0</v>
      </c>
      <c r="AZ729" s="346">
        <f>('[1]Contadores Por Turno 2026'!S731-'[1]Contadores Por Turno 2026'!S730)/1000</f>
        <v>0</v>
      </c>
      <c r="BA729" s="225"/>
      <c r="BB729" s="4"/>
    </row>
    <row r="730" spans="1:54" ht="15.75" thickBot="1" x14ac:dyDescent="0.3">
      <c r="A730" s="27">
        <f>+A729</f>
        <v>46265</v>
      </c>
      <c r="B730" s="28">
        <v>3</v>
      </c>
      <c r="C730" s="28">
        <f>WEEKNUM(Tabla1[[#This Row],[FECHA]],2)</f>
        <v>36</v>
      </c>
      <c r="D730" s="28">
        <f>DAY(Tabla1[[#This Row],[FECHA]])</f>
        <v>31</v>
      </c>
      <c r="E730" s="28" t="e">
        <f>#REF!-#REF!</f>
        <v>#REF!</v>
      </c>
      <c r="F730" s="28" t="e">
        <f>#REF!-#REF!</f>
        <v>#REF!</v>
      </c>
      <c r="G730" s="28"/>
      <c r="H73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0" s="28">
        <f>('[1]Contadores Por Turno 2026'!C732-'[1]Contadores Por Turno 2026'!C731)*10</f>
        <v>0</v>
      </c>
      <c r="J730" s="61">
        <f>Tabla1[[#This Row],[ENTRADA RO 1 (m3)]]</f>
        <v>0</v>
      </c>
      <c r="K730" s="61">
        <f>Tabla1[[#This Row],[RECHAZO ETAPA 1 (m3)]]</f>
        <v>0</v>
      </c>
      <c r="L730" s="61">
        <f>Tabla1[[#This Row],[PERMEADO ETAPA 1  (m3)]]</f>
        <v>0</v>
      </c>
      <c r="M730" s="60" t="e">
        <f>1-(Tabla1[[#This Row],[VOLUMEN ENVIADO A RO (m3)]]-Tabla1[[#This Row],[VOLUMEN ENVIADO PERMEADO RO (m3)]])/Tabla1[[#This Row],[VOLUMEN ENVIADO A RO (m3)]]</f>
        <v>#DIV/0!</v>
      </c>
      <c r="N730" s="61">
        <f>('[1]Contadores Por Turno 2026'!N732-'[1]Contadores Por Turno 2026'!N731)/1000</f>
        <v>0</v>
      </c>
      <c r="O730" s="61">
        <f>('[1]Contadores Por Turno 2026'!O732-'[1]Contadores Por Turno 2026'!O731)</f>
        <v>0</v>
      </c>
      <c r="P730" s="61">
        <f>+Tabla1[[#This Row],[ENTRADA RO 1 (m3)]]-Tabla1[[#This Row],[PERMEADO ETAPA 1  (m3)]]</f>
        <v>0</v>
      </c>
      <c r="Q730" s="60" t="e">
        <f>1-(Tabla1[[#This Row],[VOLUMEN ENVIADO A RO (m3)]]-Tabla1[[#This Row],[VOLUMEN ENVIADO PERMEADO RO (m3)]])/Tabla1[[#This Row],[VOLUMEN ENVIADO A RO (m3)]]</f>
        <v>#DIV/0!</v>
      </c>
      <c r="R730" s="61">
        <v>0</v>
      </c>
      <c r="S730" s="61" t="e">
        <f>((#REF!-#REF!))</f>
        <v>#REF!</v>
      </c>
      <c r="T730" s="61" t="e">
        <f>Tabla1[[#This Row],[ENTRADA ETAPA 2 (m3)]]-Tabla1[[#This Row],[PERMEADO ETAPA 2 (m3)]]</f>
        <v>#REF!</v>
      </c>
      <c r="U730" s="60" t="s">
        <v>18</v>
      </c>
      <c r="V730" s="61">
        <f>Tabla1[[#This Row],[VOLUMEN ENVIADO PERMEADO RO (m3)]]</f>
        <v>0</v>
      </c>
      <c r="W730" s="111" t="e">
        <f>Tabla1[[#This Row],[TOTAL CONSUMO AGUA LIMPIA PRODUCCIÓN (m3)]]+Tabla1[[#This Row],[TOTAL CONSUMO AGUA RECHAZO PRODUCCIÓN (m3)]]</f>
        <v>#REF!</v>
      </c>
      <c r="X73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0" s="111">
        <v>0</v>
      </c>
      <c r="Z730" s="111"/>
      <c r="AA730" s="111" t="e">
        <f>+Tabla1[[#This Row],[VOLUMEN CONSUMO AGUA LIMPIA TINTORERIA (m3)]]</f>
        <v>#REF!</v>
      </c>
      <c r="AB730" s="104" t="e">
        <f>Tabla1[[#This Row],[VOLUMEN CONSUMO AGUA LIMPIA TINTORERIA (m3)]]/Tabla1[[#This Row],[TOTAL CONSUMO AGUA PRODUCCIÓN (m3)]]</f>
        <v>#REF!</v>
      </c>
      <c r="AC730" s="111" t="e">
        <f>Tabla1[[#This Row],[TOTAL CONSUMO AGUA LIMPIA PRODUCCIÓN (m3)]]-Tabla1[[#This Row],[VOLUMEN CONSUMO AGUA LIMPIA LAVANDERIA (m3)]]</f>
        <v>#REF!</v>
      </c>
      <c r="AD730" s="111">
        <v>0</v>
      </c>
      <c r="AE730" s="115"/>
      <c r="AF730" s="115">
        <v>65</v>
      </c>
      <c r="AG730" s="115">
        <v>45</v>
      </c>
      <c r="AH730" s="115">
        <f>Tabla1[[#This Row],[VOLUMEN CONSUMO AGUA LIMPIA LAVANDERIA (m3)]]</f>
        <v>0</v>
      </c>
      <c r="AI730" s="104" t="e">
        <f>Tabla1[[#This Row],[VOLUMEN CONSUMO AGUA LIMPIA LAVANDERIA (m3)]]/Tabla1[[#This Row],[TOTAL CONSUMO AGUA PRODUCCIÓN (m3)]]</f>
        <v>#REF!</v>
      </c>
      <c r="AJ730" s="115">
        <f>'[1]Contadores Por Turno 2026'!D732-'[1]Contadores Por Turno 2026'!D731</f>
        <v>0</v>
      </c>
      <c r="AK730" s="115">
        <v>0</v>
      </c>
      <c r="AL730" s="115"/>
      <c r="AM730" s="115">
        <v>19</v>
      </c>
      <c r="AN730" s="115">
        <v>0</v>
      </c>
      <c r="AO730" s="220">
        <f>'[1]Contadores Por Turno 2026'!R732-'[1]Contadores Por Turno 2026'!R731</f>
        <v>0</v>
      </c>
      <c r="AP730" s="114" t="str">
        <f t="shared" si="5"/>
        <v>%</v>
      </c>
      <c r="AQ730" s="220">
        <v>0</v>
      </c>
      <c r="AR730" s="220">
        <v>8</v>
      </c>
      <c r="AS730" s="115">
        <f>'[1]Contadores Por Turno 2026'!L732-'[1]Contadores Por Turno 2026'!L731</f>
        <v>0</v>
      </c>
      <c r="AT730" s="220" t="e">
        <f>#REF!-#REF!</f>
        <v>#REF!</v>
      </c>
      <c r="AU730" s="112">
        <f>'[1]Contadores Por Turno 2026'!U732-'[1]Contadores Por Turno 2026'!U731</f>
        <v>0</v>
      </c>
      <c r="AV730" s="112">
        <f>'[1]Contadores Por Turno 2026'!V732-'[1]Contadores Por Turno 2026'!V731</f>
        <v>0</v>
      </c>
      <c r="AW730" s="112">
        <f>'[1]Contadores Por Turno 2026'!W732-'[1]Contadores Por Turno 2026'!W731</f>
        <v>0</v>
      </c>
      <c r="AX730" s="112"/>
      <c r="AY730" s="112">
        <f>('[1]Contadores Por Turno 2026'!AD732-'[1]Contadores Por Turno 2026'!AD731)</f>
        <v>0</v>
      </c>
      <c r="AZ730" s="112">
        <f>('[1]Contadores Por Turno 2026'!S732-'[1]Contadores Por Turno 2026'!S731)/1000</f>
        <v>0</v>
      </c>
      <c r="BA730" s="225"/>
      <c r="BB730" s="4"/>
    </row>
    <row r="731" spans="1:54" ht="15.75" thickBot="1" x14ac:dyDescent="0.3">
      <c r="A731" s="25">
        <f>+A730+1</f>
        <v>46266</v>
      </c>
      <c r="B731" s="26">
        <v>1</v>
      </c>
      <c r="C731" s="26">
        <f>WEEKNUM(Tabla1[[#This Row],[FECHA]],2)</f>
        <v>36</v>
      </c>
      <c r="D731" s="26">
        <f>DAY(Tabla1[[#This Row],[FECHA]])</f>
        <v>1</v>
      </c>
      <c r="E731" s="26" t="e">
        <f>#REF!-#REF!</f>
        <v>#REF!</v>
      </c>
      <c r="F731" s="26" t="e">
        <f>#REF!-#REF!</f>
        <v>#REF!</v>
      </c>
      <c r="G731" s="26"/>
      <c r="H7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1" s="26">
        <f>('[1]Contadores Por Turno 2026'!C733-'[1]Contadores Por Turno 2026'!C732)*10</f>
        <v>0</v>
      </c>
      <c r="J731" s="57">
        <f>Tabla1[[#This Row],[ENTRADA RO 1 (m3)]]</f>
        <v>0</v>
      </c>
      <c r="K731" s="57">
        <f>Tabla1[[#This Row],[RECHAZO ETAPA 1 (m3)]]</f>
        <v>0</v>
      </c>
      <c r="L731" s="57">
        <f>Tabla1[[#This Row],[PERMEADO ETAPA 1  (m3)]]</f>
        <v>0</v>
      </c>
      <c r="M731" s="56" t="e">
        <f>1-(Tabla1[[#This Row],[VOLUMEN ENVIADO A RO (m3)]]-Tabla1[[#This Row],[VOLUMEN ENVIADO PERMEADO RO (m3)]])/Tabla1[[#This Row],[VOLUMEN ENVIADO A RO (m3)]]</f>
        <v>#DIV/0!</v>
      </c>
      <c r="N731" s="57">
        <f>('[1]Contadores Por Turno 2026'!N733-'[1]Contadores Por Turno 2026'!N732)/1000</f>
        <v>0</v>
      </c>
      <c r="O731" s="57">
        <f>('[1]Contadores Por Turno 2026'!O733-'[1]Contadores Por Turno 2026'!O732)</f>
        <v>0</v>
      </c>
      <c r="P731" s="57">
        <f>+Tabla1[[#This Row],[ENTRADA RO 1 (m3)]]-Tabla1[[#This Row],[PERMEADO ETAPA 1  (m3)]]</f>
        <v>0</v>
      </c>
      <c r="Q731" s="56" t="e">
        <f>1-(Tabla1[[#This Row],[VOLUMEN ENVIADO A RO (m3)]]-Tabla1[[#This Row],[VOLUMEN ENVIADO PERMEADO RO (m3)]])/Tabla1[[#This Row],[VOLUMEN ENVIADO A RO (m3)]]</f>
        <v>#DIV/0!</v>
      </c>
      <c r="R731" s="57">
        <v>0</v>
      </c>
      <c r="S731" s="57" t="e">
        <f>((#REF!-#REF!))</f>
        <v>#REF!</v>
      </c>
      <c r="T731" s="57" t="e">
        <f>Tabla1[[#This Row],[ENTRADA ETAPA 2 (m3)]]-Tabla1[[#This Row],[PERMEADO ETAPA 2 (m3)]]</f>
        <v>#REF!</v>
      </c>
      <c r="U731" s="56" t="s">
        <v>18</v>
      </c>
      <c r="V731" s="57">
        <f>Tabla1[[#This Row],[VOLUMEN ENVIADO PERMEADO RO (m3)]]</f>
        <v>0</v>
      </c>
      <c r="W731" s="101" t="e">
        <f>Tabla1[[#This Row],[TOTAL CONSUMO AGUA LIMPIA PRODUCCIÓN (m3)]]+Tabla1[[#This Row],[TOTAL CONSUMO AGUA RECHAZO PRODUCCIÓN (m3)]]</f>
        <v>#REF!</v>
      </c>
      <c r="X73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1" s="101">
        <v>0</v>
      </c>
      <c r="Z731" s="101"/>
      <c r="AA731" s="101" t="e">
        <f>+Tabla1[[#This Row],[VOLUMEN CONSUMO AGUA LIMPIA TINTORERIA (m3)]]</f>
        <v>#REF!</v>
      </c>
      <c r="AB731" s="104" t="e">
        <f>Tabla1[[#This Row],[VOLUMEN CONSUMO AGUA LIMPIA TINTORERIA (m3)]]/Tabla1[[#This Row],[TOTAL CONSUMO AGUA PRODUCCIÓN (m3)]]</f>
        <v>#REF!</v>
      </c>
      <c r="AC731" s="101" t="e">
        <f>Tabla1[[#This Row],[TOTAL CONSUMO AGUA LIMPIA PRODUCCIÓN (m3)]]-Tabla1[[#This Row],[VOLUMEN CONSUMO AGUA LIMPIA LAVANDERIA (m3)]]</f>
        <v>#REF!</v>
      </c>
      <c r="AD731" s="101">
        <v>0</v>
      </c>
      <c r="AE731" s="105"/>
      <c r="AF731" s="105">
        <v>65</v>
      </c>
      <c r="AG731" s="105">
        <v>45</v>
      </c>
      <c r="AH731" s="105">
        <f>Tabla1[[#This Row],[VOLUMEN CONSUMO AGUA LIMPIA LAVANDERIA (m3)]]</f>
        <v>0</v>
      </c>
      <c r="AI731" s="104" t="e">
        <f>Tabla1[[#This Row],[VOLUMEN CONSUMO AGUA LIMPIA LAVANDERIA (m3)]]/Tabla1[[#This Row],[TOTAL CONSUMO AGUA PRODUCCIÓN (m3)]]</f>
        <v>#REF!</v>
      </c>
      <c r="AJ731" s="105">
        <f>'[1]Contadores Por Turno 2026'!D733-'[1]Contadores Por Turno 2026'!D732</f>
        <v>0</v>
      </c>
      <c r="AK731" s="105">
        <v>0</v>
      </c>
      <c r="AL731" s="105"/>
      <c r="AM731" s="105">
        <v>19</v>
      </c>
      <c r="AN731" s="105">
        <v>0</v>
      </c>
      <c r="AO731" s="218">
        <f>'[1]Contadores Por Turno 2026'!R733-'[1]Contadores Por Turno 2026'!R732</f>
        <v>0</v>
      </c>
      <c r="AP731" s="104" t="str">
        <f t="shared" si="5"/>
        <v>%</v>
      </c>
      <c r="AQ731" s="218">
        <v>0</v>
      </c>
      <c r="AR731" s="218">
        <v>8</v>
      </c>
      <c r="AS731" s="105">
        <f>'[1]Contadores Por Turno 2026'!L733-'[1]Contadores Por Turno 2026'!L732</f>
        <v>0</v>
      </c>
      <c r="AT731" s="218" t="e">
        <f>#REF!-#REF!</f>
        <v>#REF!</v>
      </c>
      <c r="AU731" s="102">
        <f>'[1]Contadores Por Turno 2026'!U733-'[1]Contadores Por Turno 2026'!U732</f>
        <v>0</v>
      </c>
      <c r="AV731" s="102">
        <f>'[1]Contadores Por Turno 2026'!V733-'[1]Contadores Por Turno 2026'!V732</f>
        <v>0</v>
      </c>
      <c r="AW731" s="102">
        <f>'[1]Contadores Por Turno 2026'!W733-'[1]Contadores Por Turno 2026'!W732</f>
        <v>0</v>
      </c>
      <c r="AX731" s="102"/>
      <c r="AY731" s="345">
        <f>('[1]Contadores Por Turno 2026'!AD733-'[1]Contadores Por Turno 2026'!AD732)</f>
        <v>0</v>
      </c>
      <c r="AZ731" s="345">
        <f>('[1]Contadores Por Turno 2026'!S733-'[1]Contadores Por Turno 2026'!S732)/1000</f>
        <v>0</v>
      </c>
      <c r="BA731" s="225"/>
      <c r="BB731" s="4"/>
    </row>
    <row r="732" spans="1:54" ht="15.75" thickBot="1" x14ac:dyDescent="0.3">
      <c r="A732" s="23">
        <f>+A731</f>
        <v>46266</v>
      </c>
      <c r="B732" s="17">
        <v>2</v>
      </c>
      <c r="C732" s="17">
        <f>WEEKNUM(Tabla1[[#This Row],[FECHA]],2)</f>
        <v>36</v>
      </c>
      <c r="D732" s="17">
        <f>DAY(Tabla1[[#This Row],[FECHA]])</f>
        <v>1</v>
      </c>
      <c r="E732" s="17" t="e">
        <f>#REF!-#REF!</f>
        <v>#REF!</v>
      </c>
      <c r="F732" s="17" t="e">
        <f>#REF!-#REF!</f>
        <v>#REF!</v>
      </c>
      <c r="H73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2" s="17">
        <f>('[1]Contadores Por Turno 2026'!C734-'[1]Contadores Por Turno 2026'!C733)*10</f>
        <v>0</v>
      </c>
      <c r="J732" s="59">
        <f>Tabla1[[#This Row],[ENTRADA RO 1 (m3)]]</f>
        <v>0</v>
      </c>
      <c r="K732" s="59">
        <f>Tabla1[[#This Row],[RECHAZO ETAPA 1 (m3)]]</f>
        <v>0</v>
      </c>
      <c r="L732" s="59">
        <f>Tabla1[[#This Row],[PERMEADO ETAPA 1  (m3)]]</f>
        <v>0</v>
      </c>
      <c r="M732" s="58" t="e">
        <f>1-(Tabla1[[#This Row],[VOLUMEN ENVIADO A RO (m3)]]-Tabla1[[#This Row],[VOLUMEN ENVIADO PERMEADO RO (m3)]])/Tabla1[[#This Row],[VOLUMEN ENVIADO A RO (m3)]]</f>
        <v>#DIV/0!</v>
      </c>
      <c r="N732" s="59">
        <f>('[1]Contadores Por Turno 2026'!N734-'[1]Contadores Por Turno 2026'!N733)/1000</f>
        <v>0</v>
      </c>
      <c r="O732" s="59">
        <f>('[1]Contadores Por Turno 2026'!O734-'[1]Contadores Por Turno 2026'!O733)</f>
        <v>0</v>
      </c>
      <c r="P732" s="59">
        <f>+Tabla1[[#This Row],[ENTRADA RO 1 (m3)]]-Tabla1[[#This Row],[PERMEADO ETAPA 1  (m3)]]</f>
        <v>0</v>
      </c>
      <c r="Q732" s="58" t="e">
        <f>1-(Tabla1[[#This Row],[VOLUMEN ENVIADO A RO (m3)]]-Tabla1[[#This Row],[VOLUMEN ENVIADO PERMEADO RO (m3)]])/Tabla1[[#This Row],[VOLUMEN ENVIADO A RO (m3)]]</f>
        <v>#DIV/0!</v>
      </c>
      <c r="R732" s="59">
        <v>0</v>
      </c>
      <c r="S732" s="59" t="e">
        <f>((#REF!-#REF!))</f>
        <v>#REF!</v>
      </c>
      <c r="T732" s="59" t="e">
        <f>Tabla1[[#This Row],[ENTRADA ETAPA 2 (m3)]]-Tabla1[[#This Row],[PERMEADO ETAPA 2 (m3)]]</f>
        <v>#REF!</v>
      </c>
      <c r="U732" s="58" t="s">
        <v>18</v>
      </c>
      <c r="V732" s="59">
        <f>Tabla1[[#This Row],[VOLUMEN ENVIADO PERMEADO RO (m3)]]</f>
        <v>0</v>
      </c>
      <c r="W732" s="106" t="e">
        <f>Tabla1[[#This Row],[TOTAL CONSUMO AGUA LIMPIA PRODUCCIÓN (m3)]]+Tabla1[[#This Row],[TOTAL CONSUMO AGUA RECHAZO PRODUCCIÓN (m3)]]</f>
        <v>#REF!</v>
      </c>
      <c r="X7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2" s="106">
        <v>0</v>
      </c>
      <c r="Z732" s="106"/>
      <c r="AA732" s="106" t="e">
        <f>+Tabla1[[#This Row],[VOLUMEN CONSUMO AGUA LIMPIA TINTORERIA (m3)]]</f>
        <v>#REF!</v>
      </c>
      <c r="AB732" s="104" t="e">
        <f>Tabla1[[#This Row],[VOLUMEN CONSUMO AGUA LIMPIA TINTORERIA (m3)]]/Tabla1[[#This Row],[TOTAL CONSUMO AGUA PRODUCCIÓN (m3)]]</f>
        <v>#REF!</v>
      </c>
      <c r="AC732" s="106" t="e">
        <f>Tabla1[[#This Row],[TOTAL CONSUMO AGUA LIMPIA PRODUCCIÓN (m3)]]-Tabla1[[#This Row],[VOLUMEN CONSUMO AGUA LIMPIA LAVANDERIA (m3)]]</f>
        <v>#REF!</v>
      </c>
      <c r="AD732" s="106">
        <v>0</v>
      </c>
      <c r="AE732" s="110"/>
      <c r="AF732" s="110">
        <v>65</v>
      </c>
      <c r="AG732" s="110">
        <v>45</v>
      </c>
      <c r="AH732" s="110">
        <f>Tabla1[[#This Row],[VOLUMEN CONSUMO AGUA LIMPIA LAVANDERIA (m3)]]</f>
        <v>0</v>
      </c>
      <c r="AI732" s="104" t="e">
        <f>Tabla1[[#This Row],[VOLUMEN CONSUMO AGUA LIMPIA LAVANDERIA (m3)]]/Tabla1[[#This Row],[TOTAL CONSUMO AGUA PRODUCCIÓN (m3)]]</f>
        <v>#REF!</v>
      </c>
      <c r="AJ732" s="110">
        <f>'[1]Contadores Por Turno 2026'!D734-'[1]Contadores Por Turno 2026'!D733</f>
        <v>0</v>
      </c>
      <c r="AK732" s="110">
        <v>0</v>
      </c>
      <c r="AL732" s="110"/>
      <c r="AM732" s="110">
        <v>19</v>
      </c>
      <c r="AN732" s="110">
        <v>0</v>
      </c>
      <c r="AO732" s="219">
        <f>'[1]Contadores Por Turno 2026'!R734-'[1]Contadores Por Turno 2026'!R733</f>
        <v>0</v>
      </c>
      <c r="AP732" s="109" t="str">
        <f t="shared" si="5"/>
        <v>%</v>
      </c>
      <c r="AQ732" s="219">
        <v>12889</v>
      </c>
      <c r="AR732" s="219">
        <v>8</v>
      </c>
      <c r="AS732" s="110">
        <f>'[1]Contadores Por Turno 2026'!L734-'[1]Contadores Por Turno 2026'!L733</f>
        <v>0</v>
      </c>
      <c r="AT732" s="219" t="e">
        <f>#REF!-#REF!</f>
        <v>#REF!</v>
      </c>
      <c r="AU732" s="107">
        <f>'[1]Contadores Por Turno 2026'!U734-'[1]Contadores Por Turno 2026'!U733</f>
        <v>0</v>
      </c>
      <c r="AV732" s="107">
        <f>'[1]Contadores Por Turno 2026'!V734-'[1]Contadores Por Turno 2026'!V733</f>
        <v>0</v>
      </c>
      <c r="AW732" s="107">
        <f>'[1]Contadores Por Turno 2026'!W734-'[1]Contadores Por Turno 2026'!W733</f>
        <v>0</v>
      </c>
      <c r="AX732" s="107"/>
      <c r="AY732" s="346">
        <f>('[1]Contadores Por Turno 2026'!AD734-'[1]Contadores Por Turno 2026'!AD733)</f>
        <v>0</v>
      </c>
      <c r="AZ732" s="346">
        <f>('[1]Contadores Por Turno 2026'!S734-'[1]Contadores Por Turno 2026'!S733)/1000</f>
        <v>0</v>
      </c>
      <c r="BA732" s="225"/>
      <c r="BB732" s="4"/>
    </row>
    <row r="733" spans="1:54" ht="15.75" thickBot="1" x14ac:dyDescent="0.3">
      <c r="A733" s="27">
        <f>+A732</f>
        <v>46266</v>
      </c>
      <c r="B733" s="28">
        <v>3</v>
      </c>
      <c r="C733" s="28">
        <f>WEEKNUM(Tabla1[[#This Row],[FECHA]],2)</f>
        <v>36</v>
      </c>
      <c r="D733" s="28">
        <f>DAY(Tabla1[[#This Row],[FECHA]])</f>
        <v>1</v>
      </c>
      <c r="E733" s="28" t="e">
        <f>#REF!-#REF!</f>
        <v>#REF!</v>
      </c>
      <c r="F733" s="28" t="e">
        <f>#REF!-#REF!</f>
        <v>#REF!</v>
      </c>
      <c r="G733" s="28"/>
      <c r="H73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3" s="28">
        <f>('[1]Contadores Por Turno 2026'!C735-'[1]Contadores Por Turno 2026'!C734)*10</f>
        <v>0</v>
      </c>
      <c r="J733" s="61">
        <f>Tabla1[[#This Row],[ENTRADA RO 1 (m3)]]</f>
        <v>0</v>
      </c>
      <c r="K733" s="61">
        <f>Tabla1[[#This Row],[RECHAZO ETAPA 1 (m3)]]</f>
        <v>0</v>
      </c>
      <c r="L733" s="61">
        <f>Tabla1[[#This Row],[PERMEADO ETAPA 1  (m3)]]</f>
        <v>0</v>
      </c>
      <c r="M733" s="60" t="e">
        <f>1-(Tabla1[[#This Row],[VOLUMEN ENVIADO A RO (m3)]]-Tabla1[[#This Row],[VOLUMEN ENVIADO PERMEADO RO (m3)]])/Tabla1[[#This Row],[VOLUMEN ENVIADO A RO (m3)]]</f>
        <v>#DIV/0!</v>
      </c>
      <c r="N733" s="61">
        <f>('[1]Contadores Por Turno 2026'!N735-'[1]Contadores Por Turno 2026'!N734)/1000</f>
        <v>0</v>
      </c>
      <c r="O733" s="61">
        <f>('[1]Contadores Por Turno 2026'!O735-'[1]Contadores Por Turno 2026'!O734)</f>
        <v>0</v>
      </c>
      <c r="P733" s="61">
        <f>+Tabla1[[#This Row],[ENTRADA RO 1 (m3)]]-Tabla1[[#This Row],[PERMEADO ETAPA 1  (m3)]]</f>
        <v>0</v>
      </c>
      <c r="Q733" s="60" t="e">
        <f>1-(Tabla1[[#This Row],[VOLUMEN ENVIADO A RO (m3)]]-Tabla1[[#This Row],[VOLUMEN ENVIADO PERMEADO RO (m3)]])/Tabla1[[#This Row],[VOLUMEN ENVIADO A RO (m3)]]</f>
        <v>#DIV/0!</v>
      </c>
      <c r="R733" s="61">
        <v>0</v>
      </c>
      <c r="S733" s="61" t="e">
        <f>((#REF!-#REF!))</f>
        <v>#REF!</v>
      </c>
      <c r="T733" s="61" t="e">
        <f>Tabla1[[#This Row],[ENTRADA ETAPA 2 (m3)]]-Tabla1[[#This Row],[PERMEADO ETAPA 2 (m3)]]</f>
        <v>#REF!</v>
      </c>
      <c r="U733" s="60" t="s">
        <v>18</v>
      </c>
      <c r="V733" s="61">
        <f>Tabla1[[#This Row],[VOLUMEN ENVIADO PERMEADO RO (m3)]]</f>
        <v>0</v>
      </c>
      <c r="W733" s="111" t="e">
        <f>Tabla1[[#This Row],[TOTAL CONSUMO AGUA LIMPIA PRODUCCIÓN (m3)]]+Tabla1[[#This Row],[TOTAL CONSUMO AGUA RECHAZO PRODUCCIÓN (m3)]]</f>
        <v>#REF!</v>
      </c>
      <c r="X73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3" s="111">
        <v>0</v>
      </c>
      <c r="Z733" s="111"/>
      <c r="AA733" s="111" t="e">
        <f>+Tabla1[[#This Row],[VOLUMEN CONSUMO AGUA LIMPIA TINTORERIA (m3)]]</f>
        <v>#REF!</v>
      </c>
      <c r="AB733" s="104" t="e">
        <f>Tabla1[[#This Row],[VOLUMEN CONSUMO AGUA LIMPIA TINTORERIA (m3)]]/Tabla1[[#This Row],[TOTAL CONSUMO AGUA PRODUCCIÓN (m3)]]</f>
        <v>#REF!</v>
      </c>
      <c r="AC733" s="111" t="e">
        <f>Tabla1[[#This Row],[TOTAL CONSUMO AGUA LIMPIA PRODUCCIÓN (m3)]]-Tabla1[[#This Row],[VOLUMEN CONSUMO AGUA LIMPIA LAVANDERIA (m3)]]</f>
        <v>#REF!</v>
      </c>
      <c r="AD733" s="111">
        <v>0</v>
      </c>
      <c r="AE733" s="115"/>
      <c r="AF733" s="115">
        <v>65</v>
      </c>
      <c r="AG733" s="115">
        <v>45</v>
      </c>
      <c r="AH733" s="115">
        <f>Tabla1[[#This Row],[VOLUMEN CONSUMO AGUA LIMPIA LAVANDERIA (m3)]]</f>
        <v>0</v>
      </c>
      <c r="AI733" s="104" t="e">
        <f>Tabla1[[#This Row],[VOLUMEN CONSUMO AGUA LIMPIA LAVANDERIA (m3)]]/Tabla1[[#This Row],[TOTAL CONSUMO AGUA PRODUCCIÓN (m3)]]</f>
        <v>#REF!</v>
      </c>
      <c r="AJ733" s="115">
        <f>'[1]Contadores Por Turno 2026'!D735-'[1]Contadores Por Turno 2026'!D734</f>
        <v>0</v>
      </c>
      <c r="AK733" s="115">
        <v>0</v>
      </c>
      <c r="AL733" s="115"/>
      <c r="AM733" s="115">
        <v>19</v>
      </c>
      <c r="AN733" s="115">
        <v>0</v>
      </c>
      <c r="AO733" s="220">
        <f>'[1]Contadores Por Turno 2026'!R735-'[1]Contadores Por Turno 2026'!R734</f>
        <v>0</v>
      </c>
      <c r="AP733" s="114" t="str">
        <f t="shared" si="5"/>
        <v>%</v>
      </c>
      <c r="AQ733" s="220">
        <v>0</v>
      </c>
      <c r="AR733" s="220">
        <v>8</v>
      </c>
      <c r="AS733" s="115">
        <f>'[1]Contadores Por Turno 2026'!L735-'[1]Contadores Por Turno 2026'!L734</f>
        <v>0</v>
      </c>
      <c r="AT733" s="220" t="e">
        <f>#REF!-#REF!</f>
        <v>#REF!</v>
      </c>
      <c r="AU733" s="112">
        <f>'[1]Contadores Por Turno 2026'!U735-'[1]Contadores Por Turno 2026'!U734</f>
        <v>0</v>
      </c>
      <c r="AV733" s="112">
        <f>'[1]Contadores Por Turno 2026'!V735-'[1]Contadores Por Turno 2026'!V734</f>
        <v>0</v>
      </c>
      <c r="AW733" s="112">
        <f>'[1]Contadores Por Turno 2026'!W735-'[1]Contadores Por Turno 2026'!W734</f>
        <v>0</v>
      </c>
      <c r="AX733" s="112"/>
      <c r="AY733" s="112">
        <f>('[1]Contadores Por Turno 2026'!AD735-'[1]Contadores Por Turno 2026'!AD734)</f>
        <v>0</v>
      </c>
      <c r="AZ733" s="112">
        <f>('[1]Contadores Por Turno 2026'!S735-'[1]Contadores Por Turno 2026'!S734)/1000</f>
        <v>0</v>
      </c>
      <c r="BA733" s="225"/>
      <c r="BB733" s="4"/>
    </row>
    <row r="734" spans="1:54" ht="15.75" thickBot="1" x14ac:dyDescent="0.3">
      <c r="A734" s="25">
        <f>+A733+1</f>
        <v>46267</v>
      </c>
      <c r="B734" s="26">
        <v>1</v>
      </c>
      <c r="C734" s="26">
        <f>WEEKNUM(Tabla1[[#This Row],[FECHA]],2)</f>
        <v>36</v>
      </c>
      <c r="D734" s="26">
        <f>DAY(Tabla1[[#This Row],[FECHA]])</f>
        <v>2</v>
      </c>
      <c r="E734" s="26" t="e">
        <f>#REF!-#REF!</f>
        <v>#REF!</v>
      </c>
      <c r="F734" s="26" t="e">
        <f>#REF!-#REF!</f>
        <v>#REF!</v>
      </c>
      <c r="G734" s="26"/>
      <c r="H7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4" s="26">
        <f>('[1]Contadores Por Turno 2026'!C736-'[1]Contadores Por Turno 2026'!C735)*10</f>
        <v>0</v>
      </c>
      <c r="J734" s="57">
        <f>Tabla1[[#This Row],[ENTRADA RO 1 (m3)]]</f>
        <v>0</v>
      </c>
      <c r="K734" s="57">
        <f>Tabla1[[#This Row],[RECHAZO ETAPA 1 (m3)]]</f>
        <v>0</v>
      </c>
      <c r="L734" s="57">
        <f>Tabla1[[#This Row],[PERMEADO ETAPA 1  (m3)]]</f>
        <v>0</v>
      </c>
      <c r="M734" s="56" t="e">
        <f>1-(Tabla1[[#This Row],[VOLUMEN ENVIADO A RO (m3)]]-Tabla1[[#This Row],[VOLUMEN ENVIADO PERMEADO RO (m3)]])/Tabla1[[#This Row],[VOLUMEN ENVIADO A RO (m3)]]</f>
        <v>#DIV/0!</v>
      </c>
      <c r="N734" s="57">
        <f>('[1]Contadores Por Turno 2026'!N736-'[1]Contadores Por Turno 2026'!N735)/1000</f>
        <v>0</v>
      </c>
      <c r="O734" s="57">
        <f>('[1]Contadores Por Turno 2026'!O736-'[1]Contadores Por Turno 2026'!O735)</f>
        <v>0</v>
      </c>
      <c r="P734" s="57">
        <f>+Tabla1[[#This Row],[ENTRADA RO 1 (m3)]]-Tabla1[[#This Row],[PERMEADO ETAPA 1  (m3)]]</f>
        <v>0</v>
      </c>
      <c r="Q734" s="56" t="e">
        <f>1-(Tabla1[[#This Row],[VOLUMEN ENVIADO A RO (m3)]]-Tabla1[[#This Row],[VOLUMEN ENVIADO PERMEADO RO (m3)]])/Tabla1[[#This Row],[VOLUMEN ENVIADO A RO (m3)]]</f>
        <v>#DIV/0!</v>
      </c>
      <c r="R734" s="57">
        <v>0</v>
      </c>
      <c r="S734" s="57" t="e">
        <f>((#REF!-#REF!))</f>
        <v>#REF!</v>
      </c>
      <c r="T734" s="57" t="e">
        <f>Tabla1[[#This Row],[ENTRADA ETAPA 2 (m3)]]-Tabla1[[#This Row],[PERMEADO ETAPA 2 (m3)]]</f>
        <v>#REF!</v>
      </c>
      <c r="U734" s="56" t="s">
        <v>18</v>
      </c>
      <c r="V734" s="57">
        <f>Tabla1[[#This Row],[VOLUMEN ENVIADO PERMEADO RO (m3)]]</f>
        <v>0</v>
      </c>
      <c r="W734" s="101" t="e">
        <f>Tabla1[[#This Row],[TOTAL CONSUMO AGUA LIMPIA PRODUCCIÓN (m3)]]+Tabla1[[#This Row],[TOTAL CONSUMO AGUA RECHAZO PRODUCCIÓN (m3)]]</f>
        <v>#REF!</v>
      </c>
      <c r="X73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4" s="101">
        <v>0</v>
      </c>
      <c r="Z734" s="101"/>
      <c r="AA734" s="101" t="e">
        <f>+Tabla1[[#This Row],[VOLUMEN CONSUMO AGUA LIMPIA TINTORERIA (m3)]]</f>
        <v>#REF!</v>
      </c>
      <c r="AB734" s="104" t="e">
        <f>Tabla1[[#This Row],[VOLUMEN CONSUMO AGUA LIMPIA TINTORERIA (m3)]]/Tabla1[[#This Row],[TOTAL CONSUMO AGUA PRODUCCIÓN (m3)]]</f>
        <v>#REF!</v>
      </c>
      <c r="AC734" s="101" t="e">
        <f>Tabla1[[#This Row],[TOTAL CONSUMO AGUA LIMPIA PRODUCCIÓN (m3)]]-Tabla1[[#This Row],[VOLUMEN CONSUMO AGUA LIMPIA LAVANDERIA (m3)]]</f>
        <v>#REF!</v>
      </c>
      <c r="AD734" s="101">
        <v>0</v>
      </c>
      <c r="AE734" s="105"/>
      <c r="AF734" s="105">
        <v>65</v>
      </c>
      <c r="AG734" s="105">
        <v>45</v>
      </c>
      <c r="AH734" s="105">
        <f>Tabla1[[#This Row],[VOLUMEN CONSUMO AGUA LIMPIA LAVANDERIA (m3)]]</f>
        <v>0</v>
      </c>
      <c r="AI734" s="104" t="e">
        <f>Tabla1[[#This Row],[VOLUMEN CONSUMO AGUA LIMPIA LAVANDERIA (m3)]]/Tabla1[[#This Row],[TOTAL CONSUMO AGUA PRODUCCIÓN (m3)]]</f>
        <v>#REF!</v>
      </c>
      <c r="AJ734" s="105">
        <f>'[1]Contadores Por Turno 2026'!D736-'[1]Contadores Por Turno 2026'!D735</f>
        <v>0</v>
      </c>
      <c r="AK734" s="105">
        <v>0</v>
      </c>
      <c r="AL734" s="105"/>
      <c r="AM734" s="105">
        <v>19</v>
      </c>
      <c r="AN734" s="105">
        <v>0</v>
      </c>
      <c r="AO734" s="218">
        <f>'[1]Contadores Por Turno 2026'!R736-'[1]Contadores Por Turno 2026'!R735</f>
        <v>0</v>
      </c>
      <c r="AP734" s="104" t="str">
        <f t="shared" si="5"/>
        <v>%</v>
      </c>
      <c r="AQ734" s="218">
        <v>0</v>
      </c>
      <c r="AR734" s="218">
        <v>8</v>
      </c>
      <c r="AS734" s="105">
        <f>'[1]Contadores Por Turno 2026'!L736-'[1]Contadores Por Turno 2026'!L735</f>
        <v>0</v>
      </c>
      <c r="AT734" s="218" t="e">
        <f>#REF!-#REF!</f>
        <v>#REF!</v>
      </c>
      <c r="AU734" s="102">
        <f>'[1]Contadores Por Turno 2026'!U736-'[1]Contadores Por Turno 2026'!U735</f>
        <v>0</v>
      </c>
      <c r="AV734" s="102">
        <f>'[1]Contadores Por Turno 2026'!V736-'[1]Contadores Por Turno 2026'!V735</f>
        <v>0</v>
      </c>
      <c r="AW734" s="102">
        <f>'[1]Contadores Por Turno 2026'!W736-'[1]Contadores Por Turno 2026'!W735</f>
        <v>0</v>
      </c>
      <c r="AX734" s="102"/>
      <c r="AY734" s="345">
        <f>('[1]Contadores Por Turno 2026'!AD736-'[1]Contadores Por Turno 2026'!AD735)</f>
        <v>0</v>
      </c>
      <c r="AZ734" s="345">
        <f>('[1]Contadores Por Turno 2026'!S736-'[1]Contadores Por Turno 2026'!S735)/1000</f>
        <v>0</v>
      </c>
      <c r="BA734" s="225"/>
      <c r="BB734" s="4"/>
    </row>
    <row r="735" spans="1:54" ht="15.75" thickBot="1" x14ac:dyDescent="0.3">
      <c r="A735" s="23">
        <f>+A734</f>
        <v>46267</v>
      </c>
      <c r="B735" s="17">
        <v>2</v>
      </c>
      <c r="C735" s="17">
        <f>WEEKNUM(Tabla1[[#This Row],[FECHA]],2)</f>
        <v>36</v>
      </c>
      <c r="D735" s="17">
        <f>DAY(Tabla1[[#This Row],[FECHA]])</f>
        <v>2</v>
      </c>
      <c r="E735" s="17" t="e">
        <f>#REF!-#REF!</f>
        <v>#REF!</v>
      </c>
      <c r="F735" s="17" t="e">
        <f>#REF!-#REF!</f>
        <v>#REF!</v>
      </c>
      <c r="H73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5" s="17">
        <f>('[1]Contadores Por Turno 2026'!C737-'[1]Contadores Por Turno 2026'!C736)*10</f>
        <v>0</v>
      </c>
      <c r="J735" s="59">
        <f>Tabla1[[#This Row],[ENTRADA RO 1 (m3)]]</f>
        <v>0</v>
      </c>
      <c r="K735" s="59">
        <f>Tabla1[[#This Row],[RECHAZO ETAPA 1 (m3)]]</f>
        <v>0</v>
      </c>
      <c r="L735" s="59">
        <f>Tabla1[[#This Row],[PERMEADO ETAPA 1  (m3)]]</f>
        <v>0</v>
      </c>
      <c r="M735" s="58" t="e">
        <f>1-(Tabla1[[#This Row],[VOLUMEN ENVIADO A RO (m3)]]-Tabla1[[#This Row],[VOLUMEN ENVIADO PERMEADO RO (m3)]])/Tabla1[[#This Row],[VOLUMEN ENVIADO A RO (m3)]]</f>
        <v>#DIV/0!</v>
      </c>
      <c r="N735" s="59">
        <f>('[1]Contadores Por Turno 2026'!N737-'[1]Contadores Por Turno 2026'!N736)/1000</f>
        <v>0</v>
      </c>
      <c r="O735" s="59">
        <f>('[1]Contadores Por Turno 2026'!O737-'[1]Contadores Por Turno 2026'!O736)</f>
        <v>0</v>
      </c>
      <c r="P735" s="59">
        <f>+Tabla1[[#This Row],[ENTRADA RO 1 (m3)]]-Tabla1[[#This Row],[PERMEADO ETAPA 1  (m3)]]</f>
        <v>0</v>
      </c>
      <c r="Q735" s="58" t="e">
        <f>1-(Tabla1[[#This Row],[VOLUMEN ENVIADO A RO (m3)]]-Tabla1[[#This Row],[VOLUMEN ENVIADO PERMEADO RO (m3)]])/Tabla1[[#This Row],[VOLUMEN ENVIADO A RO (m3)]]</f>
        <v>#DIV/0!</v>
      </c>
      <c r="R735" s="59">
        <v>0</v>
      </c>
      <c r="S735" s="59" t="e">
        <f>((#REF!-#REF!))</f>
        <v>#REF!</v>
      </c>
      <c r="T735" s="59" t="e">
        <f>Tabla1[[#This Row],[ENTRADA ETAPA 2 (m3)]]-Tabla1[[#This Row],[PERMEADO ETAPA 2 (m3)]]</f>
        <v>#REF!</v>
      </c>
      <c r="U735" s="58" t="s">
        <v>18</v>
      </c>
      <c r="V735" s="59">
        <f>Tabla1[[#This Row],[VOLUMEN ENVIADO PERMEADO RO (m3)]]</f>
        <v>0</v>
      </c>
      <c r="W735" s="106" t="e">
        <f>Tabla1[[#This Row],[TOTAL CONSUMO AGUA LIMPIA PRODUCCIÓN (m3)]]+Tabla1[[#This Row],[TOTAL CONSUMO AGUA RECHAZO PRODUCCIÓN (m3)]]</f>
        <v>#REF!</v>
      </c>
      <c r="X7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5" s="106">
        <v>0</v>
      </c>
      <c r="Z735" s="106"/>
      <c r="AA735" s="106" t="e">
        <f>+Tabla1[[#This Row],[VOLUMEN CONSUMO AGUA LIMPIA TINTORERIA (m3)]]</f>
        <v>#REF!</v>
      </c>
      <c r="AB735" s="104" t="e">
        <f>Tabla1[[#This Row],[VOLUMEN CONSUMO AGUA LIMPIA TINTORERIA (m3)]]/Tabla1[[#This Row],[TOTAL CONSUMO AGUA PRODUCCIÓN (m3)]]</f>
        <v>#REF!</v>
      </c>
      <c r="AC735" s="106" t="e">
        <f>Tabla1[[#This Row],[TOTAL CONSUMO AGUA LIMPIA PRODUCCIÓN (m3)]]-Tabla1[[#This Row],[VOLUMEN CONSUMO AGUA LIMPIA LAVANDERIA (m3)]]</f>
        <v>#REF!</v>
      </c>
      <c r="AD735" s="106">
        <v>0</v>
      </c>
      <c r="AE735" s="110"/>
      <c r="AF735" s="110">
        <v>65</v>
      </c>
      <c r="AG735" s="110">
        <v>45</v>
      </c>
      <c r="AH735" s="110">
        <f>Tabla1[[#This Row],[VOLUMEN CONSUMO AGUA LIMPIA LAVANDERIA (m3)]]</f>
        <v>0</v>
      </c>
      <c r="AI735" s="104" t="e">
        <f>Tabla1[[#This Row],[VOLUMEN CONSUMO AGUA LIMPIA LAVANDERIA (m3)]]/Tabla1[[#This Row],[TOTAL CONSUMO AGUA PRODUCCIÓN (m3)]]</f>
        <v>#REF!</v>
      </c>
      <c r="AJ735" s="110">
        <f>'[1]Contadores Por Turno 2026'!D737-'[1]Contadores Por Turno 2026'!D736</f>
        <v>0</v>
      </c>
      <c r="AK735" s="110">
        <v>0</v>
      </c>
      <c r="AL735" s="110"/>
      <c r="AM735" s="110">
        <v>19</v>
      </c>
      <c r="AN735" s="110">
        <v>0</v>
      </c>
      <c r="AO735" s="219">
        <f>'[1]Contadores Por Turno 2026'!R737-'[1]Contadores Por Turno 2026'!R736</f>
        <v>0</v>
      </c>
      <c r="AP735" s="109" t="str">
        <f t="shared" si="5"/>
        <v>%</v>
      </c>
      <c r="AQ735" s="219">
        <v>8817</v>
      </c>
      <c r="AR735" s="219">
        <v>8</v>
      </c>
      <c r="AS735" s="110">
        <f>'[1]Contadores Por Turno 2026'!L737-'[1]Contadores Por Turno 2026'!L736</f>
        <v>0</v>
      </c>
      <c r="AT735" s="219" t="e">
        <f>#REF!-#REF!</f>
        <v>#REF!</v>
      </c>
      <c r="AU735" s="107">
        <f>'[1]Contadores Por Turno 2026'!U737-'[1]Contadores Por Turno 2026'!U736</f>
        <v>0</v>
      </c>
      <c r="AV735" s="107">
        <f>'[1]Contadores Por Turno 2026'!V737-'[1]Contadores Por Turno 2026'!V736</f>
        <v>0</v>
      </c>
      <c r="AW735" s="107">
        <f>'[1]Contadores Por Turno 2026'!W737-'[1]Contadores Por Turno 2026'!W736</f>
        <v>0</v>
      </c>
      <c r="AX735" s="107"/>
      <c r="AY735" s="346">
        <f>('[1]Contadores Por Turno 2026'!AD737-'[1]Contadores Por Turno 2026'!AD736)</f>
        <v>0</v>
      </c>
      <c r="AZ735" s="346">
        <f>('[1]Contadores Por Turno 2026'!S737-'[1]Contadores Por Turno 2026'!S736)/1000</f>
        <v>0</v>
      </c>
      <c r="BA735" s="225"/>
      <c r="BB735" s="4"/>
    </row>
    <row r="736" spans="1:54" ht="15.75" thickBot="1" x14ac:dyDescent="0.3">
      <c r="A736" s="27">
        <f>+A735</f>
        <v>46267</v>
      </c>
      <c r="B736" s="28">
        <v>3</v>
      </c>
      <c r="C736" s="28">
        <f>WEEKNUM(Tabla1[[#This Row],[FECHA]],2)</f>
        <v>36</v>
      </c>
      <c r="D736" s="28">
        <f>DAY(Tabla1[[#This Row],[FECHA]])</f>
        <v>2</v>
      </c>
      <c r="E736" s="28" t="e">
        <f>#REF!-#REF!</f>
        <v>#REF!</v>
      </c>
      <c r="F736" s="28" t="e">
        <f>#REF!-#REF!</f>
        <v>#REF!</v>
      </c>
      <c r="G736" s="28"/>
      <c r="H73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6" s="28">
        <f>('[1]Contadores Por Turno 2026'!C738-'[1]Contadores Por Turno 2026'!C737)*10</f>
        <v>0</v>
      </c>
      <c r="J736" s="61">
        <f>Tabla1[[#This Row],[ENTRADA RO 1 (m3)]]</f>
        <v>0</v>
      </c>
      <c r="K736" s="61">
        <f>Tabla1[[#This Row],[RECHAZO ETAPA 1 (m3)]]</f>
        <v>0</v>
      </c>
      <c r="L736" s="61">
        <f>Tabla1[[#This Row],[PERMEADO ETAPA 1  (m3)]]</f>
        <v>0</v>
      </c>
      <c r="M736" s="60" t="e">
        <f>1-(Tabla1[[#This Row],[VOLUMEN ENVIADO A RO (m3)]]-Tabla1[[#This Row],[VOLUMEN ENVIADO PERMEADO RO (m3)]])/Tabla1[[#This Row],[VOLUMEN ENVIADO A RO (m3)]]</f>
        <v>#DIV/0!</v>
      </c>
      <c r="N736" s="61">
        <f>('[1]Contadores Por Turno 2026'!N738-'[1]Contadores Por Turno 2026'!N737)/1000</f>
        <v>0</v>
      </c>
      <c r="O736" s="61">
        <f>('[1]Contadores Por Turno 2026'!O738-'[1]Contadores Por Turno 2026'!O737)</f>
        <v>0</v>
      </c>
      <c r="P736" s="61">
        <f>+Tabla1[[#This Row],[ENTRADA RO 1 (m3)]]-Tabla1[[#This Row],[PERMEADO ETAPA 1  (m3)]]</f>
        <v>0</v>
      </c>
      <c r="Q736" s="60" t="e">
        <f>1-(Tabla1[[#This Row],[VOLUMEN ENVIADO A RO (m3)]]-Tabla1[[#This Row],[VOLUMEN ENVIADO PERMEADO RO (m3)]])/Tabla1[[#This Row],[VOLUMEN ENVIADO A RO (m3)]]</f>
        <v>#DIV/0!</v>
      </c>
      <c r="R736" s="61">
        <v>0</v>
      </c>
      <c r="S736" s="61" t="e">
        <f>((#REF!-#REF!))</f>
        <v>#REF!</v>
      </c>
      <c r="T736" s="61" t="e">
        <f>Tabla1[[#This Row],[ENTRADA ETAPA 2 (m3)]]-Tabla1[[#This Row],[PERMEADO ETAPA 2 (m3)]]</f>
        <v>#REF!</v>
      </c>
      <c r="U736" s="60" t="s">
        <v>18</v>
      </c>
      <c r="V736" s="61">
        <f>Tabla1[[#This Row],[VOLUMEN ENVIADO PERMEADO RO (m3)]]</f>
        <v>0</v>
      </c>
      <c r="W736" s="111" t="e">
        <f>Tabla1[[#This Row],[TOTAL CONSUMO AGUA LIMPIA PRODUCCIÓN (m3)]]+Tabla1[[#This Row],[TOTAL CONSUMO AGUA RECHAZO PRODUCCIÓN (m3)]]</f>
        <v>#REF!</v>
      </c>
      <c r="X73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6" s="111">
        <v>0</v>
      </c>
      <c r="Z736" s="111"/>
      <c r="AA736" s="111" t="e">
        <f>+Tabla1[[#This Row],[VOLUMEN CONSUMO AGUA LIMPIA TINTORERIA (m3)]]</f>
        <v>#REF!</v>
      </c>
      <c r="AB736" s="104" t="e">
        <f>Tabla1[[#This Row],[VOLUMEN CONSUMO AGUA LIMPIA TINTORERIA (m3)]]/Tabla1[[#This Row],[TOTAL CONSUMO AGUA PRODUCCIÓN (m3)]]</f>
        <v>#REF!</v>
      </c>
      <c r="AC736" s="111" t="e">
        <f>Tabla1[[#This Row],[TOTAL CONSUMO AGUA LIMPIA PRODUCCIÓN (m3)]]-Tabla1[[#This Row],[VOLUMEN CONSUMO AGUA LIMPIA LAVANDERIA (m3)]]</f>
        <v>#REF!</v>
      </c>
      <c r="AD736" s="111">
        <v>0</v>
      </c>
      <c r="AE736" s="115"/>
      <c r="AF736" s="115">
        <v>65</v>
      </c>
      <c r="AG736" s="115">
        <v>45</v>
      </c>
      <c r="AH736" s="115">
        <f>Tabla1[[#This Row],[VOLUMEN CONSUMO AGUA LIMPIA LAVANDERIA (m3)]]</f>
        <v>0</v>
      </c>
      <c r="AI736" s="104" t="e">
        <f>Tabla1[[#This Row],[VOLUMEN CONSUMO AGUA LIMPIA LAVANDERIA (m3)]]/Tabla1[[#This Row],[TOTAL CONSUMO AGUA PRODUCCIÓN (m3)]]</f>
        <v>#REF!</v>
      </c>
      <c r="AJ736" s="115">
        <f>'[1]Contadores Por Turno 2026'!D738-'[1]Contadores Por Turno 2026'!D737</f>
        <v>0</v>
      </c>
      <c r="AK736" s="115">
        <v>0</v>
      </c>
      <c r="AL736" s="115"/>
      <c r="AM736" s="115">
        <v>19</v>
      </c>
      <c r="AN736" s="115">
        <v>0</v>
      </c>
      <c r="AO736" s="220">
        <f>'[1]Contadores Por Turno 2026'!R738-'[1]Contadores Por Turno 2026'!R737</f>
        <v>0</v>
      </c>
      <c r="AP736" s="114" t="str">
        <f t="shared" si="5"/>
        <v>%</v>
      </c>
      <c r="AQ736" s="220">
        <v>0</v>
      </c>
      <c r="AR736" s="220">
        <v>8</v>
      </c>
      <c r="AS736" s="115">
        <f>'[1]Contadores Por Turno 2026'!L738-'[1]Contadores Por Turno 2026'!L737</f>
        <v>0</v>
      </c>
      <c r="AT736" s="220" t="e">
        <f>#REF!-#REF!</f>
        <v>#REF!</v>
      </c>
      <c r="AU736" s="112">
        <f>'[1]Contadores Por Turno 2026'!U738-'[1]Contadores Por Turno 2026'!U737</f>
        <v>0</v>
      </c>
      <c r="AV736" s="112">
        <f>'[1]Contadores Por Turno 2026'!V738-'[1]Contadores Por Turno 2026'!V737</f>
        <v>0</v>
      </c>
      <c r="AW736" s="112">
        <f>'[1]Contadores Por Turno 2026'!W738-'[1]Contadores Por Turno 2026'!W737</f>
        <v>0</v>
      </c>
      <c r="AX736" s="112"/>
      <c r="AY736" s="112">
        <f>('[1]Contadores Por Turno 2026'!AD738-'[1]Contadores Por Turno 2026'!AD737)</f>
        <v>0</v>
      </c>
      <c r="AZ736" s="112">
        <f>('[1]Contadores Por Turno 2026'!S738-'[1]Contadores Por Turno 2026'!S737)/1000</f>
        <v>0</v>
      </c>
      <c r="BA736" s="225"/>
      <c r="BB736" s="4"/>
    </row>
    <row r="737" spans="1:54" ht="15.75" thickBot="1" x14ac:dyDescent="0.3">
      <c r="A737" s="25">
        <f>+A736+1</f>
        <v>46268</v>
      </c>
      <c r="B737" s="26">
        <v>1</v>
      </c>
      <c r="C737" s="26">
        <f>WEEKNUM(Tabla1[[#This Row],[FECHA]],2)</f>
        <v>36</v>
      </c>
      <c r="D737" s="26">
        <f>DAY(Tabla1[[#This Row],[FECHA]])</f>
        <v>3</v>
      </c>
      <c r="E737" s="26" t="e">
        <f>#REF!-#REF!</f>
        <v>#REF!</v>
      </c>
      <c r="F737" s="26" t="e">
        <f>#REF!-#REF!</f>
        <v>#REF!</v>
      </c>
      <c r="G737" s="26"/>
      <c r="H73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7" s="26">
        <f>('[1]Contadores Por Turno 2026'!C739-'[1]Contadores Por Turno 2026'!C738)*10</f>
        <v>0</v>
      </c>
      <c r="J737" s="57">
        <f>Tabla1[[#This Row],[ENTRADA RO 1 (m3)]]</f>
        <v>0</v>
      </c>
      <c r="K737" s="57">
        <f>Tabla1[[#This Row],[RECHAZO ETAPA 1 (m3)]]</f>
        <v>0</v>
      </c>
      <c r="L737" s="57">
        <f>Tabla1[[#This Row],[PERMEADO ETAPA 1  (m3)]]</f>
        <v>0</v>
      </c>
      <c r="M737" s="56" t="e">
        <f>1-(Tabla1[[#This Row],[VOLUMEN ENVIADO A RO (m3)]]-Tabla1[[#This Row],[VOLUMEN ENVIADO PERMEADO RO (m3)]])/Tabla1[[#This Row],[VOLUMEN ENVIADO A RO (m3)]]</f>
        <v>#DIV/0!</v>
      </c>
      <c r="N737" s="57">
        <f>('[1]Contadores Por Turno 2026'!N739-'[1]Contadores Por Turno 2026'!N738)/1000</f>
        <v>0</v>
      </c>
      <c r="O737" s="57">
        <f>('[1]Contadores Por Turno 2026'!O739-'[1]Contadores Por Turno 2026'!O738)</f>
        <v>0</v>
      </c>
      <c r="P737" s="57">
        <f>+Tabla1[[#This Row],[ENTRADA RO 1 (m3)]]-Tabla1[[#This Row],[PERMEADO ETAPA 1  (m3)]]</f>
        <v>0</v>
      </c>
      <c r="Q737" s="56" t="e">
        <f>1-(Tabla1[[#This Row],[VOLUMEN ENVIADO A RO (m3)]]-Tabla1[[#This Row],[VOLUMEN ENVIADO PERMEADO RO (m3)]])/Tabla1[[#This Row],[VOLUMEN ENVIADO A RO (m3)]]</f>
        <v>#DIV/0!</v>
      </c>
      <c r="R737" s="57">
        <v>0</v>
      </c>
      <c r="S737" s="57" t="e">
        <f>((#REF!-#REF!))</f>
        <v>#REF!</v>
      </c>
      <c r="T737" s="57" t="e">
        <f>Tabla1[[#This Row],[ENTRADA ETAPA 2 (m3)]]-Tabla1[[#This Row],[PERMEADO ETAPA 2 (m3)]]</f>
        <v>#REF!</v>
      </c>
      <c r="U737" s="56" t="s">
        <v>18</v>
      </c>
      <c r="V737" s="57">
        <f>Tabla1[[#This Row],[VOLUMEN ENVIADO PERMEADO RO (m3)]]</f>
        <v>0</v>
      </c>
      <c r="W737" s="101" t="e">
        <f>Tabla1[[#This Row],[TOTAL CONSUMO AGUA LIMPIA PRODUCCIÓN (m3)]]+Tabla1[[#This Row],[TOTAL CONSUMO AGUA RECHAZO PRODUCCIÓN (m3)]]</f>
        <v>#REF!</v>
      </c>
      <c r="X73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7" s="101">
        <v>0</v>
      </c>
      <c r="Z737" s="101"/>
      <c r="AA737" s="101" t="e">
        <f>+Tabla1[[#This Row],[VOLUMEN CONSUMO AGUA LIMPIA TINTORERIA (m3)]]</f>
        <v>#REF!</v>
      </c>
      <c r="AB737" s="104" t="e">
        <f>Tabla1[[#This Row],[VOLUMEN CONSUMO AGUA LIMPIA TINTORERIA (m3)]]/Tabla1[[#This Row],[TOTAL CONSUMO AGUA PRODUCCIÓN (m3)]]</f>
        <v>#REF!</v>
      </c>
      <c r="AC737" s="101" t="e">
        <f>Tabla1[[#This Row],[TOTAL CONSUMO AGUA LIMPIA PRODUCCIÓN (m3)]]-Tabla1[[#This Row],[VOLUMEN CONSUMO AGUA LIMPIA LAVANDERIA (m3)]]</f>
        <v>#REF!</v>
      </c>
      <c r="AD737" s="101">
        <v>0</v>
      </c>
      <c r="AE737" s="105"/>
      <c r="AF737" s="105">
        <v>65</v>
      </c>
      <c r="AG737" s="105">
        <v>45</v>
      </c>
      <c r="AH737" s="105">
        <f>Tabla1[[#This Row],[VOLUMEN CONSUMO AGUA LIMPIA LAVANDERIA (m3)]]</f>
        <v>0</v>
      </c>
      <c r="AI737" s="104" t="e">
        <f>Tabla1[[#This Row],[VOLUMEN CONSUMO AGUA LIMPIA LAVANDERIA (m3)]]/Tabla1[[#This Row],[TOTAL CONSUMO AGUA PRODUCCIÓN (m3)]]</f>
        <v>#REF!</v>
      </c>
      <c r="AJ737" s="105">
        <f>'[1]Contadores Por Turno 2026'!D739-'[1]Contadores Por Turno 2026'!D738</f>
        <v>0</v>
      </c>
      <c r="AK737" s="105">
        <v>0</v>
      </c>
      <c r="AL737" s="105"/>
      <c r="AM737" s="105">
        <v>19</v>
      </c>
      <c r="AN737" s="105">
        <v>0</v>
      </c>
      <c r="AO737" s="218">
        <f>'[1]Contadores Por Turno 2026'!R739-'[1]Contadores Por Turno 2026'!R738</f>
        <v>0</v>
      </c>
      <c r="AP737" s="104" t="str">
        <f t="shared" si="5"/>
        <v>%</v>
      </c>
      <c r="AQ737" s="218">
        <v>0</v>
      </c>
      <c r="AR737" s="218">
        <v>8</v>
      </c>
      <c r="AS737" s="105">
        <f>'[1]Contadores Por Turno 2026'!L739-'[1]Contadores Por Turno 2026'!L738</f>
        <v>0</v>
      </c>
      <c r="AT737" s="218" t="e">
        <f>#REF!-#REF!</f>
        <v>#REF!</v>
      </c>
      <c r="AU737" s="102">
        <f>'[1]Contadores Por Turno 2026'!U739-'[1]Contadores Por Turno 2026'!U738</f>
        <v>0</v>
      </c>
      <c r="AV737" s="102">
        <f>'[1]Contadores Por Turno 2026'!V739-'[1]Contadores Por Turno 2026'!V738</f>
        <v>0</v>
      </c>
      <c r="AW737" s="102">
        <f>'[1]Contadores Por Turno 2026'!W739-'[1]Contadores Por Turno 2026'!W738</f>
        <v>0</v>
      </c>
      <c r="AX737" s="102"/>
      <c r="AY737" s="345">
        <f>('[1]Contadores Por Turno 2026'!AD739-'[1]Contadores Por Turno 2026'!AD738)</f>
        <v>0</v>
      </c>
      <c r="AZ737" s="345">
        <f>('[1]Contadores Por Turno 2026'!S739-'[1]Contadores Por Turno 2026'!S738)/1000</f>
        <v>0</v>
      </c>
      <c r="BA737" s="225"/>
      <c r="BB737" s="4"/>
    </row>
    <row r="738" spans="1:54" ht="15.75" thickBot="1" x14ac:dyDescent="0.3">
      <c r="A738" s="23">
        <f>+A737</f>
        <v>46268</v>
      </c>
      <c r="B738" s="17">
        <v>2</v>
      </c>
      <c r="C738" s="17">
        <f>WEEKNUM(Tabla1[[#This Row],[FECHA]],2)</f>
        <v>36</v>
      </c>
      <c r="D738" s="17">
        <f>DAY(Tabla1[[#This Row],[FECHA]])</f>
        <v>3</v>
      </c>
      <c r="E738" s="17" t="e">
        <f>#REF!-#REF!</f>
        <v>#REF!</v>
      </c>
      <c r="F738" s="17" t="e">
        <f>#REF!-#REF!</f>
        <v>#REF!</v>
      </c>
      <c r="H73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8" s="17">
        <f>('[1]Contadores Por Turno 2026'!C740-'[1]Contadores Por Turno 2026'!C739)*10</f>
        <v>0</v>
      </c>
      <c r="J738" s="59">
        <f>Tabla1[[#This Row],[ENTRADA RO 1 (m3)]]</f>
        <v>0</v>
      </c>
      <c r="K738" s="59">
        <f>Tabla1[[#This Row],[RECHAZO ETAPA 1 (m3)]]</f>
        <v>0</v>
      </c>
      <c r="L738" s="59">
        <f>Tabla1[[#This Row],[PERMEADO ETAPA 1  (m3)]]</f>
        <v>0</v>
      </c>
      <c r="M738" s="58" t="e">
        <f>1-(Tabla1[[#This Row],[VOLUMEN ENVIADO A RO (m3)]]-Tabla1[[#This Row],[VOLUMEN ENVIADO PERMEADO RO (m3)]])/Tabla1[[#This Row],[VOLUMEN ENVIADO A RO (m3)]]</f>
        <v>#DIV/0!</v>
      </c>
      <c r="N738" s="59">
        <f>('[1]Contadores Por Turno 2026'!N740-'[1]Contadores Por Turno 2026'!N739)/1000</f>
        <v>0</v>
      </c>
      <c r="O738" s="59">
        <f>('[1]Contadores Por Turno 2026'!O740-'[1]Contadores Por Turno 2026'!O739)</f>
        <v>0</v>
      </c>
      <c r="P738" s="59">
        <f>+Tabla1[[#This Row],[ENTRADA RO 1 (m3)]]-Tabla1[[#This Row],[PERMEADO ETAPA 1  (m3)]]</f>
        <v>0</v>
      </c>
      <c r="Q738" s="58" t="e">
        <f>1-(Tabla1[[#This Row],[VOLUMEN ENVIADO A RO (m3)]]-Tabla1[[#This Row],[VOLUMEN ENVIADO PERMEADO RO (m3)]])/Tabla1[[#This Row],[VOLUMEN ENVIADO A RO (m3)]]</f>
        <v>#DIV/0!</v>
      </c>
      <c r="R738" s="59">
        <v>0</v>
      </c>
      <c r="S738" s="59" t="e">
        <f>((#REF!-#REF!))</f>
        <v>#REF!</v>
      </c>
      <c r="T738" s="59" t="e">
        <f>Tabla1[[#This Row],[ENTRADA ETAPA 2 (m3)]]-Tabla1[[#This Row],[PERMEADO ETAPA 2 (m3)]]</f>
        <v>#REF!</v>
      </c>
      <c r="U738" s="58" t="s">
        <v>18</v>
      </c>
      <c r="V738" s="59">
        <f>Tabla1[[#This Row],[VOLUMEN ENVIADO PERMEADO RO (m3)]]</f>
        <v>0</v>
      </c>
      <c r="W738" s="106" t="e">
        <f>Tabla1[[#This Row],[TOTAL CONSUMO AGUA LIMPIA PRODUCCIÓN (m3)]]+Tabla1[[#This Row],[TOTAL CONSUMO AGUA RECHAZO PRODUCCIÓN (m3)]]</f>
        <v>#REF!</v>
      </c>
      <c r="X73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8" s="106">
        <v>0</v>
      </c>
      <c r="Z738" s="106"/>
      <c r="AA738" s="106" t="e">
        <f>+Tabla1[[#This Row],[VOLUMEN CONSUMO AGUA LIMPIA TINTORERIA (m3)]]</f>
        <v>#REF!</v>
      </c>
      <c r="AB738" s="104" t="e">
        <f>Tabla1[[#This Row],[VOLUMEN CONSUMO AGUA LIMPIA TINTORERIA (m3)]]/Tabla1[[#This Row],[TOTAL CONSUMO AGUA PRODUCCIÓN (m3)]]</f>
        <v>#REF!</v>
      </c>
      <c r="AC738" s="106" t="e">
        <f>Tabla1[[#This Row],[TOTAL CONSUMO AGUA LIMPIA PRODUCCIÓN (m3)]]-Tabla1[[#This Row],[VOLUMEN CONSUMO AGUA LIMPIA LAVANDERIA (m3)]]</f>
        <v>#REF!</v>
      </c>
      <c r="AD738" s="106">
        <v>0</v>
      </c>
      <c r="AE738" s="110"/>
      <c r="AF738" s="110">
        <v>65</v>
      </c>
      <c r="AG738" s="110">
        <v>45</v>
      </c>
      <c r="AH738" s="110">
        <f>Tabla1[[#This Row],[VOLUMEN CONSUMO AGUA LIMPIA LAVANDERIA (m3)]]</f>
        <v>0</v>
      </c>
      <c r="AI738" s="104" t="e">
        <f>Tabla1[[#This Row],[VOLUMEN CONSUMO AGUA LIMPIA LAVANDERIA (m3)]]/Tabla1[[#This Row],[TOTAL CONSUMO AGUA PRODUCCIÓN (m3)]]</f>
        <v>#REF!</v>
      </c>
      <c r="AJ738" s="110">
        <f>'[1]Contadores Por Turno 2026'!D740-'[1]Contadores Por Turno 2026'!D739</f>
        <v>0</v>
      </c>
      <c r="AK738" s="110">
        <v>0</v>
      </c>
      <c r="AL738" s="110"/>
      <c r="AM738" s="110">
        <v>19</v>
      </c>
      <c r="AN738" s="110">
        <v>0</v>
      </c>
      <c r="AO738" s="219">
        <f>'[1]Contadores Por Turno 2026'!R740-'[1]Contadores Por Turno 2026'!R739</f>
        <v>0</v>
      </c>
      <c r="AP738" s="109" t="str">
        <f t="shared" si="5"/>
        <v>%</v>
      </c>
      <c r="AQ738" s="219">
        <v>51</v>
      </c>
      <c r="AR738" s="219">
        <v>8</v>
      </c>
      <c r="AS738" s="110">
        <f>'[1]Contadores Por Turno 2026'!L740-'[1]Contadores Por Turno 2026'!L739</f>
        <v>0</v>
      </c>
      <c r="AT738" s="219" t="e">
        <f>#REF!-#REF!</f>
        <v>#REF!</v>
      </c>
      <c r="AU738" s="107">
        <f>'[1]Contadores Por Turno 2026'!U740-'[1]Contadores Por Turno 2026'!U739</f>
        <v>0</v>
      </c>
      <c r="AV738" s="107">
        <f>'[1]Contadores Por Turno 2026'!V740-'[1]Contadores Por Turno 2026'!V739</f>
        <v>0</v>
      </c>
      <c r="AW738" s="107">
        <f>'[1]Contadores Por Turno 2026'!W740-'[1]Contadores Por Turno 2026'!W739</f>
        <v>0</v>
      </c>
      <c r="AX738" s="107"/>
      <c r="AY738" s="346">
        <f>('[1]Contadores Por Turno 2026'!AD740-'[1]Contadores Por Turno 2026'!AD739)</f>
        <v>0</v>
      </c>
      <c r="AZ738" s="346">
        <f>('[1]Contadores Por Turno 2026'!S740-'[1]Contadores Por Turno 2026'!S739)/1000</f>
        <v>0</v>
      </c>
      <c r="BA738" s="225"/>
      <c r="BB738" s="4"/>
    </row>
    <row r="739" spans="1:54" ht="15.75" thickBot="1" x14ac:dyDescent="0.3">
      <c r="A739" s="27">
        <f>+A738</f>
        <v>46268</v>
      </c>
      <c r="B739" s="28">
        <v>3</v>
      </c>
      <c r="C739" s="28">
        <f>WEEKNUM(Tabla1[[#This Row],[FECHA]],2)</f>
        <v>36</v>
      </c>
      <c r="D739" s="28">
        <f>DAY(Tabla1[[#This Row],[FECHA]])</f>
        <v>3</v>
      </c>
      <c r="E739" s="28" t="e">
        <f>#REF!-#REF!</f>
        <v>#REF!</v>
      </c>
      <c r="F739" s="28" t="e">
        <f>#REF!-#REF!</f>
        <v>#REF!</v>
      </c>
      <c r="G739" s="28"/>
      <c r="H73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9" s="28">
        <f>('[1]Contadores Por Turno 2026'!C741-'[1]Contadores Por Turno 2026'!C740)*10</f>
        <v>0</v>
      </c>
      <c r="J739" s="61">
        <f>Tabla1[[#This Row],[ENTRADA RO 1 (m3)]]</f>
        <v>0</v>
      </c>
      <c r="K739" s="61">
        <f>Tabla1[[#This Row],[RECHAZO ETAPA 1 (m3)]]</f>
        <v>0</v>
      </c>
      <c r="L739" s="61">
        <f>Tabla1[[#This Row],[PERMEADO ETAPA 1  (m3)]]</f>
        <v>0</v>
      </c>
      <c r="M739" s="60" t="e">
        <f>1-(Tabla1[[#This Row],[VOLUMEN ENVIADO A RO (m3)]]-Tabla1[[#This Row],[VOLUMEN ENVIADO PERMEADO RO (m3)]])/Tabla1[[#This Row],[VOLUMEN ENVIADO A RO (m3)]]</f>
        <v>#DIV/0!</v>
      </c>
      <c r="N739" s="61">
        <f>('[1]Contadores Por Turno 2026'!N741-'[1]Contadores Por Turno 2026'!N740)/1000</f>
        <v>0</v>
      </c>
      <c r="O739" s="61">
        <f>('[1]Contadores Por Turno 2026'!O741-'[1]Contadores Por Turno 2026'!O740)</f>
        <v>0</v>
      </c>
      <c r="P739" s="61">
        <f>+Tabla1[[#This Row],[ENTRADA RO 1 (m3)]]-Tabla1[[#This Row],[PERMEADO ETAPA 1  (m3)]]</f>
        <v>0</v>
      </c>
      <c r="Q739" s="60" t="e">
        <f>1-(Tabla1[[#This Row],[VOLUMEN ENVIADO A RO (m3)]]-Tabla1[[#This Row],[VOLUMEN ENVIADO PERMEADO RO (m3)]])/Tabla1[[#This Row],[VOLUMEN ENVIADO A RO (m3)]]</f>
        <v>#DIV/0!</v>
      </c>
      <c r="R739" s="61">
        <v>0</v>
      </c>
      <c r="S739" s="61" t="e">
        <f>((#REF!-#REF!))</f>
        <v>#REF!</v>
      </c>
      <c r="T739" s="61" t="e">
        <f>Tabla1[[#This Row],[ENTRADA ETAPA 2 (m3)]]-Tabla1[[#This Row],[PERMEADO ETAPA 2 (m3)]]</f>
        <v>#REF!</v>
      </c>
      <c r="U739" s="60" t="s">
        <v>18</v>
      </c>
      <c r="V739" s="61">
        <f>Tabla1[[#This Row],[VOLUMEN ENVIADO PERMEADO RO (m3)]]</f>
        <v>0</v>
      </c>
      <c r="W739" s="111" t="e">
        <f>Tabla1[[#This Row],[TOTAL CONSUMO AGUA LIMPIA PRODUCCIÓN (m3)]]+Tabla1[[#This Row],[TOTAL CONSUMO AGUA RECHAZO PRODUCCIÓN (m3)]]</f>
        <v>#REF!</v>
      </c>
      <c r="X73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9" s="111">
        <v>0</v>
      </c>
      <c r="Z739" s="111"/>
      <c r="AA739" s="111" t="e">
        <f>+Tabla1[[#This Row],[VOLUMEN CONSUMO AGUA LIMPIA TINTORERIA (m3)]]</f>
        <v>#REF!</v>
      </c>
      <c r="AB739" s="104" t="e">
        <f>Tabla1[[#This Row],[VOLUMEN CONSUMO AGUA LIMPIA TINTORERIA (m3)]]/Tabla1[[#This Row],[TOTAL CONSUMO AGUA PRODUCCIÓN (m3)]]</f>
        <v>#REF!</v>
      </c>
      <c r="AC739" s="111" t="e">
        <f>Tabla1[[#This Row],[TOTAL CONSUMO AGUA LIMPIA PRODUCCIÓN (m3)]]-Tabla1[[#This Row],[VOLUMEN CONSUMO AGUA LIMPIA LAVANDERIA (m3)]]</f>
        <v>#REF!</v>
      </c>
      <c r="AD739" s="111">
        <v>0</v>
      </c>
      <c r="AE739" s="115"/>
      <c r="AF739" s="115">
        <v>65</v>
      </c>
      <c r="AG739" s="115">
        <v>45</v>
      </c>
      <c r="AH739" s="115">
        <f>Tabla1[[#This Row],[VOLUMEN CONSUMO AGUA LIMPIA LAVANDERIA (m3)]]</f>
        <v>0</v>
      </c>
      <c r="AI739" s="104" t="e">
        <f>Tabla1[[#This Row],[VOLUMEN CONSUMO AGUA LIMPIA LAVANDERIA (m3)]]/Tabla1[[#This Row],[TOTAL CONSUMO AGUA PRODUCCIÓN (m3)]]</f>
        <v>#REF!</v>
      </c>
      <c r="AJ739" s="115">
        <f>'[1]Contadores Por Turno 2026'!D741-'[1]Contadores Por Turno 2026'!D740</f>
        <v>0</v>
      </c>
      <c r="AK739" s="115">
        <v>0</v>
      </c>
      <c r="AL739" s="115"/>
      <c r="AM739" s="115">
        <v>19</v>
      </c>
      <c r="AN739" s="115">
        <v>0</v>
      </c>
      <c r="AO739" s="220">
        <f>'[1]Contadores Por Turno 2026'!R741-'[1]Contadores Por Turno 2026'!R740</f>
        <v>0</v>
      </c>
      <c r="AP739" s="114" t="str">
        <f t="shared" si="5"/>
        <v>%</v>
      </c>
      <c r="AQ739" s="220">
        <v>0</v>
      </c>
      <c r="AR739" s="220">
        <v>8</v>
      </c>
      <c r="AS739" s="115">
        <f>'[1]Contadores Por Turno 2026'!L741-'[1]Contadores Por Turno 2026'!L740</f>
        <v>0</v>
      </c>
      <c r="AT739" s="220" t="e">
        <f>#REF!-#REF!</f>
        <v>#REF!</v>
      </c>
      <c r="AU739" s="112">
        <f>'[1]Contadores Por Turno 2026'!U741-'[1]Contadores Por Turno 2026'!U740</f>
        <v>0</v>
      </c>
      <c r="AV739" s="112">
        <f>'[1]Contadores Por Turno 2026'!V741-'[1]Contadores Por Turno 2026'!V740</f>
        <v>0</v>
      </c>
      <c r="AW739" s="112">
        <f>'[1]Contadores Por Turno 2026'!W741-'[1]Contadores Por Turno 2026'!W740</f>
        <v>0</v>
      </c>
      <c r="AX739" s="112"/>
      <c r="AY739" s="112">
        <f>('[1]Contadores Por Turno 2026'!AD741-'[1]Contadores Por Turno 2026'!AD740)</f>
        <v>0</v>
      </c>
      <c r="AZ739" s="112">
        <f>('[1]Contadores Por Turno 2026'!S741-'[1]Contadores Por Turno 2026'!S740)/1000</f>
        <v>0</v>
      </c>
      <c r="BA739" s="225"/>
      <c r="BB739" s="4"/>
    </row>
    <row r="740" spans="1:54" ht="15.75" thickBot="1" x14ac:dyDescent="0.3">
      <c r="A740" s="25">
        <f>+A739+1</f>
        <v>46269</v>
      </c>
      <c r="B740" s="26">
        <v>1</v>
      </c>
      <c r="C740" s="26">
        <f>WEEKNUM(Tabla1[[#This Row],[FECHA]],2)</f>
        <v>36</v>
      </c>
      <c r="D740" s="26">
        <f>DAY(Tabla1[[#This Row],[FECHA]])</f>
        <v>4</v>
      </c>
      <c r="E740" s="26" t="e">
        <f>#REF!-#REF!</f>
        <v>#REF!</v>
      </c>
      <c r="F740" s="26" t="e">
        <f>#REF!-#REF!</f>
        <v>#REF!</v>
      </c>
      <c r="G740" s="26"/>
      <c r="H74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0" s="26">
        <f>('[1]Contadores Por Turno 2026'!C742-'[1]Contadores Por Turno 2026'!C741)*10</f>
        <v>0</v>
      </c>
      <c r="J740" s="57">
        <f>Tabla1[[#This Row],[ENTRADA RO 1 (m3)]]</f>
        <v>0</v>
      </c>
      <c r="K740" s="57">
        <f>Tabla1[[#This Row],[RECHAZO ETAPA 1 (m3)]]</f>
        <v>0</v>
      </c>
      <c r="L740" s="57">
        <f>Tabla1[[#This Row],[PERMEADO ETAPA 1  (m3)]]</f>
        <v>0</v>
      </c>
      <c r="M740" s="56" t="e">
        <f>1-(Tabla1[[#This Row],[VOLUMEN ENVIADO A RO (m3)]]-Tabla1[[#This Row],[VOLUMEN ENVIADO PERMEADO RO (m3)]])/Tabla1[[#This Row],[VOLUMEN ENVIADO A RO (m3)]]</f>
        <v>#DIV/0!</v>
      </c>
      <c r="N740" s="57">
        <f>('[1]Contadores Por Turno 2026'!N742-'[1]Contadores Por Turno 2026'!N741)/1000</f>
        <v>0</v>
      </c>
      <c r="O740" s="57">
        <f>('[1]Contadores Por Turno 2026'!O742-'[1]Contadores Por Turno 2026'!O741)</f>
        <v>0</v>
      </c>
      <c r="P740" s="57">
        <f>+Tabla1[[#This Row],[ENTRADA RO 1 (m3)]]-Tabla1[[#This Row],[PERMEADO ETAPA 1  (m3)]]</f>
        <v>0</v>
      </c>
      <c r="Q740" s="56" t="e">
        <f>1-(Tabla1[[#This Row],[VOLUMEN ENVIADO A RO (m3)]]-Tabla1[[#This Row],[VOLUMEN ENVIADO PERMEADO RO (m3)]])/Tabla1[[#This Row],[VOLUMEN ENVIADO A RO (m3)]]</f>
        <v>#DIV/0!</v>
      </c>
      <c r="R740" s="57">
        <v>0</v>
      </c>
      <c r="S740" s="57" t="e">
        <f>((#REF!-#REF!))</f>
        <v>#REF!</v>
      </c>
      <c r="T740" s="57" t="e">
        <f>Tabla1[[#This Row],[ENTRADA ETAPA 2 (m3)]]-Tabla1[[#This Row],[PERMEADO ETAPA 2 (m3)]]</f>
        <v>#REF!</v>
      </c>
      <c r="U740" s="56" t="s">
        <v>18</v>
      </c>
      <c r="V740" s="57">
        <f>Tabla1[[#This Row],[VOLUMEN ENVIADO PERMEADO RO (m3)]]</f>
        <v>0</v>
      </c>
      <c r="W740" s="101" t="e">
        <f>Tabla1[[#This Row],[TOTAL CONSUMO AGUA LIMPIA PRODUCCIÓN (m3)]]+Tabla1[[#This Row],[TOTAL CONSUMO AGUA RECHAZO PRODUCCIÓN (m3)]]</f>
        <v>#REF!</v>
      </c>
      <c r="X74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0" s="101">
        <v>0</v>
      </c>
      <c r="Z740" s="101"/>
      <c r="AA740" s="101" t="e">
        <f>+Tabla1[[#This Row],[VOLUMEN CONSUMO AGUA LIMPIA TINTORERIA (m3)]]</f>
        <v>#REF!</v>
      </c>
      <c r="AB740" s="104" t="e">
        <f>Tabla1[[#This Row],[VOLUMEN CONSUMO AGUA LIMPIA TINTORERIA (m3)]]/Tabla1[[#This Row],[TOTAL CONSUMO AGUA PRODUCCIÓN (m3)]]</f>
        <v>#REF!</v>
      </c>
      <c r="AC740" s="101" t="e">
        <f>Tabla1[[#This Row],[TOTAL CONSUMO AGUA LIMPIA PRODUCCIÓN (m3)]]-Tabla1[[#This Row],[VOLUMEN CONSUMO AGUA LIMPIA LAVANDERIA (m3)]]</f>
        <v>#REF!</v>
      </c>
      <c r="AD740" s="101">
        <v>0</v>
      </c>
      <c r="AE740" s="105"/>
      <c r="AF740" s="105">
        <v>65</v>
      </c>
      <c r="AG740" s="105">
        <v>45</v>
      </c>
      <c r="AH740" s="105">
        <f>Tabla1[[#This Row],[VOLUMEN CONSUMO AGUA LIMPIA LAVANDERIA (m3)]]</f>
        <v>0</v>
      </c>
      <c r="AI740" s="104" t="e">
        <f>Tabla1[[#This Row],[VOLUMEN CONSUMO AGUA LIMPIA LAVANDERIA (m3)]]/Tabla1[[#This Row],[TOTAL CONSUMO AGUA PRODUCCIÓN (m3)]]</f>
        <v>#REF!</v>
      </c>
      <c r="AJ740" s="105">
        <f>'[1]Contadores Por Turno 2026'!D742-'[1]Contadores Por Turno 2026'!D741</f>
        <v>0</v>
      </c>
      <c r="AK740" s="105">
        <v>0</v>
      </c>
      <c r="AL740" s="105"/>
      <c r="AM740" s="105">
        <v>19</v>
      </c>
      <c r="AN740" s="105">
        <v>0</v>
      </c>
      <c r="AO740" s="218">
        <f>'[1]Contadores Por Turno 2026'!R742-'[1]Contadores Por Turno 2026'!R741</f>
        <v>0</v>
      </c>
      <c r="AP740" s="104" t="str">
        <f t="shared" si="5"/>
        <v>%</v>
      </c>
      <c r="AQ740" s="218">
        <v>0</v>
      </c>
      <c r="AR740" s="218">
        <v>8</v>
      </c>
      <c r="AS740" s="105">
        <f>'[1]Contadores Por Turno 2026'!L742-'[1]Contadores Por Turno 2026'!L741</f>
        <v>0</v>
      </c>
      <c r="AT740" s="218" t="e">
        <f>#REF!-#REF!</f>
        <v>#REF!</v>
      </c>
      <c r="AU740" s="102">
        <f>'[1]Contadores Por Turno 2026'!U742-'[1]Contadores Por Turno 2026'!U741</f>
        <v>0</v>
      </c>
      <c r="AV740" s="102">
        <f>'[1]Contadores Por Turno 2026'!V742-'[1]Contadores Por Turno 2026'!V741</f>
        <v>0</v>
      </c>
      <c r="AW740" s="102">
        <f>'[1]Contadores Por Turno 2026'!W742-'[1]Contadores Por Turno 2026'!W741</f>
        <v>0</v>
      </c>
      <c r="AX740" s="102"/>
      <c r="AY740" s="345">
        <f>('[1]Contadores Por Turno 2026'!AD742-'[1]Contadores Por Turno 2026'!AD741)</f>
        <v>0</v>
      </c>
      <c r="AZ740" s="345">
        <f>('[1]Contadores Por Turno 2026'!S742-'[1]Contadores Por Turno 2026'!S741)/1000</f>
        <v>0</v>
      </c>
      <c r="BA740" s="225"/>
      <c r="BB740" s="4"/>
    </row>
    <row r="741" spans="1:54" ht="15.75" thickBot="1" x14ac:dyDescent="0.3">
      <c r="A741" s="23">
        <f>+A740</f>
        <v>46269</v>
      </c>
      <c r="B741" s="17">
        <v>2</v>
      </c>
      <c r="C741" s="17">
        <f>WEEKNUM(Tabla1[[#This Row],[FECHA]],2)</f>
        <v>36</v>
      </c>
      <c r="D741" s="17">
        <f>DAY(Tabla1[[#This Row],[FECHA]])</f>
        <v>4</v>
      </c>
      <c r="E741" s="17" t="e">
        <f>#REF!-#REF!</f>
        <v>#REF!</v>
      </c>
      <c r="F741" s="17" t="e">
        <f>#REF!-#REF!</f>
        <v>#REF!</v>
      </c>
      <c r="H74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1" s="17">
        <f>('[1]Contadores Por Turno 2026'!C743-'[1]Contadores Por Turno 2026'!C742)*10</f>
        <v>0</v>
      </c>
      <c r="J741" s="59">
        <f>Tabla1[[#This Row],[ENTRADA RO 1 (m3)]]</f>
        <v>0</v>
      </c>
      <c r="K741" s="59">
        <f>Tabla1[[#This Row],[RECHAZO ETAPA 1 (m3)]]</f>
        <v>0</v>
      </c>
      <c r="L741" s="59">
        <f>Tabla1[[#This Row],[PERMEADO ETAPA 1  (m3)]]</f>
        <v>0</v>
      </c>
      <c r="M741" s="58" t="e">
        <f>1-(Tabla1[[#This Row],[VOLUMEN ENVIADO A RO (m3)]]-Tabla1[[#This Row],[VOLUMEN ENVIADO PERMEADO RO (m3)]])/Tabla1[[#This Row],[VOLUMEN ENVIADO A RO (m3)]]</f>
        <v>#DIV/0!</v>
      </c>
      <c r="N741" s="59">
        <f>('[1]Contadores Por Turno 2026'!N743-'[1]Contadores Por Turno 2026'!N742)/1000</f>
        <v>0</v>
      </c>
      <c r="O741" s="59">
        <f>('[1]Contadores Por Turno 2026'!O743-'[1]Contadores Por Turno 2026'!O742)</f>
        <v>0</v>
      </c>
      <c r="P741" s="59">
        <f>+Tabla1[[#This Row],[ENTRADA RO 1 (m3)]]-Tabla1[[#This Row],[PERMEADO ETAPA 1  (m3)]]</f>
        <v>0</v>
      </c>
      <c r="Q741" s="58" t="e">
        <f>1-(Tabla1[[#This Row],[VOLUMEN ENVIADO A RO (m3)]]-Tabla1[[#This Row],[VOLUMEN ENVIADO PERMEADO RO (m3)]])/Tabla1[[#This Row],[VOLUMEN ENVIADO A RO (m3)]]</f>
        <v>#DIV/0!</v>
      </c>
      <c r="R741" s="59">
        <v>0</v>
      </c>
      <c r="S741" s="59" t="e">
        <f>((#REF!-#REF!))</f>
        <v>#REF!</v>
      </c>
      <c r="T741" s="59" t="e">
        <f>Tabla1[[#This Row],[ENTRADA ETAPA 2 (m3)]]-Tabla1[[#This Row],[PERMEADO ETAPA 2 (m3)]]</f>
        <v>#REF!</v>
      </c>
      <c r="U741" s="58" t="s">
        <v>18</v>
      </c>
      <c r="V741" s="59">
        <f>Tabla1[[#This Row],[VOLUMEN ENVIADO PERMEADO RO (m3)]]</f>
        <v>0</v>
      </c>
      <c r="W741" s="106" t="e">
        <f>Tabla1[[#This Row],[TOTAL CONSUMO AGUA LIMPIA PRODUCCIÓN (m3)]]+Tabla1[[#This Row],[TOTAL CONSUMO AGUA RECHAZO PRODUCCIÓN (m3)]]</f>
        <v>#REF!</v>
      </c>
      <c r="X74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1" s="106">
        <v>0</v>
      </c>
      <c r="Z741" s="106"/>
      <c r="AA741" s="106" t="e">
        <f>+Tabla1[[#This Row],[VOLUMEN CONSUMO AGUA LIMPIA TINTORERIA (m3)]]</f>
        <v>#REF!</v>
      </c>
      <c r="AB741" s="104" t="e">
        <f>Tabla1[[#This Row],[VOLUMEN CONSUMO AGUA LIMPIA TINTORERIA (m3)]]/Tabla1[[#This Row],[TOTAL CONSUMO AGUA PRODUCCIÓN (m3)]]</f>
        <v>#REF!</v>
      </c>
      <c r="AC741" s="106" t="e">
        <f>Tabla1[[#This Row],[TOTAL CONSUMO AGUA LIMPIA PRODUCCIÓN (m3)]]-Tabla1[[#This Row],[VOLUMEN CONSUMO AGUA LIMPIA LAVANDERIA (m3)]]</f>
        <v>#REF!</v>
      </c>
      <c r="AD741" s="106">
        <v>0</v>
      </c>
      <c r="AE741" s="110"/>
      <c r="AF741" s="110">
        <v>65</v>
      </c>
      <c r="AG741" s="110">
        <v>45</v>
      </c>
      <c r="AH741" s="110">
        <f>Tabla1[[#This Row],[VOLUMEN CONSUMO AGUA LIMPIA LAVANDERIA (m3)]]</f>
        <v>0</v>
      </c>
      <c r="AI741" s="104" t="e">
        <f>Tabla1[[#This Row],[VOLUMEN CONSUMO AGUA LIMPIA LAVANDERIA (m3)]]/Tabla1[[#This Row],[TOTAL CONSUMO AGUA PRODUCCIÓN (m3)]]</f>
        <v>#REF!</v>
      </c>
      <c r="AJ741" s="110">
        <f>'[1]Contadores Por Turno 2026'!D743-'[1]Contadores Por Turno 2026'!D742</f>
        <v>0</v>
      </c>
      <c r="AK741" s="110">
        <v>0</v>
      </c>
      <c r="AL741" s="110"/>
      <c r="AM741" s="110">
        <v>19</v>
      </c>
      <c r="AN741" s="110">
        <v>0</v>
      </c>
      <c r="AO741" s="219">
        <f>'[1]Contadores Por Turno 2026'!R743-'[1]Contadores Por Turno 2026'!R742</f>
        <v>0</v>
      </c>
      <c r="AP741" s="109" t="str">
        <f t="shared" si="5"/>
        <v>%</v>
      </c>
      <c r="AQ741" s="219">
        <v>102</v>
      </c>
      <c r="AR741" s="219">
        <v>8</v>
      </c>
      <c r="AS741" s="110">
        <f>'[1]Contadores Por Turno 2026'!L743-'[1]Contadores Por Turno 2026'!L742</f>
        <v>0</v>
      </c>
      <c r="AT741" s="219" t="e">
        <f>#REF!-#REF!</f>
        <v>#REF!</v>
      </c>
      <c r="AU741" s="107">
        <f>'[1]Contadores Por Turno 2026'!U743-'[1]Contadores Por Turno 2026'!U742</f>
        <v>0</v>
      </c>
      <c r="AV741" s="107">
        <f>'[1]Contadores Por Turno 2026'!V743-'[1]Contadores Por Turno 2026'!V742</f>
        <v>0</v>
      </c>
      <c r="AW741" s="107">
        <f>'[1]Contadores Por Turno 2026'!W743-'[1]Contadores Por Turno 2026'!W742</f>
        <v>0</v>
      </c>
      <c r="AX741" s="107"/>
      <c r="AY741" s="346">
        <f>('[1]Contadores Por Turno 2026'!AD743-'[1]Contadores Por Turno 2026'!AD742)</f>
        <v>0</v>
      </c>
      <c r="AZ741" s="346">
        <f>('[1]Contadores Por Turno 2026'!S743-'[1]Contadores Por Turno 2026'!S742)/1000</f>
        <v>0</v>
      </c>
      <c r="BA741" s="225"/>
      <c r="BB741" s="4"/>
    </row>
    <row r="742" spans="1:54" ht="15.75" thickBot="1" x14ac:dyDescent="0.3">
      <c r="A742" s="27">
        <f>+A741</f>
        <v>46269</v>
      </c>
      <c r="B742" s="28">
        <v>3</v>
      </c>
      <c r="C742" s="28">
        <f>WEEKNUM(Tabla1[[#This Row],[FECHA]],2)</f>
        <v>36</v>
      </c>
      <c r="D742" s="28">
        <f>DAY(Tabla1[[#This Row],[FECHA]])</f>
        <v>4</v>
      </c>
      <c r="E742" s="28" t="e">
        <f>#REF!-#REF!</f>
        <v>#REF!</v>
      </c>
      <c r="F742" s="28" t="e">
        <f>#REF!-#REF!</f>
        <v>#REF!</v>
      </c>
      <c r="G742" s="28"/>
      <c r="H74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2" s="28">
        <f>('[1]Contadores Por Turno 2026'!C744-'[1]Contadores Por Turno 2026'!C743)*10</f>
        <v>0</v>
      </c>
      <c r="J742" s="61">
        <f>Tabla1[[#This Row],[ENTRADA RO 1 (m3)]]</f>
        <v>0</v>
      </c>
      <c r="K742" s="61">
        <f>Tabla1[[#This Row],[RECHAZO ETAPA 1 (m3)]]</f>
        <v>0</v>
      </c>
      <c r="L742" s="61">
        <f>Tabla1[[#This Row],[PERMEADO ETAPA 1  (m3)]]</f>
        <v>0</v>
      </c>
      <c r="M742" s="60" t="e">
        <f>1-(Tabla1[[#This Row],[VOLUMEN ENVIADO A RO (m3)]]-Tabla1[[#This Row],[VOLUMEN ENVIADO PERMEADO RO (m3)]])/Tabla1[[#This Row],[VOLUMEN ENVIADO A RO (m3)]]</f>
        <v>#DIV/0!</v>
      </c>
      <c r="N742" s="61">
        <f>('[1]Contadores Por Turno 2026'!N744-'[1]Contadores Por Turno 2026'!N743)/1000</f>
        <v>0</v>
      </c>
      <c r="O742" s="61">
        <f>('[1]Contadores Por Turno 2026'!O744-'[1]Contadores Por Turno 2026'!O743)</f>
        <v>0</v>
      </c>
      <c r="P742" s="61">
        <f>+Tabla1[[#This Row],[ENTRADA RO 1 (m3)]]-Tabla1[[#This Row],[PERMEADO ETAPA 1  (m3)]]</f>
        <v>0</v>
      </c>
      <c r="Q742" s="60" t="e">
        <f>1-(Tabla1[[#This Row],[VOLUMEN ENVIADO A RO (m3)]]-Tabla1[[#This Row],[VOLUMEN ENVIADO PERMEADO RO (m3)]])/Tabla1[[#This Row],[VOLUMEN ENVIADO A RO (m3)]]</f>
        <v>#DIV/0!</v>
      </c>
      <c r="R742" s="61">
        <v>0</v>
      </c>
      <c r="S742" s="61" t="e">
        <f>((#REF!-#REF!))</f>
        <v>#REF!</v>
      </c>
      <c r="T742" s="61" t="e">
        <f>Tabla1[[#This Row],[ENTRADA ETAPA 2 (m3)]]-Tabla1[[#This Row],[PERMEADO ETAPA 2 (m3)]]</f>
        <v>#REF!</v>
      </c>
      <c r="U742" s="60" t="s">
        <v>18</v>
      </c>
      <c r="V742" s="61">
        <f>Tabla1[[#This Row],[VOLUMEN ENVIADO PERMEADO RO (m3)]]</f>
        <v>0</v>
      </c>
      <c r="W742" s="111" t="e">
        <f>Tabla1[[#This Row],[TOTAL CONSUMO AGUA LIMPIA PRODUCCIÓN (m3)]]+Tabla1[[#This Row],[TOTAL CONSUMO AGUA RECHAZO PRODUCCIÓN (m3)]]</f>
        <v>#REF!</v>
      </c>
      <c r="X74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2" s="111">
        <v>0</v>
      </c>
      <c r="Z742" s="111"/>
      <c r="AA742" s="111" t="e">
        <f>+Tabla1[[#This Row],[VOLUMEN CONSUMO AGUA LIMPIA TINTORERIA (m3)]]</f>
        <v>#REF!</v>
      </c>
      <c r="AB742" s="104" t="e">
        <f>Tabla1[[#This Row],[VOLUMEN CONSUMO AGUA LIMPIA TINTORERIA (m3)]]/Tabla1[[#This Row],[TOTAL CONSUMO AGUA PRODUCCIÓN (m3)]]</f>
        <v>#REF!</v>
      </c>
      <c r="AC742" s="111" t="e">
        <f>Tabla1[[#This Row],[TOTAL CONSUMO AGUA LIMPIA PRODUCCIÓN (m3)]]-Tabla1[[#This Row],[VOLUMEN CONSUMO AGUA LIMPIA LAVANDERIA (m3)]]</f>
        <v>#REF!</v>
      </c>
      <c r="AD742" s="111">
        <v>0</v>
      </c>
      <c r="AE742" s="115"/>
      <c r="AF742" s="115">
        <v>65</v>
      </c>
      <c r="AG742" s="115">
        <v>45</v>
      </c>
      <c r="AH742" s="115">
        <f>Tabla1[[#This Row],[VOLUMEN CONSUMO AGUA LIMPIA LAVANDERIA (m3)]]</f>
        <v>0</v>
      </c>
      <c r="AI742" s="104" t="e">
        <f>Tabla1[[#This Row],[VOLUMEN CONSUMO AGUA LIMPIA LAVANDERIA (m3)]]/Tabla1[[#This Row],[TOTAL CONSUMO AGUA PRODUCCIÓN (m3)]]</f>
        <v>#REF!</v>
      </c>
      <c r="AJ742" s="115">
        <f>'[1]Contadores Por Turno 2026'!D744-'[1]Contadores Por Turno 2026'!D743</f>
        <v>0</v>
      </c>
      <c r="AK742" s="115">
        <v>0</v>
      </c>
      <c r="AL742" s="115"/>
      <c r="AM742" s="115">
        <v>19</v>
      </c>
      <c r="AN742" s="115">
        <v>0</v>
      </c>
      <c r="AO742" s="220">
        <f>'[1]Contadores Por Turno 2026'!R744-'[1]Contadores Por Turno 2026'!R743</f>
        <v>0</v>
      </c>
      <c r="AP742" s="114" t="str">
        <f t="shared" si="5"/>
        <v>%</v>
      </c>
      <c r="AQ742" s="220">
        <v>0</v>
      </c>
      <c r="AR742" s="220">
        <v>8</v>
      </c>
      <c r="AS742" s="115">
        <f>'[1]Contadores Por Turno 2026'!L744-'[1]Contadores Por Turno 2026'!L743</f>
        <v>0</v>
      </c>
      <c r="AT742" s="220" t="e">
        <f>#REF!-#REF!</f>
        <v>#REF!</v>
      </c>
      <c r="AU742" s="112">
        <f>'[1]Contadores Por Turno 2026'!U744-'[1]Contadores Por Turno 2026'!U743</f>
        <v>0</v>
      </c>
      <c r="AV742" s="112">
        <f>'[1]Contadores Por Turno 2026'!V744-'[1]Contadores Por Turno 2026'!V743</f>
        <v>0</v>
      </c>
      <c r="AW742" s="112">
        <f>'[1]Contadores Por Turno 2026'!W744-'[1]Contadores Por Turno 2026'!W743</f>
        <v>0</v>
      </c>
      <c r="AX742" s="112"/>
      <c r="AY742" s="112">
        <f>('[1]Contadores Por Turno 2026'!AD744-'[1]Contadores Por Turno 2026'!AD743)</f>
        <v>0</v>
      </c>
      <c r="AZ742" s="112">
        <f>('[1]Contadores Por Turno 2026'!S744-'[1]Contadores Por Turno 2026'!S743)/1000</f>
        <v>0</v>
      </c>
      <c r="BA742" s="225"/>
      <c r="BB742" s="4"/>
    </row>
    <row r="743" spans="1:54" ht="15.75" thickBot="1" x14ac:dyDescent="0.3">
      <c r="A743" s="25">
        <f>+A742+1</f>
        <v>46270</v>
      </c>
      <c r="B743" s="26">
        <v>1</v>
      </c>
      <c r="C743" s="26">
        <f>WEEKNUM(Tabla1[[#This Row],[FECHA]],2)</f>
        <v>36</v>
      </c>
      <c r="D743" s="26">
        <f>DAY(Tabla1[[#This Row],[FECHA]])</f>
        <v>5</v>
      </c>
      <c r="E743" s="26" t="e">
        <f>#REF!-#REF!</f>
        <v>#REF!</v>
      </c>
      <c r="F743" s="26" t="e">
        <f>#REF!-#REF!</f>
        <v>#REF!</v>
      </c>
      <c r="G743" s="26"/>
      <c r="H74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3" s="26">
        <f>('[1]Contadores Por Turno 2026'!C745-'[1]Contadores Por Turno 2026'!C744)*10</f>
        <v>0</v>
      </c>
      <c r="J743" s="57">
        <f>Tabla1[[#This Row],[ENTRADA RO 1 (m3)]]</f>
        <v>0</v>
      </c>
      <c r="K743" s="57">
        <f>Tabla1[[#This Row],[RECHAZO ETAPA 1 (m3)]]</f>
        <v>0</v>
      </c>
      <c r="L743" s="57">
        <f>Tabla1[[#This Row],[PERMEADO ETAPA 1  (m3)]]</f>
        <v>0</v>
      </c>
      <c r="M743" s="56" t="e">
        <f>1-(Tabla1[[#This Row],[VOLUMEN ENVIADO A RO (m3)]]-Tabla1[[#This Row],[VOLUMEN ENVIADO PERMEADO RO (m3)]])/Tabla1[[#This Row],[VOLUMEN ENVIADO A RO (m3)]]</f>
        <v>#DIV/0!</v>
      </c>
      <c r="N743" s="57">
        <f>('[1]Contadores Por Turno 2026'!N745-'[1]Contadores Por Turno 2026'!N744)/1000</f>
        <v>0</v>
      </c>
      <c r="O743" s="57">
        <f>('[1]Contadores Por Turno 2026'!O745-'[1]Contadores Por Turno 2026'!O744)</f>
        <v>0</v>
      </c>
      <c r="P743" s="57">
        <f>+Tabla1[[#This Row],[ENTRADA RO 1 (m3)]]-Tabla1[[#This Row],[PERMEADO ETAPA 1  (m3)]]</f>
        <v>0</v>
      </c>
      <c r="Q743" s="56" t="e">
        <f>1-(Tabla1[[#This Row],[VOLUMEN ENVIADO A RO (m3)]]-Tabla1[[#This Row],[VOLUMEN ENVIADO PERMEADO RO (m3)]])/Tabla1[[#This Row],[VOLUMEN ENVIADO A RO (m3)]]</f>
        <v>#DIV/0!</v>
      </c>
      <c r="R743" s="57">
        <v>0</v>
      </c>
      <c r="S743" s="57" t="e">
        <f>((#REF!-#REF!))</f>
        <v>#REF!</v>
      </c>
      <c r="T743" s="57" t="e">
        <f>Tabla1[[#This Row],[ENTRADA ETAPA 2 (m3)]]-Tabla1[[#This Row],[PERMEADO ETAPA 2 (m3)]]</f>
        <v>#REF!</v>
      </c>
      <c r="U743" s="56" t="s">
        <v>18</v>
      </c>
      <c r="V743" s="57">
        <f>Tabla1[[#This Row],[VOLUMEN ENVIADO PERMEADO RO (m3)]]</f>
        <v>0</v>
      </c>
      <c r="W743" s="101" t="e">
        <f>Tabla1[[#This Row],[TOTAL CONSUMO AGUA LIMPIA PRODUCCIÓN (m3)]]+Tabla1[[#This Row],[TOTAL CONSUMO AGUA RECHAZO PRODUCCIÓN (m3)]]</f>
        <v>#REF!</v>
      </c>
      <c r="X74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3" s="101">
        <v>0</v>
      </c>
      <c r="Z743" s="101"/>
      <c r="AA743" s="101" t="e">
        <f>+Tabla1[[#This Row],[VOLUMEN CONSUMO AGUA LIMPIA TINTORERIA (m3)]]</f>
        <v>#REF!</v>
      </c>
      <c r="AB743" s="104" t="e">
        <f>Tabla1[[#This Row],[VOLUMEN CONSUMO AGUA LIMPIA TINTORERIA (m3)]]/Tabla1[[#This Row],[TOTAL CONSUMO AGUA PRODUCCIÓN (m3)]]</f>
        <v>#REF!</v>
      </c>
      <c r="AC743" s="101" t="e">
        <f>Tabla1[[#This Row],[TOTAL CONSUMO AGUA LIMPIA PRODUCCIÓN (m3)]]-Tabla1[[#This Row],[VOLUMEN CONSUMO AGUA LIMPIA LAVANDERIA (m3)]]</f>
        <v>#REF!</v>
      </c>
      <c r="AD743" s="101">
        <v>0</v>
      </c>
      <c r="AE743" s="105"/>
      <c r="AF743" s="105">
        <v>65</v>
      </c>
      <c r="AG743" s="105">
        <v>45</v>
      </c>
      <c r="AH743" s="105">
        <f>Tabla1[[#This Row],[VOLUMEN CONSUMO AGUA LIMPIA LAVANDERIA (m3)]]</f>
        <v>0</v>
      </c>
      <c r="AI743" s="104" t="e">
        <f>Tabla1[[#This Row],[VOLUMEN CONSUMO AGUA LIMPIA LAVANDERIA (m3)]]/Tabla1[[#This Row],[TOTAL CONSUMO AGUA PRODUCCIÓN (m3)]]</f>
        <v>#REF!</v>
      </c>
      <c r="AJ743" s="105">
        <f>'[1]Contadores Por Turno 2026'!D745-'[1]Contadores Por Turno 2026'!D744</f>
        <v>0</v>
      </c>
      <c r="AK743" s="105">
        <v>0</v>
      </c>
      <c r="AL743" s="105"/>
      <c r="AM743" s="105">
        <v>19</v>
      </c>
      <c r="AN743" s="105">
        <v>0</v>
      </c>
      <c r="AO743" s="218">
        <f>'[1]Contadores Por Turno 2026'!R745-'[1]Contadores Por Turno 2026'!R744</f>
        <v>0</v>
      </c>
      <c r="AP743" s="104" t="str">
        <f t="shared" si="5"/>
        <v>%</v>
      </c>
      <c r="AQ743" s="218">
        <v>0</v>
      </c>
      <c r="AR743" s="218">
        <v>8</v>
      </c>
      <c r="AS743" s="105">
        <f>'[1]Contadores Por Turno 2026'!L745-'[1]Contadores Por Turno 2026'!L744</f>
        <v>0</v>
      </c>
      <c r="AT743" s="218" t="e">
        <f>#REF!-#REF!</f>
        <v>#REF!</v>
      </c>
      <c r="AU743" s="102">
        <f>'[1]Contadores Por Turno 2026'!U745-'[1]Contadores Por Turno 2026'!U744</f>
        <v>0</v>
      </c>
      <c r="AV743" s="102">
        <f>'[1]Contadores Por Turno 2026'!V745-'[1]Contadores Por Turno 2026'!V744</f>
        <v>0</v>
      </c>
      <c r="AW743" s="102">
        <f>'[1]Contadores Por Turno 2026'!W745-'[1]Contadores Por Turno 2026'!W744</f>
        <v>0</v>
      </c>
      <c r="AX743" s="102"/>
      <c r="AY743" s="345">
        <f>('[1]Contadores Por Turno 2026'!AD745-'[1]Contadores Por Turno 2026'!AD744)</f>
        <v>0</v>
      </c>
      <c r="AZ743" s="345">
        <f>('[1]Contadores Por Turno 2026'!S745-'[1]Contadores Por Turno 2026'!S744)/1000</f>
        <v>0</v>
      </c>
      <c r="BA743" s="225"/>
      <c r="BB743" s="4"/>
    </row>
    <row r="744" spans="1:54" ht="15.75" thickBot="1" x14ac:dyDescent="0.3">
      <c r="A744" s="23">
        <f>+A743</f>
        <v>46270</v>
      </c>
      <c r="B744" s="17">
        <v>2</v>
      </c>
      <c r="C744" s="17">
        <f>WEEKNUM(Tabla1[[#This Row],[FECHA]],2)</f>
        <v>36</v>
      </c>
      <c r="D744" s="17">
        <f>DAY(Tabla1[[#This Row],[FECHA]])</f>
        <v>5</v>
      </c>
      <c r="E744" s="17" t="e">
        <f>#REF!-#REF!</f>
        <v>#REF!</v>
      </c>
      <c r="F744" s="17" t="e">
        <f>#REF!-#REF!</f>
        <v>#REF!</v>
      </c>
      <c r="H74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4" s="17">
        <f>('[1]Contadores Por Turno 2026'!C746-'[1]Contadores Por Turno 2026'!C745)*10</f>
        <v>0</v>
      </c>
      <c r="J744" s="59">
        <f>Tabla1[[#This Row],[ENTRADA RO 1 (m3)]]</f>
        <v>0</v>
      </c>
      <c r="K744" s="59">
        <f>Tabla1[[#This Row],[RECHAZO ETAPA 1 (m3)]]</f>
        <v>0</v>
      </c>
      <c r="L744" s="59">
        <f>Tabla1[[#This Row],[PERMEADO ETAPA 1  (m3)]]</f>
        <v>0</v>
      </c>
      <c r="M744" s="58" t="e">
        <f>1-(Tabla1[[#This Row],[VOLUMEN ENVIADO A RO (m3)]]-Tabla1[[#This Row],[VOLUMEN ENVIADO PERMEADO RO (m3)]])/Tabla1[[#This Row],[VOLUMEN ENVIADO A RO (m3)]]</f>
        <v>#DIV/0!</v>
      </c>
      <c r="N744" s="59">
        <f>('[1]Contadores Por Turno 2026'!N746-'[1]Contadores Por Turno 2026'!N745)/1000</f>
        <v>0</v>
      </c>
      <c r="O744" s="59">
        <f>('[1]Contadores Por Turno 2026'!O746-'[1]Contadores Por Turno 2026'!O745)</f>
        <v>0</v>
      </c>
      <c r="P744" s="59">
        <f>+Tabla1[[#This Row],[ENTRADA RO 1 (m3)]]-Tabla1[[#This Row],[PERMEADO ETAPA 1  (m3)]]</f>
        <v>0</v>
      </c>
      <c r="Q744" s="58" t="e">
        <f>1-(Tabla1[[#This Row],[VOLUMEN ENVIADO A RO (m3)]]-Tabla1[[#This Row],[VOLUMEN ENVIADO PERMEADO RO (m3)]])/Tabla1[[#This Row],[VOLUMEN ENVIADO A RO (m3)]]</f>
        <v>#DIV/0!</v>
      </c>
      <c r="R744" s="59">
        <v>0</v>
      </c>
      <c r="S744" s="59" t="e">
        <f>((#REF!-#REF!))</f>
        <v>#REF!</v>
      </c>
      <c r="T744" s="59" t="e">
        <f>Tabla1[[#This Row],[ENTRADA ETAPA 2 (m3)]]-Tabla1[[#This Row],[PERMEADO ETAPA 2 (m3)]]</f>
        <v>#REF!</v>
      </c>
      <c r="U744" s="58" t="s">
        <v>18</v>
      </c>
      <c r="V744" s="59">
        <f>Tabla1[[#This Row],[VOLUMEN ENVIADO PERMEADO RO (m3)]]</f>
        <v>0</v>
      </c>
      <c r="W744" s="106" t="e">
        <f>Tabla1[[#This Row],[TOTAL CONSUMO AGUA LIMPIA PRODUCCIÓN (m3)]]+Tabla1[[#This Row],[TOTAL CONSUMO AGUA RECHAZO PRODUCCIÓN (m3)]]</f>
        <v>#REF!</v>
      </c>
      <c r="X74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4" s="106">
        <v>0</v>
      </c>
      <c r="Z744" s="106"/>
      <c r="AA744" s="106" t="e">
        <f>+Tabla1[[#This Row],[VOLUMEN CONSUMO AGUA LIMPIA TINTORERIA (m3)]]</f>
        <v>#REF!</v>
      </c>
      <c r="AB744" s="104" t="e">
        <f>Tabla1[[#This Row],[VOLUMEN CONSUMO AGUA LIMPIA TINTORERIA (m3)]]/Tabla1[[#This Row],[TOTAL CONSUMO AGUA PRODUCCIÓN (m3)]]</f>
        <v>#REF!</v>
      </c>
      <c r="AC744" s="106" t="e">
        <f>Tabla1[[#This Row],[TOTAL CONSUMO AGUA LIMPIA PRODUCCIÓN (m3)]]-Tabla1[[#This Row],[VOLUMEN CONSUMO AGUA LIMPIA LAVANDERIA (m3)]]</f>
        <v>#REF!</v>
      </c>
      <c r="AD744" s="106">
        <v>0</v>
      </c>
      <c r="AE744" s="110"/>
      <c r="AF744" s="110">
        <v>65</v>
      </c>
      <c r="AG744" s="110">
        <v>45</v>
      </c>
      <c r="AH744" s="110">
        <f>Tabla1[[#This Row],[VOLUMEN CONSUMO AGUA LIMPIA LAVANDERIA (m3)]]</f>
        <v>0</v>
      </c>
      <c r="AI744" s="104" t="e">
        <f>Tabla1[[#This Row],[VOLUMEN CONSUMO AGUA LIMPIA LAVANDERIA (m3)]]/Tabla1[[#This Row],[TOTAL CONSUMO AGUA PRODUCCIÓN (m3)]]</f>
        <v>#REF!</v>
      </c>
      <c r="AJ744" s="110">
        <f>'[1]Contadores Por Turno 2026'!D746-'[1]Contadores Por Turno 2026'!D745</f>
        <v>0</v>
      </c>
      <c r="AK744" s="110">
        <v>0</v>
      </c>
      <c r="AL744" s="110"/>
      <c r="AM744" s="110">
        <v>19</v>
      </c>
      <c r="AN744" s="110">
        <v>0</v>
      </c>
      <c r="AO744" s="219">
        <f>'[1]Contadores Por Turno 2026'!R746-'[1]Contadores Por Turno 2026'!R745</f>
        <v>0</v>
      </c>
      <c r="AP744" s="109" t="str">
        <f t="shared" si="5"/>
        <v>%</v>
      </c>
      <c r="AQ744" s="219">
        <v>8367</v>
      </c>
      <c r="AR744" s="219">
        <v>8</v>
      </c>
      <c r="AS744" s="110">
        <f>'[1]Contadores Por Turno 2026'!L746-'[1]Contadores Por Turno 2026'!L745</f>
        <v>0</v>
      </c>
      <c r="AT744" s="219" t="e">
        <f>#REF!-#REF!</f>
        <v>#REF!</v>
      </c>
      <c r="AU744" s="107">
        <f>'[1]Contadores Por Turno 2026'!U746-'[1]Contadores Por Turno 2026'!U745</f>
        <v>0</v>
      </c>
      <c r="AV744" s="107">
        <f>'[1]Contadores Por Turno 2026'!V746-'[1]Contadores Por Turno 2026'!V745</f>
        <v>0</v>
      </c>
      <c r="AW744" s="107">
        <f>'[1]Contadores Por Turno 2026'!W746-'[1]Contadores Por Turno 2026'!W745</f>
        <v>0</v>
      </c>
      <c r="AX744" s="107"/>
      <c r="AY744" s="346">
        <f>('[1]Contadores Por Turno 2026'!AD746-'[1]Contadores Por Turno 2026'!AD745)</f>
        <v>0</v>
      </c>
      <c r="AZ744" s="346">
        <f>('[1]Contadores Por Turno 2026'!S746-'[1]Contadores Por Turno 2026'!S745)/1000</f>
        <v>0</v>
      </c>
      <c r="BA744" s="225"/>
      <c r="BB744" s="4"/>
    </row>
    <row r="745" spans="1:54" ht="15.75" thickBot="1" x14ac:dyDescent="0.3">
      <c r="A745" s="27">
        <f>+A744</f>
        <v>46270</v>
      </c>
      <c r="B745" s="28">
        <v>3</v>
      </c>
      <c r="C745" s="28">
        <f>WEEKNUM(Tabla1[[#This Row],[FECHA]],2)</f>
        <v>36</v>
      </c>
      <c r="D745" s="28">
        <f>DAY(Tabla1[[#This Row],[FECHA]])</f>
        <v>5</v>
      </c>
      <c r="E745" s="28" t="e">
        <f>#REF!-#REF!</f>
        <v>#REF!</v>
      </c>
      <c r="F745" s="28" t="e">
        <f>#REF!-#REF!</f>
        <v>#REF!</v>
      </c>
      <c r="G745" s="28"/>
      <c r="H74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5" s="28">
        <f>('[1]Contadores Por Turno 2026'!C747-'[1]Contadores Por Turno 2026'!C746)*10</f>
        <v>0</v>
      </c>
      <c r="J745" s="61">
        <f>Tabla1[[#This Row],[ENTRADA RO 1 (m3)]]</f>
        <v>0</v>
      </c>
      <c r="K745" s="61">
        <f>Tabla1[[#This Row],[RECHAZO ETAPA 1 (m3)]]</f>
        <v>0</v>
      </c>
      <c r="L745" s="61">
        <f>Tabla1[[#This Row],[PERMEADO ETAPA 1  (m3)]]</f>
        <v>0</v>
      </c>
      <c r="M745" s="60" t="e">
        <f>1-(Tabla1[[#This Row],[VOLUMEN ENVIADO A RO (m3)]]-Tabla1[[#This Row],[VOLUMEN ENVIADO PERMEADO RO (m3)]])/Tabla1[[#This Row],[VOLUMEN ENVIADO A RO (m3)]]</f>
        <v>#DIV/0!</v>
      </c>
      <c r="N745" s="61">
        <f>('[1]Contadores Por Turno 2026'!N747-'[1]Contadores Por Turno 2026'!N746)/1000</f>
        <v>0</v>
      </c>
      <c r="O745" s="61">
        <f>('[1]Contadores Por Turno 2026'!O747-'[1]Contadores Por Turno 2026'!O746)</f>
        <v>0</v>
      </c>
      <c r="P745" s="61">
        <f>+Tabla1[[#This Row],[ENTRADA RO 1 (m3)]]-Tabla1[[#This Row],[PERMEADO ETAPA 1  (m3)]]</f>
        <v>0</v>
      </c>
      <c r="Q745" s="60" t="e">
        <f>1-(Tabla1[[#This Row],[VOLUMEN ENVIADO A RO (m3)]]-Tabla1[[#This Row],[VOLUMEN ENVIADO PERMEADO RO (m3)]])/Tabla1[[#This Row],[VOLUMEN ENVIADO A RO (m3)]]</f>
        <v>#DIV/0!</v>
      </c>
      <c r="R745" s="61">
        <v>0</v>
      </c>
      <c r="S745" s="61" t="e">
        <f>((#REF!-#REF!))</f>
        <v>#REF!</v>
      </c>
      <c r="T745" s="61" t="e">
        <f>Tabla1[[#This Row],[ENTRADA ETAPA 2 (m3)]]-Tabla1[[#This Row],[PERMEADO ETAPA 2 (m3)]]</f>
        <v>#REF!</v>
      </c>
      <c r="U745" s="60" t="s">
        <v>18</v>
      </c>
      <c r="V745" s="61">
        <f>Tabla1[[#This Row],[VOLUMEN ENVIADO PERMEADO RO (m3)]]</f>
        <v>0</v>
      </c>
      <c r="W745" s="111" t="e">
        <f>Tabla1[[#This Row],[TOTAL CONSUMO AGUA LIMPIA PRODUCCIÓN (m3)]]+Tabla1[[#This Row],[TOTAL CONSUMO AGUA RECHAZO PRODUCCIÓN (m3)]]</f>
        <v>#REF!</v>
      </c>
      <c r="X74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5" s="111">
        <v>0</v>
      </c>
      <c r="Z745" s="111"/>
      <c r="AA745" s="111" t="e">
        <f>+Tabla1[[#This Row],[VOLUMEN CONSUMO AGUA LIMPIA TINTORERIA (m3)]]</f>
        <v>#REF!</v>
      </c>
      <c r="AB745" s="104" t="e">
        <f>Tabla1[[#This Row],[VOLUMEN CONSUMO AGUA LIMPIA TINTORERIA (m3)]]/Tabla1[[#This Row],[TOTAL CONSUMO AGUA PRODUCCIÓN (m3)]]</f>
        <v>#REF!</v>
      </c>
      <c r="AC745" s="111" t="e">
        <f>Tabla1[[#This Row],[TOTAL CONSUMO AGUA LIMPIA PRODUCCIÓN (m3)]]-Tabla1[[#This Row],[VOLUMEN CONSUMO AGUA LIMPIA LAVANDERIA (m3)]]</f>
        <v>#REF!</v>
      </c>
      <c r="AD745" s="111">
        <v>0</v>
      </c>
      <c r="AE745" s="115"/>
      <c r="AF745" s="115">
        <v>65</v>
      </c>
      <c r="AG745" s="115">
        <v>45</v>
      </c>
      <c r="AH745" s="115">
        <f>Tabla1[[#This Row],[VOLUMEN CONSUMO AGUA LIMPIA LAVANDERIA (m3)]]</f>
        <v>0</v>
      </c>
      <c r="AI745" s="104" t="e">
        <f>Tabla1[[#This Row],[VOLUMEN CONSUMO AGUA LIMPIA LAVANDERIA (m3)]]/Tabla1[[#This Row],[TOTAL CONSUMO AGUA PRODUCCIÓN (m3)]]</f>
        <v>#REF!</v>
      </c>
      <c r="AJ745" s="115">
        <f>'[1]Contadores Por Turno 2026'!D747-'[1]Contadores Por Turno 2026'!D746</f>
        <v>0</v>
      </c>
      <c r="AK745" s="115">
        <v>0</v>
      </c>
      <c r="AL745" s="115"/>
      <c r="AM745" s="115">
        <v>19</v>
      </c>
      <c r="AN745" s="115">
        <v>0</v>
      </c>
      <c r="AO745" s="220">
        <f>'[1]Contadores Por Turno 2026'!R747-'[1]Contadores Por Turno 2026'!R746</f>
        <v>0</v>
      </c>
      <c r="AP745" s="114" t="str">
        <f t="shared" si="5"/>
        <v>%</v>
      </c>
      <c r="AQ745" s="220">
        <v>0</v>
      </c>
      <c r="AR745" s="220">
        <v>8</v>
      </c>
      <c r="AS745" s="115">
        <f>'[1]Contadores Por Turno 2026'!L747-'[1]Contadores Por Turno 2026'!L746</f>
        <v>0</v>
      </c>
      <c r="AT745" s="220" t="e">
        <f>#REF!-#REF!</f>
        <v>#REF!</v>
      </c>
      <c r="AU745" s="112">
        <f>'[1]Contadores Por Turno 2026'!U747-'[1]Contadores Por Turno 2026'!U746</f>
        <v>0</v>
      </c>
      <c r="AV745" s="112">
        <f>'[1]Contadores Por Turno 2026'!V747-'[1]Contadores Por Turno 2026'!V746</f>
        <v>0</v>
      </c>
      <c r="AW745" s="112">
        <f>'[1]Contadores Por Turno 2026'!W747-'[1]Contadores Por Turno 2026'!W746</f>
        <v>0</v>
      </c>
      <c r="AX745" s="112"/>
      <c r="AY745" s="112">
        <f>('[1]Contadores Por Turno 2026'!AD747-'[1]Contadores Por Turno 2026'!AD746)</f>
        <v>0</v>
      </c>
      <c r="AZ745" s="112">
        <f>('[1]Contadores Por Turno 2026'!S747-'[1]Contadores Por Turno 2026'!S746)/1000</f>
        <v>0</v>
      </c>
      <c r="BA745" s="225"/>
      <c r="BB745" s="4"/>
    </row>
    <row r="746" spans="1:54" ht="15.75" thickBot="1" x14ac:dyDescent="0.3">
      <c r="A746" s="25">
        <f>+A745+1</f>
        <v>46271</v>
      </c>
      <c r="B746" s="26">
        <v>1</v>
      </c>
      <c r="C746" s="26">
        <f>WEEKNUM(Tabla1[[#This Row],[FECHA]],2)</f>
        <v>36</v>
      </c>
      <c r="D746" s="26">
        <f>DAY(Tabla1[[#This Row],[FECHA]])</f>
        <v>6</v>
      </c>
      <c r="E746" s="26" t="e">
        <f>#REF!-#REF!</f>
        <v>#REF!</v>
      </c>
      <c r="F746" s="26" t="e">
        <f>#REF!-#REF!</f>
        <v>#REF!</v>
      </c>
      <c r="G746" s="26"/>
      <c r="H74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6" s="26">
        <f>('[1]Contadores Por Turno 2026'!C748-'[1]Contadores Por Turno 2026'!C747)*10</f>
        <v>0</v>
      </c>
      <c r="J746" s="57">
        <f>Tabla1[[#This Row],[ENTRADA RO 1 (m3)]]</f>
        <v>0</v>
      </c>
      <c r="K746" s="57">
        <f>Tabla1[[#This Row],[RECHAZO ETAPA 1 (m3)]]</f>
        <v>0</v>
      </c>
      <c r="L746" s="57">
        <f>Tabla1[[#This Row],[PERMEADO ETAPA 1  (m3)]]</f>
        <v>0</v>
      </c>
      <c r="M746" s="56" t="e">
        <f>1-(Tabla1[[#This Row],[VOLUMEN ENVIADO A RO (m3)]]-Tabla1[[#This Row],[VOLUMEN ENVIADO PERMEADO RO (m3)]])/Tabla1[[#This Row],[VOLUMEN ENVIADO A RO (m3)]]</f>
        <v>#DIV/0!</v>
      </c>
      <c r="N746" s="57">
        <f>('[1]Contadores Por Turno 2026'!N748-'[1]Contadores Por Turno 2026'!N747)/1000</f>
        <v>0</v>
      </c>
      <c r="O746" s="57">
        <f>('[1]Contadores Por Turno 2026'!O748-'[1]Contadores Por Turno 2026'!O747)</f>
        <v>0</v>
      </c>
      <c r="P746" s="57">
        <f>+Tabla1[[#This Row],[ENTRADA RO 1 (m3)]]-Tabla1[[#This Row],[PERMEADO ETAPA 1  (m3)]]</f>
        <v>0</v>
      </c>
      <c r="Q746" s="56" t="e">
        <f>1-(Tabla1[[#This Row],[VOLUMEN ENVIADO A RO (m3)]]-Tabla1[[#This Row],[VOLUMEN ENVIADO PERMEADO RO (m3)]])/Tabla1[[#This Row],[VOLUMEN ENVIADO A RO (m3)]]</f>
        <v>#DIV/0!</v>
      </c>
      <c r="R746" s="57">
        <v>0</v>
      </c>
      <c r="S746" s="57" t="e">
        <f>((#REF!-#REF!))</f>
        <v>#REF!</v>
      </c>
      <c r="T746" s="57" t="e">
        <f>Tabla1[[#This Row],[ENTRADA ETAPA 2 (m3)]]-Tabla1[[#This Row],[PERMEADO ETAPA 2 (m3)]]</f>
        <v>#REF!</v>
      </c>
      <c r="U746" s="56" t="s">
        <v>18</v>
      </c>
      <c r="V746" s="57">
        <f>Tabla1[[#This Row],[VOLUMEN ENVIADO PERMEADO RO (m3)]]</f>
        <v>0</v>
      </c>
      <c r="W746" s="101" t="e">
        <f>Tabla1[[#This Row],[TOTAL CONSUMO AGUA LIMPIA PRODUCCIÓN (m3)]]+Tabla1[[#This Row],[TOTAL CONSUMO AGUA RECHAZO PRODUCCIÓN (m3)]]</f>
        <v>#REF!</v>
      </c>
      <c r="X74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6" s="101">
        <v>0</v>
      </c>
      <c r="Z746" s="101"/>
      <c r="AA746" s="101" t="e">
        <f>+Tabla1[[#This Row],[VOLUMEN CONSUMO AGUA LIMPIA TINTORERIA (m3)]]</f>
        <v>#REF!</v>
      </c>
      <c r="AB746" s="104" t="e">
        <f>Tabla1[[#This Row],[VOLUMEN CONSUMO AGUA LIMPIA TINTORERIA (m3)]]/Tabla1[[#This Row],[TOTAL CONSUMO AGUA PRODUCCIÓN (m3)]]</f>
        <v>#REF!</v>
      </c>
      <c r="AC746" s="101" t="e">
        <f>Tabla1[[#This Row],[TOTAL CONSUMO AGUA LIMPIA PRODUCCIÓN (m3)]]-Tabla1[[#This Row],[VOLUMEN CONSUMO AGUA LIMPIA LAVANDERIA (m3)]]</f>
        <v>#REF!</v>
      </c>
      <c r="AD746" s="101">
        <v>0</v>
      </c>
      <c r="AE746" s="105"/>
      <c r="AF746" s="105">
        <v>65</v>
      </c>
      <c r="AG746" s="105">
        <v>45</v>
      </c>
      <c r="AH746" s="105">
        <f>Tabla1[[#This Row],[VOLUMEN CONSUMO AGUA LIMPIA LAVANDERIA (m3)]]</f>
        <v>0</v>
      </c>
      <c r="AI746" s="104" t="e">
        <f>Tabla1[[#This Row],[VOLUMEN CONSUMO AGUA LIMPIA LAVANDERIA (m3)]]/Tabla1[[#This Row],[TOTAL CONSUMO AGUA PRODUCCIÓN (m3)]]</f>
        <v>#REF!</v>
      </c>
      <c r="AJ746" s="105">
        <f>'[1]Contadores Por Turno 2026'!D748-'[1]Contadores Por Turno 2026'!D747</f>
        <v>0</v>
      </c>
      <c r="AK746" s="105">
        <v>0</v>
      </c>
      <c r="AL746" s="105"/>
      <c r="AM746" s="105">
        <v>19</v>
      </c>
      <c r="AN746" s="105">
        <v>0</v>
      </c>
      <c r="AO746" s="218">
        <f>'[1]Contadores Por Turno 2026'!R748-'[1]Contadores Por Turno 2026'!R747</f>
        <v>0</v>
      </c>
      <c r="AP746" s="104" t="str">
        <f t="shared" si="5"/>
        <v>%</v>
      </c>
      <c r="AQ746" s="218">
        <v>0</v>
      </c>
      <c r="AR746" s="218">
        <v>8</v>
      </c>
      <c r="AS746" s="105">
        <f>'[1]Contadores Por Turno 2026'!L748-'[1]Contadores Por Turno 2026'!L747</f>
        <v>0</v>
      </c>
      <c r="AT746" s="218" t="e">
        <f>#REF!-#REF!</f>
        <v>#REF!</v>
      </c>
      <c r="AU746" s="102">
        <f>'[1]Contadores Por Turno 2026'!U748-'[1]Contadores Por Turno 2026'!U747</f>
        <v>0</v>
      </c>
      <c r="AV746" s="102">
        <f>'[1]Contadores Por Turno 2026'!V748-'[1]Contadores Por Turno 2026'!V747</f>
        <v>0</v>
      </c>
      <c r="AW746" s="102">
        <f>'[1]Contadores Por Turno 2026'!W748-'[1]Contadores Por Turno 2026'!W747</f>
        <v>0</v>
      </c>
      <c r="AX746" s="102"/>
      <c r="AY746" s="345">
        <f>('[1]Contadores Por Turno 2026'!AD748-'[1]Contadores Por Turno 2026'!AD747)</f>
        <v>0</v>
      </c>
      <c r="AZ746" s="345">
        <f>('[1]Contadores Por Turno 2026'!S748-'[1]Contadores Por Turno 2026'!S747)/1000</f>
        <v>0</v>
      </c>
      <c r="BA746" s="225"/>
      <c r="BB746" s="4"/>
    </row>
    <row r="747" spans="1:54" ht="15.75" thickBot="1" x14ac:dyDescent="0.3">
      <c r="A747" s="23">
        <f>+A746</f>
        <v>46271</v>
      </c>
      <c r="B747" s="17">
        <v>2</v>
      </c>
      <c r="C747" s="17">
        <f>WEEKNUM(Tabla1[[#This Row],[FECHA]],2)</f>
        <v>36</v>
      </c>
      <c r="D747" s="17">
        <f>DAY(Tabla1[[#This Row],[FECHA]])</f>
        <v>6</v>
      </c>
      <c r="E747" s="17" t="e">
        <f>#REF!-#REF!</f>
        <v>#REF!</v>
      </c>
      <c r="F747" s="17" t="e">
        <f>#REF!-#REF!</f>
        <v>#REF!</v>
      </c>
      <c r="H74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7" s="17">
        <f>('[1]Contadores Por Turno 2026'!C749-'[1]Contadores Por Turno 2026'!C748)*10</f>
        <v>0</v>
      </c>
      <c r="J747" s="59">
        <f>Tabla1[[#This Row],[ENTRADA RO 1 (m3)]]</f>
        <v>0</v>
      </c>
      <c r="K747" s="59">
        <f>Tabla1[[#This Row],[RECHAZO ETAPA 1 (m3)]]</f>
        <v>0</v>
      </c>
      <c r="L747" s="59">
        <f>Tabla1[[#This Row],[PERMEADO ETAPA 1  (m3)]]</f>
        <v>0</v>
      </c>
      <c r="M747" s="58" t="e">
        <f>1-(Tabla1[[#This Row],[VOLUMEN ENVIADO A RO (m3)]]-Tabla1[[#This Row],[VOLUMEN ENVIADO PERMEADO RO (m3)]])/Tabla1[[#This Row],[VOLUMEN ENVIADO A RO (m3)]]</f>
        <v>#DIV/0!</v>
      </c>
      <c r="N747" s="59">
        <f>('[1]Contadores Por Turno 2026'!N749-'[1]Contadores Por Turno 2026'!N748)/1000</f>
        <v>0</v>
      </c>
      <c r="O747" s="59">
        <f>('[1]Contadores Por Turno 2026'!O749-'[1]Contadores Por Turno 2026'!O748)</f>
        <v>0</v>
      </c>
      <c r="P747" s="59">
        <f>+Tabla1[[#This Row],[ENTRADA RO 1 (m3)]]-Tabla1[[#This Row],[PERMEADO ETAPA 1  (m3)]]</f>
        <v>0</v>
      </c>
      <c r="Q747" s="58" t="e">
        <f>1-(Tabla1[[#This Row],[VOLUMEN ENVIADO A RO (m3)]]-Tabla1[[#This Row],[VOLUMEN ENVIADO PERMEADO RO (m3)]])/Tabla1[[#This Row],[VOLUMEN ENVIADO A RO (m3)]]</f>
        <v>#DIV/0!</v>
      </c>
      <c r="R747" s="59">
        <v>0</v>
      </c>
      <c r="S747" s="59" t="e">
        <f>((#REF!-#REF!))</f>
        <v>#REF!</v>
      </c>
      <c r="T747" s="59" t="e">
        <f>Tabla1[[#This Row],[ENTRADA ETAPA 2 (m3)]]-Tabla1[[#This Row],[PERMEADO ETAPA 2 (m3)]]</f>
        <v>#REF!</v>
      </c>
      <c r="U747" s="58" t="s">
        <v>18</v>
      </c>
      <c r="V747" s="59">
        <f>Tabla1[[#This Row],[VOLUMEN ENVIADO PERMEADO RO (m3)]]</f>
        <v>0</v>
      </c>
      <c r="W747" s="106" t="e">
        <f>Tabla1[[#This Row],[TOTAL CONSUMO AGUA LIMPIA PRODUCCIÓN (m3)]]+Tabla1[[#This Row],[TOTAL CONSUMO AGUA RECHAZO PRODUCCIÓN (m3)]]</f>
        <v>#REF!</v>
      </c>
      <c r="X74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7" s="106">
        <v>0</v>
      </c>
      <c r="Z747" s="106"/>
      <c r="AA747" s="106" t="e">
        <f>+Tabla1[[#This Row],[VOLUMEN CONSUMO AGUA LIMPIA TINTORERIA (m3)]]</f>
        <v>#REF!</v>
      </c>
      <c r="AB747" s="104" t="e">
        <f>Tabla1[[#This Row],[VOLUMEN CONSUMO AGUA LIMPIA TINTORERIA (m3)]]/Tabla1[[#This Row],[TOTAL CONSUMO AGUA PRODUCCIÓN (m3)]]</f>
        <v>#REF!</v>
      </c>
      <c r="AC747" s="106" t="e">
        <f>Tabla1[[#This Row],[TOTAL CONSUMO AGUA LIMPIA PRODUCCIÓN (m3)]]-Tabla1[[#This Row],[VOLUMEN CONSUMO AGUA LIMPIA LAVANDERIA (m3)]]</f>
        <v>#REF!</v>
      </c>
      <c r="AD747" s="106">
        <v>0</v>
      </c>
      <c r="AE747" s="110"/>
      <c r="AF747" s="110">
        <v>65</v>
      </c>
      <c r="AG747" s="110">
        <v>45</v>
      </c>
      <c r="AH747" s="110">
        <f>Tabla1[[#This Row],[VOLUMEN CONSUMO AGUA LIMPIA LAVANDERIA (m3)]]</f>
        <v>0</v>
      </c>
      <c r="AI747" s="104" t="e">
        <f>Tabla1[[#This Row],[VOLUMEN CONSUMO AGUA LIMPIA LAVANDERIA (m3)]]/Tabla1[[#This Row],[TOTAL CONSUMO AGUA PRODUCCIÓN (m3)]]</f>
        <v>#REF!</v>
      </c>
      <c r="AJ747" s="110">
        <f>'[1]Contadores Por Turno 2026'!D749-'[1]Contadores Por Turno 2026'!D748</f>
        <v>0</v>
      </c>
      <c r="AK747" s="110">
        <v>0</v>
      </c>
      <c r="AL747" s="110"/>
      <c r="AM747" s="110">
        <v>19</v>
      </c>
      <c r="AN747" s="110">
        <v>0</v>
      </c>
      <c r="AO747" s="219">
        <f>'[1]Contadores Por Turno 2026'!R749-'[1]Contadores Por Turno 2026'!R748</f>
        <v>0</v>
      </c>
      <c r="AP747" s="109" t="str">
        <f t="shared" si="5"/>
        <v>%</v>
      </c>
      <c r="AQ747" s="219">
        <v>0</v>
      </c>
      <c r="AR747" s="219">
        <v>8</v>
      </c>
      <c r="AS747" s="110">
        <f>'[1]Contadores Por Turno 2026'!L749-'[1]Contadores Por Turno 2026'!L748</f>
        <v>0</v>
      </c>
      <c r="AT747" s="219" t="e">
        <f>#REF!-#REF!</f>
        <v>#REF!</v>
      </c>
      <c r="AU747" s="107">
        <f>'[1]Contadores Por Turno 2026'!U749-'[1]Contadores Por Turno 2026'!U748</f>
        <v>0</v>
      </c>
      <c r="AV747" s="107">
        <f>'[1]Contadores Por Turno 2026'!V749-'[1]Contadores Por Turno 2026'!V748</f>
        <v>0</v>
      </c>
      <c r="AW747" s="107">
        <f>'[1]Contadores Por Turno 2026'!W749-'[1]Contadores Por Turno 2026'!W748</f>
        <v>0</v>
      </c>
      <c r="AX747" s="107"/>
      <c r="AY747" s="346">
        <f>('[1]Contadores Por Turno 2026'!AD749-'[1]Contadores Por Turno 2026'!AD748)</f>
        <v>0</v>
      </c>
      <c r="AZ747" s="346">
        <f>('[1]Contadores Por Turno 2026'!S749-'[1]Contadores Por Turno 2026'!S748)/1000</f>
        <v>0</v>
      </c>
      <c r="BA747" s="225"/>
      <c r="BB747" s="4"/>
    </row>
    <row r="748" spans="1:54" ht="15.75" thickBot="1" x14ac:dyDescent="0.3">
      <c r="A748" s="27">
        <f>+A747</f>
        <v>46271</v>
      </c>
      <c r="B748" s="28">
        <v>3</v>
      </c>
      <c r="C748" s="28">
        <f>WEEKNUM(Tabla1[[#This Row],[FECHA]],2)</f>
        <v>36</v>
      </c>
      <c r="D748" s="28">
        <f>DAY(Tabla1[[#This Row],[FECHA]])</f>
        <v>6</v>
      </c>
      <c r="E748" s="28" t="e">
        <f>#REF!-#REF!</f>
        <v>#REF!</v>
      </c>
      <c r="F748" s="28" t="e">
        <f>#REF!-#REF!</f>
        <v>#REF!</v>
      </c>
      <c r="G748" s="28"/>
      <c r="H74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8" s="28">
        <f>('[1]Contadores Por Turno 2026'!C750-'[1]Contadores Por Turno 2026'!C749)*10</f>
        <v>0</v>
      </c>
      <c r="J748" s="61">
        <f>Tabla1[[#This Row],[ENTRADA RO 1 (m3)]]</f>
        <v>0</v>
      </c>
      <c r="K748" s="61">
        <f>Tabla1[[#This Row],[RECHAZO ETAPA 1 (m3)]]</f>
        <v>0</v>
      </c>
      <c r="L748" s="61">
        <f>Tabla1[[#This Row],[PERMEADO ETAPA 1  (m3)]]</f>
        <v>0</v>
      </c>
      <c r="M748" s="60" t="e">
        <f>1-(Tabla1[[#This Row],[VOLUMEN ENVIADO A RO (m3)]]-Tabla1[[#This Row],[VOLUMEN ENVIADO PERMEADO RO (m3)]])/Tabla1[[#This Row],[VOLUMEN ENVIADO A RO (m3)]]</f>
        <v>#DIV/0!</v>
      </c>
      <c r="N748" s="61">
        <f>('[1]Contadores Por Turno 2026'!N750-'[1]Contadores Por Turno 2026'!N749)/1000</f>
        <v>0</v>
      </c>
      <c r="O748" s="61">
        <f>('[1]Contadores Por Turno 2026'!O750-'[1]Contadores Por Turno 2026'!O749)</f>
        <v>0</v>
      </c>
      <c r="P748" s="61">
        <f>+Tabla1[[#This Row],[ENTRADA RO 1 (m3)]]-Tabla1[[#This Row],[PERMEADO ETAPA 1  (m3)]]</f>
        <v>0</v>
      </c>
      <c r="Q748" s="60" t="e">
        <f>1-(Tabla1[[#This Row],[VOLUMEN ENVIADO A RO (m3)]]-Tabla1[[#This Row],[VOLUMEN ENVIADO PERMEADO RO (m3)]])/Tabla1[[#This Row],[VOLUMEN ENVIADO A RO (m3)]]</f>
        <v>#DIV/0!</v>
      </c>
      <c r="R748" s="61">
        <v>0</v>
      </c>
      <c r="S748" s="61" t="e">
        <f>((#REF!-#REF!))</f>
        <v>#REF!</v>
      </c>
      <c r="T748" s="61" t="e">
        <f>Tabla1[[#This Row],[ENTRADA ETAPA 2 (m3)]]-Tabla1[[#This Row],[PERMEADO ETAPA 2 (m3)]]</f>
        <v>#REF!</v>
      </c>
      <c r="U748" s="60" t="s">
        <v>18</v>
      </c>
      <c r="V748" s="61">
        <f>Tabla1[[#This Row],[VOLUMEN ENVIADO PERMEADO RO (m3)]]</f>
        <v>0</v>
      </c>
      <c r="W748" s="111" t="e">
        <f>Tabla1[[#This Row],[TOTAL CONSUMO AGUA LIMPIA PRODUCCIÓN (m3)]]+Tabla1[[#This Row],[TOTAL CONSUMO AGUA RECHAZO PRODUCCIÓN (m3)]]</f>
        <v>#REF!</v>
      </c>
      <c r="X74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8" s="111">
        <v>0</v>
      </c>
      <c r="Z748" s="111"/>
      <c r="AA748" s="111" t="e">
        <f>+Tabla1[[#This Row],[VOLUMEN CONSUMO AGUA LIMPIA TINTORERIA (m3)]]</f>
        <v>#REF!</v>
      </c>
      <c r="AB748" s="104" t="e">
        <f>Tabla1[[#This Row],[VOLUMEN CONSUMO AGUA LIMPIA TINTORERIA (m3)]]/Tabla1[[#This Row],[TOTAL CONSUMO AGUA PRODUCCIÓN (m3)]]</f>
        <v>#REF!</v>
      </c>
      <c r="AC748" s="111" t="e">
        <f>Tabla1[[#This Row],[TOTAL CONSUMO AGUA LIMPIA PRODUCCIÓN (m3)]]-Tabla1[[#This Row],[VOLUMEN CONSUMO AGUA LIMPIA LAVANDERIA (m3)]]</f>
        <v>#REF!</v>
      </c>
      <c r="AD748" s="111">
        <v>0</v>
      </c>
      <c r="AE748" s="115"/>
      <c r="AF748" s="115">
        <v>65</v>
      </c>
      <c r="AG748" s="115">
        <v>45</v>
      </c>
      <c r="AH748" s="115">
        <f>Tabla1[[#This Row],[VOLUMEN CONSUMO AGUA LIMPIA LAVANDERIA (m3)]]</f>
        <v>0</v>
      </c>
      <c r="AI748" s="104" t="e">
        <f>Tabla1[[#This Row],[VOLUMEN CONSUMO AGUA LIMPIA LAVANDERIA (m3)]]/Tabla1[[#This Row],[TOTAL CONSUMO AGUA PRODUCCIÓN (m3)]]</f>
        <v>#REF!</v>
      </c>
      <c r="AJ748" s="115">
        <f>'[1]Contadores Por Turno 2026'!D750-'[1]Contadores Por Turno 2026'!D749</f>
        <v>0</v>
      </c>
      <c r="AK748" s="115">
        <v>0</v>
      </c>
      <c r="AL748" s="115"/>
      <c r="AM748" s="115">
        <v>19</v>
      </c>
      <c r="AN748" s="115">
        <v>0</v>
      </c>
      <c r="AO748" s="220">
        <f>'[1]Contadores Por Turno 2026'!R750-'[1]Contadores Por Turno 2026'!R749</f>
        <v>0</v>
      </c>
      <c r="AP748" s="114" t="str">
        <f t="shared" si="5"/>
        <v>%</v>
      </c>
      <c r="AQ748" s="220">
        <v>0</v>
      </c>
      <c r="AR748" s="220">
        <v>8</v>
      </c>
      <c r="AS748" s="115">
        <f>'[1]Contadores Por Turno 2026'!L750-'[1]Contadores Por Turno 2026'!L749</f>
        <v>0</v>
      </c>
      <c r="AT748" s="220" t="e">
        <f>#REF!-#REF!</f>
        <v>#REF!</v>
      </c>
      <c r="AU748" s="112">
        <f>'[1]Contadores Por Turno 2026'!U750-'[1]Contadores Por Turno 2026'!U749</f>
        <v>0</v>
      </c>
      <c r="AV748" s="112">
        <f>'[1]Contadores Por Turno 2026'!V750-'[1]Contadores Por Turno 2026'!V749</f>
        <v>0</v>
      </c>
      <c r="AW748" s="112">
        <f>'[1]Contadores Por Turno 2026'!W750-'[1]Contadores Por Turno 2026'!W749</f>
        <v>0</v>
      </c>
      <c r="AX748" s="112"/>
      <c r="AY748" s="112">
        <f>('[1]Contadores Por Turno 2026'!AD750-'[1]Contadores Por Turno 2026'!AD749)</f>
        <v>0</v>
      </c>
      <c r="AZ748" s="112">
        <f>('[1]Contadores Por Turno 2026'!S750-'[1]Contadores Por Turno 2026'!S749)/1000</f>
        <v>0</v>
      </c>
      <c r="BA748" s="225"/>
      <c r="BB748" s="4"/>
    </row>
    <row r="749" spans="1:54" ht="15.75" thickBot="1" x14ac:dyDescent="0.3">
      <c r="A749" s="25">
        <f>+A748+1</f>
        <v>46272</v>
      </c>
      <c r="B749" s="26">
        <v>1</v>
      </c>
      <c r="C749" s="26">
        <f>WEEKNUM(Tabla1[[#This Row],[FECHA]],2)</f>
        <v>37</v>
      </c>
      <c r="D749" s="26">
        <f>DAY(Tabla1[[#This Row],[FECHA]])</f>
        <v>7</v>
      </c>
      <c r="E749" s="26" t="e">
        <f>#REF!-#REF!</f>
        <v>#REF!</v>
      </c>
      <c r="F749" s="26" t="e">
        <f>#REF!-#REF!</f>
        <v>#REF!</v>
      </c>
      <c r="G749" s="26"/>
      <c r="H74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9" s="26">
        <f>('[1]Contadores Por Turno 2026'!C751-'[1]Contadores Por Turno 2026'!C750)*10</f>
        <v>0</v>
      </c>
      <c r="J749" s="57">
        <f>Tabla1[[#This Row],[ENTRADA RO 1 (m3)]]</f>
        <v>0</v>
      </c>
      <c r="K749" s="57">
        <f>Tabla1[[#This Row],[RECHAZO ETAPA 1 (m3)]]</f>
        <v>0</v>
      </c>
      <c r="L749" s="57">
        <f>Tabla1[[#This Row],[PERMEADO ETAPA 1  (m3)]]</f>
        <v>0</v>
      </c>
      <c r="M749" s="56" t="e">
        <f>1-(Tabla1[[#This Row],[VOLUMEN ENVIADO A RO (m3)]]-Tabla1[[#This Row],[VOLUMEN ENVIADO PERMEADO RO (m3)]])/Tabla1[[#This Row],[VOLUMEN ENVIADO A RO (m3)]]</f>
        <v>#DIV/0!</v>
      </c>
      <c r="N749" s="57">
        <f>('[1]Contadores Por Turno 2026'!N751-'[1]Contadores Por Turno 2026'!N750)/1000</f>
        <v>0</v>
      </c>
      <c r="O749" s="57">
        <f>('[1]Contadores Por Turno 2026'!O751-'[1]Contadores Por Turno 2026'!O750)</f>
        <v>0</v>
      </c>
      <c r="P749" s="57">
        <f>+Tabla1[[#This Row],[ENTRADA RO 1 (m3)]]-Tabla1[[#This Row],[PERMEADO ETAPA 1  (m3)]]</f>
        <v>0</v>
      </c>
      <c r="Q749" s="56" t="e">
        <f>1-(Tabla1[[#This Row],[VOLUMEN ENVIADO A RO (m3)]]-Tabla1[[#This Row],[VOLUMEN ENVIADO PERMEADO RO (m3)]])/Tabla1[[#This Row],[VOLUMEN ENVIADO A RO (m3)]]</f>
        <v>#DIV/0!</v>
      </c>
      <c r="R749" s="57">
        <v>0</v>
      </c>
      <c r="S749" s="57" t="e">
        <f>((#REF!-#REF!))</f>
        <v>#REF!</v>
      </c>
      <c r="T749" s="57" t="e">
        <f>Tabla1[[#This Row],[ENTRADA ETAPA 2 (m3)]]-Tabla1[[#This Row],[PERMEADO ETAPA 2 (m3)]]</f>
        <v>#REF!</v>
      </c>
      <c r="U749" s="56" t="s">
        <v>18</v>
      </c>
      <c r="V749" s="57">
        <f>Tabla1[[#This Row],[VOLUMEN ENVIADO PERMEADO RO (m3)]]</f>
        <v>0</v>
      </c>
      <c r="W749" s="101" t="e">
        <f>Tabla1[[#This Row],[TOTAL CONSUMO AGUA LIMPIA PRODUCCIÓN (m3)]]+Tabla1[[#This Row],[TOTAL CONSUMO AGUA RECHAZO PRODUCCIÓN (m3)]]</f>
        <v>#REF!</v>
      </c>
      <c r="X74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9" s="101">
        <v>0</v>
      </c>
      <c r="Z749" s="101"/>
      <c r="AA749" s="101" t="e">
        <f>+Tabla1[[#This Row],[VOLUMEN CONSUMO AGUA LIMPIA TINTORERIA (m3)]]</f>
        <v>#REF!</v>
      </c>
      <c r="AB749" s="104" t="e">
        <f>Tabla1[[#This Row],[VOLUMEN CONSUMO AGUA LIMPIA TINTORERIA (m3)]]/Tabla1[[#This Row],[TOTAL CONSUMO AGUA PRODUCCIÓN (m3)]]</f>
        <v>#REF!</v>
      </c>
      <c r="AC749" s="101" t="e">
        <f>Tabla1[[#This Row],[TOTAL CONSUMO AGUA LIMPIA PRODUCCIÓN (m3)]]-Tabla1[[#This Row],[VOLUMEN CONSUMO AGUA LIMPIA LAVANDERIA (m3)]]</f>
        <v>#REF!</v>
      </c>
      <c r="AD749" s="101">
        <v>0</v>
      </c>
      <c r="AE749" s="105"/>
      <c r="AF749" s="105">
        <v>65</v>
      </c>
      <c r="AG749" s="105">
        <v>45</v>
      </c>
      <c r="AH749" s="105">
        <f>Tabla1[[#This Row],[VOLUMEN CONSUMO AGUA LIMPIA LAVANDERIA (m3)]]</f>
        <v>0</v>
      </c>
      <c r="AI749" s="104" t="e">
        <f>Tabla1[[#This Row],[VOLUMEN CONSUMO AGUA LIMPIA LAVANDERIA (m3)]]/Tabla1[[#This Row],[TOTAL CONSUMO AGUA PRODUCCIÓN (m3)]]</f>
        <v>#REF!</v>
      </c>
      <c r="AJ749" s="105">
        <f>'[1]Contadores Por Turno 2026'!D751-'[1]Contadores Por Turno 2026'!D750</f>
        <v>0</v>
      </c>
      <c r="AK749" s="105">
        <v>0</v>
      </c>
      <c r="AL749" s="105"/>
      <c r="AM749" s="105">
        <v>19</v>
      </c>
      <c r="AN749" s="105">
        <v>0</v>
      </c>
      <c r="AO749" s="218">
        <f>'[1]Contadores Por Turno 2026'!R751-'[1]Contadores Por Turno 2026'!R750</f>
        <v>0</v>
      </c>
      <c r="AP749" s="104" t="str">
        <f t="shared" si="5"/>
        <v>%</v>
      </c>
      <c r="AQ749" s="218">
        <v>0</v>
      </c>
      <c r="AR749" s="218">
        <v>8</v>
      </c>
      <c r="AS749" s="105">
        <f>'[1]Contadores Por Turno 2026'!L751-'[1]Contadores Por Turno 2026'!L750</f>
        <v>0</v>
      </c>
      <c r="AT749" s="218" t="e">
        <f>#REF!-#REF!</f>
        <v>#REF!</v>
      </c>
      <c r="AU749" s="102">
        <f>'[1]Contadores Por Turno 2026'!U751-'[1]Contadores Por Turno 2026'!U750</f>
        <v>0</v>
      </c>
      <c r="AV749" s="102">
        <f>'[1]Contadores Por Turno 2026'!V751-'[1]Contadores Por Turno 2026'!V750</f>
        <v>0</v>
      </c>
      <c r="AW749" s="102">
        <f>'[1]Contadores Por Turno 2026'!W751-'[1]Contadores Por Turno 2026'!W750</f>
        <v>0</v>
      </c>
      <c r="AX749" s="102"/>
      <c r="AY749" s="345">
        <f>('[1]Contadores Por Turno 2026'!AD751-'[1]Contadores Por Turno 2026'!AD750)</f>
        <v>0</v>
      </c>
      <c r="AZ749" s="345">
        <f>('[1]Contadores Por Turno 2026'!S751-'[1]Contadores Por Turno 2026'!S750)/1000</f>
        <v>0</v>
      </c>
      <c r="BA749" s="225"/>
      <c r="BB749" s="4"/>
    </row>
    <row r="750" spans="1:54" ht="15.75" thickBot="1" x14ac:dyDescent="0.3">
      <c r="A750" s="23">
        <f>+A749</f>
        <v>46272</v>
      </c>
      <c r="B750" s="17">
        <v>2</v>
      </c>
      <c r="C750" s="17">
        <f>WEEKNUM(Tabla1[[#This Row],[FECHA]],2)</f>
        <v>37</v>
      </c>
      <c r="D750" s="17">
        <f>DAY(Tabla1[[#This Row],[FECHA]])</f>
        <v>7</v>
      </c>
      <c r="E750" s="17" t="e">
        <f>#REF!-#REF!</f>
        <v>#REF!</v>
      </c>
      <c r="F750" s="17" t="e">
        <f>#REF!-#REF!</f>
        <v>#REF!</v>
      </c>
      <c r="H75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0" s="17">
        <f>('[1]Contadores Por Turno 2026'!C752-'[1]Contadores Por Turno 2026'!C751)*10</f>
        <v>0</v>
      </c>
      <c r="J750" s="59">
        <f>Tabla1[[#This Row],[ENTRADA RO 1 (m3)]]</f>
        <v>0</v>
      </c>
      <c r="K750" s="59">
        <f>Tabla1[[#This Row],[RECHAZO ETAPA 1 (m3)]]</f>
        <v>0</v>
      </c>
      <c r="L750" s="59">
        <f>Tabla1[[#This Row],[PERMEADO ETAPA 1  (m3)]]</f>
        <v>0</v>
      </c>
      <c r="M750" s="58" t="e">
        <f>1-(Tabla1[[#This Row],[VOLUMEN ENVIADO A RO (m3)]]-Tabla1[[#This Row],[VOLUMEN ENVIADO PERMEADO RO (m3)]])/Tabla1[[#This Row],[VOLUMEN ENVIADO A RO (m3)]]</f>
        <v>#DIV/0!</v>
      </c>
      <c r="N750" s="59">
        <f>('[1]Contadores Por Turno 2026'!N752-'[1]Contadores Por Turno 2026'!N751)/1000</f>
        <v>0</v>
      </c>
      <c r="O750" s="59">
        <f>('[1]Contadores Por Turno 2026'!O752-'[1]Contadores Por Turno 2026'!O751)</f>
        <v>0</v>
      </c>
      <c r="P750" s="59">
        <f>+Tabla1[[#This Row],[ENTRADA RO 1 (m3)]]-Tabla1[[#This Row],[PERMEADO ETAPA 1  (m3)]]</f>
        <v>0</v>
      </c>
      <c r="Q750" s="58" t="e">
        <f>1-(Tabla1[[#This Row],[VOLUMEN ENVIADO A RO (m3)]]-Tabla1[[#This Row],[VOLUMEN ENVIADO PERMEADO RO (m3)]])/Tabla1[[#This Row],[VOLUMEN ENVIADO A RO (m3)]]</f>
        <v>#DIV/0!</v>
      </c>
      <c r="R750" s="59">
        <v>0</v>
      </c>
      <c r="S750" s="59" t="e">
        <f>((#REF!-#REF!))</f>
        <v>#REF!</v>
      </c>
      <c r="T750" s="59" t="e">
        <f>Tabla1[[#This Row],[ENTRADA ETAPA 2 (m3)]]-Tabla1[[#This Row],[PERMEADO ETAPA 2 (m3)]]</f>
        <v>#REF!</v>
      </c>
      <c r="U750" s="58" t="s">
        <v>18</v>
      </c>
      <c r="V750" s="59">
        <f>Tabla1[[#This Row],[VOLUMEN ENVIADO PERMEADO RO (m3)]]</f>
        <v>0</v>
      </c>
      <c r="W750" s="106" t="e">
        <f>Tabla1[[#This Row],[TOTAL CONSUMO AGUA LIMPIA PRODUCCIÓN (m3)]]+Tabla1[[#This Row],[TOTAL CONSUMO AGUA RECHAZO PRODUCCIÓN (m3)]]</f>
        <v>#REF!</v>
      </c>
      <c r="X75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0" s="106">
        <v>0</v>
      </c>
      <c r="Z750" s="106"/>
      <c r="AA750" s="106" t="e">
        <f>+Tabla1[[#This Row],[VOLUMEN CONSUMO AGUA LIMPIA TINTORERIA (m3)]]</f>
        <v>#REF!</v>
      </c>
      <c r="AB750" s="104" t="e">
        <f>Tabla1[[#This Row],[VOLUMEN CONSUMO AGUA LIMPIA TINTORERIA (m3)]]/Tabla1[[#This Row],[TOTAL CONSUMO AGUA PRODUCCIÓN (m3)]]</f>
        <v>#REF!</v>
      </c>
      <c r="AC750" s="106" t="e">
        <f>Tabla1[[#This Row],[TOTAL CONSUMO AGUA LIMPIA PRODUCCIÓN (m3)]]-Tabla1[[#This Row],[VOLUMEN CONSUMO AGUA LIMPIA LAVANDERIA (m3)]]</f>
        <v>#REF!</v>
      </c>
      <c r="AD750" s="106">
        <v>0</v>
      </c>
      <c r="AE750" s="110"/>
      <c r="AF750" s="110">
        <v>65</v>
      </c>
      <c r="AG750" s="110">
        <v>45</v>
      </c>
      <c r="AH750" s="110">
        <f>Tabla1[[#This Row],[VOLUMEN CONSUMO AGUA LIMPIA LAVANDERIA (m3)]]</f>
        <v>0</v>
      </c>
      <c r="AI750" s="104" t="e">
        <f>Tabla1[[#This Row],[VOLUMEN CONSUMO AGUA LIMPIA LAVANDERIA (m3)]]/Tabla1[[#This Row],[TOTAL CONSUMO AGUA PRODUCCIÓN (m3)]]</f>
        <v>#REF!</v>
      </c>
      <c r="AJ750" s="110">
        <f>'[1]Contadores Por Turno 2026'!D752-'[1]Contadores Por Turno 2026'!D751</f>
        <v>0</v>
      </c>
      <c r="AK750" s="110">
        <v>0</v>
      </c>
      <c r="AL750" s="110"/>
      <c r="AM750" s="110">
        <v>19</v>
      </c>
      <c r="AN750" s="110">
        <v>0</v>
      </c>
      <c r="AO750" s="219">
        <f>'[1]Contadores Por Turno 2026'!R752-'[1]Contadores Por Turno 2026'!R751</f>
        <v>0</v>
      </c>
      <c r="AP750" s="109" t="str">
        <f t="shared" si="5"/>
        <v>%</v>
      </c>
      <c r="AQ750" s="219">
        <v>0</v>
      </c>
      <c r="AR750" s="219">
        <v>8</v>
      </c>
      <c r="AS750" s="110">
        <f>'[1]Contadores Por Turno 2026'!L752-'[1]Contadores Por Turno 2026'!L751</f>
        <v>0</v>
      </c>
      <c r="AT750" s="219" t="e">
        <f>#REF!-#REF!</f>
        <v>#REF!</v>
      </c>
      <c r="AU750" s="107">
        <f>'[1]Contadores Por Turno 2026'!U752-'[1]Contadores Por Turno 2026'!U751</f>
        <v>0</v>
      </c>
      <c r="AV750" s="107">
        <f>'[1]Contadores Por Turno 2026'!V752-'[1]Contadores Por Turno 2026'!V751</f>
        <v>0</v>
      </c>
      <c r="AW750" s="107">
        <f>'[1]Contadores Por Turno 2026'!W752-'[1]Contadores Por Turno 2026'!W751</f>
        <v>0</v>
      </c>
      <c r="AX750" s="107"/>
      <c r="AY750" s="346">
        <f>('[1]Contadores Por Turno 2026'!AD752-'[1]Contadores Por Turno 2026'!AD751)</f>
        <v>0</v>
      </c>
      <c r="AZ750" s="346">
        <f>('[1]Contadores Por Turno 2026'!S752-'[1]Contadores Por Turno 2026'!S751)/1000</f>
        <v>0</v>
      </c>
      <c r="BA750" s="225"/>
      <c r="BB750" s="4"/>
    </row>
    <row r="751" spans="1:54" ht="15.75" thickBot="1" x14ac:dyDescent="0.3">
      <c r="A751" s="27">
        <f>+A750</f>
        <v>46272</v>
      </c>
      <c r="B751" s="28">
        <v>3</v>
      </c>
      <c r="C751" s="28">
        <f>WEEKNUM(Tabla1[[#This Row],[FECHA]],2)</f>
        <v>37</v>
      </c>
      <c r="D751" s="28">
        <f>DAY(Tabla1[[#This Row],[FECHA]])</f>
        <v>7</v>
      </c>
      <c r="E751" s="28" t="e">
        <f>#REF!-#REF!</f>
        <v>#REF!</v>
      </c>
      <c r="F751" s="28" t="e">
        <f>#REF!-#REF!</f>
        <v>#REF!</v>
      </c>
      <c r="G751" s="28"/>
      <c r="H75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1" s="28">
        <f>('[1]Contadores Por Turno 2026'!C753-'[1]Contadores Por Turno 2026'!C752)*10</f>
        <v>0</v>
      </c>
      <c r="J751" s="61">
        <f>Tabla1[[#This Row],[ENTRADA RO 1 (m3)]]</f>
        <v>0</v>
      </c>
      <c r="K751" s="61">
        <f>Tabla1[[#This Row],[RECHAZO ETAPA 1 (m3)]]</f>
        <v>0</v>
      </c>
      <c r="L751" s="61">
        <f>Tabla1[[#This Row],[PERMEADO ETAPA 1  (m3)]]</f>
        <v>0</v>
      </c>
      <c r="M751" s="60" t="e">
        <f>1-(Tabla1[[#This Row],[VOLUMEN ENVIADO A RO (m3)]]-Tabla1[[#This Row],[VOLUMEN ENVIADO PERMEADO RO (m3)]])/Tabla1[[#This Row],[VOLUMEN ENVIADO A RO (m3)]]</f>
        <v>#DIV/0!</v>
      </c>
      <c r="N751" s="61">
        <f>('[1]Contadores Por Turno 2026'!N753-'[1]Contadores Por Turno 2026'!N752)/1000</f>
        <v>0</v>
      </c>
      <c r="O751" s="61">
        <f>('[1]Contadores Por Turno 2026'!O753-'[1]Contadores Por Turno 2026'!O752)</f>
        <v>0</v>
      </c>
      <c r="P751" s="61">
        <f>+Tabla1[[#This Row],[ENTRADA RO 1 (m3)]]-Tabla1[[#This Row],[PERMEADO ETAPA 1  (m3)]]</f>
        <v>0</v>
      </c>
      <c r="Q751" s="60" t="e">
        <f>1-(Tabla1[[#This Row],[VOLUMEN ENVIADO A RO (m3)]]-Tabla1[[#This Row],[VOLUMEN ENVIADO PERMEADO RO (m3)]])/Tabla1[[#This Row],[VOLUMEN ENVIADO A RO (m3)]]</f>
        <v>#DIV/0!</v>
      </c>
      <c r="R751" s="61">
        <v>0</v>
      </c>
      <c r="S751" s="61" t="e">
        <f>((#REF!-#REF!))</f>
        <v>#REF!</v>
      </c>
      <c r="T751" s="61" t="e">
        <f>Tabla1[[#This Row],[ENTRADA ETAPA 2 (m3)]]-Tabla1[[#This Row],[PERMEADO ETAPA 2 (m3)]]</f>
        <v>#REF!</v>
      </c>
      <c r="U751" s="60" t="s">
        <v>18</v>
      </c>
      <c r="V751" s="61">
        <f>Tabla1[[#This Row],[VOLUMEN ENVIADO PERMEADO RO (m3)]]</f>
        <v>0</v>
      </c>
      <c r="W751" s="111" t="e">
        <f>Tabla1[[#This Row],[TOTAL CONSUMO AGUA LIMPIA PRODUCCIÓN (m3)]]+Tabla1[[#This Row],[TOTAL CONSUMO AGUA RECHAZO PRODUCCIÓN (m3)]]</f>
        <v>#REF!</v>
      </c>
      <c r="X75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1" s="111">
        <v>0</v>
      </c>
      <c r="Z751" s="111"/>
      <c r="AA751" s="111" t="e">
        <f>+Tabla1[[#This Row],[VOLUMEN CONSUMO AGUA LIMPIA TINTORERIA (m3)]]</f>
        <v>#REF!</v>
      </c>
      <c r="AB751" s="104" t="e">
        <f>Tabla1[[#This Row],[VOLUMEN CONSUMO AGUA LIMPIA TINTORERIA (m3)]]/Tabla1[[#This Row],[TOTAL CONSUMO AGUA PRODUCCIÓN (m3)]]</f>
        <v>#REF!</v>
      </c>
      <c r="AC751" s="111" t="e">
        <f>Tabla1[[#This Row],[TOTAL CONSUMO AGUA LIMPIA PRODUCCIÓN (m3)]]-Tabla1[[#This Row],[VOLUMEN CONSUMO AGUA LIMPIA LAVANDERIA (m3)]]</f>
        <v>#REF!</v>
      </c>
      <c r="AD751" s="111">
        <v>0</v>
      </c>
      <c r="AE751" s="115"/>
      <c r="AF751" s="115">
        <v>65</v>
      </c>
      <c r="AG751" s="115">
        <v>45</v>
      </c>
      <c r="AH751" s="115">
        <f>Tabla1[[#This Row],[VOLUMEN CONSUMO AGUA LIMPIA LAVANDERIA (m3)]]</f>
        <v>0</v>
      </c>
      <c r="AI751" s="104" t="e">
        <f>Tabla1[[#This Row],[VOLUMEN CONSUMO AGUA LIMPIA LAVANDERIA (m3)]]/Tabla1[[#This Row],[TOTAL CONSUMO AGUA PRODUCCIÓN (m3)]]</f>
        <v>#REF!</v>
      </c>
      <c r="AJ751" s="115">
        <f>'[1]Contadores Por Turno 2026'!D753-'[1]Contadores Por Turno 2026'!D752</f>
        <v>0</v>
      </c>
      <c r="AK751" s="115">
        <v>0</v>
      </c>
      <c r="AL751" s="115"/>
      <c r="AM751" s="115">
        <v>19</v>
      </c>
      <c r="AN751" s="115">
        <v>0</v>
      </c>
      <c r="AO751" s="220">
        <f>'[1]Contadores Por Turno 2026'!R753-'[1]Contadores Por Turno 2026'!R752</f>
        <v>0</v>
      </c>
      <c r="AP751" s="114" t="str">
        <f t="shared" si="5"/>
        <v>%</v>
      </c>
      <c r="AQ751" s="220">
        <v>0</v>
      </c>
      <c r="AR751" s="220">
        <v>8</v>
      </c>
      <c r="AS751" s="115">
        <f>'[1]Contadores Por Turno 2026'!L753-'[1]Contadores Por Turno 2026'!L752</f>
        <v>0</v>
      </c>
      <c r="AT751" s="220" t="e">
        <f>#REF!-#REF!</f>
        <v>#REF!</v>
      </c>
      <c r="AU751" s="112">
        <f>'[1]Contadores Por Turno 2026'!U753-'[1]Contadores Por Turno 2026'!U752</f>
        <v>0</v>
      </c>
      <c r="AV751" s="112">
        <f>'[1]Contadores Por Turno 2026'!V753-'[1]Contadores Por Turno 2026'!V752</f>
        <v>0</v>
      </c>
      <c r="AW751" s="112">
        <f>'[1]Contadores Por Turno 2026'!W753-'[1]Contadores Por Turno 2026'!W752</f>
        <v>0</v>
      </c>
      <c r="AX751" s="112"/>
      <c r="AY751" s="112">
        <f>('[1]Contadores Por Turno 2026'!AD753-'[1]Contadores Por Turno 2026'!AD752)</f>
        <v>0</v>
      </c>
      <c r="AZ751" s="112">
        <f>('[1]Contadores Por Turno 2026'!S753-'[1]Contadores Por Turno 2026'!S752)/1000</f>
        <v>0</v>
      </c>
      <c r="BA751" s="225"/>
      <c r="BB751" s="4"/>
    </row>
    <row r="752" spans="1:54" ht="15.75" thickBot="1" x14ac:dyDescent="0.3">
      <c r="A752" s="25">
        <f>+A751+1</f>
        <v>46273</v>
      </c>
      <c r="B752" s="26">
        <v>1</v>
      </c>
      <c r="C752" s="26">
        <f>WEEKNUM(Tabla1[[#This Row],[FECHA]],2)</f>
        <v>37</v>
      </c>
      <c r="D752" s="26">
        <f>DAY(Tabla1[[#This Row],[FECHA]])</f>
        <v>8</v>
      </c>
      <c r="E752" s="26" t="e">
        <f>#REF!-#REF!</f>
        <v>#REF!</v>
      </c>
      <c r="F752" s="26" t="e">
        <f>#REF!-#REF!</f>
        <v>#REF!</v>
      </c>
      <c r="G752" s="26"/>
      <c r="H75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2" s="26">
        <f>('[1]Contadores Por Turno 2026'!C754-'[1]Contadores Por Turno 2026'!C753)*10</f>
        <v>0</v>
      </c>
      <c r="J752" s="57">
        <f>Tabla1[[#This Row],[ENTRADA RO 1 (m3)]]</f>
        <v>0</v>
      </c>
      <c r="K752" s="57">
        <f>Tabla1[[#This Row],[RECHAZO ETAPA 1 (m3)]]</f>
        <v>0</v>
      </c>
      <c r="L752" s="57">
        <f>Tabla1[[#This Row],[PERMEADO ETAPA 1  (m3)]]</f>
        <v>0</v>
      </c>
      <c r="M752" s="56" t="e">
        <f>1-(Tabla1[[#This Row],[VOLUMEN ENVIADO A RO (m3)]]-Tabla1[[#This Row],[VOLUMEN ENVIADO PERMEADO RO (m3)]])/Tabla1[[#This Row],[VOLUMEN ENVIADO A RO (m3)]]</f>
        <v>#DIV/0!</v>
      </c>
      <c r="N752" s="57">
        <f>('[1]Contadores Por Turno 2026'!N754-'[1]Contadores Por Turno 2026'!N753)/1000</f>
        <v>0</v>
      </c>
      <c r="O752" s="57">
        <f>('[1]Contadores Por Turno 2026'!O754-'[1]Contadores Por Turno 2026'!O753)</f>
        <v>0</v>
      </c>
      <c r="P752" s="57">
        <f>+Tabla1[[#This Row],[ENTRADA RO 1 (m3)]]-Tabla1[[#This Row],[PERMEADO ETAPA 1  (m3)]]</f>
        <v>0</v>
      </c>
      <c r="Q752" s="56" t="e">
        <f>1-(Tabla1[[#This Row],[VOLUMEN ENVIADO A RO (m3)]]-Tabla1[[#This Row],[VOLUMEN ENVIADO PERMEADO RO (m3)]])/Tabla1[[#This Row],[VOLUMEN ENVIADO A RO (m3)]]</f>
        <v>#DIV/0!</v>
      </c>
      <c r="R752" s="57">
        <v>0</v>
      </c>
      <c r="S752" s="57" t="e">
        <f>((#REF!-#REF!))</f>
        <v>#REF!</v>
      </c>
      <c r="T752" s="57" t="e">
        <f>Tabla1[[#This Row],[ENTRADA ETAPA 2 (m3)]]-Tabla1[[#This Row],[PERMEADO ETAPA 2 (m3)]]</f>
        <v>#REF!</v>
      </c>
      <c r="U752" s="56" t="s">
        <v>18</v>
      </c>
      <c r="V752" s="57">
        <f>Tabla1[[#This Row],[VOLUMEN ENVIADO PERMEADO RO (m3)]]</f>
        <v>0</v>
      </c>
      <c r="W752" s="101" t="e">
        <f>Tabla1[[#This Row],[TOTAL CONSUMO AGUA LIMPIA PRODUCCIÓN (m3)]]+Tabla1[[#This Row],[TOTAL CONSUMO AGUA RECHAZO PRODUCCIÓN (m3)]]</f>
        <v>#REF!</v>
      </c>
      <c r="X75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2" s="101">
        <v>0</v>
      </c>
      <c r="Z752" s="101"/>
      <c r="AA752" s="101" t="e">
        <f>+Tabla1[[#This Row],[VOLUMEN CONSUMO AGUA LIMPIA TINTORERIA (m3)]]</f>
        <v>#REF!</v>
      </c>
      <c r="AB752" s="104" t="e">
        <f>Tabla1[[#This Row],[VOLUMEN CONSUMO AGUA LIMPIA TINTORERIA (m3)]]/Tabla1[[#This Row],[TOTAL CONSUMO AGUA PRODUCCIÓN (m3)]]</f>
        <v>#REF!</v>
      </c>
      <c r="AC752" s="101" t="e">
        <f>Tabla1[[#This Row],[TOTAL CONSUMO AGUA LIMPIA PRODUCCIÓN (m3)]]-Tabla1[[#This Row],[VOLUMEN CONSUMO AGUA LIMPIA LAVANDERIA (m3)]]</f>
        <v>#REF!</v>
      </c>
      <c r="AD752" s="101">
        <v>0</v>
      </c>
      <c r="AE752" s="105"/>
      <c r="AF752" s="105">
        <v>65</v>
      </c>
      <c r="AG752" s="105">
        <v>45</v>
      </c>
      <c r="AH752" s="105">
        <f>Tabla1[[#This Row],[VOLUMEN CONSUMO AGUA LIMPIA LAVANDERIA (m3)]]</f>
        <v>0</v>
      </c>
      <c r="AI752" s="104" t="e">
        <f>Tabla1[[#This Row],[VOLUMEN CONSUMO AGUA LIMPIA LAVANDERIA (m3)]]/Tabla1[[#This Row],[TOTAL CONSUMO AGUA PRODUCCIÓN (m3)]]</f>
        <v>#REF!</v>
      </c>
      <c r="AJ752" s="105">
        <f>'[1]Contadores Por Turno 2026'!D754-'[1]Contadores Por Turno 2026'!D753</f>
        <v>0</v>
      </c>
      <c r="AK752" s="105">
        <v>0</v>
      </c>
      <c r="AL752" s="105"/>
      <c r="AM752" s="105">
        <v>19</v>
      </c>
      <c r="AN752" s="105">
        <v>0</v>
      </c>
      <c r="AO752" s="218">
        <f>'[1]Contadores Por Turno 2026'!R754-'[1]Contadores Por Turno 2026'!R753</f>
        <v>0</v>
      </c>
      <c r="AP752" s="104" t="str">
        <f t="shared" si="5"/>
        <v>%</v>
      </c>
      <c r="AQ752" s="218">
        <v>0</v>
      </c>
      <c r="AR752" s="218">
        <v>8</v>
      </c>
      <c r="AS752" s="105">
        <f>'[1]Contadores Por Turno 2026'!L754-'[1]Contadores Por Turno 2026'!L753</f>
        <v>0</v>
      </c>
      <c r="AT752" s="218" t="e">
        <f>#REF!-#REF!</f>
        <v>#REF!</v>
      </c>
      <c r="AU752" s="102">
        <f>'[1]Contadores Por Turno 2026'!U754-'[1]Contadores Por Turno 2026'!U753</f>
        <v>0</v>
      </c>
      <c r="AV752" s="102">
        <f>'[1]Contadores Por Turno 2026'!V754-'[1]Contadores Por Turno 2026'!V753</f>
        <v>0</v>
      </c>
      <c r="AW752" s="102">
        <f>'[1]Contadores Por Turno 2026'!W754-'[1]Contadores Por Turno 2026'!W753</f>
        <v>0</v>
      </c>
      <c r="AX752" s="102"/>
      <c r="AY752" s="345">
        <f>('[1]Contadores Por Turno 2026'!AD754-'[1]Contadores Por Turno 2026'!AD753)</f>
        <v>0</v>
      </c>
      <c r="AZ752" s="345">
        <f>('[1]Contadores Por Turno 2026'!S754-'[1]Contadores Por Turno 2026'!S753)/1000</f>
        <v>0</v>
      </c>
      <c r="BA752" s="225"/>
      <c r="BB752" s="4"/>
    </row>
    <row r="753" spans="1:54" ht="15.75" thickBot="1" x14ac:dyDescent="0.3">
      <c r="A753" s="23">
        <f>+A752</f>
        <v>46273</v>
      </c>
      <c r="B753" s="17">
        <v>2</v>
      </c>
      <c r="C753" s="17">
        <f>WEEKNUM(Tabla1[[#This Row],[FECHA]],2)</f>
        <v>37</v>
      </c>
      <c r="D753" s="17">
        <f>DAY(Tabla1[[#This Row],[FECHA]])</f>
        <v>8</v>
      </c>
      <c r="E753" s="17" t="e">
        <f>#REF!-#REF!</f>
        <v>#REF!</v>
      </c>
      <c r="F753" s="17" t="e">
        <f>#REF!-#REF!</f>
        <v>#REF!</v>
      </c>
      <c r="H75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3" s="17">
        <f>('[1]Contadores Por Turno 2026'!C755-'[1]Contadores Por Turno 2026'!C754)*10</f>
        <v>0</v>
      </c>
      <c r="J753" s="59">
        <f>Tabla1[[#This Row],[ENTRADA RO 1 (m3)]]</f>
        <v>0</v>
      </c>
      <c r="K753" s="59">
        <f>Tabla1[[#This Row],[RECHAZO ETAPA 1 (m3)]]</f>
        <v>0</v>
      </c>
      <c r="L753" s="59">
        <f>Tabla1[[#This Row],[PERMEADO ETAPA 1  (m3)]]</f>
        <v>0</v>
      </c>
      <c r="M753" s="58" t="e">
        <f>1-(Tabla1[[#This Row],[VOLUMEN ENVIADO A RO (m3)]]-Tabla1[[#This Row],[VOLUMEN ENVIADO PERMEADO RO (m3)]])/Tabla1[[#This Row],[VOLUMEN ENVIADO A RO (m3)]]</f>
        <v>#DIV/0!</v>
      </c>
      <c r="N753" s="59">
        <f>('[1]Contadores Por Turno 2026'!N755-'[1]Contadores Por Turno 2026'!N754)/1000</f>
        <v>0</v>
      </c>
      <c r="O753" s="59">
        <f>('[1]Contadores Por Turno 2026'!O755-'[1]Contadores Por Turno 2026'!O754)</f>
        <v>0</v>
      </c>
      <c r="P753" s="59">
        <f>+Tabla1[[#This Row],[ENTRADA RO 1 (m3)]]-Tabla1[[#This Row],[PERMEADO ETAPA 1  (m3)]]</f>
        <v>0</v>
      </c>
      <c r="Q753" s="58" t="e">
        <f>1-(Tabla1[[#This Row],[VOLUMEN ENVIADO A RO (m3)]]-Tabla1[[#This Row],[VOLUMEN ENVIADO PERMEADO RO (m3)]])/Tabla1[[#This Row],[VOLUMEN ENVIADO A RO (m3)]]</f>
        <v>#DIV/0!</v>
      </c>
      <c r="R753" s="59">
        <v>0</v>
      </c>
      <c r="S753" s="59" t="e">
        <f>((#REF!-#REF!))</f>
        <v>#REF!</v>
      </c>
      <c r="T753" s="59" t="e">
        <f>Tabla1[[#This Row],[ENTRADA ETAPA 2 (m3)]]-Tabla1[[#This Row],[PERMEADO ETAPA 2 (m3)]]</f>
        <v>#REF!</v>
      </c>
      <c r="U753" s="58" t="s">
        <v>18</v>
      </c>
      <c r="V753" s="59">
        <f>Tabla1[[#This Row],[VOLUMEN ENVIADO PERMEADO RO (m3)]]</f>
        <v>0</v>
      </c>
      <c r="W753" s="106" t="e">
        <f>Tabla1[[#This Row],[TOTAL CONSUMO AGUA LIMPIA PRODUCCIÓN (m3)]]+Tabla1[[#This Row],[TOTAL CONSUMO AGUA RECHAZO PRODUCCIÓN (m3)]]</f>
        <v>#REF!</v>
      </c>
      <c r="X75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3" s="106">
        <v>0</v>
      </c>
      <c r="Z753" s="106"/>
      <c r="AA753" s="106" t="e">
        <f>+Tabla1[[#This Row],[VOLUMEN CONSUMO AGUA LIMPIA TINTORERIA (m3)]]</f>
        <v>#REF!</v>
      </c>
      <c r="AB753" s="104" t="e">
        <f>Tabla1[[#This Row],[VOLUMEN CONSUMO AGUA LIMPIA TINTORERIA (m3)]]/Tabla1[[#This Row],[TOTAL CONSUMO AGUA PRODUCCIÓN (m3)]]</f>
        <v>#REF!</v>
      </c>
      <c r="AC753" s="106" t="e">
        <f>Tabla1[[#This Row],[TOTAL CONSUMO AGUA LIMPIA PRODUCCIÓN (m3)]]-Tabla1[[#This Row],[VOLUMEN CONSUMO AGUA LIMPIA LAVANDERIA (m3)]]</f>
        <v>#REF!</v>
      </c>
      <c r="AD753" s="106">
        <v>0</v>
      </c>
      <c r="AE753" s="110"/>
      <c r="AF753" s="110">
        <v>65</v>
      </c>
      <c r="AG753" s="110">
        <v>45</v>
      </c>
      <c r="AH753" s="110">
        <f>Tabla1[[#This Row],[VOLUMEN CONSUMO AGUA LIMPIA LAVANDERIA (m3)]]</f>
        <v>0</v>
      </c>
      <c r="AI753" s="104" t="e">
        <f>Tabla1[[#This Row],[VOLUMEN CONSUMO AGUA LIMPIA LAVANDERIA (m3)]]/Tabla1[[#This Row],[TOTAL CONSUMO AGUA PRODUCCIÓN (m3)]]</f>
        <v>#REF!</v>
      </c>
      <c r="AJ753" s="110">
        <f>'[1]Contadores Por Turno 2026'!D755-'[1]Contadores Por Turno 2026'!D754</f>
        <v>0</v>
      </c>
      <c r="AK753" s="110">
        <v>0</v>
      </c>
      <c r="AL753" s="110"/>
      <c r="AM753" s="110">
        <v>19</v>
      </c>
      <c r="AN753" s="110">
        <v>0</v>
      </c>
      <c r="AO753" s="219">
        <f>'[1]Contadores Por Turno 2026'!R755-'[1]Contadores Por Turno 2026'!R754</f>
        <v>0</v>
      </c>
      <c r="AP753" s="109" t="str">
        <f t="shared" si="5"/>
        <v>%</v>
      </c>
      <c r="AQ753" s="219">
        <v>5262</v>
      </c>
      <c r="AR753" s="219">
        <v>8</v>
      </c>
      <c r="AS753" s="110">
        <f>'[1]Contadores Por Turno 2026'!L755-'[1]Contadores Por Turno 2026'!L754</f>
        <v>0</v>
      </c>
      <c r="AT753" s="219" t="e">
        <f>#REF!-#REF!</f>
        <v>#REF!</v>
      </c>
      <c r="AU753" s="107">
        <f>'[1]Contadores Por Turno 2026'!U755-'[1]Contadores Por Turno 2026'!U754</f>
        <v>0</v>
      </c>
      <c r="AV753" s="107">
        <f>'[1]Contadores Por Turno 2026'!V755-'[1]Contadores Por Turno 2026'!V754</f>
        <v>0</v>
      </c>
      <c r="AW753" s="107">
        <f>'[1]Contadores Por Turno 2026'!W755-'[1]Contadores Por Turno 2026'!W754</f>
        <v>0</v>
      </c>
      <c r="AX753" s="107"/>
      <c r="AY753" s="346">
        <f>('[1]Contadores Por Turno 2026'!AD755-'[1]Contadores Por Turno 2026'!AD754)</f>
        <v>0</v>
      </c>
      <c r="AZ753" s="346">
        <f>('[1]Contadores Por Turno 2026'!S755-'[1]Contadores Por Turno 2026'!S754)/1000</f>
        <v>0</v>
      </c>
      <c r="BA753" s="225"/>
      <c r="BB753" s="4"/>
    </row>
    <row r="754" spans="1:54" ht="15.75" thickBot="1" x14ac:dyDescent="0.3">
      <c r="A754" s="27">
        <f>+A753</f>
        <v>46273</v>
      </c>
      <c r="B754" s="28">
        <v>3</v>
      </c>
      <c r="C754" s="28">
        <f>WEEKNUM(Tabla1[[#This Row],[FECHA]],2)</f>
        <v>37</v>
      </c>
      <c r="D754" s="28">
        <f>DAY(Tabla1[[#This Row],[FECHA]])</f>
        <v>8</v>
      </c>
      <c r="E754" s="28" t="e">
        <f>#REF!-#REF!</f>
        <v>#REF!</v>
      </c>
      <c r="F754" s="28" t="e">
        <f>#REF!-#REF!</f>
        <v>#REF!</v>
      </c>
      <c r="G754" s="28"/>
      <c r="H75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4" s="28">
        <f>('[1]Contadores Por Turno 2026'!C756-'[1]Contadores Por Turno 2026'!C755)*10</f>
        <v>0</v>
      </c>
      <c r="J754" s="61">
        <f>Tabla1[[#This Row],[ENTRADA RO 1 (m3)]]</f>
        <v>0</v>
      </c>
      <c r="K754" s="61">
        <f>Tabla1[[#This Row],[RECHAZO ETAPA 1 (m3)]]</f>
        <v>0</v>
      </c>
      <c r="L754" s="61">
        <f>Tabla1[[#This Row],[PERMEADO ETAPA 1  (m3)]]</f>
        <v>0</v>
      </c>
      <c r="M754" s="60" t="e">
        <f>1-(Tabla1[[#This Row],[VOLUMEN ENVIADO A RO (m3)]]-Tabla1[[#This Row],[VOLUMEN ENVIADO PERMEADO RO (m3)]])/Tabla1[[#This Row],[VOLUMEN ENVIADO A RO (m3)]]</f>
        <v>#DIV/0!</v>
      </c>
      <c r="N754" s="61">
        <f>('[1]Contadores Por Turno 2026'!N756-'[1]Contadores Por Turno 2026'!N755)/1000</f>
        <v>0</v>
      </c>
      <c r="O754" s="61">
        <f>('[1]Contadores Por Turno 2026'!O756-'[1]Contadores Por Turno 2026'!O755)</f>
        <v>0</v>
      </c>
      <c r="P754" s="61">
        <f>+Tabla1[[#This Row],[ENTRADA RO 1 (m3)]]-Tabla1[[#This Row],[PERMEADO ETAPA 1  (m3)]]</f>
        <v>0</v>
      </c>
      <c r="Q754" s="60" t="e">
        <f>1-(Tabla1[[#This Row],[VOLUMEN ENVIADO A RO (m3)]]-Tabla1[[#This Row],[VOLUMEN ENVIADO PERMEADO RO (m3)]])/Tabla1[[#This Row],[VOLUMEN ENVIADO A RO (m3)]]</f>
        <v>#DIV/0!</v>
      </c>
      <c r="R754" s="61">
        <v>0</v>
      </c>
      <c r="S754" s="61" t="e">
        <f>((#REF!-#REF!))</f>
        <v>#REF!</v>
      </c>
      <c r="T754" s="61" t="e">
        <f>Tabla1[[#This Row],[ENTRADA ETAPA 2 (m3)]]-Tabla1[[#This Row],[PERMEADO ETAPA 2 (m3)]]</f>
        <v>#REF!</v>
      </c>
      <c r="U754" s="60" t="s">
        <v>18</v>
      </c>
      <c r="V754" s="61">
        <f>Tabla1[[#This Row],[VOLUMEN ENVIADO PERMEADO RO (m3)]]</f>
        <v>0</v>
      </c>
      <c r="W754" s="111" t="e">
        <f>Tabla1[[#This Row],[TOTAL CONSUMO AGUA LIMPIA PRODUCCIÓN (m3)]]+Tabla1[[#This Row],[TOTAL CONSUMO AGUA RECHAZO PRODUCCIÓN (m3)]]</f>
        <v>#REF!</v>
      </c>
      <c r="X75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4" s="111">
        <v>0</v>
      </c>
      <c r="Z754" s="111"/>
      <c r="AA754" s="111" t="e">
        <f>+Tabla1[[#This Row],[VOLUMEN CONSUMO AGUA LIMPIA TINTORERIA (m3)]]</f>
        <v>#REF!</v>
      </c>
      <c r="AB754" s="104" t="e">
        <f>Tabla1[[#This Row],[VOLUMEN CONSUMO AGUA LIMPIA TINTORERIA (m3)]]/Tabla1[[#This Row],[TOTAL CONSUMO AGUA PRODUCCIÓN (m3)]]</f>
        <v>#REF!</v>
      </c>
      <c r="AC754" s="111" t="e">
        <f>Tabla1[[#This Row],[TOTAL CONSUMO AGUA LIMPIA PRODUCCIÓN (m3)]]-Tabla1[[#This Row],[VOLUMEN CONSUMO AGUA LIMPIA LAVANDERIA (m3)]]</f>
        <v>#REF!</v>
      </c>
      <c r="AD754" s="111">
        <v>0</v>
      </c>
      <c r="AE754" s="115"/>
      <c r="AF754" s="115">
        <v>65</v>
      </c>
      <c r="AG754" s="115">
        <v>45</v>
      </c>
      <c r="AH754" s="115">
        <f>Tabla1[[#This Row],[VOLUMEN CONSUMO AGUA LIMPIA LAVANDERIA (m3)]]</f>
        <v>0</v>
      </c>
      <c r="AI754" s="104" t="e">
        <f>Tabla1[[#This Row],[VOLUMEN CONSUMO AGUA LIMPIA LAVANDERIA (m3)]]/Tabla1[[#This Row],[TOTAL CONSUMO AGUA PRODUCCIÓN (m3)]]</f>
        <v>#REF!</v>
      </c>
      <c r="AJ754" s="115">
        <f>'[1]Contadores Por Turno 2026'!D756-'[1]Contadores Por Turno 2026'!D755</f>
        <v>0</v>
      </c>
      <c r="AK754" s="115">
        <v>0</v>
      </c>
      <c r="AL754" s="115"/>
      <c r="AM754" s="115">
        <v>19</v>
      </c>
      <c r="AN754" s="115">
        <v>0</v>
      </c>
      <c r="AO754" s="220">
        <f>'[1]Contadores Por Turno 2026'!R756-'[1]Contadores Por Turno 2026'!R755</f>
        <v>0</v>
      </c>
      <c r="AP754" s="114" t="str">
        <f t="shared" si="5"/>
        <v>%</v>
      </c>
      <c r="AQ754" s="220">
        <v>0</v>
      </c>
      <c r="AR754" s="220">
        <v>8</v>
      </c>
      <c r="AS754" s="115">
        <f>'[1]Contadores Por Turno 2026'!L756-'[1]Contadores Por Turno 2026'!L755</f>
        <v>0</v>
      </c>
      <c r="AT754" s="220" t="e">
        <f>#REF!-#REF!</f>
        <v>#REF!</v>
      </c>
      <c r="AU754" s="112">
        <f>'[1]Contadores Por Turno 2026'!U756-'[1]Contadores Por Turno 2026'!U755</f>
        <v>0</v>
      </c>
      <c r="AV754" s="112">
        <f>'[1]Contadores Por Turno 2026'!V756-'[1]Contadores Por Turno 2026'!V755</f>
        <v>0</v>
      </c>
      <c r="AW754" s="112">
        <f>'[1]Contadores Por Turno 2026'!W756-'[1]Contadores Por Turno 2026'!W755</f>
        <v>0</v>
      </c>
      <c r="AX754" s="112"/>
      <c r="AY754" s="112">
        <f>('[1]Contadores Por Turno 2026'!AD756-'[1]Contadores Por Turno 2026'!AD755)</f>
        <v>0</v>
      </c>
      <c r="AZ754" s="112">
        <f>('[1]Contadores Por Turno 2026'!S756-'[1]Contadores Por Turno 2026'!S755)/1000</f>
        <v>0</v>
      </c>
      <c r="BA754" s="225"/>
      <c r="BB754" s="4"/>
    </row>
    <row r="755" spans="1:54" ht="15.75" thickBot="1" x14ac:dyDescent="0.3">
      <c r="A755" s="25">
        <f>+A754+1</f>
        <v>46274</v>
      </c>
      <c r="B755" s="26">
        <v>1</v>
      </c>
      <c r="C755" s="26">
        <f>WEEKNUM(Tabla1[[#This Row],[FECHA]],2)</f>
        <v>37</v>
      </c>
      <c r="D755" s="26">
        <f>DAY(Tabla1[[#This Row],[FECHA]])</f>
        <v>9</v>
      </c>
      <c r="E755" s="26" t="e">
        <f>#REF!-#REF!</f>
        <v>#REF!</v>
      </c>
      <c r="F755" s="26" t="e">
        <f>#REF!-#REF!</f>
        <v>#REF!</v>
      </c>
      <c r="G755" s="26"/>
      <c r="H7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5" s="26">
        <f>('[1]Contadores Por Turno 2026'!C757-'[1]Contadores Por Turno 2026'!C756)*10</f>
        <v>0</v>
      </c>
      <c r="J755" s="57">
        <f>Tabla1[[#This Row],[ENTRADA RO 1 (m3)]]</f>
        <v>0</v>
      </c>
      <c r="K755" s="57">
        <f>Tabla1[[#This Row],[RECHAZO ETAPA 1 (m3)]]</f>
        <v>0</v>
      </c>
      <c r="L755" s="57">
        <f>Tabla1[[#This Row],[PERMEADO ETAPA 1  (m3)]]</f>
        <v>0</v>
      </c>
      <c r="M755" s="56" t="e">
        <f>1-(Tabla1[[#This Row],[VOLUMEN ENVIADO A RO (m3)]]-Tabla1[[#This Row],[VOLUMEN ENVIADO PERMEADO RO (m3)]])/Tabla1[[#This Row],[VOLUMEN ENVIADO A RO (m3)]]</f>
        <v>#DIV/0!</v>
      </c>
      <c r="N755" s="57">
        <f>('[1]Contadores Por Turno 2026'!N757-'[1]Contadores Por Turno 2026'!N756)/1000</f>
        <v>0</v>
      </c>
      <c r="O755" s="57">
        <f>('[1]Contadores Por Turno 2026'!O757-'[1]Contadores Por Turno 2026'!O756)</f>
        <v>0</v>
      </c>
      <c r="P755" s="57">
        <f>+Tabla1[[#This Row],[ENTRADA RO 1 (m3)]]-Tabla1[[#This Row],[PERMEADO ETAPA 1  (m3)]]</f>
        <v>0</v>
      </c>
      <c r="Q755" s="56" t="e">
        <f>1-(Tabla1[[#This Row],[VOLUMEN ENVIADO A RO (m3)]]-Tabla1[[#This Row],[VOLUMEN ENVIADO PERMEADO RO (m3)]])/Tabla1[[#This Row],[VOLUMEN ENVIADO A RO (m3)]]</f>
        <v>#DIV/0!</v>
      </c>
      <c r="R755" s="57">
        <v>0</v>
      </c>
      <c r="S755" s="57" t="e">
        <f>((#REF!-#REF!))</f>
        <v>#REF!</v>
      </c>
      <c r="T755" s="57" t="e">
        <f>Tabla1[[#This Row],[ENTRADA ETAPA 2 (m3)]]-Tabla1[[#This Row],[PERMEADO ETAPA 2 (m3)]]</f>
        <v>#REF!</v>
      </c>
      <c r="U755" s="56" t="s">
        <v>18</v>
      </c>
      <c r="V755" s="57">
        <f>Tabla1[[#This Row],[VOLUMEN ENVIADO PERMEADO RO (m3)]]</f>
        <v>0</v>
      </c>
      <c r="W755" s="101" t="e">
        <f>Tabla1[[#This Row],[TOTAL CONSUMO AGUA LIMPIA PRODUCCIÓN (m3)]]+Tabla1[[#This Row],[TOTAL CONSUMO AGUA RECHAZO PRODUCCIÓN (m3)]]</f>
        <v>#REF!</v>
      </c>
      <c r="X75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5" s="101">
        <v>0</v>
      </c>
      <c r="Z755" s="101"/>
      <c r="AA755" s="101" t="e">
        <f>+Tabla1[[#This Row],[VOLUMEN CONSUMO AGUA LIMPIA TINTORERIA (m3)]]</f>
        <v>#REF!</v>
      </c>
      <c r="AB755" s="104" t="e">
        <f>Tabla1[[#This Row],[VOLUMEN CONSUMO AGUA LIMPIA TINTORERIA (m3)]]/Tabla1[[#This Row],[TOTAL CONSUMO AGUA PRODUCCIÓN (m3)]]</f>
        <v>#REF!</v>
      </c>
      <c r="AC755" s="101" t="e">
        <f>Tabla1[[#This Row],[TOTAL CONSUMO AGUA LIMPIA PRODUCCIÓN (m3)]]-Tabla1[[#This Row],[VOLUMEN CONSUMO AGUA LIMPIA LAVANDERIA (m3)]]</f>
        <v>#REF!</v>
      </c>
      <c r="AD755" s="101">
        <v>0</v>
      </c>
      <c r="AE755" s="105"/>
      <c r="AF755" s="105">
        <v>65</v>
      </c>
      <c r="AG755" s="105">
        <v>45</v>
      </c>
      <c r="AH755" s="105">
        <f>Tabla1[[#This Row],[VOLUMEN CONSUMO AGUA LIMPIA LAVANDERIA (m3)]]</f>
        <v>0</v>
      </c>
      <c r="AI755" s="104" t="e">
        <f>Tabla1[[#This Row],[VOLUMEN CONSUMO AGUA LIMPIA LAVANDERIA (m3)]]/Tabla1[[#This Row],[TOTAL CONSUMO AGUA PRODUCCIÓN (m3)]]</f>
        <v>#REF!</v>
      </c>
      <c r="AJ755" s="105">
        <f>'[1]Contadores Por Turno 2026'!D757-'[1]Contadores Por Turno 2026'!D756</f>
        <v>0</v>
      </c>
      <c r="AK755" s="105">
        <v>0</v>
      </c>
      <c r="AL755" s="105"/>
      <c r="AM755" s="105">
        <v>19</v>
      </c>
      <c r="AN755" s="105">
        <v>0</v>
      </c>
      <c r="AO755" s="218">
        <f>'[1]Contadores Por Turno 2026'!R757-'[1]Contadores Por Turno 2026'!R756</f>
        <v>0</v>
      </c>
      <c r="AP755" s="104" t="str">
        <f t="shared" si="5"/>
        <v>%</v>
      </c>
      <c r="AQ755" s="218">
        <v>0</v>
      </c>
      <c r="AR755" s="218">
        <v>8</v>
      </c>
      <c r="AS755" s="105">
        <f>'[1]Contadores Por Turno 2026'!L757-'[1]Contadores Por Turno 2026'!L756</f>
        <v>0</v>
      </c>
      <c r="AT755" s="218" t="e">
        <f>#REF!-#REF!</f>
        <v>#REF!</v>
      </c>
      <c r="AU755" s="102">
        <f>'[1]Contadores Por Turno 2026'!U757-'[1]Contadores Por Turno 2026'!U756</f>
        <v>0</v>
      </c>
      <c r="AV755" s="102">
        <f>'[1]Contadores Por Turno 2026'!V757-'[1]Contadores Por Turno 2026'!V756</f>
        <v>0</v>
      </c>
      <c r="AW755" s="102">
        <f>'[1]Contadores Por Turno 2026'!W757-'[1]Contadores Por Turno 2026'!W756</f>
        <v>0</v>
      </c>
      <c r="AX755" s="102"/>
      <c r="AY755" s="345">
        <f>('[1]Contadores Por Turno 2026'!AD757-'[1]Contadores Por Turno 2026'!AD756)</f>
        <v>0</v>
      </c>
      <c r="AZ755" s="345">
        <f>('[1]Contadores Por Turno 2026'!S757-'[1]Contadores Por Turno 2026'!S756)/1000</f>
        <v>0</v>
      </c>
      <c r="BA755" s="225"/>
      <c r="BB755" s="4"/>
    </row>
    <row r="756" spans="1:54" ht="15.75" thickBot="1" x14ac:dyDescent="0.3">
      <c r="A756" s="23">
        <f>+A755</f>
        <v>46274</v>
      </c>
      <c r="B756" s="17">
        <v>2</v>
      </c>
      <c r="C756" s="17">
        <f>WEEKNUM(Tabla1[[#This Row],[FECHA]],2)</f>
        <v>37</v>
      </c>
      <c r="D756" s="17">
        <f>DAY(Tabla1[[#This Row],[FECHA]])</f>
        <v>9</v>
      </c>
      <c r="E756" s="17" t="e">
        <f>#REF!-#REF!</f>
        <v>#REF!</v>
      </c>
      <c r="F756" s="17" t="e">
        <f>#REF!-#REF!</f>
        <v>#REF!</v>
      </c>
      <c r="H75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6" s="17">
        <f>('[1]Contadores Por Turno 2026'!C758-'[1]Contadores Por Turno 2026'!C757)*10</f>
        <v>0</v>
      </c>
      <c r="J756" s="59">
        <f>Tabla1[[#This Row],[ENTRADA RO 1 (m3)]]</f>
        <v>0</v>
      </c>
      <c r="K756" s="59">
        <f>Tabla1[[#This Row],[RECHAZO ETAPA 1 (m3)]]</f>
        <v>0</v>
      </c>
      <c r="L756" s="59">
        <f>Tabla1[[#This Row],[PERMEADO ETAPA 1  (m3)]]</f>
        <v>0</v>
      </c>
      <c r="M756" s="58" t="e">
        <f>1-(Tabla1[[#This Row],[VOLUMEN ENVIADO A RO (m3)]]-Tabla1[[#This Row],[VOLUMEN ENVIADO PERMEADO RO (m3)]])/Tabla1[[#This Row],[VOLUMEN ENVIADO A RO (m3)]]</f>
        <v>#DIV/0!</v>
      </c>
      <c r="N756" s="59">
        <f>('[1]Contadores Por Turno 2026'!N758-'[1]Contadores Por Turno 2026'!N757)/1000</f>
        <v>0</v>
      </c>
      <c r="O756" s="59">
        <f>('[1]Contadores Por Turno 2026'!O758-'[1]Contadores Por Turno 2026'!O757)</f>
        <v>0</v>
      </c>
      <c r="P756" s="59">
        <f>+Tabla1[[#This Row],[ENTRADA RO 1 (m3)]]-Tabla1[[#This Row],[PERMEADO ETAPA 1  (m3)]]</f>
        <v>0</v>
      </c>
      <c r="Q756" s="58" t="e">
        <f>1-(Tabla1[[#This Row],[VOLUMEN ENVIADO A RO (m3)]]-Tabla1[[#This Row],[VOLUMEN ENVIADO PERMEADO RO (m3)]])/Tabla1[[#This Row],[VOLUMEN ENVIADO A RO (m3)]]</f>
        <v>#DIV/0!</v>
      </c>
      <c r="R756" s="59">
        <v>0</v>
      </c>
      <c r="S756" s="59" t="e">
        <f>((#REF!-#REF!))</f>
        <v>#REF!</v>
      </c>
      <c r="T756" s="59" t="e">
        <f>Tabla1[[#This Row],[ENTRADA ETAPA 2 (m3)]]-Tabla1[[#This Row],[PERMEADO ETAPA 2 (m3)]]</f>
        <v>#REF!</v>
      </c>
      <c r="U756" s="58" t="s">
        <v>18</v>
      </c>
      <c r="V756" s="59">
        <f>Tabla1[[#This Row],[VOLUMEN ENVIADO PERMEADO RO (m3)]]</f>
        <v>0</v>
      </c>
      <c r="W756" s="106" t="e">
        <f>Tabla1[[#This Row],[TOTAL CONSUMO AGUA LIMPIA PRODUCCIÓN (m3)]]+Tabla1[[#This Row],[TOTAL CONSUMO AGUA RECHAZO PRODUCCIÓN (m3)]]</f>
        <v>#REF!</v>
      </c>
      <c r="X75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6" s="106">
        <v>0</v>
      </c>
      <c r="Z756" s="106"/>
      <c r="AA756" s="106" t="e">
        <f>+Tabla1[[#This Row],[VOLUMEN CONSUMO AGUA LIMPIA TINTORERIA (m3)]]</f>
        <v>#REF!</v>
      </c>
      <c r="AB756" s="104" t="e">
        <f>Tabla1[[#This Row],[VOLUMEN CONSUMO AGUA LIMPIA TINTORERIA (m3)]]/Tabla1[[#This Row],[TOTAL CONSUMO AGUA PRODUCCIÓN (m3)]]</f>
        <v>#REF!</v>
      </c>
      <c r="AC756" s="106" t="e">
        <f>Tabla1[[#This Row],[TOTAL CONSUMO AGUA LIMPIA PRODUCCIÓN (m3)]]-Tabla1[[#This Row],[VOLUMEN CONSUMO AGUA LIMPIA LAVANDERIA (m3)]]</f>
        <v>#REF!</v>
      </c>
      <c r="AD756" s="106">
        <v>0</v>
      </c>
      <c r="AE756" s="110"/>
      <c r="AF756" s="110">
        <v>65</v>
      </c>
      <c r="AG756" s="110">
        <v>45</v>
      </c>
      <c r="AH756" s="110">
        <f>Tabla1[[#This Row],[VOLUMEN CONSUMO AGUA LIMPIA LAVANDERIA (m3)]]</f>
        <v>0</v>
      </c>
      <c r="AI756" s="104" t="e">
        <f>Tabla1[[#This Row],[VOLUMEN CONSUMO AGUA LIMPIA LAVANDERIA (m3)]]/Tabla1[[#This Row],[TOTAL CONSUMO AGUA PRODUCCIÓN (m3)]]</f>
        <v>#REF!</v>
      </c>
      <c r="AJ756" s="110">
        <f>'[1]Contadores Por Turno 2026'!D758-'[1]Contadores Por Turno 2026'!D757</f>
        <v>0</v>
      </c>
      <c r="AK756" s="110">
        <v>0</v>
      </c>
      <c r="AL756" s="110"/>
      <c r="AM756" s="110">
        <v>19</v>
      </c>
      <c r="AN756" s="110">
        <v>0</v>
      </c>
      <c r="AO756" s="219">
        <f>'[1]Contadores Por Turno 2026'!R758-'[1]Contadores Por Turno 2026'!R757</f>
        <v>0</v>
      </c>
      <c r="AP756" s="109" t="str">
        <f t="shared" si="5"/>
        <v>%</v>
      </c>
      <c r="AQ756" s="219">
        <v>2060</v>
      </c>
      <c r="AR756" s="219">
        <v>8</v>
      </c>
      <c r="AS756" s="110">
        <f>'[1]Contadores Por Turno 2026'!L758-'[1]Contadores Por Turno 2026'!L757</f>
        <v>0</v>
      </c>
      <c r="AT756" s="219" t="e">
        <f>#REF!-#REF!</f>
        <v>#REF!</v>
      </c>
      <c r="AU756" s="107">
        <f>'[1]Contadores Por Turno 2026'!U758-'[1]Contadores Por Turno 2026'!U757</f>
        <v>0</v>
      </c>
      <c r="AV756" s="107">
        <f>'[1]Contadores Por Turno 2026'!V758-'[1]Contadores Por Turno 2026'!V757</f>
        <v>0</v>
      </c>
      <c r="AW756" s="107">
        <f>'[1]Contadores Por Turno 2026'!W758-'[1]Contadores Por Turno 2026'!W757</f>
        <v>0</v>
      </c>
      <c r="AX756" s="107"/>
      <c r="AY756" s="346">
        <f>('[1]Contadores Por Turno 2026'!AD758-'[1]Contadores Por Turno 2026'!AD757)</f>
        <v>0</v>
      </c>
      <c r="AZ756" s="346">
        <f>('[1]Contadores Por Turno 2026'!S758-'[1]Contadores Por Turno 2026'!S757)/1000</f>
        <v>0</v>
      </c>
      <c r="BA756" s="225"/>
      <c r="BB756" s="4"/>
    </row>
    <row r="757" spans="1:54" ht="15.75" thickBot="1" x14ac:dyDescent="0.3">
      <c r="A757" s="27">
        <f>+A756</f>
        <v>46274</v>
      </c>
      <c r="B757" s="28">
        <v>3</v>
      </c>
      <c r="C757" s="28">
        <f>WEEKNUM(Tabla1[[#This Row],[FECHA]],2)</f>
        <v>37</v>
      </c>
      <c r="D757" s="28">
        <f>DAY(Tabla1[[#This Row],[FECHA]])</f>
        <v>9</v>
      </c>
      <c r="E757" s="28" t="e">
        <f>#REF!-#REF!</f>
        <v>#REF!</v>
      </c>
      <c r="F757" s="28" t="e">
        <f>#REF!-#REF!</f>
        <v>#REF!</v>
      </c>
      <c r="G757" s="28"/>
      <c r="H75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7" s="28">
        <f>('[1]Contadores Por Turno 2026'!C759-'[1]Contadores Por Turno 2026'!C758)*10</f>
        <v>0</v>
      </c>
      <c r="J757" s="61">
        <f>Tabla1[[#This Row],[ENTRADA RO 1 (m3)]]</f>
        <v>0</v>
      </c>
      <c r="K757" s="61">
        <f>Tabla1[[#This Row],[RECHAZO ETAPA 1 (m3)]]</f>
        <v>0</v>
      </c>
      <c r="L757" s="61">
        <f>Tabla1[[#This Row],[PERMEADO ETAPA 1  (m3)]]</f>
        <v>0</v>
      </c>
      <c r="M757" s="60" t="e">
        <f>1-(Tabla1[[#This Row],[VOLUMEN ENVIADO A RO (m3)]]-Tabla1[[#This Row],[VOLUMEN ENVIADO PERMEADO RO (m3)]])/Tabla1[[#This Row],[VOLUMEN ENVIADO A RO (m3)]]</f>
        <v>#DIV/0!</v>
      </c>
      <c r="N757" s="61">
        <f>('[1]Contadores Por Turno 2026'!N759-'[1]Contadores Por Turno 2026'!N758)/1000</f>
        <v>0</v>
      </c>
      <c r="O757" s="61">
        <f>('[1]Contadores Por Turno 2026'!O759-'[1]Contadores Por Turno 2026'!O758)</f>
        <v>0</v>
      </c>
      <c r="P757" s="61">
        <f>+Tabla1[[#This Row],[ENTRADA RO 1 (m3)]]-Tabla1[[#This Row],[PERMEADO ETAPA 1  (m3)]]</f>
        <v>0</v>
      </c>
      <c r="Q757" s="60" t="e">
        <f>1-(Tabla1[[#This Row],[VOLUMEN ENVIADO A RO (m3)]]-Tabla1[[#This Row],[VOLUMEN ENVIADO PERMEADO RO (m3)]])/Tabla1[[#This Row],[VOLUMEN ENVIADO A RO (m3)]]</f>
        <v>#DIV/0!</v>
      </c>
      <c r="R757" s="61">
        <v>0</v>
      </c>
      <c r="S757" s="61" t="e">
        <f>((#REF!-#REF!))</f>
        <v>#REF!</v>
      </c>
      <c r="T757" s="61" t="e">
        <f>Tabla1[[#This Row],[ENTRADA ETAPA 2 (m3)]]-Tabla1[[#This Row],[PERMEADO ETAPA 2 (m3)]]</f>
        <v>#REF!</v>
      </c>
      <c r="U757" s="60" t="s">
        <v>18</v>
      </c>
      <c r="V757" s="61">
        <f>Tabla1[[#This Row],[VOLUMEN ENVIADO PERMEADO RO (m3)]]</f>
        <v>0</v>
      </c>
      <c r="W757" s="111" t="e">
        <f>Tabla1[[#This Row],[TOTAL CONSUMO AGUA LIMPIA PRODUCCIÓN (m3)]]+Tabla1[[#This Row],[TOTAL CONSUMO AGUA RECHAZO PRODUCCIÓN (m3)]]</f>
        <v>#REF!</v>
      </c>
      <c r="X75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7" s="111">
        <v>0</v>
      </c>
      <c r="Z757" s="111"/>
      <c r="AA757" s="111" t="e">
        <f>+Tabla1[[#This Row],[VOLUMEN CONSUMO AGUA LIMPIA TINTORERIA (m3)]]</f>
        <v>#REF!</v>
      </c>
      <c r="AB757" s="104" t="e">
        <f>Tabla1[[#This Row],[VOLUMEN CONSUMO AGUA LIMPIA TINTORERIA (m3)]]/Tabla1[[#This Row],[TOTAL CONSUMO AGUA PRODUCCIÓN (m3)]]</f>
        <v>#REF!</v>
      </c>
      <c r="AC757" s="111" t="e">
        <f>Tabla1[[#This Row],[TOTAL CONSUMO AGUA LIMPIA PRODUCCIÓN (m3)]]-Tabla1[[#This Row],[VOLUMEN CONSUMO AGUA LIMPIA LAVANDERIA (m3)]]</f>
        <v>#REF!</v>
      </c>
      <c r="AD757" s="111">
        <v>0</v>
      </c>
      <c r="AE757" s="115"/>
      <c r="AF757" s="115">
        <v>65</v>
      </c>
      <c r="AG757" s="115">
        <v>45</v>
      </c>
      <c r="AH757" s="115">
        <f>Tabla1[[#This Row],[VOLUMEN CONSUMO AGUA LIMPIA LAVANDERIA (m3)]]</f>
        <v>0</v>
      </c>
      <c r="AI757" s="104" t="e">
        <f>Tabla1[[#This Row],[VOLUMEN CONSUMO AGUA LIMPIA LAVANDERIA (m3)]]/Tabla1[[#This Row],[TOTAL CONSUMO AGUA PRODUCCIÓN (m3)]]</f>
        <v>#REF!</v>
      </c>
      <c r="AJ757" s="115">
        <f>'[1]Contadores Por Turno 2026'!D759-'[1]Contadores Por Turno 2026'!D758</f>
        <v>0</v>
      </c>
      <c r="AK757" s="115">
        <v>0</v>
      </c>
      <c r="AL757" s="115"/>
      <c r="AM757" s="115">
        <v>19</v>
      </c>
      <c r="AN757" s="115">
        <v>0</v>
      </c>
      <c r="AO757" s="220">
        <f>'[1]Contadores Por Turno 2026'!R759-'[1]Contadores Por Turno 2026'!R758</f>
        <v>0</v>
      </c>
      <c r="AP757" s="114" t="str">
        <f t="shared" si="5"/>
        <v>%</v>
      </c>
      <c r="AQ757" s="220">
        <v>0</v>
      </c>
      <c r="AR757" s="220">
        <v>8</v>
      </c>
      <c r="AS757" s="115">
        <f>'[1]Contadores Por Turno 2026'!L759-'[1]Contadores Por Turno 2026'!L758</f>
        <v>0</v>
      </c>
      <c r="AT757" s="220" t="e">
        <f>#REF!-#REF!</f>
        <v>#REF!</v>
      </c>
      <c r="AU757" s="112">
        <f>'[1]Contadores Por Turno 2026'!U759-'[1]Contadores Por Turno 2026'!U758</f>
        <v>0</v>
      </c>
      <c r="AV757" s="112">
        <f>'[1]Contadores Por Turno 2026'!V759-'[1]Contadores Por Turno 2026'!V758</f>
        <v>0</v>
      </c>
      <c r="AW757" s="112">
        <f>'[1]Contadores Por Turno 2026'!W759-'[1]Contadores Por Turno 2026'!W758</f>
        <v>0</v>
      </c>
      <c r="AX757" s="112"/>
      <c r="AY757" s="112">
        <f>('[1]Contadores Por Turno 2026'!AD759-'[1]Contadores Por Turno 2026'!AD758)</f>
        <v>0</v>
      </c>
      <c r="AZ757" s="112">
        <f>('[1]Contadores Por Turno 2026'!S759-'[1]Contadores Por Turno 2026'!S758)/1000</f>
        <v>0</v>
      </c>
      <c r="BA757" s="225"/>
      <c r="BB757" s="4"/>
    </row>
    <row r="758" spans="1:54" ht="15.75" thickBot="1" x14ac:dyDescent="0.3">
      <c r="A758" s="25">
        <f>+A757+1</f>
        <v>46275</v>
      </c>
      <c r="B758" s="26">
        <v>1</v>
      </c>
      <c r="C758" s="26">
        <f>WEEKNUM(Tabla1[[#This Row],[FECHA]],2)</f>
        <v>37</v>
      </c>
      <c r="D758" s="26">
        <f>DAY(Tabla1[[#This Row],[FECHA]])</f>
        <v>10</v>
      </c>
      <c r="E758" s="26" t="e">
        <f>#REF!-#REF!</f>
        <v>#REF!</v>
      </c>
      <c r="F758" s="26" t="e">
        <f>#REF!-#REF!</f>
        <v>#REF!</v>
      </c>
      <c r="G758" s="26"/>
      <c r="H7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8" s="26">
        <f>('[1]Contadores Por Turno 2026'!C760-'[1]Contadores Por Turno 2026'!C759)*10</f>
        <v>0</v>
      </c>
      <c r="J758" s="57">
        <f>Tabla1[[#This Row],[ENTRADA RO 1 (m3)]]</f>
        <v>0</v>
      </c>
      <c r="K758" s="57">
        <f>Tabla1[[#This Row],[RECHAZO ETAPA 1 (m3)]]</f>
        <v>0</v>
      </c>
      <c r="L758" s="57">
        <f>Tabla1[[#This Row],[PERMEADO ETAPA 1  (m3)]]</f>
        <v>0</v>
      </c>
      <c r="M758" s="56" t="e">
        <f>1-(Tabla1[[#This Row],[VOLUMEN ENVIADO A RO (m3)]]-Tabla1[[#This Row],[VOLUMEN ENVIADO PERMEADO RO (m3)]])/Tabla1[[#This Row],[VOLUMEN ENVIADO A RO (m3)]]</f>
        <v>#DIV/0!</v>
      </c>
      <c r="N758" s="57">
        <f>('[1]Contadores Por Turno 2026'!N760-'[1]Contadores Por Turno 2026'!N759)/1000</f>
        <v>0</v>
      </c>
      <c r="O758" s="57">
        <f>('[1]Contadores Por Turno 2026'!O760-'[1]Contadores Por Turno 2026'!O759)</f>
        <v>0</v>
      </c>
      <c r="P758" s="57">
        <f>+Tabla1[[#This Row],[ENTRADA RO 1 (m3)]]-Tabla1[[#This Row],[PERMEADO ETAPA 1  (m3)]]</f>
        <v>0</v>
      </c>
      <c r="Q758" s="56" t="e">
        <f>1-(Tabla1[[#This Row],[VOLUMEN ENVIADO A RO (m3)]]-Tabla1[[#This Row],[VOLUMEN ENVIADO PERMEADO RO (m3)]])/Tabla1[[#This Row],[VOLUMEN ENVIADO A RO (m3)]]</f>
        <v>#DIV/0!</v>
      </c>
      <c r="R758" s="57">
        <v>0</v>
      </c>
      <c r="S758" s="57" t="e">
        <f>((#REF!-#REF!))</f>
        <v>#REF!</v>
      </c>
      <c r="T758" s="57" t="e">
        <f>Tabla1[[#This Row],[ENTRADA ETAPA 2 (m3)]]-Tabla1[[#This Row],[PERMEADO ETAPA 2 (m3)]]</f>
        <v>#REF!</v>
      </c>
      <c r="U758" s="56" t="s">
        <v>18</v>
      </c>
      <c r="V758" s="57">
        <f>Tabla1[[#This Row],[VOLUMEN ENVIADO PERMEADO RO (m3)]]</f>
        <v>0</v>
      </c>
      <c r="W758" s="101" t="e">
        <f>Tabla1[[#This Row],[TOTAL CONSUMO AGUA LIMPIA PRODUCCIÓN (m3)]]+Tabla1[[#This Row],[TOTAL CONSUMO AGUA RECHAZO PRODUCCIÓN (m3)]]</f>
        <v>#REF!</v>
      </c>
      <c r="X75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8" s="101">
        <v>0</v>
      </c>
      <c r="Z758" s="101"/>
      <c r="AA758" s="101" t="e">
        <f>+Tabla1[[#This Row],[VOLUMEN CONSUMO AGUA LIMPIA TINTORERIA (m3)]]</f>
        <v>#REF!</v>
      </c>
      <c r="AB758" s="104" t="e">
        <f>Tabla1[[#This Row],[VOLUMEN CONSUMO AGUA LIMPIA TINTORERIA (m3)]]/Tabla1[[#This Row],[TOTAL CONSUMO AGUA PRODUCCIÓN (m3)]]</f>
        <v>#REF!</v>
      </c>
      <c r="AC758" s="101" t="e">
        <f>Tabla1[[#This Row],[TOTAL CONSUMO AGUA LIMPIA PRODUCCIÓN (m3)]]-Tabla1[[#This Row],[VOLUMEN CONSUMO AGUA LIMPIA LAVANDERIA (m3)]]</f>
        <v>#REF!</v>
      </c>
      <c r="AD758" s="101">
        <v>0</v>
      </c>
      <c r="AE758" s="105"/>
      <c r="AF758" s="105">
        <v>65</v>
      </c>
      <c r="AG758" s="105">
        <v>45</v>
      </c>
      <c r="AH758" s="105">
        <f>Tabla1[[#This Row],[VOLUMEN CONSUMO AGUA LIMPIA LAVANDERIA (m3)]]</f>
        <v>0</v>
      </c>
      <c r="AI758" s="104" t="e">
        <f>Tabla1[[#This Row],[VOLUMEN CONSUMO AGUA LIMPIA LAVANDERIA (m3)]]/Tabla1[[#This Row],[TOTAL CONSUMO AGUA PRODUCCIÓN (m3)]]</f>
        <v>#REF!</v>
      </c>
      <c r="AJ758" s="105">
        <f>'[1]Contadores Por Turno 2026'!D760-'[1]Contadores Por Turno 2026'!D759</f>
        <v>0</v>
      </c>
      <c r="AK758" s="105">
        <v>0</v>
      </c>
      <c r="AL758" s="105"/>
      <c r="AM758" s="105">
        <v>19</v>
      </c>
      <c r="AN758" s="105">
        <v>0</v>
      </c>
      <c r="AO758" s="218">
        <f>'[1]Contadores Por Turno 2026'!R760-'[1]Contadores Por Turno 2026'!R759</f>
        <v>0</v>
      </c>
      <c r="AP758" s="104" t="str">
        <f t="shared" si="5"/>
        <v>%</v>
      </c>
      <c r="AQ758" s="218">
        <v>0</v>
      </c>
      <c r="AR758" s="218">
        <v>8</v>
      </c>
      <c r="AS758" s="105">
        <f>'[1]Contadores Por Turno 2026'!L760-'[1]Contadores Por Turno 2026'!L759</f>
        <v>0</v>
      </c>
      <c r="AT758" s="218" t="e">
        <f>#REF!-#REF!</f>
        <v>#REF!</v>
      </c>
      <c r="AU758" s="102">
        <f>'[1]Contadores Por Turno 2026'!U760-'[1]Contadores Por Turno 2026'!U759</f>
        <v>0</v>
      </c>
      <c r="AV758" s="102">
        <f>'[1]Contadores Por Turno 2026'!V760-'[1]Contadores Por Turno 2026'!V759</f>
        <v>0</v>
      </c>
      <c r="AW758" s="102">
        <f>'[1]Contadores Por Turno 2026'!W760-'[1]Contadores Por Turno 2026'!W759</f>
        <v>0</v>
      </c>
      <c r="AX758" s="102"/>
      <c r="AY758" s="345">
        <f>('[1]Contadores Por Turno 2026'!AD760-'[1]Contadores Por Turno 2026'!AD759)</f>
        <v>0</v>
      </c>
      <c r="AZ758" s="345">
        <f>('[1]Contadores Por Turno 2026'!S760-'[1]Contadores Por Turno 2026'!S759)/1000</f>
        <v>0</v>
      </c>
      <c r="BA758" s="225"/>
      <c r="BB758" s="4"/>
    </row>
    <row r="759" spans="1:54" ht="15.75" thickBot="1" x14ac:dyDescent="0.3">
      <c r="A759" s="23">
        <f>+A758</f>
        <v>46275</v>
      </c>
      <c r="B759" s="17">
        <v>2</v>
      </c>
      <c r="C759" s="17">
        <f>WEEKNUM(Tabla1[[#This Row],[FECHA]],2)</f>
        <v>37</v>
      </c>
      <c r="D759" s="17">
        <f>DAY(Tabla1[[#This Row],[FECHA]])</f>
        <v>10</v>
      </c>
      <c r="E759" s="17" t="e">
        <f>#REF!-#REF!</f>
        <v>#REF!</v>
      </c>
      <c r="F759" s="17" t="e">
        <f>#REF!-#REF!</f>
        <v>#REF!</v>
      </c>
      <c r="H75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9" s="17">
        <f>('[1]Contadores Por Turno 2026'!C761-'[1]Contadores Por Turno 2026'!C760)*10</f>
        <v>0</v>
      </c>
      <c r="J759" s="59">
        <f>Tabla1[[#This Row],[ENTRADA RO 1 (m3)]]</f>
        <v>0</v>
      </c>
      <c r="K759" s="59">
        <f>Tabla1[[#This Row],[RECHAZO ETAPA 1 (m3)]]</f>
        <v>0</v>
      </c>
      <c r="L759" s="59">
        <f>Tabla1[[#This Row],[PERMEADO ETAPA 1  (m3)]]</f>
        <v>0</v>
      </c>
      <c r="M759" s="58" t="e">
        <f>1-(Tabla1[[#This Row],[VOLUMEN ENVIADO A RO (m3)]]-Tabla1[[#This Row],[VOLUMEN ENVIADO PERMEADO RO (m3)]])/Tabla1[[#This Row],[VOLUMEN ENVIADO A RO (m3)]]</f>
        <v>#DIV/0!</v>
      </c>
      <c r="N759" s="59">
        <f>('[1]Contadores Por Turno 2026'!N761-'[1]Contadores Por Turno 2026'!N760)/1000</f>
        <v>0</v>
      </c>
      <c r="O759" s="59">
        <f>('[1]Contadores Por Turno 2026'!O761-'[1]Contadores Por Turno 2026'!O760)</f>
        <v>0</v>
      </c>
      <c r="P759" s="59">
        <f>+Tabla1[[#This Row],[ENTRADA RO 1 (m3)]]-Tabla1[[#This Row],[PERMEADO ETAPA 1  (m3)]]</f>
        <v>0</v>
      </c>
      <c r="Q759" s="58" t="e">
        <f>1-(Tabla1[[#This Row],[VOLUMEN ENVIADO A RO (m3)]]-Tabla1[[#This Row],[VOLUMEN ENVIADO PERMEADO RO (m3)]])/Tabla1[[#This Row],[VOLUMEN ENVIADO A RO (m3)]]</f>
        <v>#DIV/0!</v>
      </c>
      <c r="R759" s="59">
        <v>0</v>
      </c>
      <c r="S759" s="59" t="e">
        <f>((#REF!-#REF!))</f>
        <v>#REF!</v>
      </c>
      <c r="T759" s="59" t="e">
        <f>Tabla1[[#This Row],[ENTRADA ETAPA 2 (m3)]]-Tabla1[[#This Row],[PERMEADO ETAPA 2 (m3)]]</f>
        <v>#REF!</v>
      </c>
      <c r="U759" s="58" t="s">
        <v>18</v>
      </c>
      <c r="V759" s="59">
        <f>Tabla1[[#This Row],[VOLUMEN ENVIADO PERMEADO RO (m3)]]</f>
        <v>0</v>
      </c>
      <c r="W759" s="106" t="e">
        <f>Tabla1[[#This Row],[TOTAL CONSUMO AGUA LIMPIA PRODUCCIÓN (m3)]]+Tabla1[[#This Row],[TOTAL CONSUMO AGUA RECHAZO PRODUCCIÓN (m3)]]</f>
        <v>#REF!</v>
      </c>
      <c r="X75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9" s="106">
        <v>0</v>
      </c>
      <c r="Z759" s="106"/>
      <c r="AA759" s="106" t="e">
        <f>+Tabla1[[#This Row],[VOLUMEN CONSUMO AGUA LIMPIA TINTORERIA (m3)]]</f>
        <v>#REF!</v>
      </c>
      <c r="AB759" s="104" t="e">
        <f>Tabla1[[#This Row],[VOLUMEN CONSUMO AGUA LIMPIA TINTORERIA (m3)]]/Tabla1[[#This Row],[TOTAL CONSUMO AGUA PRODUCCIÓN (m3)]]</f>
        <v>#REF!</v>
      </c>
      <c r="AC759" s="106" t="e">
        <f>Tabla1[[#This Row],[TOTAL CONSUMO AGUA LIMPIA PRODUCCIÓN (m3)]]-Tabla1[[#This Row],[VOLUMEN CONSUMO AGUA LIMPIA LAVANDERIA (m3)]]</f>
        <v>#REF!</v>
      </c>
      <c r="AD759" s="106">
        <v>0</v>
      </c>
      <c r="AE759" s="110"/>
      <c r="AF759" s="110">
        <v>65</v>
      </c>
      <c r="AG759" s="110">
        <v>45</v>
      </c>
      <c r="AH759" s="110">
        <f>Tabla1[[#This Row],[VOLUMEN CONSUMO AGUA LIMPIA LAVANDERIA (m3)]]</f>
        <v>0</v>
      </c>
      <c r="AI759" s="104" t="e">
        <f>Tabla1[[#This Row],[VOLUMEN CONSUMO AGUA LIMPIA LAVANDERIA (m3)]]/Tabla1[[#This Row],[TOTAL CONSUMO AGUA PRODUCCIÓN (m3)]]</f>
        <v>#REF!</v>
      </c>
      <c r="AJ759" s="110">
        <f>'[1]Contadores Por Turno 2026'!D761-'[1]Contadores Por Turno 2026'!D760</f>
        <v>0</v>
      </c>
      <c r="AK759" s="110">
        <v>0</v>
      </c>
      <c r="AL759" s="110"/>
      <c r="AM759" s="110">
        <v>19</v>
      </c>
      <c r="AN759" s="110">
        <v>0</v>
      </c>
      <c r="AO759" s="219">
        <f>'[1]Contadores Por Turno 2026'!R761-'[1]Contadores Por Turno 2026'!R760</f>
        <v>0</v>
      </c>
      <c r="AP759" s="109" t="str">
        <f t="shared" si="5"/>
        <v>%</v>
      </c>
      <c r="AQ759" s="219">
        <v>3245</v>
      </c>
      <c r="AR759" s="219">
        <v>8</v>
      </c>
      <c r="AS759" s="110">
        <f>'[1]Contadores Por Turno 2026'!L761-'[1]Contadores Por Turno 2026'!L760</f>
        <v>0</v>
      </c>
      <c r="AT759" s="219" t="e">
        <f>#REF!-#REF!</f>
        <v>#REF!</v>
      </c>
      <c r="AU759" s="107">
        <f>'[1]Contadores Por Turno 2026'!U761-'[1]Contadores Por Turno 2026'!U760</f>
        <v>0</v>
      </c>
      <c r="AV759" s="107">
        <f>'[1]Contadores Por Turno 2026'!V761-'[1]Contadores Por Turno 2026'!V760</f>
        <v>0</v>
      </c>
      <c r="AW759" s="107">
        <f>'[1]Contadores Por Turno 2026'!W761-'[1]Contadores Por Turno 2026'!W760</f>
        <v>0</v>
      </c>
      <c r="AX759" s="107"/>
      <c r="AY759" s="346">
        <f>('[1]Contadores Por Turno 2026'!AD761-'[1]Contadores Por Turno 2026'!AD760)</f>
        <v>0</v>
      </c>
      <c r="AZ759" s="346">
        <f>('[1]Contadores Por Turno 2026'!S761-'[1]Contadores Por Turno 2026'!S760)/1000</f>
        <v>0</v>
      </c>
      <c r="BA759" s="225"/>
      <c r="BB759" s="4"/>
    </row>
    <row r="760" spans="1:54" ht="15.75" thickBot="1" x14ac:dyDescent="0.3">
      <c r="A760" s="27">
        <f>+A759</f>
        <v>46275</v>
      </c>
      <c r="B760" s="28">
        <v>3</v>
      </c>
      <c r="C760" s="28">
        <f>WEEKNUM(Tabla1[[#This Row],[FECHA]],2)</f>
        <v>37</v>
      </c>
      <c r="D760" s="28">
        <f>DAY(Tabla1[[#This Row],[FECHA]])</f>
        <v>10</v>
      </c>
      <c r="E760" s="28" t="e">
        <f>#REF!-#REF!</f>
        <v>#REF!</v>
      </c>
      <c r="F760" s="28" t="e">
        <f>#REF!-#REF!</f>
        <v>#REF!</v>
      </c>
      <c r="G760" s="28"/>
      <c r="H76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0" s="28">
        <f>('[1]Contadores Por Turno 2026'!C762-'[1]Contadores Por Turno 2026'!C761)*10</f>
        <v>0</v>
      </c>
      <c r="J760" s="61">
        <f>Tabla1[[#This Row],[ENTRADA RO 1 (m3)]]</f>
        <v>0</v>
      </c>
      <c r="K760" s="61">
        <f>Tabla1[[#This Row],[RECHAZO ETAPA 1 (m3)]]</f>
        <v>0</v>
      </c>
      <c r="L760" s="61">
        <f>Tabla1[[#This Row],[PERMEADO ETAPA 1  (m3)]]</f>
        <v>0</v>
      </c>
      <c r="M760" s="60" t="e">
        <f>1-(Tabla1[[#This Row],[VOLUMEN ENVIADO A RO (m3)]]-Tabla1[[#This Row],[VOLUMEN ENVIADO PERMEADO RO (m3)]])/Tabla1[[#This Row],[VOLUMEN ENVIADO A RO (m3)]]</f>
        <v>#DIV/0!</v>
      </c>
      <c r="N760" s="61">
        <f>('[1]Contadores Por Turno 2026'!N762-'[1]Contadores Por Turno 2026'!N761)/1000</f>
        <v>0</v>
      </c>
      <c r="O760" s="61">
        <f>('[1]Contadores Por Turno 2026'!O762-'[1]Contadores Por Turno 2026'!O761)</f>
        <v>0</v>
      </c>
      <c r="P760" s="61">
        <f>+Tabla1[[#This Row],[ENTRADA RO 1 (m3)]]-Tabla1[[#This Row],[PERMEADO ETAPA 1  (m3)]]</f>
        <v>0</v>
      </c>
      <c r="Q760" s="60" t="e">
        <f>1-(Tabla1[[#This Row],[VOLUMEN ENVIADO A RO (m3)]]-Tabla1[[#This Row],[VOLUMEN ENVIADO PERMEADO RO (m3)]])/Tabla1[[#This Row],[VOLUMEN ENVIADO A RO (m3)]]</f>
        <v>#DIV/0!</v>
      </c>
      <c r="R760" s="61">
        <v>0</v>
      </c>
      <c r="S760" s="61" t="e">
        <f>((#REF!-#REF!))</f>
        <v>#REF!</v>
      </c>
      <c r="T760" s="61" t="e">
        <f>Tabla1[[#This Row],[ENTRADA ETAPA 2 (m3)]]-Tabla1[[#This Row],[PERMEADO ETAPA 2 (m3)]]</f>
        <v>#REF!</v>
      </c>
      <c r="U760" s="60" t="s">
        <v>18</v>
      </c>
      <c r="V760" s="61">
        <f>Tabla1[[#This Row],[VOLUMEN ENVIADO PERMEADO RO (m3)]]</f>
        <v>0</v>
      </c>
      <c r="W760" s="111" t="e">
        <f>Tabla1[[#This Row],[TOTAL CONSUMO AGUA LIMPIA PRODUCCIÓN (m3)]]+Tabla1[[#This Row],[TOTAL CONSUMO AGUA RECHAZO PRODUCCIÓN (m3)]]</f>
        <v>#REF!</v>
      </c>
      <c r="X76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0" s="111">
        <v>0</v>
      </c>
      <c r="Z760" s="111"/>
      <c r="AA760" s="111" t="e">
        <f>+Tabla1[[#This Row],[VOLUMEN CONSUMO AGUA LIMPIA TINTORERIA (m3)]]</f>
        <v>#REF!</v>
      </c>
      <c r="AB760" s="104" t="e">
        <f>Tabla1[[#This Row],[VOLUMEN CONSUMO AGUA LIMPIA TINTORERIA (m3)]]/Tabla1[[#This Row],[TOTAL CONSUMO AGUA PRODUCCIÓN (m3)]]</f>
        <v>#REF!</v>
      </c>
      <c r="AC760" s="111" t="e">
        <f>Tabla1[[#This Row],[TOTAL CONSUMO AGUA LIMPIA PRODUCCIÓN (m3)]]-Tabla1[[#This Row],[VOLUMEN CONSUMO AGUA LIMPIA LAVANDERIA (m3)]]</f>
        <v>#REF!</v>
      </c>
      <c r="AD760" s="111">
        <v>0</v>
      </c>
      <c r="AE760" s="115"/>
      <c r="AF760" s="115">
        <v>65</v>
      </c>
      <c r="AG760" s="115">
        <v>45</v>
      </c>
      <c r="AH760" s="115">
        <f>Tabla1[[#This Row],[VOLUMEN CONSUMO AGUA LIMPIA LAVANDERIA (m3)]]</f>
        <v>0</v>
      </c>
      <c r="AI760" s="104" t="e">
        <f>Tabla1[[#This Row],[VOLUMEN CONSUMO AGUA LIMPIA LAVANDERIA (m3)]]/Tabla1[[#This Row],[TOTAL CONSUMO AGUA PRODUCCIÓN (m3)]]</f>
        <v>#REF!</v>
      </c>
      <c r="AJ760" s="115">
        <f>'[1]Contadores Por Turno 2026'!D762-'[1]Contadores Por Turno 2026'!D761</f>
        <v>0</v>
      </c>
      <c r="AK760" s="115">
        <v>0</v>
      </c>
      <c r="AL760" s="115"/>
      <c r="AM760" s="115">
        <v>19</v>
      </c>
      <c r="AN760" s="115">
        <v>0</v>
      </c>
      <c r="AO760" s="220">
        <f>'[1]Contadores Por Turno 2026'!R762-'[1]Contadores Por Turno 2026'!R761</f>
        <v>0</v>
      </c>
      <c r="AP760" s="114" t="str">
        <f t="shared" si="5"/>
        <v>%</v>
      </c>
      <c r="AQ760" s="220">
        <v>0</v>
      </c>
      <c r="AR760" s="220">
        <v>8</v>
      </c>
      <c r="AS760" s="115">
        <f>'[1]Contadores Por Turno 2026'!L762-'[1]Contadores Por Turno 2026'!L761</f>
        <v>0</v>
      </c>
      <c r="AT760" s="220" t="e">
        <f>#REF!-#REF!</f>
        <v>#REF!</v>
      </c>
      <c r="AU760" s="112">
        <f>'[1]Contadores Por Turno 2026'!U762-'[1]Contadores Por Turno 2026'!U761</f>
        <v>0</v>
      </c>
      <c r="AV760" s="112">
        <f>'[1]Contadores Por Turno 2026'!V762-'[1]Contadores Por Turno 2026'!V761</f>
        <v>0</v>
      </c>
      <c r="AW760" s="112">
        <f>'[1]Contadores Por Turno 2026'!W762-'[1]Contadores Por Turno 2026'!W761</f>
        <v>0</v>
      </c>
      <c r="AX760" s="112"/>
      <c r="AY760" s="112">
        <f>('[1]Contadores Por Turno 2026'!AD762-'[1]Contadores Por Turno 2026'!AD761)</f>
        <v>0</v>
      </c>
      <c r="AZ760" s="112">
        <f>('[1]Contadores Por Turno 2026'!S762-'[1]Contadores Por Turno 2026'!S761)/1000</f>
        <v>0</v>
      </c>
      <c r="BA760" s="225"/>
      <c r="BB760" s="4"/>
    </row>
    <row r="761" spans="1:54" ht="15.75" thickBot="1" x14ac:dyDescent="0.3">
      <c r="A761" s="25">
        <f>+A760+1</f>
        <v>46276</v>
      </c>
      <c r="B761" s="26">
        <v>1</v>
      </c>
      <c r="C761" s="26">
        <f>WEEKNUM(Tabla1[[#This Row],[FECHA]],2)</f>
        <v>37</v>
      </c>
      <c r="D761" s="26">
        <f>DAY(Tabla1[[#This Row],[FECHA]])</f>
        <v>11</v>
      </c>
      <c r="E761" s="26" t="e">
        <f>#REF!-#REF!</f>
        <v>#REF!</v>
      </c>
      <c r="F761" s="26" t="e">
        <f>#REF!-#REF!</f>
        <v>#REF!</v>
      </c>
      <c r="G761" s="26"/>
      <c r="H7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1" s="26">
        <f>('[1]Contadores Por Turno 2026'!C763-'[1]Contadores Por Turno 2026'!C762)*10</f>
        <v>0</v>
      </c>
      <c r="J761" s="57">
        <f>Tabla1[[#This Row],[ENTRADA RO 1 (m3)]]</f>
        <v>0</v>
      </c>
      <c r="K761" s="57">
        <f>Tabla1[[#This Row],[RECHAZO ETAPA 1 (m3)]]</f>
        <v>0</v>
      </c>
      <c r="L761" s="57">
        <f>Tabla1[[#This Row],[PERMEADO ETAPA 1  (m3)]]</f>
        <v>0</v>
      </c>
      <c r="M761" s="56" t="e">
        <f>1-(Tabla1[[#This Row],[VOLUMEN ENVIADO A RO (m3)]]-Tabla1[[#This Row],[VOLUMEN ENVIADO PERMEADO RO (m3)]])/Tabla1[[#This Row],[VOLUMEN ENVIADO A RO (m3)]]</f>
        <v>#DIV/0!</v>
      </c>
      <c r="N761" s="57">
        <f>('[1]Contadores Por Turno 2026'!N763-'[1]Contadores Por Turno 2026'!N762)/1000</f>
        <v>0</v>
      </c>
      <c r="O761" s="57">
        <f>('[1]Contadores Por Turno 2026'!O763-'[1]Contadores Por Turno 2026'!O762)</f>
        <v>0</v>
      </c>
      <c r="P761" s="57">
        <f>+Tabla1[[#This Row],[ENTRADA RO 1 (m3)]]-Tabla1[[#This Row],[PERMEADO ETAPA 1  (m3)]]</f>
        <v>0</v>
      </c>
      <c r="Q761" s="56" t="e">
        <f>1-(Tabla1[[#This Row],[VOLUMEN ENVIADO A RO (m3)]]-Tabla1[[#This Row],[VOLUMEN ENVIADO PERMEADO RO (m3)]])/Tabla1[[#This Row],[VOLUMEN ENVIADO A RO (m3)]]</f>
        <v>#DIV/0!</v>
      </c>
      <c r="R761" s="57">
        <v>0</v>
      </c>
      <c r="S761" s="57" t="e">
        <f>((#REF!-#REF!))</f>
        <v>#REF!</v>
      </c>
      <c r="T761" s="57" t="e">
        <f>Tabla1[[#This Row],[ENTRADA ETAPA 2 (m3)]]-Tabla1[[#This Row],[PERMEADO ETAPA 2 (m3)]]</f>
        <v>#REF!</v>
      </c>
      <c r="U761" s="56" t="s">
        <v>18</v>
      </c>
      <c r="V761" s="57">
        <f>Tabla1[[#This Row],[VOLUMEN ENVIADO PERMEADO RO (m3)]]</f>
        <v>0</v>
      </c>
      <c r="W761" s="101" t="e">
        <f>Tabla1[[#This Row],[TOTAL CONSUMO AGUA LIMPIA PRODUCCIÓN (m3)]]+Tabla1[[#This Row],[TOTAL CONSUMO AGUA RECHAZO PRODUCCIÓN (m3)]]</f>
        <v>#REF!</v>
      </c>
      <c r="X76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1" s="101">
        <v>0</v>
      </c>
      <c r="Z761" s="101"/>
      <c r="AA761" s="101" t="e">
        <f>+Tabla1[[#This Row],[VOLUMEN CONSUMO AGUA LIMPIA TINTORERIA (m3)]]</f>
        <v>#REF!</v>
      </c>
      <c r="AB761" s="104" t="e">
        <f>Tabla1[[#This Row],[VOLUMEN CONSUMO AGUA LIMPIA TINTORERIA (m3)]]/Tabla1[[#This Row],[TOTAL CONSUMO AGUA PRODUCCIÓN (m3)]]</f>
        <v>#REF!</v>
      </c>
      <c r="AC761" s="101" t="e">
        <f>Tabla1[[#This Row],[TOTAL CONSUMO AGUA LIMPIA PRODUCCIÓN (m3)]]-Tabla1[[#This Row],[VOLUMEN CONSUMO AGUA LIMPIA LAVANDERIA (m3)]]</f>
        <v>#REF!</v>
      </c>
      <c r="AD761" s="101">
        <v>0</v>
      </c>
      <c r="AE761" s="105"/>
      <c r="AF761" s="105">
        <v>65</v>
      </c>
      <c r="AG761" s="105">
        <v>45</v>
      </c>
      <c r="AH761" s="105">
        <f>Tabla1[[#This Row],[VOLUMEN CONSUMO AGUA LIMPIA LAVANDERIA (m3)]]</f>
        <v>0</v>
      </c>
      <c r="AI761" s="104" t="e">
        <f>Tabla1[[#This Row],[VOLUMEN CONSUMO AGUA LIMPIA LAVANDERIA (m3)]]/Tabla1[[#This Row],[TOTAL CONSUMO AGUA PRODUCCIÓN (m3)]]</f>
        <v>#REF!</v>
      </c>
      <c r="AJ761" s="105">
        <f>'[1]Contadores Por Turno 2026'!D763-'[1]Contadores Por Turno 2026'!D762</f>
        <v>0</v>
      </c>
      <c r="AK761" s="105">
        <v>0</v>
      </c>
      <c r="AL761" s="105"/>
      <c r="AM761" s="105">
        <v>19</v>
      </c>
      <c r="AN761" s="105">
        <v>0</v>
      </c>
      <c r="AO761" s="218">
        <f>'[1]Contadores Por Turno 2026'!R763-'[1]Contadores Por Turno 2026'!R762</f>
        <v>0</v>
      </c>
      <c r="AP761" s="104" t="str">
        <f t="shared" si="5"/>
        <v>%</v>
      </c>
      <c r="AQ761" s="218">
        <v>0</v>
      </c>
      <c r="AR761" s="218">
        <v>8</v>
      </c>
      <c r="AS761" s="105">
        <f>'[1]Contadores Por Turno 2026'!L763-'[1]Contadores Por Turno 2026'!L762</f>
        <v>0</v>
      </c>
      <c r="AT761" s="218" t="e">
        <f>#REF!-#REF!</f>
        <v>#REF!</v>
      </c>
      <c r="AU761" s="102">
        <f>'[1]Contadores Por Turno 2026'!U763-'[1]Contadores Por Turno 2026'!U762</f>
        <v>0</v>
      </c>
      <c r="AV761" s="102">
        <f>'[1]Contadores Por Turno 2026'!V763-'[1]Contadores Por Turno 2026'!V762</f>
        <v>0</v>
      </c>
      <c r="AW761" s="102">
        <f>'[1]Contadores Por Turno 2026'!W763-'[1]Contadores Por Turno 2026'!W762</f>
        <v>0</v>
      </c>
      <c r="AX761" s="102"/>
      <c r="AY761" s="345">
        <f>('[1]Contadores Por Turno 2026'!AD763-'[1]Contadores Por Turno 2026'!AD762)</f>
        <v>0</v>
      </c>
      <c r="AZ761" s="345">
        <f>('[1]Contadores Por Turno 2026'!S763-'[1]Contadores Por Turno 2026'!S762)/1000</f>
        <v>0</v>
      </c>
      <c r="BA761" s="225"/>
      <c r="BB761" s="4"/>
    </row>
    <row r="762" spans="1:54" ht="15.75" thickBot="1" x14ac:dyDescent="0.3">
      <c r="A762" s="23">
        <f>+A761</f>
        <v>46276</v>
      </c>
      <c r="B762" s="17">
        <v>2</v>
      </c>
      <c r="C762" s="17">
        <f>WEEKNUM(Tabla1[[#This Row],[FECHA]],2)</f>
        <v>37</v>
      </c>
      <c r="D762" s="17">
        <f>DAY(Tabla1[[#This Row],[FECHA]])</f>
        <v>11</v>
      </c>
      <c r="E762" s="17" t="e">
        <f>#REF!-#REF!</f>
        <v>#REF!</v>
      </c>
      <c r="F762" s="17" t="e">
        <f>#REF!-#REF!</f>
        <v>#REF!</v>
      </c>
      <c r="H76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2" s="17">
        <f>('[1]Contadores Por Turno 2026'!C764-'[1]Contadores Por Turno 2026'!C763)*10</f>
        <v>0</v>
      </c>
      <c r="J762" s="59">
        <f>Tabla1[[#This Row],[ENTRADA RO 1 (m3)]]</f>
        <v>0</v>
      </c>
      <c r="K762" s="59">
        <f>Tabla1[[#This Row],[RECHAZO ETAPA 1 (m3)]]</f>
        <v>0</v>
      </c>
      <c r="L762" s="59">
        <f>Tabla1[[#This Row],[PERMEADO ETAPA 1  (m3)]]</f>
        <v>0</v>
      </c>
      <c r="M762" s="58" t="e">
        <f>1-(Tabla1[[#This Row],[VOLUMEN ENVIADO A RO (m3)]]-Tabla1[[#This Row],[VOLUMEN ENVIADO PERMEADO RO (m3)]])/Tabla1[[#This Row],[VOLUMEN ENVIADO A RO (m3)]]</f>
        <v>#DIV/0!</v>
      </c>
      <c r="N762" s="59">
        <f>('[1]Contadores Por Turno 2026'!N764-'[1]Contadores Por Turno 2026'!N763)/1000</f>
        <v>0</v>
      </c>
      <c r="O762" s="59">
        <f>('[1]Contadores Por Turno 2026'!O764-'[1]Contadores Por Turno 2026'!O763)</f>
        <v>0</v>
      </c>
      <c r="P762" s="59">
        <f>+Tabla1[[#This Row],[ENTRADA RO 1 (m3)]]-Tabla1[[#This Row],[PERMEADO ETAPA 1  (m3)]]</f>
        <v>0</v>
      </c>
      <c r="Q762" s="58" t="e">
        <f>1-(Tabla1[[#This Row],[VOLUMEN ENVIADO A RO (m3)]]-Tabla1[[#This Row],[VOLUMEN ENVIADO PERMEADO RO (m3)]])/Tabla1[[#This Row],[VOLUMEN ENVIADO A RO (m3)]]</f>
        <v>#DIV/0!</v>
      </c>
      <c r="R762" s="59">
        <v>0</v>
      </c>
      <c r="S762" s="59" t="e">
        <f>((#REF!-#REF!))</f>
        <v>#REF!</v>
      </c>
      <c r="T762" s="59" t="e">
        <f>Tabla1[[#This Row],[ENTRADA ETAPA 2 (m3)]]-Tabla1[[#This Row],[PERMEADO ETAPA 2 (m3)]]</f>
        <v>#REF!</v>
      </c>
      <c r="U762" s="58" t="s">
        <v>18</v>
      </c>
      <c r="V762" s="59">
        <f>Tabla1[[#This Row],[VOLUMEN ENVIADO PERMEADO RO (m3)]]</f>
        <v>0</v>
      </c>
      <c r="W762" s="106" t="e">
        <f>Tabla1[[#This Row],[TOTAL CONSUMO AGUA LIMPIA PRODUCCIÓN (m3)]]+Tabla1[[#This Row],[TOTAL CONSUMO AGUA RECHAZO PRODUCCIÓN (m3)]]</f>
        <v>#REF!</v>
      </c>
      <c r="X76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2" s="106">
        <v>0</v>
      </c>
      <c r="Z762" s="106"/>
      <c r="AA762" s="106" t="e">
        <f>+Tabla1[[#This Row],[VOLUMEN CONSUMO AGUA LIMPIA TINTORERIA (m3)]]</f>
        <v>#REF!</v>
      </c>
      <c r="AB762" s="104" t="e">
        <f>Tabla1[[#This Row],[VOLUMEN CONSUMO AGUA LIMPIA TINTORERIA (m3)]]/Tabla1[[#This Row],[TOTAL CONSUMO AGUA PRODUCCIÓN (m3)]]</f>
        <v>#REF!</v>
      </c>
      <c r="AC762" s="106" t="e">
        <f>Tabla1[[#This Row],[TOTAL CONSUMO AGUA LIMPIA PRODUCCIÓN (m3)]]-Tabla1[[#This Row],[VOLUMEN CONSUMO AGUA LIMPIA LAVANDERIA (m3)]]</f>
        <v>#REF!</v>
      </c>
      <c r="AD762" s="106">
        <v>0</v>
      </c>
      <c r="AE762" s="110"/>
      <c r="AF762" s="110">
        <v>65</v>
      </c>
      <c r="AG762" s="110">
        <v>45</v>
      </c>
      <c r="AH762" s="110">
        <f>Tabla1[[#This Row],[VOLUMEN CONSUMO AGUA LIMPIA LAVANDERIA (m3)]]</f>
        <v>0</v>
      </c>
      <c r="AI762" s="104" t="e">
        <f>Tabla1[[#This Row],[VOLUMEN CONSUMO AGUA LIMPIA LAVANDERIA (m3)]]/Tabla1[[#This Row],[TOTAL CONSUMO AGUA PRODUCCIÓN (m3)]]</f>
        <v>#REF!</v>
      </c>
      <c r="AJ762" s="110">
        <f>'[1]Contadores Por Turno 2026'!D764-'[1]Contadores Por Turno 2026'!D763</f>
        <v>0</v>
      </c>
      <c r="AK762" s="110">
        <v>0</v>
      </c>
      <c r="AL762" s="110"/>
      <c r="AM762" s="110">
        <v>19</v>
      </c>
      <c r="AN762" s="110">
        <v>0</v>
      </c>
      <c r="AO762" s="219">
        <f>'[1]Contadores Por Turno 2026'!R764-'[1]Contadores Por Turno 2026'!R763</f>
        <v>0</v>
      </c>
      <c r="AP762" s="109" t="str">
        <f t="shared" si="5"/>
        <v>%</v>
      </c>
      <c r="AQ762" s="219">
        <v>971</v>
      </c>
      <c r="AR762" s="219">
        <v>8</v>
      </c>
      <c r="AS762" s="110">
        <f>'[1]Contadores Por Turno 2026'!L764-'[1]Contadores Por Turno 2026'!L763</f>
        <v>0</v>
      </c>
      <c r="AT762" s="219" t="e">
        <f>#REF!-#REF!</f>
        <v>#REF!</v>
      </c>
      <c r="AU762" s="107">
        <f>'[1]Contadores Por Turno 2026'!U764-'[1]Contadores Por Turno 2026'!U763</f>
        <v>0</v>
      </c>
      <c r="AV762" s="107">
        <f>'[1]Contadores Por Turno 2026'!V764-'[1]Contadores Por Turno 2026'!V763</f>
        <v>0</v>
      </c>
      <c r="AW762" s="107">
        <f>'[1]Contadores Por Turno 2026'!W764-'[1]Contadores Por Turno 2026'!W763</f>
        <v>0</v>
      </c>
      <c r="AX762" s="107"/>
      <c r="AY762" s="346">
        <f>('[1]Contadores Por Turno 2026'!AD764-'[1]Contadores Por Turno 2026'!AD763)</f>
        <v>0</v>
      </c>
      <c r="AZ762" s="346">
        <f>('[1]Contadores Por Turno 2026'!S764-'[1]Contadores Por Turno 2026'!S763)/1000</f>
        <v>0</v>
      </c>
      <c r="BA762" s="225"/>
      <c r="BB762" s="4"/>
    </row>
    <row r="763" spans="1:54" ht="15.75" thickBot="1" x14ac:dyDescent="0.3">
      <c r="A763" s="27">
        <f>+A762</f>
        <v>46276</v>
      </c>
      <c r="B763" s="28">
        <v>3</v>
      </c>
      <c r="C763" s="28">
        <f>WEEKNUM(Tabla1[[#This Row],[FECHA]],2)</f>
        <v>37</v>
      </c>
      <c r="D763" s="28">
        <f>DAY(Tabla1[[#This Row],[FECHA]])</f>
        <v>11</v>
      </c>
      <c r="E763" s="28" t="e">
        <f>#REF!-#REF!</f>
        <v>#REF!</v>
      </c>
      <c r="F763" s="28" t="e">
        <f>#REF!-#REF!</f>
        <v>#REF!</v>
      </c>
      <c r="G763" s="28"/>
      <c r="H76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3" s="28">
        <f>('[1]Contadores Por Turno 2026'!C765-'[1]Contadores Por Turno 2026'!C764)*10</f>
        <v>0</v>
      </c>
      <c r="J763" s="61">
        <f>Tabla1[[#This Row],[ENTRADA RO 1 (m3)]]</f>
        <v>0</v>
      </c>
      <c r="K763" s="61">
        <f>Tabla1[[#This Row],[RECHAZO ETAPA 1 (m3)]]</f>
        <v>0</v>
      </c>
      <c r="L763" s="61">
        <f>Tabla1[[#This Row],[PERMEADO ETAPA 1  (m3)]]</f>
        <v>0</v>
      </c>
      <c r="M763" s="60" t="e">
        <f>1-(Tabla1[[#This Row],[VOLUMEN ENVIADO A RO (m3)]]-Tabla1[[#This Row],[VOLUMEN ENVIADO PERMEADO RO (m3)]])/Tabla1[[#This Row],[VOLUMEN ENVIADO A RO (m3)]]</f>
        <v>#DIV/0!</v>
      </c>
      <c r="N763" s="61">
        <f>('[1]Contadores Por Turno 2026'!N765-'[1]Contadores Por Turno 2026'!N764)/1000</f>
        <v>0</v>
      </c>
      <c r="O763" s="61">
        <f>('[1]Contadores Por Turno 2026'!O765-'[1]Contadores Por Turno 2026'!O764)</f>
        <v>0</v>
      </c>
      <c r="P763" s="61">
        <f>+Tabla1[[#This Row],[ENTRADA RO 1 (m3)]]-Tabla1[[#This Row],[PERMEADO ETAPA 1  (m3)]]</f>
        <v>0</v>
      </c>
      <c r="Q763" s="60" t="e">
        <f>1-(Tabla1[[#This Row],[VOLUMEN ENVIADO A RO (m3)]]-Tabla1[[#This Row],[VOLUMEN ENVIADO PERMEADO RO (m3)]])/Tabla1[[#This Row],[VOLUMEN ENVIADO A RO (m3)]]</f>
        <v>#DIV/0!</v>
      </c>
      <c r="R763" s="61">
        <v>0</v>
      </c>
      <c r="S763" s="61" t="e">
        <f>((#REF!-#REF!))</f>
        <v>#REF!</v>
      </c>
      <c r="T763" s="61" t="e">
        <f>Tabla1[[#This Row],[ENTRADA ETAPA 2 (m3)]]-Tabla1[[#This Row],[PERMEADO ETAPA 2 (m3)]]</f>
        <v>#REF!</v>
      </c>
      <c r="U763" s="60" t="s">
        <v>18</v>
      </c>
      <c r="V763" s="61">
        <f>Tabla1[[#This Row],[VOLUMEN ENVIADO PERMEADO RO (m3)]]</f>
        <v>0</v>
      </c>
      <c r="W763" s="111" t="e">
        <f>Tabla1[[#This Row],[TOTAL CONSUMO AGUA LIMPIA PRODUCCIÓN (m3)]]+Tabla1[[#This Row],[TOTAL CONSUMO AGUA RECHAZO PRODUCCIÓN (m3)]]</f>
        <v>#REF!</v>
      </c>
      <c r="X76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3" s="111">
        <v>0</v>
      </c>
      <c r="Z763" s="111"/>
      <c r="AA763" s="111" t="e">
        <f>+Tabla1[[#This Row],[VOLUMEN CONSUMO AGUA LIMPIA TINTORERIA (m3)]]</f>
        <v>#REF!</v>
      </c>
      <c r="AB763" s="104" t="e">
        <f>Tabla1[[#This Row],[VOLUMEN CONSUMO AGUA LIMPIA TINTORERIA (m3)]]/Tabla1[[#This Row],[TOTAL CONSUMO AGUA PRODUCCIÓN (m3)]]</f>
        <v>#REF!</v>
      </c>
      <c r="AC763" s="111" t="e">
        <f>Tabla1[[#This Row],[TOTAL CONSUMO AGUA LIMPIA PRODUCCIÓN (m3)]]-Tabla1[[#This Row],[VOLUMEN CONSUMO AGUA LIMPIA LAVANDERIA (m3)]]</f>
        <v>#REF!</v>
      </c>
      <c r="AD763" s="111">
        <v>0</v>
      </c>
      <c r="AE763" s="115"/>
      <c r="AF763" s="115">
        <v>65</v>
      </c>
      <c r="AG763" s="115">
        <v>45</v>
      </c>
      <c r="AH763" s="115">
        <f>Tabla1[[#This Row],[VOLUMEN CONSUMO AGUA LIMPIA LAVANDERIA (m3)]]</f>
        <v>0</v>
      </c>
      <c r="AI763" s="104" t="e">
        <f>Tabla1[[#This Row],[VOLUMEN CONSUMO AGUA LIMPIA LAVANDERIA (m3)]]/Tabla1[[#This Row],[TOTAL CONSUMO AGUA PRODUCCIÓN (m3)]]</f>
        <v>#REF!</v>
      </c>
      <c r="AJ763" s="115">
        <f>'[1]Contadores Por Turno 2026'!D765-'[1]Contadores Por Turno 2026'!D764</f>
        <v>0</v>
      </c>
      <c r="AK763" s="115">
        <v>0</v>
      </c>
      <c r="AL763" s="115"/>
      <c r="AM763" s="115">
        <v>19</v>
      </c>
      <c r="AN763" s="115">
        <v>0</v>
      </c>
      <c r="AO763" s="220">
        <f>'[1]Contadores Por Turno 2026'!R765-'[1]Contadores Por Turno 2026'!R764</f>
        <v>0</v>
      </c>
      <c r="AP763" s="114" t="str">
        <f t="shared" si="5"/>
        <v>%</v>
      </c>
      <c r="AQ763" s="220">
        <v>0</v>
      </c>
      <c r="AR763" s="220">
        <v>8</v>
      </c>
      <c r="AS763" s="115">
        <f>'[1]Contadores Por Turno 2026'!L765-'[1]Contadores Por Turno 2026'!L764</f>
        <v>0</v>
      </c>
      <c r="AT763" s="220" t="e">
        <f>#REF!-#REF!</f>
        <v>#REF!</v>
      </c>
      <c r="AU763" s="112">
        <f>'[1]Contadores Por Turno 2026'!U765-'[1]Contadores Por Turno 2026'!U764</f>
        <v>0</v>
      </c>
      <c r="AV763" s="112">
        <f>'[1]Contadores Por Turno 2026'!V765-'[1]Contadores Por Turno 2026'!V764</f>
        <v>0</v>
      </c>
      <c r="AW763" s="112">
        <f>'[1]Contadores Por Turno 2026'!W765-'[1]Contadores Por Turno 2026'!W764</f>
        <v>0</v>
      </c>
      <c r="AX763" s="112"/>
      <c r="AY763" s="112">
        <f>('[1]Contadores Por Turno 2026'!AD765-'[1]Contadores Por Turno 2026'!AD764)</f>
        <v>0</v>
      </c>
      <c r="AZ763" s="112">
        <f>('[1]Contadores Por Turno 2026'!S765-'[1]Contadores Por Turno 2026'!S764)/1000</f>
        <v>0</v>
      </c>
      <c r="BA763" s="225"/>
      <c r="BB763" s="4"/>
    </row>
    <row r="764" spans="1:54" ht="15.75" thickBot="1" x14ac:dyDescent="0.3">
      <c r="A764" s="25">
        <f>+A763+1</f>
        <v>46277</v>
      </c>
      <c r="B764" s="26">
        <v>1</v>
      </c>
      <c r="C764" s="26">
        <f>WEEKNUM(Tabla1[[#This Row],[FECHA]],2)</f>
        <v>37</v>
      </c>
      <c r="D764" s="26">
        <f>DAY(Tabla1[[#This Row],[FECHA]])</f>
        <v>12</v>
      </c>
      <c r="E764" s="26" t="e">
        <f>#REF!-#REF!</f>
        <v>#REF!</v>
      </c>
      <c r="F764" s="26" t="e">
        <f>#REF!-#REF!</f>
        <v>#REF!</v>
      </c>
      <c r="G764" s="26"/>
      <c r="H7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4" s="26">
        <f>('[1]Contadores Por Turno 2026'!C766-'[1]Contadores Por Turno 2026'!C765)*10</f>
        <v>0</v>
      </c>
      <c r="J764" s="57">
        <f>Tabla1[[#This Row],[ENTRADA RO 1 (m3)]]</f>
        <v>0</v>
      </c>
      <c r="K764" s="57">
        <f>Tabla1[[#This Row],[RECHAZO ETAPA 1 (m3)]]</f>
        <v>0</v>
      </c>
      <c r="L764" s="57">
        <f>Tabla1[[#This Row],[PERMEADO ETAPA 1  (m3)]]</f>
        <v>0</v>
      </c>
      <c r="M764" s="56" t="e">
        <f>1-(Tabla1[[#This Row],[VOLUMEN ENVIADO A RO (m3)]]-Tabla1[[#This Row],[VOLUMEN ENVIADO PERMEADO RO (m3)]])/Tabla1[[#This Row],[VOLUMEN ENVIADO A RO (m3)]]</f>
        <v>#DIV/0!</v>
      </c>
      <c r="N764" s="57">
        <f>('[1]Contadores Por Turno 2026'!N766-'[1]Contadores Por Turno 2026'!N765)/1000</f>
        <v>0</v>
      </c>
      <c r="O764" s="57">
        <f>('[1]Contadores Por Turno 2026'!O766-'[1]Contadores Por Turno 2026'!O765)</f>
        <v>0</v>
      </c>
      <c r="P764" s="57">
        <f>+Tabla1[[#This Row],[ENTRADA RO 1 (m3)]]-Tabla1[[#This Row],[PERMEADO ETAPA 1  (m3)]]</f>
        <v>0</v>
      </c>
      <c r="Q764" s="56" t="e">
        <f>1-(Tabla1[[#This Row],[VOLUMEN ENVIADO A RO (m3)]]-Tabla1[[#This Row],[VOLUMEN ENVIADO PERMEADO RO (m3)]])/Tabla1[[#This Row],[VOLUMEN ENVIADO A RO (m3)]]</f>
        <v>#DIV/0!</v>
      </c>
      <c r="R764" s="57">
        <v>0</v>
      </c>
      <c r="S764" s="57" t="e">
        <f>((#REF!-#REF!))</f>
        <v>#REF!</v>
      </c>
      <c r="T764" s="57" t="e">
        <f>Tabla1[[#This Row],[ENTRADA ETAPA 2 (m3)]]-Tabla1[[#This Row],[PERMEADO ETAPA 2 (m3)]]</f>
        <v>#REF!</v>
      </c>
      <c r="U764" s="56" t="s">
        <v>18</v>
      </c>
      <c r="V764" s="57">
        <f>Tabla1[[#This Row],[VOLUMEN ENVIADO PERMEADO RO (m3)]]</f>
        <v>0</v>
      </c>
      <c r="W764" s="101" t="e">
        <f>Tabla1[[#This Row],[TOTAL CONSUMO AGUA LIMPIA PRODUCCIÓN (m3)]]+Tabla1[[#This Row],[TOTAL CONSUMO AGUA RECHAZO PRODUCCIÓN (m3)]]</f>
        <v>#REF!</v>
      </c>
      <c r="X76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4" s="101">
        <v>0</v>
      </c>
      <c r="Z764" s="101"/>
      <c r="AA764" s="101" t="e">
        <f>+Tabla1[[#This Row],[VOLUMEN CONSUMO AGUA LIMPIA TINTORERIA (m3)]]</f>
        <v>#REF!</v>
      </c>
      <c r="AB764" s="104" t="e">
        <f>Tabla1[[#This Row],[VOLUMEN CONSUMO AGUA LIMPIA TINTORERIA (m3)]]/Tabla1[[#This Row],[TOTAL CONSUMO AGUA PRODUCCIÓN (m3)]]</f>
        <v>#REF!</v>
      </c>
      <c r="AC764" s="101" t="e">
        <f>Tabla1[[#This Row],[TOTAL CONSUMO AGUA LIMPIA PRODUCCIÓN (m3)]]-Tabla1[[#This Row],[VOLUMEN CONSUMO AGUA LIMPIA LAVANDERIA (m3)]]</f>
        <v>#REF!</v>
      </c>
      <c r="AD764" s="101">
        <v>0</v>
      </c>
      <c r="AE764" s="105"/>
      <c r="AF764" s="105">
        <v>65</v>
      </c>
      <c r="AG764" s="105">
        <v>45</v>
      </c>
      <c r="AH764" s="105">
        <f>Tabla1[[#This Row],[VOLUMEN CONSUMO AGUA LIMPIA LAVANDERIA (m3)]]</f>
        <v>0</v>
      </c>
      <c r="AI764" s="104" t="e">
        <f>Tabla1[[#This Row],[VOLUMEN CONSUMO AGUA LIMPIA LAVANDERIA (m3)]]/Tabla1[[#This Row],[TOTAL CONSUMO AGUA PRODUCCIÓN (m3)]]</f>
        <v>#REF!</v>
      </c>
      <c r="AJ764" s="105">
        <f>'[1]Contadores Por Turno 2026'!D766-'[1]Contadores Por Turno 2026'!D765</f>
        <v>0</v>
      </c>
      <c r="AK764" s="105">
        <v>0</v>
      </c>
      <c r="AL764" s="105"/>
      <c r="AM764" s="105">
        <v>19</v>
      </c>
      <c r="AN764" s="105">
        <v>0</v>
      </c>
      <c r="AO764" s="218">
        <f>'[1]Contadores Por Turno 2026'!R766-'[1]Contadores Por Turno 2026'!R765</f>
        <v>0</v>
      </c>
      <c r="AP764" s="104" t="str">
        <f t="shared" si="5"/>
        <v>%</v>
      </c>
      <c r="AQ764" s="218">
        <v>0</v>
      </c>
      <c r="AR764" s="218">
        <v>8</v>
      </c>
      <c r="AS764" s="105">
        <f>'[1]Contadores Por Turno 2026'!L766-'[1]Contadores Por Turno 2026'!L765</f>
        <v>0</v>
      </c>
      <c r="AT764" s="218" t="e">
        <f>#REF!-#REF!</f>
        <v>#REF!</v>
      </c>
      <c r="AU764" s="102">
        <f>'[1]Contadores Por Turno 2026'!U766-'[1]Contadores Por Turno 2026'!U765</f>
        <v>0</v>
      </c>
      <c r="AV764" s="102">
        <f>'[1]Contadores Por Turno 2026'!V766-'[1]Contadores Por Turno 2026'!V765</f>
        <v>0</v>
      </c>
      <c r="AW764" s="102">
        <f>'[1]Contadores Por Turno 2026'!W766-'[1]Contadores Por Turno 2026'!W765</f>
        <v>0</v>
      </c>
      <c r="AX764" s="102"/>
      <c r="AY764" s="345">
        <f>('[1]Contadores Por Turno 2026'!AD766-'[1]Contadores Por Turno 2026'!AD765)</f>
        <v>0</v>
      </c>
      <c r="AZ764" s="345">
        <f>('[1]Contadores Por Turno 2026'!S766-'[1]Contadores Por Turno 2026'!S765)/1000</f>
        <v>0</v>
      </c>
      <c r="BA764" s="225"/>
      <c r="BB764" s="4"/>
    </row>
    <row r="765" spans="1:54" ht="15.75" thickBot="1" x14ac:dyDescent="0.3">
      <c r="A765" s="23">
        <f>+A764</f>
        <v>46277</v>
      </c>
      <c r="B765" s="17">
        <v>2</v>
      </c>
      <c r="C765" s="17">
        <f>WEEKNUM(Tabla1[[#This Row],[FECHA]],2)</f>
        <v>37</v>
      </c>
      <c r="D765" s="17">
        <f>DAY(Tabla1[[#This Row],[FECHA]])</f>
        <v>12</v>
      </c>
      <c r="E765" s="17" t="e">
        <f>#REF!-#REF!</f>
        <v>#REF!</v>
      </c>
      <c r="F765" s="17" t="e">
        <f>#REF!-#REF!</f>
        <v>#REF!</v>
      </c>
      <c r="H76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5" s="17">
        <f>('[1]Contadores Por Turno 2026'!C767-'[1]Contadores Por Turno 2026'!C766)*10</f>
        <v>0</v>
      </c>
      <c r="J765" s="59">
        <f>Tabla1[[#This Row],[ENTRADA RO 1 (m3)]]</f>
        <v>0</v>
      </c>
      <c r="K765" s="59">
        <f>Tabla1[[#This Row],[RECHAZO ETAPA 1 (m3)]]</f>
        <v>0</v>
      </c>
      <c r="L765" s="59">
        <f>Tabla1[[#This Row],[PERMEADO ETAPA 1  (m3)]]</f>
        <v>0</v>
      </c>
      <c r="M765" s="58" t="e">
        <f>1-(Tabla1[[#This Row],[VOLUMEN ENVIADO A RO (m3)]]-Tabla1[[#This Row],[VOLUMEN ENVIADO PERMEADO RO (m3)]])/Tabla1[[#This Row],[VOLUMEN ENVIADO A RO (m3)]]</f>
        <v>#DIV/0!</v>
      </c>
      <c r="N765" s="59">
        <f>('[1]Contadores Por Turno 2026'!N767-'[1]Contadores Por Turno 2026'!N766)/1000</f>
        <v>0</v>
      </c>
      <c r="O765" s="59">
        <f>('[1]Contadores Por Turno 2026'!O767-'[1]Contadores Por Turno 2026'!O766)</f>
        <v>0</v>
      </c>
      <c r="P765" s="59">
        <f>+Tabla1[[#This Row],[ENTRADA RO 1 (m3)]]-Tabla1[[#This Row],[PERMEADO ETAPA 1  (m3)]]</f>
        <v>0</v>
      </c>
      <c r="Q765" s="58" t="e">
        <f>1-(Tabla1[[#This Row],[VOLUMEN ENVIADO A RO (m3)]]-Tabla1[[#This Row],[VOLUMEN ENVIADO PERMEADO RO (m3)]])/Tabla1[[#This Row],[VOLUMEN ENVIADO A RO (m3)]]</f>
        <v>#DIV/0!</v>
      </c>
      <c r="R765" s="59">
        <v>0</v>
      </c>
      <c r="S765" s="59" t="e">
        <f>((#REF!-#REF!))</f>
        <v>#REF!</v>
      </c>
      <c r="T765" s="59" t="e">
        <f>Tabla1[[#This Row],[ENTRADA ETAPA 2 (m3)]]-Tabla1[[#This Row],[PERMEADO ETAPA 2 (m3)]]</f>
        <v>#REF!</v>
      </c>
      <c r="U765" s="58" t="s">
        <v>18</v>
      </c>
      <c r="V765" s="59">
        <f>Tabla1[[#This Row],[VOLUMEN ENVIADO PERMEADO RO (m3)]]</f>
        <v>0</v>
      </c>
      <c r="W765" s="106" t="e">
        <f>Tabla1[[#This Row],[TOTAL CONSUMO AGUA LIMPIA PRODUCCIÓN (m3)]]+Tabla1[[#This Row],[TOTAL CONSUMO AGUA RECHAZO PRODUCCIÓN (m3)]]</f>
        <v>#REF!</v>
      </c>
      <c r="X76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5" s="106">
        <v>0</v>
      </c>
      <c r="Z765" s="106"/>
      <c r="AA765" s="106" t="e">
        <f>+Tabla1[[#This Row],[VOLUMEN CONSUMO AGUA LIMPIA TINTORERIA (m3)]]</f>
        <v>#REF!</v>
      </c>
      <c r="AB765" s="104" t="e">
        <f>Tabla1[[#This Row],[VOLUMEN CONSUMO AGUA LIMPIA TINTORERIA (m3)]]/Tabla1[[#This Row],[TOTAL CONSUMO AGUA PRODUCCIÓN (m3)]]</f>
        <v>#REF!</v>
      </c>
      <c r="AC765" s="106" t="e">
        <f>Tabla1[[#This Row],[TOTAL CONSUMO AGUA LIMPIA PRODUCCIÓN (m3)]]-Tabla1[[#This Row],[VOLUMEN CONSUMO AGUA LIMPIA LAVANDERIA (m3)]]</f>
        <v>#REF!</v>
      </c>
      <c r="AD765" s="106">
        <v>0</v>
      </c>
      <c r="AE765" s="110"/>
      <c r="AF765" s="110">
        <v>65</v>
      </c>
      <c r="AG765" s="110">
        <v>45</v>
      </c>
      <c r="AH765" s="110">
        <f>Tabla1[[#This Row],[VOLUMEN CONSUMO AGUA LIMPIA LAVANDERIA (m3)]]</f>
        <v>0</v>
      </c>
      <c r="AI765" s="104" t="e">
        <f>Tabla1[[#This Row],[VOLUMEN CONSUMO AGUA LIMPIA LAVANDERIA (m3)]]/Tabla1[[#This Row],[TOTAL CONSUMO AGUA PRODUCCIÓN (m3)]]</f>
        <v>#REF!</v>
      </c>
      <c r="AJ765" s="110">
        <f>'[1]Contadores Por Turno 2026'!D767-'[1]Contadores Por Turno 2026'!D766</f>
        <v>0</v>
      </c>
      <c r="AK765" s="110">
        <v>0</v>
      </c>
      <c r="AL765" s="110"/>
      <c r="AM765" s="110">
        <v>19</v>
      </c>
      <c r="AN765" s="110">
        <v>0</v>
      </c>
      <c r="AO765" s="219">
        <f>'[1]Contadores Por Turno 2026'!R767-'[1]Contadores Por Turno 2026'!R766</f>
        <v>0</v>
      </c>
      <c r="AP765" s="109" t="str">
        <f t="shared" si="5"/>
        <v>%</v>
      </c>
      <c r="AQ765" s="219">
        <v>0</v>
      </c>
      <c r="AR765" s="219">
        <v>8</v>
      </c>
      <c r="AS765" s="110">
        <f>'[1]Contadores Por Turno 2026'!L767-'[1]Contadores Por Turno 2026'!L766</f>
        <v>0</v>
      </c>
      <c r="AT765" s="219" t="e">
        <f>#REF!-#REF!</f>
        <v>#REF!</v>
      </c>
      <c r="AU765" s="107">
        <f>'[1]Contadores Por Turno 2026'!U767-'[1]Contadores Por Turno 2026'!U766</f>
        <v>0</v>
      </c>
      <c r="AV765" s="107">
        <f>'[1]Contadores Por Turno 2026'!V767-'[1]Contadores Por Turno 2026'!V766</f>
        <v>0</v>
      </c>
      <c r="AW765" s="107">
        <f>'[1]Contadores Por Turno 2026'!W767-'[1]Contadores Por Turno 2026'!W766</f>
        <v>0</v>
      </c>
      <c r="AX765" s="107"/>
      <c r="AY765" s="346">
        <f>('[1]Contadores Por Turno 2026'!AD767-'[1]Contadores Por Turno 2026'!AD766)</f>
        <v>0</v>
      </c>
      <c r="AZ765" s="346">
        <f>('[1]Contadores Por Turno 2026'!S767-'[1]Contadores Por Turno 2026'!S766)/1000</f>
        <v>0</v>
      </c>
      <c r="BA765" s="225"/>
      <c r="BB765" s="4"/>
    </row>
    <row r="766" spans="1:54" ht="15.75" thickBot="1" x14ac:dyDescent="0.3">
      <c r="A766" s="27">
        <f>+A765</f>
        <v>46277</v>
      </c>
      <c r="B766" s="28">
        <v>3</v>
      </c>
      <c r="C766" s="28">
        <f>WEEKNUM(Tabla1[[#This Row],[FECHA]],2)</f>
        <v>37</v>
      </c>
      <c r="D766" s="28">
        <f>DAY(Tabla1[[#This Row],[FECHA]])</f>
        <v>12</v>
      </c>
      <c r="E766" s="28" t="e">
        <f>#REF!-#REF!</f>
        <v>#REF!</v>
      </c>
      <c r="F766" s="28" t="e">
        <f>#REF!-#REF!</f>
        <v>#REF!</v>
      </c>
      <c r="G766" s="28"/>
      <c r="H76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6" s="28">
        <f>('[1]Contadores Por Turno 2026'!C768-'[1]Contadores Por Turno 2026'!C767)*10</f>
        <v>0</v>
      </c>
      <c r="J766" s="61">
        <f>Tabla1[[#This Row],[ENTRADA RO 1 (m3)]]</f>
        <v>0</v>
      </c>
      <c r="K766" s="61">
        <f>Tabla1[[#This Row],[RECHAZO ETAPA 1 (m3)]]</f>
        <v>0</v>
      </c>
      <c r="L766" s="61">
        <f>Tabla1[[#This Row],[PERMEADO ETAPA 1  (m3)]]</f>
        <v>0</v>
      </c>
      <c r="M766" s="60" t="e">
        <f>1-(Tabla1[[#This Row],[VOLUMEN ENVIADO A RO (m3)]]-Tabla1[[#This Row],[VOLUMEN ENVIADO PERMEADO RO (m3)]])/Tabla1[[#This Row],[VOLUMEN ENVIADO A RO (m3)]]</f>
        <v>#DIV/0!</v>
      </c>
      <c r="N766" s="61">
        <f>('[1]Contadores Por Turno 2026'!N768-'[1]Contadores Por Turno 2026'!N767)/1000</f>
        <v>0</v>
      </c>
      <c r="O766" s="61">
        <f>('[1]Contadores Por Turno 2026'!O768-'[1]Contadores Por Turno 2026'!O767)</f>
        <v>0</v>
      </c>
      <c r="P766" s="61">
        <f>+Tabla1[[#This Row],[ENTRADA RO 1 (m3)]]-Tabla1[[#This Row],[PERMEADO ETAPA 1  (m3)]]</f>
        <v>0</v>
      </c>
      <c r="Q766" s="60" t="e">
        <f>1-(Tabla1[[#This Row],[VOLUMEN ENVIADO A RO (m3)]]-Tabla1[[#This Row],[VOLUMEN ENVIADO PERMEADO RO (m3)]])/Tabla1[[#This Row],[VOLUMEN ENVIADO A RO (m3)]]</f>
        <v>#DIV/0!</v>
      </c>
      <c r="R766" s="61">
        <v>0</v>
      </c>
      <c r="S766" s="61" t="e">
        <f>((#REF!-#REF!))</f>
        <v>#REF!</v>
      </c>
      <c r="T766" s="61" t="e">
        <f>Tabla1[[#This Row],[ENTRADA ETAPA 2 (m3)]]-Tabla1[[#This Row],[PERMEADO ETAPA 2 (m3)]]</f>
        <v>#REF!</v>
      </c>
      <c r="U766" s="60" t="s">
        <v>18</v>
      </c>
      <c r="V766" s="61">
        <f>Tabla1[[#This Row],[VOLUMEN ENVIADO PERMEADO RO (m3)]]</f>
        <v>0</v>
      </c>
      <c r="W766" s="111" t="e">
        <f>Tabla1[[#This Row],[TOTAL CONSUMO AGUA LIMPIA PRODUCCIÓN (m3)]]+Tabla1[[#This Row],[TOTAL CONSUMO AGUA RECHAZO PRODUCCIÓN (m3)]]</f>
        <v>#REF!</v>
      </c>
      <c r="X76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6" s="111">
        <v>0</v>
      </c>
      <c r="Z766" s="111"/>
      <c r="AA766" s="111" t="e">
        <f>+Tabla1[[#This Row],[VOLUMEN CONSUMO AGUA LIMPIA TINTORERIA (m3)]]</f>
        <v>#REF!</v>
      </c>
      <c r="AB766" s="104" t="e">
        <f>Tabla1[[#This Row],[VOLUMEN CONSUMO AGUA LIMPIA TINTORERIA (m3)]]/Tabla1[[#This Row],[TOTAL CONSUMO AGUA PRODUCCIÓN (m3)]]</f>
        <v>#REF!</v>
      </c>
      <c r="AC766" s="111" t="e">
        <f>Tabla1[[#This Row],[TOTAL CONSUMO AGUA LIMPIA PRODUCCIÓN (m3)]]-Tabla1[[#This Row],[VOLUMEN CONSUMO AGUA LIMPIA LAVANDERIA (m3)]]</f>
        <v>#REF!</v>
      </c>
      <c r="AD766" s="111">
        <v>0</v>
      </c>
      <c r="AE766" s="115"/>
      <c r="AF766" s="115">
        <v>65</v>
      </c>
      <c r="AG766" s="115">
        <v>45</v>
      </c>
      <c r="AH766" s="115">
        <f>Tabla1[[#This Row],[VOLUMEN CONSUMO AGUA LIMPIA LAVANDERIA (m3)]]</f>
        <v>0</v>
      </c>
      <c r="AI766" s="104" t="e">
        <f>Tabla1[[#This Row],[VOLUMEN CONSUMO AGUA LIMPIA LAVANDERIA (m3)]]/Tabla1[[#This Row],[TOTAL CONSUMO AGUA PRODUCCIÓN (m3)]]</f>
        <v>#REF!</v>
      </c>
      <c r="AJ766" s="115">
        <f>'[1]Contadores Por Turno 2026'!D768-'[1]Contadores Por Turno 2026'!D767</f>
        <v>0</v>
      </c>
      <c r="AK766" s="115">
        <v>0</v>
      </c>
      <c r="AL766" s="115"/>
      <c r="AM766" s="115">
        <v>19</v>
      </c>
      <c r="AN766" s="115">
        <v>0</v>
      </c>
      <c r="AO766" s="220">
        <f>'[1]Contadores Por Turno 2026'!R768-'[1]Contadores Por Turno 2026'!R767</f>
        <v>0</v>
      </c>
      <c r="AP766" s="114" t="str">
        <f t="shared" si="5"/>
        <v>%</v>
      </c>
      <c r="AQ766" s="220">
        <v>0</v>
      </c>
      <c r="AR766" s="220">
        <v>8</v>
      </c>
      <c r="AS766" s="115">
        <f>'[1]Contadores Por Turno 2026'!L768-'[1]Contadores Por Turno 2026'!L767</f>
        <v>0</v>
      </c>
      <c r="AT766" s="220" t="e">
        <f>#REF!-#REF!</f>
        <v>#REF!</v>
      </c>
      <c r="AU766" s="112">
        <f>'[1]Contadores Por Turno 2026'!U768-'[1]Contadores Por Turno 2026'!U767</f>
        <v>0</v>
      </c>
      <c r="AV766" s="112">
        <f>'[1]Contadores Por Turno 2026'!V768-'[1]Contadores Por Turno 2026'!V767</f>
        <v>0</v>
      </c>
      <c r="AW766" s="112">
        <f>'[1]Contadores Por Turno 2026'!W768-'[1]Contadores Por Turno 2026'!W767</f>
        <v>0</v>
      </c>
      <c r="AX766" s="112"/>
      <c r="AY766" s="112">
        <f>('[1]Contadores Por Turno 2026'!AD768-'[1]Contadores Por Turno 2026'!AD767)</f>
        <v>0</v>
      </c>
      <c r="AZ766" s="112">
        <f>('[1]Contadores Por Turno 2026'!S768-'[1]Contadores Por Turno 2026'!S767)/1000</f>
        <v>0</v>
      </c>
      <c r="BA766" s="225"/>
      <c r="BB766" s="4"/>
    </row>
    <row r="767" spans="1:54" ht="15.75" thickBot="1" x14ac:dyDescent="0.3">
      <c r="A767" s="25">
        <f>+A766+1</f>
        <v>46278</v>
      </c>
      <c r="B767" s="26">
        <v>1</v>
      </c>
      <c r="C767" s="26">
        <f>WEEKNUM(Tabla1[[#This Row],[FECHA]],2)</f>
        <v>37</v>
      </c>
      <c r="D767" s="26">
        <f>DAY(Tabla1[[#This Row],[FECHA]])</f>
        <v>13</v>
      </c>
      <c r="E767" s="26" t="e">
        <f>#REF!-#REF!</f>
        <v>#REF!</v>
      </c>
      <c r="F767" s="26" t="e">
        <f>#REF!-#REF!</f>
        <v>#REF!</v>
      </c>
      <c r="G767" s="26"/>
      <c r="H7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7" s="26">
        <f>('[1]Contadores Por Turno 2026'!C769-'[1]Contadores Por Turno 2026'!C768)*10</f>
        <v>0</v>
      </c>
      <c r="J767" s="57">
        <f>Tabla1[[#This Row],[ENTRADA RO 1 (m3)]]</f>
        <v>0</v>
      </c>
      <c r="K767" s="57">
        <f>Tabla1[[#This Row],[RECHAZO ETAPA 1 (m3)]]</f>
        <v>0</v>
      </c>
      <c r="L767" s="57">
        <f>Tabla1[[#This Row],[PERMEADO ETAPA 1  (m3)]]</f>
        <v>0</v>
      </c>
      <c r="M767" s="56" t="e">
        <f>1-(Tabla1[[#This Row],[VOLUMEN ENVIADO A RO (m3)]]-Tabla1[[#This Row],[VOLUMEN ENVIADO PERMEADO RO (m3)]])/Tabla1[[#This Row],[VOLUMEN ENVIADO A RO (m3)]]</f>
        <v>#DIV/0!</v>
      </c>
      <c r="N767" s="57">
        <f>('[1]Contadores Por Turno 2026'!N769-'[1]Contadores Por Turno 2026'!N768)/1000</f>
        <v>0</v>
      </c>
      <c r="O767" s="57">
        <f>('[1]Contadores Por Turno 2026'!O769-'[1]Contadores Por Turno 2026'!O768)</f>
        <v>0</v>
      </c>
      <c r="P767" s="57">
        <f>+Tabla1[[#This Row],[ENTRADA RO 1 (m3)]]-Tabla1[[#This Row],[PERMEADO ETAPA 1  (m3)]]</f>
        <v>0</v>
      </c>
      <c r="Q767" s="56" t="e">
        <f>1-(Tabla1[[#This Row],[VOLUMEN ENVIADO A RO (m3)]]-Tabla1[[#This Row],[VOLUMEN ENVIADO PERMEADO RO (m3)]])/Tabla1[[#This Row],[VOLUMEN ENVIADO A RO (m3)]]</f>
        <v>#DIV/0!</v>
      </c>
      <c r="R767" s="57">
        <v>0</v>
      </c>
      <c r="S767" s="57" t="e">
        <f>((#REF!-#REF!))</f>
        <v>#REF!</v>
      </c>
      <c r="T767" s="57" t="e">
        <f>Tabla1[[#This Row],[ENTRADA ETAPA 2 (m3)]]-Tabla1[[#This Row],[PERMEADO ETAPA 2 (m3)]]</f>
        <v>#REF!</v>
      </c>
      <c r="U767" s="56" t="s">
        <v>18</v>
      </c>
      <c r="V767" s="57">
        <f>Tabla1[[#This Row],[VOLUMEN ENVIADO PERMEADO RO (m3)]]</f>
        <v>0</v>
      </c>
      <c r="W767" s="101" t="e">
        <f>Tabla1[[#This Row],[TOTAL CONSUMO AGUA LIMPIA PRODUCCIÓN (m3)]]+Tabla1[[#This Row],[TOTAL CONSUMO AGUA RECHAZO PRODUCCIÓN (m3)]]</f>
        <v>#REF!</v>
      </c>
      <c r="X76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7" s="101">
        <v>0</v>
      </c>
      <c r="Z767" s="101"/>
      <c r="AA767" s="101" t="e">
        <f>+Tabla1[[#This Row],[VOLUMEN CONSUMO AGUA LIMPIA TINTORERIA (m3)]]</f>
        <v>#REF!</v>
      </c>
      <c r="AB767" s="104" t="e">
        <f>Tabla1[[#This Row],[VOLUMEN CONSUMO AGUA LIMPIA TINTORERIA (m3)]]/Tabla1[[#This Row],[TOTAL CONSUMO AGUA PRODUCCIÓN (m3)]]</f>
        <v>#REF!</v>
      </c>
      <c r="AC767" s="101" t="e">
        <f>Tabla1[[#This Row],[TOTAL CONSUMO AGUA LIMPIA PRODUCCIÓN (m3)]]-Tabla1[[#This Row],[VOLUMEN CONSUMO AGUA LIMPIA LAVANDERIA (m3)]]</f>
        <v>#REF!</v>
      </c>
      <c r="AD767" s="101">
        <v>0</v>
      </c>
      <c r="AE767" s="105"/>
      <c r="AF767" s="105">
        <v>65</v>
      </c>
      <c r="AG767" s="105">
        <v>45</v>
      </c>
      <c r="AH767" s="105">
        <f>Tabla1[[#This Row],[VOLUMEN CONSUMO AGUA LIMPIA LAVANDERIA (m3)]]</f>
        <v>0</v>
      </c>
      <c r="AI767" s="104" t="e">
        <f>Tabla1[[#This Row],[VOLUMEN CONSUMO AGUA LIMPIA LAVANDERIA (m3)]]/Tabla1[[#This Row],[TOTAL CONSUMO AGUA PRODUCCIÓN (m3)]]</f>
        <v>#REF!</v>
      </c>
      <c r="AJ767" s="105">
        <f>'[1]Contadores Por Turno 2026'!D769-'[1]Contadores Por Turno 2026'!D768</f>
        <v>0</v>
      </c>
      <c r="AK767" s="105">
        <v>0</v>
      </c>
      <c r="AL767" s="105"/>
      <c r="AM767" s="105">
        <v>19</v>
      </c>
      <c r="AN767" s="105">
        <v>0</v>
      </c>
      <c r="AO767" s="218">
        <f>'[1]Contadores Por Turno 2026'!R769-'[1]Contadores Por Turno 2026'!R768</f>
        <v>0</v>
      </c>
      <c r="AP767" s="104" t="str">
        <f t="shared" si="5"/>
        <v>%</v>
      </c>
      <c r="AQ767" s="218">
        <v>0</v>
      </c>
      <c r="AR767" s="218">
        <v>8</v>
      </c>
      <c r="AS767" s="105">
        <f>'[1]Contadores Por Turno 2026'!L769-'[1]Contadores Por Turno 2026'!L768</f>
        <v>0</v>
      </c>
      <c r="AT767" s="218" t="e">
        <f>#REF!-#REF!</f>
        <v>#REF!</v>
      </c>
      <c r="AU767" s="102">
        <f>'[1]Contadores Por Turno 2026'!U769-'[1]Contadores Por Turno 2026'!U768</f>
        <v>0</v>
      </c>
      <c r="AV767" s="102">
        <f>'[1]Contadores Por Turno 2026'!V769-'[1]Contadores Por Turno 2026'!V768</f>
        <v>0</v>
      </c>
      <c r="AW767" s="102">
        <f>'[1]Contadores Por Turno 2026'!W769-'[1]Contadores Por Turno 2026'!W768</f>
        <v>0</v>
      </c>
      <c r="AX767" s="102"/>
      <c r="AY767" s="345">
        <f>('[1]Contadores Por Turno 2026'!AD769-'[1]Contadores Por Turno 2026'!AD768)</f>
        <v>0</v>
      </c>
      <c r="AZ767" s="345">
        <f>('[1]Contadores Por Turno 2026'!S769-'[1]Contadores Por Turno 2026'!S768)/1000</f>
        <v>0</v>
      </c>
      <c r="BA767" s="225"/>
      <c r="BB767" s="4"/>
    </row>
    <row r="768" spans="1:54" ht="15.75" thickBot="1" x14ac:dyDescent="0.3">
      <c r="A768" s="23">
        <f>+A767</f>
        <v>46278</v>
      </c>
      <c r="B768" s="17">
        <v>2</v>
      </c>
      <c r="C768" s="17">
        <f>WEEKNUM(Tabla1[[#This Row],[FECHA]],2)</f>
        <v>37</v>
      </c>
      <c r="D768" s="17">
        <f>DAY(Tabla1[[#This Row],[FECHA]])</f>
        <v>13</v>
      </c>
      <c r="E768" s="17" t="e">
        <f>#REF!-#REF!</f>
        <v>#REF!</v>
      </c>
      <c r="F768" s="17" t="e">
        <f>#REF!-#REF!</f>
        <v>#REF!</v>
      </c>
      <c r="H76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8" s="17">
        <f>('[1]Contadores Por Turno 2026'!C770-'[1]Contadores Por Turno 2026'!C769)*10</f>
        <v>0</v>
      </c>
      <c r="J768" s="59">
        <f>Tabla1[[#This Row],[ENTRADA RO 1 (m3)]]</f>
        <v>0</v>
      </c>
      <c r="K768" s="59">
        <f>Tabla1[[#This Row],[RECHAZO ETAPA 1 (m3)]]</f>
        <v>0</v>
      </c>
      <c r="L768" s="59">
        <f>Tabla1[[#This Row],[PERMEADO ETAPA 1  (m3)]]</f>
        <v>0</v>
      </c>
      <c r="M768" s="58" t="e">
        <f>1-(Tabla1[[#This Row],[VOLUMEN ENVIADO A RO (m3)]]-Tabla1[[#This Row],[VOLUMEN ENVIADO PERMEADO RO (m3)]])/Tabla1[[#This Row],[VOLUMEN ENVIADO A RO (m3)]]</f>
        <v>#DIV/0!</v>
      </c>
      <c r="N768" s="59">
        <f>('[1]Contadores Por Turno 2026'!N770-'[1]Contadores Por Turno 2026'!N769)/1000</f>
        <v>0</v>
      </c>
      <c r="O768" s="59">
        <f>('[1]Contadores Por Turno 2026'!O770-'[1]Contadores Por Turno 2026'!O769)</f>
        <v>0</v>
      </c>
      <c r="P768" s="59">
        <f>+Tabla1[[#This Row],[ENTRADA RO 1 (m3)]]-Tabla1[[#This Row],[PERMEADO ETAPA 1  (m3)]]</f>
        <v>0</v>
      </c>
      <c r="Q768" s="58" t="e">
        <f>1-(Tabla1[[#This Row],[VOLUMEN ENVIADO A RO (m3)]]-Tabla1[[#This Row],[VOLUMEN ENVIADO PERMEADO RO (m3)]])/Tabla1[[#This Row],[VOLUMEN ENVIADO A RO (m3)]]</f>
        <v>#DIV/0!</v>
      </c>
      <c r="R768" s="59">
        <v>0</v>
      </c>
      <c r="S768" s="59" t="e">
        <f>((#REF!-#REF!))</f>
        <v>#REF!</v>
      </c>
      <c r="T768" s="59" t="e">
        <f>Tabla1[[#This Row],[ENTRADA ETAPA 2 (m3)]]-Tabla1[[#This Row],[PERMEADO ETAPA 2 (m3)]]</f>
        <v>#REF!</v>
      </c>
      <c r="U768" s="58" t="s">
        <v>18</v>
      </c>
      <c r="V768" s="59">
        <f>Tabla1[[#This Row],[VOLUMEN ENVIADO PERMEADO RO (m3)]]</f>
        <v>0</v>
      </c>
      <c r="W768" s="106" t="e">
        <f>Tabla1[[#This Row],[TOTAL CONSUMO AGUA LIMPIA PRODUCCIÓN (m3)]]+Tabla1[[#This Row],[TOTAL CONSUMO AGUA RECHAZO PRODUCCIÓN (m3)]]</f>
        <v>#REF!</v>
      </c>
      <c r="X76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8" s="106">
        <v>0</v>
      </c>
      <c r="Z768" s="106"/>
      <c r="AA768" s="106" t="e">
        <f>+Tabla1[[#This Row],[VOLUMEN CONSUMO AGUA LIMPIA TINTORERIA (m3)]]</f>
        <v>#REF!</v>
      </c>
      <c r="AB768" s="104" t="e">
        <f>Tabla1[[#This Row],[VOLUMEN CONSUMO AGUA LIMPIA TINTORERIA (m3)]]/Tabla1[[#This Row],[TOTAL CONSUMO AGUA PRODUCCIÓN (m3)]]</f>
        <v>#REF!</v>
      </c>
      <c r="AC768" s="106" t="e">
        <f>Tabla1[[#This Row],[TOTAL CONSUMO AGUA LIMPIA PRODUCCIÓN (m3)]]-Tabla1[[#This Row],[VOLUMEN CONSUMO AGUA LIMPIA LAVANDERIA (m3)]]</f>
        <v>#REF!</v>
      </c>
      <c r="AD768" s="106">
        <v>0</v>
      </c>
      <c r="AE768" s="110"/>
      <c r="AF768" s="110">
        <v>65</v>
      </c>
      <c r="AG768" s="110">
        <v>45</v>
      </c>
      <c r="AH768" s="110">
        <f>Tabla1[[#This Row],[VOLUMEN CONSUMO AGUA LIMPIA LAVANDERIA (m3)]]</f>
        <v>0</v>
      </c>
      <c r="AI768" s="104" t="e">
        <f>Tabla1[[#This Row],[VOLUMEN CONSUMO AGUA LIMPIA LAVANDERIA (m3)]]/Tabla1[[#This Row],[TOTAL CONSUMO AGUA PRODUCCIÓN (m3)]]</f>
        <v>#REF!</v>
      </c>
      <c r="AJ768" s="110">
        <f>'[1]Contadores Por Turno 2026'!D770-'[1]Contadores Por Turno 2026'!D769</f>
        <v>0</v>
      </c>
      <c r="AK768" s="110">
        <v>0</v>
      </c>
      <c r="AL768" s="110"/>
      <c r="AM768" s="110">
        <v>19</v>
      </c>
      <c r="AN768" s="110">
        <v>0</v>
      </c>
      <c r="AO768" s="219">
        <f>'[1]Contadores Por Turno 2026'!R770-'[1]Contadores Por Turno 2026'!R769</f>
        <v>0</v>
      </c>
      <c r="AP768" s="109" t="str">
        <f t="shared" si="5"/>
        <v>%</v>
      </c>
      <c r="AQ768" s="219">
        <v>0</v>
      </c>
      <c r="AR768" s="219">
        <v>8</v>
      </c>
      <c r="AS768" s="110">
        <f>'[1]Contadores Por Turno 2026'!L770-'[1]Contadores Por Turno 2026'!L769</f>
        <v>0</v>
      </c>
      <c r="AT768" s="219" t="e">
        <f>#REF!-#REF!</f>
        <v>#REF!</v>
      </c>
      <c r="AU768" s="107">
        <f>'[1]Contadores Por Turno 2026'!U770-'[1]Contadores Por Turno 2026'!U769</f>
        <v>0</v>
      </c>
      <c r="AV768" s="107">
        <f>'[1]Contadores Por Turno 2026'!V770-'[1]Contadores Por Turno 2026'!V769</f>
        <v>0</v>
      </c>
      <c r="AW768" s="107">
        <f>'[1]Contadores Por Turno 2026'!W770-'[1]Contadores Por Turno 2026'!W769</f>
        <v>0</v>
      </c>
      <c r="AX768" s="107"/>
      <c r="AY768" s="346">
        <f>('[1]Contadores Por Turno 2026'!AD770-'[1]Contadores Por Turno 2026'!AD769)</f>
        <v>0</v>
      </c>
      <c r="AZ768" s="346">
        <f>('[1]Contadores Por Turno 2026'!S770-'[1]Contadores Por Turno 2026'!S769)/1000</f>
        <v>0</v>
      </c>
      <c r="BA768" s="225"/>
      <c r="BB768" s="4"/>
    </row>
    <row r="769" spans="1:54" ht="15.75" thickBot="1" x14ac:dyDescent="0.3">
      <c r="A769" s="27">
        <f>+A768</f>
        <v>46278</v>
      </c>
      <c r="B769" s="28">
        <v>3</v>
      </c>
      <c r="C769" s="28">
        <f>WEEKNUM(Tabla1[[#This Row],[FECHA]],2)</f>
        <v>37</v>
      </c>
      <c r="D769" s="28">
        <f>DAY(Tabla1[[#This Row],[FECHA]])</f>
        <v>13</v>
      </c>
      <c r="E769" s="28" t="e">
        <f>#REF!-#REF!</f>
        <v>#REF!</v>
      </c>
      <c r="F769" s="28" t="e">
        <f>#REF!-#REF!</f>
        <v>#REF!</v>
      </c>
      <c r="G769" s="28"/>
      <c r="H76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9" s="28">
        <f>('[1]Contadores Por Turno 2026'!C771-'[1]Contadores Por Turno 2026'!C770)*10</f>
        <v>0</v>
      </c>
      <c r="J769" s="61">
        <f>Tabla1[[#This Row],[ENTRADA RO 1 (m3)]]</f>
        <v>0</v>
      </c>
      <c r="K769" s="61">
        <f>Tabla1[[#This Row],[RECHAZO ETAPA 1 (m3)]]</f>
        <v>0</v>
      </c>
      <c r="L769" s="61">
        <f>Tabla1[[#This Row],[PERMEADO ETAPA 1  (m3)]]</f>
        <v>0</v>
      </c>
      <c r="M769" s="60" t="e">
        <f>1-(Tabla1[[#This Row],[VOLUMEN ENVIADO A RO (m3)]]-Tabla1[[#This Row],[VOLUMEN ENVIADO PERMEADO RO (m3)]])/Tabla1[[#This Row],[VOLUMEN ENVIADO A RO (m3)]]</f>
        <v>#DIV/0!</v>
      </c>
      <c r="N769" s="61">
        <f>('[1]Contadores Por Turno 2026'!N771-'[1]Contadores Por Turno 2026'!N770)/1000</f>
        <v>0</v>
      </c>
      <c r="O769" s="61">
        <f>('[1]Contadores Por Turno 2026'!O771-'[1]Contadores Por Turno 2026'!O770)</f>
        <v>0</v>
      </c>
      <c r="P769" s="61">
        <f>+Tabla1[[#This Row],[ENTRADA RO 1 (m3)]]-Tabla1[[#This Row],[PERMEADO ETAPA 1  (m3)]]</f>
        <v>0</v>
      </c>
      <c r="Q769" s="60" t="e">
        <f>1-(Tabla1[[#This Row],[VOLUMEN ENVIADO A RO (m3)]]-Tabla1[[#This Row],[VOLUMEN ENVIADO PERMEADO RO (m3)]])/Tabla1[[#This Row],[VOLUMEN ENVIADO A RO (m3)]]</f>
        <v>#DIV/0!</v>
      </c>
      <c r="R769" s="61">
        <v>0</v>
      </c>
      <c r="S769" s="61" t="e">
        <f>((#REF!-#REF!))</f>
        <v>#REF!</v>
      </c>
      <c r="T769" s="61" t="e">
        <f>Tabla1[[#This Row],[ENTRADA ETAPA 2 (m3)]]-Tabla1[[#This Row],[PERMEADO ETAPA 2 (m3)]]</f>
        <v>#REF!</v>
      </c>
      <c r="U769" s="60" t="s">
        <v>18</v>
      </c>
      <c r="V769" s="61">
        <f>Tabla1[[#This Row],[VOLUMEN ENVIADO PERMEADO RO (m3)]]</f>
        <v>0</v>
      </c>
      <c r="W769" s="111" t="e">
        <f>Tabla1[[#This Row],[TOTAL CONSUMO AGUA LIMPIA PRODUCCIÓN (m3)]]+Tabla1[[#This Row],[TOTAL CONSUMO AGUA RECHAZO PRODUCCIÓN (m3)]]</f>
        <v>#REF!</v>
      </c>
      <c r="X76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9" s="111">
        <v>0</v>
      </c>
      <c r="Z769" s="111"/>
      <c r="AA769" s="111" t="e">
        <f>+Tabla1[[#This Row],[VOLUMEN CONSUMO AGUA LIMPIA TINTORERIA (m3)]]</f>
        <v>#REF!</v>
      </c>
      <c r="AB769" s="104" t="e">
        <f>Tabla1[[#This Row],[VOLUMEN CONSUMO AGUA LIMPIA TINTORERIA (m3)]]/Tabla1[[#This Row],[TOTAL CONSUMO AGUA PRODUCCIÓN (m3)]]</f>
        <v>#REF!</v>
      </c>
      <c r="AC769" s="111" t="e">
        <f>Tabla1[[#This Row],[TOTAL CONSUMO AGUA LIMPIA PRODUCCIÓN (m3)]]-Tabla1[[#This Row],[VOLUMEN CONSUMO AGUA LIMPIA LAVANDERIA (m3)]]</f>
        <v>#REF!</v>
      </c>
      <c r="AD769" s="111">
        <v>0</v>
      </c>
      <c r="AE769" s="115"/>
      <c r="AF769" s="115">
        <v>65</v>
      </c>
      <c r="AG769" s="115">
        <v>45</v>
      </c>
      <c r="AH769" s="115">
        <f>Tabla1[[#This Row],[VOLUMEN CONSUMO AGUA LIMPIA LAVANDERIA (m3)]]</f>
        <v>0</v>
      </c>
      <c r="AI769" s="104" t="e">
        <f>Tabla1[[#This Row],[VOLUMEN CONSUMO AGUA LIMPIA LAVANDERIA (m3)]]/Tabla1[[#This Row],[TOTAL CONSUMO AGUA PRODUCCIÓN (m3)]]</f>
        <v>#REF!</v>
      </c>
      <c r="AJ769" s="115">
        <f>'[1]Contadores Por Turno 2026'!D771-'[1]Contadores Por Turno 2026'!D770</f>
        <v>0</v>
      </c>
      <c r="AK769" s="115">
        <v>0</v>
      </c>
      <c r="AL769" s="115"/>
      <c r="AM769" s="115">
        <v>19</v>
      </c>
      <c r="AN769" s="115">
        <v>0</v>
      </c>
      <c r="AO769" s="220">
        <f>'[1]Contadores Por Turno 2026'!R771-'[1]Contadores Por Turno 2026'!R770</f>
        <v>0</v>
      </c>
      <c r="AP769" s="114" t="str">
        <f t="shared" si="5"/>
        <v>%</v>
      </c>
      <c r="AQ769" s="220">
        <v>0</v>
      </c>
      <c r="AR769" s="220">
        <v>8</v>
      </c>
      <c r="AS769" s="115">
        <f>'[1]Contadores Por Turno 2026'!L771-'[1]Contadores Por Turno 2026'!L770</f>
        <v>0</v>
      </c>
      <c r="AT769" s="220" t="e">
        <f>#REF!-#REF!</f>
        <v>#REF!</v>
      </c>
      <c r="AU769" s="112">
        <f>'[1]Contadores Por Turno 2026'!U771-'[1]Contadores Por Turno 2026'!U770</f>
        <v>0</v>
      </c>
      <c r="AV769" s="112">
        <f>'[1]Contadores Por Turno 2026'!V771-'[1]Contadores Por Turno 2026'!V770</f>
        <v>0</v>
      </c>
      <c r="AW769" s="112">
        <f>'[1]Contadores Por Turno 2026'!W771-'[1]Contadores Por Turno 2026'!W770</f>
        <v>0</v>
      </c>
      <c r="AX769" s="112"/>
      <c r="AY769" s="112">
        <f>('[1]Contadores Por Turno 2026'!AD771-'[1]Contadores Por Turno 2026'!AD770)</f>
        <v>0</v>
      </c>
      <c r="AZ769" s="112">
        <f>('[1]Contadores Por Turno 2026'!S771-'[1]Contadores Por Turno 2026'!S770)/1000</f>
        <v>0</v>
      </c>
      <c r="BA769" s="225"/>
      <c r="BB769" s="4"/>
    </row>
    <row r="770" spans="1:54" ht="15.75" thickBot="1" x14ac:dyDescent="0.3">
      <c r="A770" s="25">
        <f>+A769+1</f>
        <v>46279</v>
      </c>
      <c r="B770" s="26">
        <v>1</v>
      </c>
      <c r="C770" s="26">
        <f>WEEKNUM(Tabla1[[#This Row],[FECHA]],2)</f>
        <v>38</v>
      </c>
      <c r="D770" s="26">
        <f>DAY(Tabla1[[#This Row],[FECHA]])</f>
        <v>14</v>
      </c>
      <c r="E770" s="26" t="e">
        <f>#REF!-#REF!</f>
        <v>#REF!</v>
      </c>
      <c r="F770" s="26" t="e">
        <f>#REF!-#REF!</f>
        <v>#REF!</v>
      </c>
      <c r="G770" s="26"/>
      <c r="H7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0" s="26">
        <f>('[1]Contadores Por Turno 2026'!C772-'[1]Contadores Por Turno 2026'!C771)*10</f>
        <v>0</v>
      </c>
      <c r="J770" s="57">
        <f>Tabla1[[#This Row],[ENTRADA RO 1 (m3)]]</f>
        <v>0</v>
      </c>
      <c r="K770" s="57">
        <f>Tabla1[[#This Row],[RECHAZO ETAPA 1 (m3)]]</f>
        <v>0</v>
      </c>
      <c r="L770" s="57">
        <f>Tabla1[[#This Row],[PERMEADO ETAPA 1  (m3)]]</f>
        <v>0</v>
      </c>
      <c r="M770" s="56" t="e">
        <f>1-(Tabla1[[#This Row],[VOLUMEN ENVIADO A RO (m3)]]-Tabla1[[#This Row],[VOLUMEN ENVIADO PERMEADO RO (m3)]])/Tabla1[[#This Row],[VOLUMEN ENVIADO A RO (m3)]]</f>
        <v>#DIV/0!</v>
      </c>
      <c r="N770" s="57">
        <f>('[1]Contadores Por Turno 2026'!N772-'[1]Contadores Por Turno 2026'!N771)/1000</f>
        <v>0</v>
      </c>
      <c r="O770" s="57">
        <f>('[1]Contadores Por Turno 2026'!O772-'[1]Contadores Por Turno 2026'!O771)</f>
        <v>0</v>
      </c>
      <c r="P770" s="57">
        <f>+Tabla1[[#This Row],[ENTRADA RO 1 (m3)]]-Tabla1[[#This Row],[PERMEADO ETAPA 1  (m3)]]</f>
        <v>0</v>
      </c>
      <c r="Q770" s="56" t="e">
        <f>1-(Tabla1[[#This Row],[VOLUMEN ENVIADO A RO (m3)]]-Tabla1[[#This Row],[VOLUMEN ENVIADO PERMEADO RO (m3)]])/Tabla1[[#This Row],[VOLUMEN ENVIADO A RO (m3)]]</f>
        <v>#DIV/0!</v>
      </c>
      <c r="R770" s="57">
        <v>0</v>
      </c>
      <c r="S770" s="57" t="e">
        <f>((#REF!-#REF!))</f>
        <v>#REF!</v>
      </c>
      <c r="T770" s="57" t="e">
        <f>Tabla1[[#This Row],[ENTRADA ETAPA 2 (m3)]]-Tabla1[[#This Row],[PERMEADO ETAPA 2 (m3)]]</f>
        <v>#REF!</v>
      </c>
      <c r="U770" s="56" t="s">
        <v>18</v>
      </c>
      <c r="V770" s="57">
        <f>Tabla1[[#This Row],[VOLUMEN ENVIADO PERMEADO RO (m3)]]</f>
        <v>0</v>
      </c>
      <c r="W770" s="101" t="e">
        <f>Tabla1[[#This Row],[TOTAL CONSUMO AGUA LIMPIA PRODUCCIÓN (m3)]]+Tabla1[[#This Row],[TOTAL CONSUMO AGUA RECHAZO PRODUCCIÓN (m3)]]</f>
        <v>#REF!</v>
      </c>
      <c r="X77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0" s="101">
        <v>0</v>
      </c>
      <c r="Z770" s="101"/>
      <c r="AA770" s="101" t="e">
        <f>+Tabla1[[#This Row],[VOLUMEN CONSUMO AGUA LIMPIA TINTORERIA (m3)]]</f>
        <v>#REF!</v>
      </c>
      <c r="AB770" s="104" t="e">
        <f>Tabla1[[#This Row],[VOLUMEN CONSUMO AGUA LIMPIA TINTORERIA (m3)]]/Tabla1[[#This Row],[TOTAL CONSUMO AGUA PRODUCCIÓN (m3)]]</f>
        <v>#REF!</v>
      </c>
      <c r="AC770" s="101" t="e">
        <f>Tabla1[[#This Row],[TOTAL CONSUMO AGUA LIMPIA PRODUCCIÓN (m3)]]-Tabla1[[#This Row],[VOLUMEN CONSUMO AGUA LIMPIA LAVANDERIA (m3)]]</f>
        <v>#REF!</v>
      </c>
      <c r="AD770" s="101">
        <v>0</v>
      </c>
      <c r="AE770" s="105"/>
      <c r="AF770" s="105">
        <v>65</v>
      </c>
      <c r="AG770" s="105">
        <v>45</v>
      </c>
      <c r="AH770" s="105">
        <f>Tabla1[[#This Row],[VOLUMEN CONSUMO AGUA LIMPIA LAVANDERIA (m3)]]</f>
        <v>0</v>
      </c>
      <c r="AI770" s="104" t="e">
        <f>Tabla1[[#This Row],[VOLUMEN CONSUMO AGUA LIMPIA LAVANDERIA (m3)]]/Tabla1[[#This Row],[TOTAL CONSUMO AGUA PRODUCCIÓN (m3)]]</f>
        <v>#REF!</v>
      </c>
      <c r="AJ770" s="105">
        <f>'[1]Contadores Por Turno 2026'!D772-'[1]Contadores Por Turno 2026'!D771</f>
        <v>0</v>
      </c>
      <c r="AK770" s="105">
        <v>0</v>
      </c>
      <c r="AL770" s="105"/>
      <c r="AM770" s="105">
        <v>19</v>
      </c>
      <c r="AN770" s="105">
        <v>0</v>
      </c>
      <c r="AO770" s="218">
        <f>'[1]Contadores Por Turno 2026'!R772-'[1]Contadores Por Turno 2026'!R771</f>
        <v>0</v>
      </c>
      <c r="AP770" s="104" t="str">
        <f t="shared" si="5"/>
        <v>%</v>
      </c>
      <c r="AQ770" s="218">
        <v>0</v>
      </c>
      <c r="AR770" s="218">
        <v>8</v>
      </c>
      <c r="AS770" s="105">
        <f>'[1]Contadores Por Turno 2026'!L772-'[1]Contadores Por Turno 2026'!L771</f>
        <v>0</v>
      </c>
      <c r="AT770" s="218" t="e">
        <f>#REF!-#REF!</f>
        <v>#REF!</v>
      </c>
      <c r="AU770" s="102">
        <f>'[1]Contadores Por Turno 2026'!U772-'[1]Contadores Por Turno 2026'!U771</f>
        <v>0</v>
      </c>
      <c r="AV770" s="102">
        <f>'[1]Contadores Por Turno 2026'!V772-'[1]Contadores Por Turno 2026'!V771</f>
        <v>0</v>
      </c>
      <c r="AW770" s="102">
        <f>'[1]Contadores Por Turno 2026'!W772-'[1]Contadores Por Turno 2026'!W771</f>
        <v>0</v>
      </c>
      <c r="AX770" s="102"/>
      <c r="AY770" s="345">
        <f>('[1]Contadores Por Turno 2026'!AD772-'[1]Contadores Por Turno 2026'!AD771)</f>
        <v>0</v>
      </c>
      <c r="AZ770" s="345">
        <f>('[1]Contadores Por Turno 2026'!S772-'[1]Contadores Por Turno 2026'!S771)/1000</f>
        <v>0</v>
      </c>
      <c r="BA770" s="225"/>
      <c r="BB770" s="4"/>
    </row>
    <row r="771" spans="1:54" ht="15.75" thickBot="1" x14ac:dyDescent="0.3">
      <c r="A771" s="23">
        <f>+A770</f>
        <v>46279</v>
      </c>
      <c r="B771" s="17">
        <v>2</v>
      </c>
      <c r="C771" s="17">
        <f>WEEKNUM(Tabla1[[#This Row],[FECHA]],2)</f>
        <v>38</v>
      </c>
      <c r="D771" s="17">
        <f>DAY(Tabla1[[#This Row],[FECHA]])</f>
        <v>14</v>
      </c>
      <c r="E771" s="17" t="e">
        <f>#REF!-#REF!</f>
        <v>#REF!</v>
      </c>
      <c r="F771" s="17" t="e">
        <f>#REF!-#REF!</f>
        <v>#REF!</v>
      </c>
      <c r="H77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1" s="17">
        <f>('[1]Contadores Por Turno 2026'!C773-'[1]Contadores Por Turno 2026'!C772)*10</f>
        <v>0</v>
      </c>
      <c r="J771" s="59">
        <f>Tabla1[[#This Row],[ENTRADA RO 1 (m3)]]</f>
        <v>0</v>
      </c>
      <c r="K771" s="59">
        <f>Tabla1[[#This Row],[RECHAZO ETAPA 1 (m3)]]</f>
        <v>0</v>
      </c>
      <c r="L771" s="59">
        <f>Tabla1[[#This Row],[PERMEADO ETAPA 1  (m3)]]</f>
        <v>0</v>
      </c>
      <c r="M771" s="58" t="e">
        <f>1-(Tabla1[[#This Row],[VOLUMEN ENVIADO A RO (m3)]]-Tabla1[[#This Row],[VOLUMEN ENVIADO PERMEADO RO (m3)]])/Tabla1[[#This Row],[VOLUMEN ENVIADO A RO (m3)]]</f>
        <v>#DIV/0!</v>
      </c>
      <c r="N771" s="59">
        <f>('[1]Contadores Por Turno 2026'!N773-'[1]Contadores Por Turno 2026'!N772)/1000</f>
        <v>0</v>
      </c>
      <c r="O771" s="59">
        <f>('[1]Contadores Por Turno 2026'!O773-'[1]Contadores Por Turno 2026'!O772)</f>
        <v>0</v>
      </c>
      <c r="P771" s="59">
        <f>+Tabla1[[#This Row],[ENTRADA RO 1 (m3)]]-Tabla1[[#This Row],[PERMEADO ETAPA 1  (m3)]]</f>
        <v>0</v>
      </c>
      <c r="Q771" s="58" t="e">
        <f>1-(Tabla1[[#This Row],[VOLUMEN ENVIADO A RO (m3)]]-Tabla1[[#This Row],[VOLUMEN ENVIADO PERMEADO RO (m3)]])/Tabla1[[#This Row],[VOLUMEN ENVIADO A RO (m3)]]</f>
        <v>#DIV/0!</v>
      </c>
      <c r="R771" s="59">
        <v>0</v>
      </c>
      <c r="S771" s="59" t="e">
        <f>((#REF!-#REF!))</f>
        <v>#REF!</v>
      </c>
      <c r="T771" s="59" t="e">
        <f>Tabla1[[#This Row],[ENTRADA ETAPA 2 (m3)]]-Tabla1[[#This Row],[PERMEADO ETAPA 2 (m3)]]</f>
        <v>#REF!</v>
      </c>
      <c r="U771" s="58" t="s">
        <v>18</v>
      </c>
      <c r="V771" s="59">
        <f>Tabla1[[#This Row],[VOLUMEN ENVIADO PERMEADO RO (m3)]]</f>
        <v>0</v>
      </c>
      <c r="W771" s="106" t="e">
        <f>Tabla1[[#This Row],[TOTAL CONSUMO AGUA LIMPIA PRODUCCIÓN (m3)]]+Tabla1[[#This Row],[TOTAL CONSUMO AGUA RECHAZO PRODUCCIÓN (m3)]]</f>
        <v>#REF!</v>
      </c>
      <c r="X7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1" s="106">
        <v>0</v>
      </c>
      <c r="Z771" s="106"/>
      <c r="AA771" s="106" t="e">
        <f>+Tabla1[[#This Row],[VOLUMEN CONSUMO AGUA LIMPIA TINTORERIA (m3)]]</f>
        <v>#REF!</v>
      </c>
      <c r="AB771" s="104" t="e">
        <f>Tabla1[[#This Row],[VOLUMEN CONSUMO AGUA LIMPIA TINTORERIA (m3)]]/Tabla1[[#This Row],[TOTAL CONSUMO AGUA PRODUCCIÓN (m3)]]</f>
        <v>#REF!</v>
      </c>
      <c r="AC771" s="106" t="e">
        <f>Tabla1[[#This Row],[TOTAL CONSUMO AGUA LIMPIA PRODUCCIÓN (m3)]]-Tabla1[[#This Row],[VOLUMEN CONSUMO AGUA LIMPIA LAVANDERIA (m3)]]</f>
        <v>#REF!</v>
      </c>
      <c r="AD771" s="106">
        <v>0</v>
      </c>
      <c r="AE771" s="110"/>
      <c r="AF771" s="110">
        <v>65</v>
      </c>
      <c r="AG771" s="110">
        <v>45</v>
      </c>
      <c r="AH771" s="110">
        <f>Tabla1[[#This Row],[VOLUMEN CONSUMO AGUA LIMPIA LAVANDERIA (m3)]]</f>
        <v>0</v>
      </c>
      <c r="AI771" s="104" t="e">
        <f>Tabla1[[#This Row],[VOLUMEN CONSUMO AGUA LIMPIA LAVANDERIA (m3)]]/Tabla1[[#This Row],[TOTAL CONSUMO AGUA PRODUCCIÓN (m3)]]</f>
        <v>#REF!</v>
      </c>
      <c r="AJ771" s="110">
        <f>'[1]Contadores Por Turno 2026'!D773-'[1]Contadores Por Turno 2026'!D772</f>
        <v>0</v>
      </c>
      <c r="AK771" s="110">
        <v>0</v>
      </c>
      <c r="AL771" s="110"/>
      <c r="AM771" s="110">
        <v>19</v>
      </c>
      <c r="AN771" s="110">
        <v>0</v>
      </c>
      <c r="AO771" s="219">
        <f>'[1]Contadores Por Turno 2026'!R773-'[1]Contadores Por Turno 2026'!R772</f>
        <v>0</v>
      </c>
      <c r="AP771" s="109" t="str">
        <f t="shared" si="5"/>
        <v>%</v>
      </c>
      <c r="AQ771" s="219">
        <v>0</v>
      </c>
      <c r="AR771" s="219">
        <v>8</v>
      </c>
      <c r="AS771" s="110">
        <f>'[1]Contadores Por Turno 2026'!L773-'[1]Contadores Por Turno 2026'!L772</f>
        <v>0</v>
      </c>
      <c r="AT771" s="219" t="e">
        <f>#REF!-#REF!</f>
        <v>#REF!</v>
      </c>
      <c r="AU771" s="107">
        <f>'[1]Contadores Por Turno 2026'!U773-'[1]Contadores Por Turno 2026'!U772</f>
        <v>0</v>
      </c>
      <c r="AV771" s="107">
        <f>'[1]Contadores Por Turno 2026'!V773-'[1]Contadores Por Turno 2026'!V772</f>
        <v>0</v>
      </c>
      <c r="AW771" s="107">
        <f>'[1]Contadores Por Turno 2026'!W773-'[1]Contadores Por Turno 2026'!W772</f>
        <v>0</v>
      </c>
      <c r="AX771" s="107"/>
      <c r="AY771" s="346">
        <f>('[1]Contadores Por Turno 2026'!AD773-'[1]Contadores Por Turno 2026'!AD772)</f>
        <v>0</v>
      </c>
      <c r="AZ771" s="346">
        <f>('[1]Contadores Por Turno 2026'!S773-'[1]Contadores Por Turno 2026'!S772)/1000</f>
        <v>0</v>
      </c>
      <c r="BA771" s="225"/>
      <c r="BB771" s="4"/>
    </row>
    <row r="772" spans="1:54" ht="15.75" thickBot="1" x14ac:dyDescent="0.3">
      <c r="A772" s="27">
        <f>+A771</f>
        <v>46279</v>
      </c>
      <c r="B772" s="28">
        <v>3</v>
      </c>
      <c r="C772" s="28">
        <f>WEEKNUM(Tabla1[[#This Row],[FECHA]],2)</f>
        <v>38</v>
      </c>
      <c r="D772" s="28">
        <f>DAY(Tabla1[[#This Row],[FECHA]])</f>
        <v>14</v>
      </c>
      <c r="E772" s="28" t="e">
        <f>#REF!-#REF!</f>
        <v>#REF!</v>
      </c>
      <c r="F772" s="28" t="e">
        <f>#REF!-#REF!</f>
        <v>#REF!</v>
      </c>
      <c r="G772" s="28"/>
      <c r="H77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2" s="28">
        <f>('[1]Contadores Por Turno 2026'!C774-'[1]Contadores Por Turno 2026'!C773)*10</f>
        <v>0</v>
      </c>
      <c r="J772" s="61">
        <f>Tabla1[[#This Row],[ENTRADA RO 1 (m3)]]</f>
        <v>0</v>
      </c>
      <c r="K772" s="61">
        <f>Tabla1[[#This Row],[RECHAZO ETAPA 1 (m3)]]</f>
        <v>0</v>
      </c>
      <c r="L772" s="61">
        <f>Tabla1[[#This Row],[PERMEADO ETAPA 1  (m3)]]</f>
        <v>0</v>
      </c>
      <c r="M772" s="60" t="e">
        <f>1-(Tabla1[[#This Row],[VOLUMEN ENVIADO A RO (m3)]]-Tabla1[[#This Row],[VOLUMEN ENVIADO PERMEADO RO (m3)]])/Tabla1[[#This Row],[VOLUMEN ENVIADO A RO (m3)]]</f>
        <v>#DIV/0!</v>
      </c>
      <c r="N772" s="61">
        <f>('[1]Contadores Por Turno 2026'!N774-'[1]Contadores Por Turno 2026'!N773)/1000</f>
        <v>0</v>
      </c>
      <c r="O772" s="61">
        <f>('[1]Contadores Por Turno 2026'!O774-'[1]Contadores Por Turno 2026'!O773)</f>
        <v>0</v>
      </c>
      <c r="P772" s="61">
        <f>+Tabla1[[#This Row],[ENTRADA RO 1 (m3)]]-Tabla1[[#This Row],[PERMEADO ETAPA 1  (m3)]]</f>
        <v>0</v>
      </c>
      <c r="Q772" s="60" t="e">
        <f>1-(Tabla1[[#This Row],[VOLUMEN ENVIADO A RO (m3)]]-Tabla1[[#This Row],[VOLUMEN ENVIADO PERMEADO RO (m3)]])/Tabla1[[#This Row],[VOLUMEN ENVIADO A RO (m3)]]</f>
        <v>#DIV/0!</v>
      </c>
      <c r="R772" s="61">
        <v>0</v>
      </c>
      <c r="S772" s="61" t="e">
        <f>((#REF!-#REF!))</f>
        <v>#REF!</v>
      </c>
      <c r="T772" s="61" t="e">
        <f>Tabla1[[#This Row],[ENTRADA ETAPA 2 (m3)]]-Tabla1[[#This Row],[PERMEADO ETAPA 2 (m3)]]</f>
        <v>#REF!</v>
      </c>
      <c r="U772" s="60" t="s">
        <v>18</v>
      </c>
      <c r="V772" s="61">
        <f>Tabla1[[#This Row],[VOLUMEN ENVIADO PERMEADO RO (m3)]]</f>
        <v>0</v>
      </c>
      <c r="W772" s="111" t="e">
        <f>Tabla1[[#This Row],[TOTAL CONSUMO AGUA LIMPIA PRODUCCIÓN (m3)]]+Tabla1[[#This Row],[TOTAL CONSUMO AGUA RECHAZO PRODUCCIÓN (m3)]]</f>
        <v>#REF!</v>
      </c>
      <c r="X77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2" s="111">
        <v>0</v>
      </c>
      <c r="Z772" s="111"/>
      <c r="AA772" s="111" t="e">
        <f>+Tabla1[[#This Row],[VOLUMEN CONSUMO AGUA LIMPIA TINTORERIA (m3)]]</f>
        <v>#REF!</v>
      </c>
      <c r="AB772" s="104" t="e">
        <f>Tabla1[[#This Row],[VOLUMEN CONSUMO AGUA LIMPIA TINTORERIA (m3)]]/Tabla1[[#This Row],[TOTAL CONSUMO AGUA PRODUCCIÓN (m3)]]</f>
        <v>#REF!</v>
      </c>
      <c r="AC772" s="111" t="e">
        <f>Tabla1[[#This Row],[TOTAL CONSUMO AGUA LIMPIA PRODUCCIÓN (m3)]]-Tabla1[[#This Row],[VOLUMEN CONSUMO AGUA LIMPIA LAVANDERIA (m3)]]</f>
        <v>#REF!</v>
      </c>
      <c r="AD772" s="111">
        <v>0</v>
      </c>
      <c r="AE772" s="115"/>
      <c r="AF772" s="115">
        <v>65</v>
      </c>
      <c r="AG772" s="115">
        <v>45</v>
      </c>
      <c r="AH772" s="115">
        <f>Tabla1[[#This Row],[VOLUMEN CONSUMO AGUA LIMPIA LAVANDERIA (m3)]]</f>
        <v>0</v>
      </c>
      <c r="AI772" s="104" t="e">
        <f>Tabla1[[#This Row],[VOLUMEN CONSUMO AGUA LIMPIA LAVANDERIA (m3)]]/Tabla1[[#This Row],[TOTAL CONSUMO AGUA PRODUCCIÓN (m3)]]</f>
        <v>#REF!</v>
      </c>
      <c r="AJ772" s="115">
        <f>'[1]Contadores Por Turno 2026'!D774-'[1]Contadores Por Turno 2026'!D773</f>
        <v>0</v>
      </c>
      <c r="AK772" s="115">
        <v>0</v>
      </c>
      <c r="AL772" s="115"/>
      <c r="AM772" s="115">
        <v>19</v>
      </c>
      <c r="AN772" s="115">
        <v>0</v>
      </c>
      <c r="AO772" s="220">
        <f>'[1]Contadores Por Turno 2026'!R774-'[1]Contadores Por Turno 2026'!R773</f>
        <v>0</v>
      </c>
      <c r="AP772" s="114" t="str">
        <f t="shared" si="5"/>
        <v>%</v>
      </c>
      <c r="AQ772" s="220">
        <v>0</v>
      </c>
      <c r="AR772" s="220">
        <v>8</v>
      </c>
      <c r="AS772" s="115">
        <f>'[1]Contadores Por Turno 2026'!L774-'[1]Contadores Por Turno 2026'!L773</f>
        <v>0</v>
      </c>
      <c r="AT772" s="220" t="e">
        <f>#REF!-#REF!</f>
        <v>#REF!</v>
      </c>
      <c r="AU772" s="112">
        <f>'[1]Contadores Por Turno 2026'!U774-'[1]Contadores Por Turno 2026'!U773</f>
        <v>0</v>
      </c>
      <c r="AV772" s="112">
        <f>'[1]Contadores Por Turno 2026'!V774-'[1]Contadores Por Turno 2026'!V773</f>
        <v>0</v>
      </c>
      <c r="AW772" s="112">
        <f>'[1]Contadores Por Turno 2026'!W774-'[1]Contadores Por Turno 2026'!W773</f>
        <v>0</v>
      </c>
      <c r="AX772" s="112"/>
      <c r="AY772" s="112">
        <f>('[1]Contadores Por Turno 2026'!AD774-'[1]Contadores Por Turno 2026'!AD773)</f>
        <v>0</v>
      </c>
      <c r="AZ772" s="112">
        <f>('[1]Contadores Por Turno 2026'!S774-'[1]Contadores Por Turno 2026'!S773)/1000</f>
        <v>0</v>
      </c>
      <c r="BA772" s="225"/>
      <c r="BB772" s="4"/>
    </row>
    <row r="773" spans="1:54" ht="15.75" thickBot="1" x14ac:dyDescent="0.3">
      <c r="A773" s="25">
        <f>+A772+1</f>
        <v>46280</v>
      </c>
      <c r="B773" s="26">
        <v>1</v>
      </c>
      <c r="C773" s="26">
        <f>WEEKNUM(Tabla1[[#This Row],[FECHA]],2)</f>
        <v>38</v>
      </c>
      <c r="D773" s="26">
        <f>DAY(Tabla1[[#This Row],[FECHA]])</f>
        <v>15</v>
      </c>
      <c r="E773" s="26" t="e">
        <f>#REF!-#REF!</f>
        <v>#REF!</v>
      </c>
      <c r="F773" s="26" t="e">
        <f>#REF!-#REF!</f>
        <v>#REF!</v>
      </c>
      <c r="G773" s="26"/>
      <c r="H7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3" s="26">
        <f>('[1]Contadores Por Turno 2026'!C775-'[1]Contadores Por Turno 2026'!C774)*10</f>
        <v>0</v>
      </c>
      <c r="J773" s="57">
        <f>Tabla1[[#This Row],[ENTRADA RO 1 (m3)]]</f>
        <v>0</v>
      </c>
      <c r="K773" s="57">
        <f>Tabla1[[#This Row],[RECHAZO ETAPA 1 (m3)]]</f>
        <v>0</v>
      </c>
      <c r="L773" s="57">
        <f>Tabla1[[#This Row],[PERMEADO ETAPA 1  (m3)]]</f>
        <v>0</v>
      </c>
      <c r="M773" s="56" t="e">
        <f>1-(Tabla1[[#This Row],[VOLUMEN ENVIADO A RO (m3)]]-Tabla1[[#This Row],[VOLUMEN ENVIADO PERMEADO RO (m3)]])/Tabla1[[#This Row],[VOLUMEN ENVIADO A RO (m3)]]</f>
        <v>#DIV/0!</v>
      </c>
      <c r="N773" s="57">
        <f>('[1]Contadores Por Turno 2026'!N775-'[1]Contadores Por Turno 2026'!N774)/1000</f>
        <v>0</v>
      </c>
      <c r="O773" s="57">
        <f>('[1]Contadores Por Turno 2026'!O775-'[1]Contadores Por Turno 2026'!O774)</f>
        <v>0</v>
      </c>
      <c r="P773" s="57">
        <f>+Tabla1[[#This Row],[ENTRADA RO 1 (m3)]]-Tabla1[[#This Row],[PERMEADO ETAPA 1  (m3)]]</f>
        <v>0</v>
      </c>
      <c r="Q773" s="56" t="e">
        <f>1-(Tabla1[[#This Row],[VOLUMEN ENVIADO A RO (m3)]]-Tabla1[[#This Row],[VOLUMEN ENVIADO PERMEADO RO (m3)]])/Tabla1[[#This Row],[VOLUMEN ENVIADO A RO (m3)]]</f>
        <v>#DIV/0!</v>
      </c>
      <c r="R773" s="57">
        <v>0</v>
      </c>
      <c r="S773" s="57" t="e">
        <f>((#REF!-#REF!))</f>
        <v>#REF!</v>
      </c>
      <c r="T773" s="57" t="e">
        <f>Tabla1[[#This Row],[ENTRADA ETAPA 2 (m3)]]-Tabla1[[#This Row],[PERMEADO ETAPA 2 (m3)]]</f>
        <v>#REF!</v>
      </c>
      <c r="U773" s="56" t="s">
        <v>18</v>
      </c>
      <c r="V773" s="57">
        <f>Tabla1[[#This Row],[VOLUMEN ENVIADO PERMEADO RO (m3)]]</f>
        <v>0</v>
      </c>
      <c r="W773" s="101" t="e">
        <f>Tabla1[[#This Row],[TOTAL CONSUMO AGUA LIMPIA PRODUCCIÓN (m3)]]+Tabla1[[#This Row],[TOTAL CONSUMO AGUA RECHAZO PRODUCCIÓN (m3)]]</f>
        <v>#REF!</v>
      </c>
      <c r="X77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3" s="101">
        <v>0</v>
      </c>
      <c r="Z773" s="101"/>
      <c r="AA773" s="101" t="e">
        <f>+Tabla1[[#This Row],[VOLUMEN CONSUMO AGUA LIMPIA TINTORERIA (m3)]]</f>
        <v>#REF!</v>
      </c>
      <c r="AB773" s="104" t="e">
        <f>Tabla1[[#This Row],[VOLUMEN CONSUMO AGUA LIMPIA TINTORERIA (m3)]]/Tabla1[[#This Row],[TOTAL CONSUMO AGUA PRODUCCIÓN (m3)]]</f>
        <v>#REF!</v>
      </c>
      <c r="AC773" s="101" t="e">
        <f>Tabla1[[#This Row],[TOTAL CONSUMO AGUA LIMPIA PRODUCCIÓN (m3)]]-Tabla1[[#This Row],[VOLUMEN CONSUMO AGUA LIMPIA LAVANDERIA (m3)]]</f>
        <v>#REF!</v>
      </c>
      <c r="AD773" s="101">
        <v>0</v>
      </c>
      <c r="AE773" s="105"/>
      <c r="AF773" s="105">
        <v>65</v>
      </c>
      <c r="AG773" s="105">
        <v>45</v>
      </c>
      <c r="AH773" s="105">
        <f>Tabla1[[#This Row],[VOLUMEN CONSUMO AGUA LIMPIA LAVANDERIA (m3)]]</f>
        <v>0</v>
      </c>
      <c r="AI773" s="104" t="e">
        <f>Tabla1[[#This Row],[VOLUMEN CONSUMO AGUA LIMPIA LAVANDERIA (m3)]]/Tabla1[[#This Row],[TOTAL CONSUMO AGUA PRODUCCIÓN (m3)]]</f>
        <v>#REF!</v>
      </c>
      <c r="AJ773" s="105">
        <f>'[1]Contadores Por Turno 2026'!D775-'[1]Contadores Por Turno 2026'!D774</f>
        <v>0</v>
      </c>
      <c r="AK773" s="105">
        <v>0</v>
      </c>
      <c r="AL773" s="105"/>
      <c r="AM773" s="105">
        <v>19</v>
      </c>
      <c r="AN773" s="105">
        <v>0</v>
      </c>
      <c r="AO773" s="218">
        <f>'[1]Contadores Por Turno 2026'!R775-'[1]Contadores Por Turno 2026'!R774</f>
        <v>0</v>
      </c>
      <c r="AP773" s="104" t="str">
        <f t="shared" si="5"/>
        <v>%</v>
      </c>
      <c r="AQ773" s="218">
        <v>0</v>
      </c>
      <c r="AR773" s="218">
        <v>8</v>
      </c>
      <c r="AS773" s="105">
        <f>'[1]Contadores Por Turno 2026'!L775-'[1]Contadores Por Turno 2026'!L774</f>
        <v>0</v>
      </c>
      <c r="AT773" s="218" t="e">
        <f>#REF!-#REF!</f>
        <v>#REF!</v>
      </c>
      <c r="AU773" s="102">
        <f>'[1]Contadores Por Turno 2026'!U775-'[1]Contadores Por Turno 2026'!U774</f>
        <v>0</v>
      </c>
      <c r="AV773" s="102">
        <f>'[1]Contadores Por Turno 2026'!V775-'[1]Contadores Por Turno 2026'!V774</f>
        <v>0</v>
      </c>
      <c r="AW773" s="102">
        <f>'[1]Contadores Por Turno 2026'!W775-'[1]Contadores Por Turno 2026'!W774</f>
        <v>0</v>
      </c>
      <c r="AX773" s="102"/>
      <c r="AY773" s="345">
        <f>('[1]Contadores Por Turno 2026'!AD775-'[1]Contadores Por Turno 2026'!AD774)</f>
        <v>0</v>
      </c>
      <c r="AZ773" s="345">
        <f>('[1]Contadores Por Turno 2026'!S775-'[1]Contadores Por Turno 2026'!S774)/1000</f>
        <v>0</v>
      </c>
      <c r="BA773" s="225"/>
      <c r="BB773" s="4"/>
    </row>
    <row r="774" spans="1:54" ht="15.75" thickBot="1" x14ac:dyDescent="0.3">
      <c r="A774" s="23">
        <f>+A773</f>
        <v>46280</v>
      </c>
      <c r="B774" s="17">
        <v>2</v>
      </c>
      <c r="C774" s="17">
        <f>WEEKNUM(Tabla1[[#This Row],[FECHA]],2)</f>
        <v>38</v>
      </c>
      <c r="D774" s="17">
        <f>DAY(Tabla1[[#This Row],[FECHA]])</f>
        <v>15</v>
      </c>
      <c r="E774" s="17" t="e">
        <f>#REF!-#REF!</f>
        <v>#REF!</v>
      </c>
      <c r="F774" s="17" t="e">
        <f>#REF!-#REF!</f>
        <v>#REF!</v>
      </c>
      <c r="H77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4" s="17">
        <f>('[1]Contadores Por Turno 2026'!C776-'[1]Contadores Por Turno 2026'!C775)*10</f>
        <v>0</v>
      </c>
      <c r="J774" s="59">
        <f>Tabla1[[#This Row],[ENTRADA RO 1 (m3)]]</f>
        <v>0</v>
      </c>
      <c r="K774" s="59">
        <f>Tabla1[[#This Row],[RECHAZO ETAPA 1 (m3)]]</f>
        <v>0</v>
      </c>
      <c r="L774" s="59">
        <f>Tabla1[[#This Row],[PERMEADO ETAPA 1  (m3)]]</f>
        <v>0</v>
      </c>
      <c r="M774" s="58" t="e">
        <f>1-(Tabla1[[#This Row],[VOLUMEN ENVIADO A RO (m3)]]-Tabla1[[#This Row],[VOLUMEN ENVIADO PERMEADO RO (m3)]])/Tabla1[[#This Row],[VOLUMEN ENVIADO A RO (m3)]]</f>
        <v>#DIV/0!</v>
      </c>
      <c r="N774" s="59">
        <f>('[1]Contadores Por Turno 2026'!N776-'[1]Contadores Por Turno 2026'!N775)/1000</f>
        <v>0</v>
      </c>
      <c r="O774" s="59">
        <f>('[1]Contadores Por Turno 2026'!O776-'[1]Contadores Por Turno 2026'!O775)</f>
        <v>0</v>
      </c>
      <c r="P774" s="59">
        <f>+Tabla1[[#This Row],[ENTRADA RO 1 (m3)]]-Tabla1[[#This Row],[PERMEADO ETAPA 1  (m3)]]</f>
        <v>0</v>
      </c>
      <c r="Q774" s="58" t="e">
        <f>1-(Tabla1[[#This Row],[VOLUMEN ENVIADO A RO (m3)]]-Tabla1[[#This Row],[VOLUMEN ENVIADO PERMEADO RO (m3)]])/Tabla1[[#This Row],[VOLUMEN ENVIADO A RO (m3)]]</f>
        <v>#DIV/0!</v>
      </c>
      <c r="R774" s="59">
        <v>0</v>
      </c>
      <c r="S774" s="59" t="e">
        <f>((#REF!-#REF!))</f>
        <v>#REF!</v>
      </c>
      <c r="T774" s="59" t="e">
        <f>Tabla1[[#This Row],[ENTRADA ETAPA 2 (m3)]]-Tabla1[[#This Row],[PERMEADO ETAPA 2 (m3)]]</f>
        <v>#REF!</v>
      </c>
      <c r="U774" s="58" t="s">
        <v>18</v>
      </c>
      <c r="V774" s="59">
        <f>Tabla1[[#This Row],[VOLUMEN ENVIADO PERMEADO RO (m3)]]</f>
        <v>0</v>
      </c>
      <c r="W774" s="106" t="e">
        <f>Tabla1[[#This Row],[TOTAL CONSUMO AGUA LIMPIA PRODUCCIÓN (m3)]]+Tabla1[[#This Row],[TOTAL CONSUMO AGUA RECHAZO PRODUCCIÓN (m3)]]</f>
        <v>#REF!</v>
      </c>
      <c r="X7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4" s="106">
        <v>0</v>
      </c>
      <c r="Z774" s="106"/>
      <c r="AA774" s="106" t="e">
        <f>+Tabla1[[#This Row],[VOLUMEN CONSUMO AGUA LIMPIA TINTORERIA (m3)]]</f>
        <v>#REF!</v>
      </c>
      <c r="AB774" s="104" t="e">
        <f>Tabla1[[#This Row],[VOLUMEN CONSUMO AGUA LIMPIA TINTORERIA (m3)]]/Tabla1[[#This Row],[TOTAL CONSUMO AGUA PRODUCCIÓN (m3)]]</f>
        <v>#REF!</v>
      </c>
      <c r="AC774" s="106" t="e">
        <f>Tabla1[[#This Row],[TOTAL CONSUMO AGUA LIMPIA PRODUCCIÓN (m3)]]-Tabla1[[#This Row],[VOLUMEN CONSUMO AGUA LIMPIA LAVANDERIA (m3)]]</f>
        <v>#REF!</v>
      </c>
      <c r="AD774" s="106">
        <v>0</v>
      </c>
      <c r="AE774" s="110"/>
      <c r="AF774" s="110">
        <v>65</v>
      </c>
      <c r="AG774" s="110">
        <v>45</v>
      </c>
      <c r="AH774" s="110">
        <f>Tabla1[[#This Row],[VOLUMEN CONSUMO AGUA LIMPIA LAVANDERIA (m3)]]</f>
        <v>0</v>
      </c>
      <c r="AI774" s="104" t="e">
        <f>Tabla1[[#This Row],[VOLUMEN CONSUMO AGUA LIMPIA LAVANDERIA (m3)]]/Tabla1[[#This Row],[TOTAL CONSUMO AGUA PRODUCCIÓN (m3)]]</f>
        <v>#REF!</v>
      </c>
      <c r="AJ774" s="110">
        <f>'[1]Contadores Por Turno 2026'!D776-'[1]Contadores Por Turno 2026'!D775</f>
        <v>0</v>
      </c>
      <c r="AK774" s="110">
        <v>0</v>
      </c>
      <c r="AL774" s="110"/>
      <c r="AM774" s="110">
        <v>19</v>
      </c>
      <c r="AN774" s="110">
        <v>0</v>
      </c>
      <c r="AO774" s="219">
        <f>'[1]Contadores Por Turno 2026'!R776-'[1]Contadores Por Turno 2026'!R775</f>
        <v>0</v>
      </c>
      <c r="AP774" s="109" t="str">
        <f t="shared" si="5"/>
        <v>%</v>
      </c>
      <c r="AQ774" s="219">
        <v>0</v>
      </c>
      <c r="AR774" s="219">
        <v>8</v>
      </c>
      <c r="AS774" s="110">
        <f>'[1]Contadores Por Turno 2026'!L776-'[1]Contadores Por Turno 2026'!L775</f>
        <v>0</v>
      </c>
      <c r="AT774" s="219" t="e">
        <f>#REF!-#REF!</f>
        <v>#REF!</v>
      </c>
      <c r="AU774" s="107">
        <f>'[1]Contadores Por Turno 2026'!U776-'[1]Contadores Por Turno 2026'!U775</f>
        <v>0</v>
      </c>
      <c r="AV774" s="107">
        <f>'[1]Contadores Por Turno 2026'!V776-'[1]Contadores Por Turno 2026'!V775</f>
        <v>0</v>
      </c>
      <c r="AW774" s="107">
        <f>'[1]Contadores Por Turno 2026'!W776-'[1]Contadores Por Turno 2026'!W775</f>
        <v>0</v>
      </c>
      <c r="AX774" s="107"/>
      <c r="AY774" s="346">
        <f>('[1]Contadores Por Turno 2026'!AD776-'[1]Contadores Por Turno 2026'!AD775)</f>
        <v>0</v>
      </c>
      <c r="AZ774" s="346">
        <f>('[1]Contadores Por Turno 2026'!S776-'[1]Contadores Por Turno 2026'!S775)/1000</f>
        <v>0</v>
      </c>
      <c r="BA774" s="225"/>
      <c r="BB774" s="4"/>
    </row>
    <row r="775" spans="1:54" ht="15.75" thickBot="1" x14ac:dyDescent="0.3">
      <c r="A775" s="27">
        <f>+A774</f>
        <v>46280</v>
      </c>
      <c r="B775" s="28">
        <v>3</v>
      </c>
      <c r="C775" s="28">
        <f>WEEKNUM(Tabla1[[#This Row],[FECHA]],2)</f>
        <v>38</v>
      </c>
      <c r="D775" s="28">
        <f>DAY(Tabla1[[#This Row],[FECHA]])</f>
        <v>15</v>
      </c>
      <c r="E775" s="28" t="e">
        <f>#REF!-#REF!</f>
        <v>#REF!</v>
      </c>
      <c r="F775" s="28" t="e">
        <f>#REF!-#REF!</f>
        <v>#REF!</v>
      </c>
      <c r="G775" s="28"/>
      <c r="H77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5" s="28">
        <f>('[1]Contadores Por Turno 2026'!C777-'[1]Contadores Por Turno 2026'!C776)*10</f>
        <v>0</v>
      </c>
      <c r="J775" s="61">
        <f>Tabla1[[#This Row],[ENTRADA RO 1 (m3)]]</f>
        <v>0</v>
      </c>
      <c r="K775" s="61">
        <f>Tabla1[[#This Row],[RECHAZO ETAPA 1 (m3)]]</f>
        <v>0</v>
      </c>
      <c r="L775" s="61">
        <f>Tabla1[[#This Row],[PERMEADO ETAPA 1  (m3)]]</f>
        <v>0</v>
      </c>
      <c r="M775" s="60" t="e">
        <f>1-(Tabla1[[#This Row],[VOLUMEN ENVIADO A RO (m3)]]-Tabla1[[#This Row],[VOLUMEN ENVIADO PERMEADO RO (m3)]])/Tabla1[[#This Row],[VOLUMEN ENVIADO A RO (m3)]]</f>
        <v>#DIV/0!</v>
      </c>
      <c r="N775" s="61">
        <f>('[1]Contadores Por Turno 2026'!N777-'[1]Contadores Por Turno 2026'!N776)/1000</f>
        <v>0</v>
      </c>
      <c r="O775" s="61">
        <f>('[1]Contadores Por Turno 2026'!O777-'[1]Contadores Por Turno 2026'!O776)</f>
        <v>0</v>
      </c>
      <c r="P775" s="61">
        <f>+Tabla1[[#This Row],[ENTRADA RO 1 (m3)]]-Tabla1[[#This Row],[PERMEADO ETAPA 1  (m3)]]</f>
        <v>0</v>
      </c>
      <c r="Q775" s="60" t="e">
        <f>1-(Tabla1[[#This Row],[VOLUMEN ENVIADO A RO (m3)]]-Tabla1[[#This Row],[VOLUMEN ENVIADO PERMEADO RO (m3)]])/Tabla1[[#This Row],[VOLUMEN ENVIADO A RO (m3)]]</f>
        <v>#DIV/0!</v>
      </c>
      <c r="R775" s="61">
        <v>0</v>
      </c>
      <c r="S775" s="61" t="e">
        <f>((#REF!-#REF!))</f>
        <v>#REF!</v>
      </c>
      <c r="T775" s="61" t="e">
        <f>Tabla1[[#This Row],[ENTRADA ETAPA 2 (m3)]]-Tabla1[[#This Row],[PERMEADO ETAPA 2 (m3)]]</f>
        <v>#REF!</v>
      </c>
      <c r="U775" s="60" t="s">
        <v>18</v>
      </c>
      <c r="V775" s="61">
        <f>Tabla1[[#This Row],[VOLUMEN ENVIADO PERMEADO RO (m3)]]</f>
        <v>0</v>
      </c>
      <c r="W775" s="111" t="e">
        <f>Tabla1[[#This Row],[TOTAL CONSUMO AGUA LIMPIA PRODUCCIÓN (m3)]]+Tabla1[[#This Row],[TOTAL CONSUMO AGUA RECHAZO PRODUCCIÓN (m3)]]</f>
        <v>#REF!</v>
      </c>
      <c r="X77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5" s="111">
        <v>0</v>
      </c>
      <c r="Z775" s="111"/>
      <c r="AA775" s="111" t="e">
        <f>+Tabla1[[#This Row],[VOLUMEN CONSUMO AGUA LIMPIA TINTORERIA (m3)]]</f>
        <v>#REF!</v>
      </c>
      <c r="AB775" s="104" t="e">
        <f>Tabla1[[#This Row],[VOLUMEN CONSUMO AGUA LIMPIA TINTORERIA (m3)]]/Tabla1[[#This Row],[TOTAL CONSUMO AGUA PRODUCCIÓN (m3)]]</f>
        <v>#REF!</v>
      </c>
      <c r="AC775" s="111" t="e">
        <f>Tabla1[[#This Row],[TOTAL CONSUMO AGUA LIMPIA PRODUCCIÓN (m3)]]-Tabla1[[#This Row],[VOLUMEN CONSUMO AGUA LIMPIA LAVANDERIA (m3)]]</f>
        <v>#REF!</v>
      </c>
      <c r="AD775" s="111">
        <v>0</v>
      </c>
      <c r="AE775" s="115"/>
      <c r="AF775" s="115">
        <v>65</v>
      </c>
      <c r="AG775" s="115">
        <v>45</v>
      </c>
      <c r="AH775" s="115">
        <f>Tabla1[[#This Row],[VOLUMEN CONSUMO AGUA LIMPIA LAVANDERIA (m3)]]</f>
        <v>0</v>
      </c>
      <c r="AI775" s="104" t="e">
        <f>Tabla1[[#This Row],[VOLUMEN CONSUMO AGUA LIMPIA LAVANDERIA (m3)]]/Tabla1[[#This Row],[TOTAL CONSUMO AGUA PRODUCCIÓN (m3)]]</f>
        <v>#REF!</v>
      </c>
      <c r="AJ775" s="115">
        <f>'[1]Contadores Por Turno 2026'!D777-'[1]Contadores Por Turno 2026'!D776</f>
        <v>0</v>
      </c>
      <c r="AK775" s="115">
        <v>0</v>
      </c>
      <c r="AL775" s="115"/>
      <c r="AM775" s="115">
        <v>19</v>
      </c>
      <c r="AN775" s="115">
        <v>0</v>
      </c>
      <c r="AO775" s="220">
        <f>'[1]Contadores Por Turno 2026'!R777-'[1]Contadores Por Turno 2026'!R776</f>
        <v>0</v>
      </c>
      <c r="AP775" s="114" t="str">
        <f t="shared" si="5"/>
        <v>%</v>
      </c>
      <c r="AQ775" s="220">
        <v>0</v>
      </c>
      <c r="AR775" s="220">
        <v>8</v>
      </c>
      <c r="AS775" s="115">
        <f>'[1]Contadores Por Turno 2026'!L777-'[1]Contadores Por Turno 2026'!L776</f>
        <v>0</v>
      </c>
      <c r="AT775" s="220" t="e">
        <f>#REF!-#REF!</f>
        <v>#REF!</v>
      </c>
      <c r="AU775" s="112">
        <f>'[1]Contadores Por Turno 2026'!U777-'[1]Contadores Por Turno 2026'!U776</f>
        <v>0</v>
      </c>
      <c r="AV775" s="112">
        <f>'[1]Contadores Por Turno 2026'!V777-'[1]Contadores Por Turno 2026'!V776</f>
        <v>0</v>
      </c>
      <c r="AW775" s="112">
        <f>'[1]Contadores Por Turno 2026'!W777-'[1]Contadores Por Turno 2026'!W776</f>
        <v>0</v>
      </c>
      <c r="AX775" s="112"/>
      <c r="AY775" s="112">
        <f>('[1]Contadores Por Turno 2026'!AD777-'[1]Contadores Por Turno 2026'!AD776)</f>
        <v>0</v>
      </c>
      <c r="AZ775" s="112">
        <f>('[1]Contadores Por Turno 2026'!S777-'[1]Contadores Por Turno 2026'!S776)/1000</f>
        <v>0</v>
      </c>
      <c r="BA775" s="225"/>
      <c r="BB775" s="4"/>
    </row>
    <row r="776" spans="1:54" ht="15.75" thickBot="1" x14ac:dyDescent="0.3">
      <c r="A776" s="25">
        <f>+A775+1</f>
        <v>46281</v>
      </c>
      <c r="B776" s="26">
        <v>1</v>
      </c>
      <c r="C776" s="26">
        <f>WEEKNUM(Tabla1[[#This Row],[FECHA]],2)</f>
        <v>38</v>
      </c>
      <c r="D776" s="26">
        <f>DAY(Tabla1[[#This Row],[FECHA]])</f>
        <v>16</v>
      </c>
      <c r="E776" s="26" t="e">
        <f>#REF!-#REF!</f>
        <v>#REF!</v>
      </c>
      <c r="F776" s="26" t="e">
        <f>#REF!-#REF!</f>
        <v>#REF!</v>
      </c>
      <c r="G776" s="26"/>
      <c r="H7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6" s="26">
        <f>('[1]Contadores Por Turno 2026'!C778-'[1]Contadores Por Turno 2026'!C777)*10</f>
        <v>0</v>
      </c>
      <c r="J776" s="57">
        <f>Tabla1[[#This Row],[ENTRADA RO 1 (m3)]]</f>
        <v>0</v>
      </c>
      <c r="K776" s="57">
        <f>Tabla1[[#This Row],[RECHAZO ETAPA 1 (m3)]]</f>
        <v>0</v>
      </c>
      <c r="L776" s="57">
        <f>Tabla1[[#This Row],[PERMEADO ETAPA 1  (m3)]]</f>
        <v>0</v>
      </c>
      <c r="M776" s="56" t="e">
        <f>1-(Tabla1[[#This Row],[VOLUMEN ENVIADO A RO (m3)]]-Tabla1[[#This Row],[VOLUMEN ENVIADO PERMEADO RO (m3)]])/Tabla1[[#This Row],[VOLUMEN ENVIADO A RO (m3)]]</f>
        <v>#DIV/0!</v>
      </c>
      <c r="N776" s="57">
        <f>('[1]Contadores Por Turno 2026'!N778-'[1]Contadores Por Turno 2026'!N777)/1000</f>
        <v>0</v>
      </c>
      <c r="O776" s="57">
        <f>('[1]Contadores Por Turno 2026'!O778-'[1]Contadores Por Turno 2026'!O777)</f>
        <v>0</v>
      </c>
      <c r="P776" s="57">
        <f>+Tabla1[[#This Row],[ENTRADA RO 1 (m3)]]-Tabla1[[#This Row],[PERMEADO ETAPA 1  (m3)]]</f>
        <v>0</v>
      </c>
      <c r="Q776" s="56" t="e">
        <f>1-(Tabla1[[#This Row],[VOLUMEN ENVIADO A RO (m3)]]-Tabla1[[#This Row],[VOLUMEN ENVIADO PERMEADO RO (m3)]])/Tabla1[[#This Row],[VOLUMEN ENVIADO A RO (m3)]]</f>
        <v>#DIV/0!</v>
      </c>
      <c r="R776" s="57">
        <v>0</v>
      </c>
      <c r="S776" s="57" t="e">
        <f>((#REF!-#REF!))</f>
        <v>#REF!</v>
      </c>
      <c r="T776" s="57" t="e">
        <f>Tabla1[[#This Row],[ENTRADA ETAPA 2 (m3)]]-Tabla1[[#This Row],[PERMEADO ETAPA 2 (m3)]]</f>
        <v>#REF!</v>
      </c>
      <c r="U776" s="56" t="s">
        <v>18</v>
      </c>
      <c r="V776" s="57">
        <f>Tabla1[[#This Row],[VOLUMEN ENVIADO PERMEADO RO (m3)]]</f>
        <v>0</v>
      </c>
      <c r="W776" s="101" t="e">
        <f>Tabla1[[#This Row],[TOTAL CONSUMO AGUA LIMPIA PRODUCCIÓN (m3)]]+Tabla1[[#This Row],[TOTAL CONSUMO AGUA RECHAZO PRODUCCIÓN (m3)]]</f>
        <v>#REF!</v>
      </c>
      <c r="X77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6" s="101">
        <v>0</v>
      </c>
      <c r="Z776" s="101"/>
      <c r="AA776" s="101" t="e">
        <f>+Tabla1[[#This Row],[VOLUMEN CONSUMO AGUA LIMPIA TINTORERIA (m3)]]</f>
        <v>#REF!</v>
      </c>
      <c r="AB776" s="104" t="e">
        <f>Tabla1[[#This Row],[VOLUMEN CONSUMO AGUA LIMPIA TINTORERIA (m3)]]/Tabla1[[#This Row],[TOTAL CONSUMO AGUA PRODUCCIÓN (m3)]]</f>
        <v>#REF!</v>
      </c>
      <c r="AC776" s="101" t="e">
        <f>Tabla1[[#This Row],[TOTAL CONSUMO AGUA LIMPIA PRODUCCIÓN (m3)]]-Tabla1[[#This Row],[VOLUMEN CONSUMO AGUA LIMPIA LAVANDERIA (m3)]]</f>
        <v>#REF!</v>
      </c>
      <c r="AD776" s="101">
        <v>0</v>
      </c>
      <c r="AE776" s="105"/>
      <c r="AF776" s="105">
        <v>65</v>
      </c>
      <c r="AG776" s="105">
        <v>45</v>
      </c>
      <c r="AH776" s="105">
        <f>Tabla1[[#This Row],[VOLUMEN CONSUMO AGUA LIMPIA LAVANDERIA (m3)]]</f>
        <v>0</v>
      </c>
      <c r="AI776" s="104" t="e">
        <f>Tabla1[[#This Row],[VOLUMEN CONSUMO AGUA LIMPIA LAVANDERIA (m3)]]/Tabla1[[#This Row],[TOTAL CONSUMO AGUA PRODUCCIÓN (m3)]]</f>
        <v>#REF!</v>
      </c>
      <c r="AJ776" s="105">
        <f>'[1]Contadores Por Turno 2026'!D778-'[1]Contadores Por Turno 2026'!D777</f>
        <v>0</v>
      </c>
      <c r="AK776" s="105">
        <v>0</v>
      </c>
      <c r="AL776" s="105"/>
      <c r="AM776" s="105">
        <v>19</v>
      </c>
      <c r="AN776" s="105">
        <v>0</v>
      </c>
      <c r="AO776" s="218">
        <f>'[1]Contadores Por Turno 2026'!R778-'[1]Contadores Por Turno 2026'!R777</f>
        <v>0</v>
      </c>
      <c r="AP776" s="104" t="str">
        <f t="shared" si="5"/>
        <v>%</v>
      </c>
      <c r="AQ776" s="218">
        <v>0</v>
      </c>
      <c r="AR776" s="218">
        <v>8</v>
      </c>
      <c r="AS776" s="105">
        <f>'[1]Contadores Por Turno 2026'!L778-'[1]Contadores Por Turno 2026'!L777</f>
        <v>0</v>
      </c>
      <c r="AT776" s="218" t="e">
        <f>#REF!-#REF!</f>
        <v>#REF!</v>
      </c>
      <c r="AU776" s="102">
        <f>'[1]Contadores Por Turno 2026'!U778-'[1]Contadores Por Turno 2026'!U777</f>
        <v>0</v>
      </c>
      <c r="AV776" s="102">
        <f>'[1]Contadores Por Turno 2026'!V778-'[1]Contadores Por Turno 2026'!V777</f>
        <v>0</v>
      </c>
      <c r="AW776" s="102">
        <f>'[1]Contadores Por Turno 2026'!W778-'[1]Contadores Por Turno 2026'!W777</f>
        <v>0</v>
      </c>
      <c r="AX776" s="102"/>
      <c r="AY776" s="345">
        <f>('[1]Contadores Por Turno 2026'!AD778-'[1]Contadores Por Turno 2026'!AD777)</f>
        <v>0</v>
      </c>
      <c r="AZ776" s="345">
        <f>('[1]Contadores Por Turno 2026'!S778-'[1]Contadores Por Turno 2026'!S777)/1000</f>
        <v>0</v>
      </c>
      <c r="BA776" s="225"/>
      <c r="BB776" s="4"/>
    </row>
    <row r="777" spans="1:54" ht="15.75" thickBot="1" x14ac:dyDescent="0.3">
      <c r="A777" s="23">
        <f>+A776</f>
        <v>46281</v>
      </c>
      <c r="B777" s="17">
        <v>2</v>
      </c>
      <c r="C777" s="17">
        <f>WEEKNUM(Tabla1[[#This Row],[FECHA]],2)</f>
        <v>38</v>
      </c>
      <c r="D777" s="17">
        <f>DAY(Tabla1[[#This Row],[FECHA]])</f>
        <v>16</v>
      </c>
      <c r="E777" s="17" t="e">
        <f>#REF!-#REF!</f>
        <v>#REF!</v>
      </c>
      <c r="F777" s="17" t="e">
        <f>#REF!-#REF!</f>
        <v>#REF!</v>
      </c>
      <c r="H77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7" s="17">
        <f>('[1]Contadores Por Turno 2026'!C779-'[1]Contadores Por Turno 2026'!C778)*10</f>
        <v>0</v>
      </c>
      <c r="J777" s="59">
        <f>Tabla1[[#This Row],[ENTRADA RO 1 (m3)]]</f>
        <v>0</v>
      </c>
      <c r="K777" s="59">
        <f>Tabla1[[#This Row],[RECHAZO ETAPA 1 (m3)]]</f>
        <v>0</v>
      </c>
      <c r="L777" s="59">
        <f>Tabla1[[#This Row],[PERMEADO ETAPA 1  (m3)]]</f>
        <v>0</v>
      </c>
      <c r="M777" s="58" t="e">
        <f>1-(Tabla1[[#This Row],[VOLUMEN ENVIADO A RO (m3)]]-Tabla1[[#This Row],[VOLUMEN ENVIADO PERMEADO RO (m3)]])/Tabla1[[#This Row],[VOLUMEN ENVIADO A RO (m3)]]</f>
        <v>#DIV/0!</v>
      </c>
      <c r="N777" s="59">
        <f>('[1]Contadores Por Turno 2026'!N779-'[1]Contadores Por Turno 2026'!N778)/1000</f>
        <v>0</v>
      </c>
      <c r="O777" s="59">
        <f>('[1]Contadores Por Turno 2026'!O779-'[1]Contadores Por Turno 2026'!O778)</f>
        <v>0</v>
      </c>
      <c r="P777" s="59">
        <f>+Tabla1[[#This Row],[ENTRADA RO 1 (m3)]]-Tabla1[[#This Row],[PERMEADO ETAPA 1  (m3)]]</f>
        <v>0</v>
      </c>
      <c r="Q777" s="58" t="e">
        <f>1-(Tabla1[[#This Row],[VOLUMEN ENVIADO A RO (m3)]]-Tabla1[[#This Row],[VOLUMEN ENVIADO PERMEADO RO (m3)]])/Tabla1[[#This Row],[VOLUMEN ENVIADO A RO (m3)]]</f>
        <v>#DIV/0!</v>
      </c>
      <c r="R777" s="59">
        <v>0</v>
      </c>
      <c r="S777" s="59" t="e">
        <f>((#REF!-#REF!))</f>
        <v>#REF!</v>
      </c>
      <c r="T777" s="59" t="e">
        <f>Tabla1[[#This Row],[ENTRADA ETAPA 2 (m3)]]-Tabla1[[#This Row],[PERMEADO ETAPA 2 (m3)]]</f>
        <v>#REF!</v>
      </c>
      <c r="U777" s="58" t="s">
        <v>18</v>
      </c>
      <c r="V777" s="59">
        <f>Tabla1[[#This Row],[VOLUMEN ENVIADO PERMEADO RO (m3)]]</f>
        <v>0</v>
      </c>
      <c r="W777" s="106" t="e">
        <f>Tabla1[[#This Row],[TOTAL CONSUMO AGUA LIMPIA PRODUCCIÓN (m3)]]+Tabla1[[#This Row],[TOTAL CONSUMO AGUA RECHAZO PRODUCCIÓN (m3)]]</f>
        <v>#REF!</v>
      </c>
      <c r="X7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7" s="106">
        <v>0</v>
      </c>
      <c r="Z777" s="106"/>
      <c r="AA777" s="106" t="e">
        <f>+Tabla1[[#This Row],[VOLUMEN CONSUMO AGUA LIMPIA TINTORERIA (m3)]]</f>
        <v>#REF!</v>
      </c>
      <c r="AB777" s="104" t="e">
        <f>Tabla1[[#This Row],[VOLUMEN CONSUMO AGUA LIMPIA TINTORERIA (m3)]]/Tabla1[[#This Row],[TOTAL CONSUMO AGUA PRODUCCIÓN (m3)]]</f>
        <v>#REF!</v>
      </c>
      <c r="AC777" s="106" t="e">
        <f>Tabla1[[#This Row],[TOTAL CONSUMO AGUA LIMPIA PRODUCCIÓN (m3)]]-Tabla1[[#This Row],[VOLUMEN CONSUMO AGUA LIMPIA LAVANDERIA (m3)]]</f>
        <v>#REF!</v>
      </c>
      <c r="AD777" s="106">
        <v>0</v>
      </c>
      <c r="AE777" s="110"/>
      <c r="AF777" s="110">
        <v>65</v>
      </c>
      <c r="AG777" s="110">
        <v>45</v>
      </c>
      <c r="AH777" s="110">
        <f>Tabla1[[#This Row],[VOLUMEN CONSUMO AGUA LIMPIA LAVANDERIA (m3)]]</f>
        <v>0</v>
      </c>
      <c r="AI777" s="104" t="e">
        <f>Tabla1[[#This Row],[VOLUMEN CONSUMO AGUA LIMPIA LAVANDERIA (m3)]]/Tabla1[[#This Row],[TOTAL CONSUMO AGUA PRODUCCIÓN (m3)]]</f>
        <v>#REF!</v>
      </c>
      <c r="AJ777" s="110">
        <f>'[1]Contadores Por Turno 2026'!D779-'[1]Contadores Por Turno 2026'!D778</f>
        <v>0</v>
      </c>
      <c r="AK777" s="110">
        <v>0</v>
      </c>
      <c r="AL777" s="110"/>
      <c r="AM777" s="110">
        <v>19</v>
      </c>
      <c r="AN777" s="110">
        <v>0</v>
      </c>
      <c r="AO777" s="219">
        <f>'[1]Contadores Por Turno 2026'!R779-'[1]Contadores Por Turno 2026'!R778</f>
        <v>0</v>
      </c>
      <c r="AP777" s="109" t="str">
        <f t="shared" si="5"/>
        <v>%</v>
      </c>
      <c r="AQ777" s="219">
        <v>0</v>
      </c>
      <c r="AR777" s="219">
        <v>8</v>
      </c>
      <c r="AS777" s="110">
        <f>'[1]Contadores Por Turno 2026'!L779-'[1]Contadores Por Turno 2026'!L778</f>
        <v>0</v>
      </c>
      <c r="AT777" s="219" t="e">
        <f>#REF!-#REF!</f>
        <v>#REF!</v>
      </c>
      <c r="AU777" s="107">
        <f>'[1]Contadores Por Turno 2026'!U779-'[1]Contadores Por Turno 2026'!U778</f>
        <v>0</v>
      </c>
      <c r="AV777" s="107">
        <f>'[1]Contadores Por Turno 2026'!V779-'[1]Contadores Por Turno 2026'!V778</f>
        <v>0</v>
      </c>
      <c r="AW777" s="107">
        <f>'[1]Contadores Por Turno 2026'!W779-'[1]Contadores Por Turno 2026'!W778</f>
        <v>0</v>
      </c>
      <c r="AX777" s="107"/>
      <c r="AY777" s="346">
        <f>('[1]Contadores Por Turno 2026'!AD779-'[1]Contadores Por Turno 2026'!AD778)</f>
        <v>0</v>
      </c>
      <c r="AZ777" s="346">
        <f>('[1]Contadores Por Turno 2026'!S779-'[1]Contadores Por Turno 2026'!S778)/1000</f>
        <v>0</v>
      </c>
      <c r="BA777" s="225"/>
      <c r="BB777" s="4"/>
    </row>
    <row r="778" spans="1:54" ht="15.75" thickBot="1" x14ac:dyDescent="0.3">
      <c r="A778" s="27">
        <f>+A777</f>
        <v>46281</v>
      </c>
      <c r="B778" s="28">
        <v>3</v>
      </c>
      <c r="C778" s="28">
        <f>WEEKNUM(Tabla1[[#This Row],[FECHA]],2)</f>
        <v>38</v>
      </c>
      <c r="D778" s="28">
        <f>DAY(Tabla1[[#This Row],[FECHA]])</f>
        <v>16</v>
      </c>
      <c r="E778" s="28" t="e">
        <f>#REF!-#REF!</f>
        <v>#REF!</v>
      </c>
      <c r="F778" s="28" t="e">
        <f>#REF!-#REF!</f>
        <v>#REF!</v>
      </c>
      <c r="G778" s="28"/>
      <c r="H77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8" s="28">
        <f>('[1]Contadores Por Turno 2026'!C780-'[1]Contadores Por Turno 2026'!C779)*10</f>
        <v>0</v>
      </c>
      <c r="J778" s="61">
        <f>Tabla1[[#This Row],[ENTRADA RO 1 (m3)]]</f>
        <v>0</v>
      </c>
      <c r="K778" s="61">
        <f>Tabla1[[#This Row],[RECHAZO ETAPA 1 (m3)]]</f>
        <v>0</v>
      </c>
      <c r="L778" s="61">
        <f>Tabla1[[#This Row],[PERMEADO ETAPA 1  (m3)]]</f>
        <v>0</v>
      </c>
      <c r="M778" s="60" t="e">
        <f>1-(Tabla1[[#This Row],[VOLUMEN ENVIADO A RO (m3)]]-Tabla1[[#This Row],[VOLUMEN ENVIADO PERMEADO RO (m3)]])/Tabla1[[#This Row],[VOLUMEN ENVIADO A RO (m3)]]</f>
        <v>#DIV/0!</v>
      </c>
      <c r="N778" s="61">
        <f>('[1]Contadores Por Turno 2026'!N780-'[1]Contadores Por Turno 2026'!N779)/1000</f>
        <v>0</v>
      </c>
      <c r="O778" s="61">
        <f>('[1]Contadores Por Turno 2026'!O780-'[1]Contadores Por Turno 2026'!O779)</f>
        <v>0</v>
      </c>
      <c r="P778" s="61">
        <f>+Tabla1[[#This Row],[ENTRADA RO 1 (m3)]]-Tabla1[[#This Row],[PERMEADO ETAPA 1  (m3)]]</f>
        <v>0</v>
      </c>
      <c r="Q778" s="60" t="e">
        <f>1-(Tabla1[[#This Row],[VOLUMEN ENVIADO A RO (m3)]]-Tabla1[[#This Row],[VOLUMEN ENVIADO PERMEADO RO (m3)]])/Tabla1[[#This Row],[VOLUMEN ENVIADO A RO (m3)]]</f>
        <v>#DIV/0!</v>
      </c>
      <c r="R778" s="61">
        <v>0</v>
      </c>
      <c r="S778" s="61" t="e">
        <f>((#REF!-#REF!))</f>
        <v>#REF!</v>
      </c>
      <c r="T778" s="61" t="e">
        <f>Tabla1[[#This Row],[ENTRADA ETAPA 2 (m3)]]-Tabla1[[#This Row],[PERMEADO ETAPA 2 (m3)]]</f>
        <v>#REF!</v>
      </c>
      <c r="U778" s="60" t="s">
        <v>18</v>
      </c>
      <c r="V778" s="61">
        <f>Tabla1[[#This Row],[VOLUMEN ENVIADO PERMEADO RO (m3)]]</f>
        <v>0</v>
      </c>
      <c r="W778" s="111" t="e">
        <f>Tabla1[[#This Row],[TOTAL CONSUMO AGUA LIMPIA PRODUCCIÓN (m3)]]+Tabla1[[#This Row],[TOTAL CONSUMO AGUA RECHAZO PRODUCCIÓN (m3)]]</f>
        <v>#REF!</v>
      </c>
      <c r="X77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8" s="111">
        <v>0</v>
      </c>
      <c r="Z778" s="111"/>
      <c r="AA778" s="111" t="e">
        <f>+Tabla1[[#This Row],[VOLUMEN CONSUMO AGUA LIMPIA TINTORERIA (m3)]]</f>
        <v>#REF!</v>
      </c>
      <c r="AB778" s="104" t="e">
        <f>Tabla1[[#This Row],[VOLUMEN CONSUMO AGUA LIMPIA TINTORERIA (m3)]]/Tabla1[[#This Row],[TOTAL CONSUMO AGUA PRODUCCIÓN (m3)]]</f>
        <v>#REF!</v>
      </c>
      <c r="AC778" s="111" t="e">
        <f>Tabla1[[#This Row],[TOTAL CONSUMO AGUA LIMPIA PRODUCCIÓN (m3)]]-Tabla1[[#This Row],[VOLUMEN CONSUMO AGUA LIMPIA LAVANDERIA (m3)]]</f>
        <v>#REF!</v>
      </c>
      <c r="AD778" s="111">
        <v>0</v>
      </c>
      <c r="AE778" s="115"/>
      <c r="AF778" s="115">
        <v>65</v>
      </c>
      <c r="AG778" s="115">
        <v>45</v>
      </c>
      <c r="AH778" s="115">
        <f>Tabla1[[#This Row],[VOLUMEN CONSUMO AGUA LIMPIA LAVANDERIA (m3)]]</f>
        <v>0</v>
      </c>
      <c r="AI778" s="104" t="e">
        <f>Tabla1[[#This Row],[VOLUMEN CONSUMO AGUA LIMPIA LAVANDERIA (m3)]]/Tabla1[[#This Row],[TOTAL CONSUMO AGUA PRODUCCIÓN (m3)]]</f>
        <v>#REF!</v>
      </c>
      <c r="AJ778" s="115">
        <f>'[1]Contadores Por Turno 2026'!D780-'[1]Contadores Por Turno 2026'!D779</f>
        <v>0</v>
      </c>
      <c r="AK778" s="115">
        <v>0</v>
      </c>
      <c r="AL778" s="115"/>
      <c r="AM778" s="115">
        <v>19</v>
      </c>
      <c r="AN778" s="115">
        <v>0</v>
      </c>
      <c r="AO778" s="220">
        <f>'[1]Contadores Por Turno 2026'!R780-'[1]Contadores Por Turno 2026'!R779</f>
        <v>0</v>
      </c>
      <c r="AP778" s="114" t="str">
        <f t="shared" si="5"/>
        <v>%</v>
      </c>
      <c r="AQ778" s="220">
        <v>0</v>
      </c>
      <c r="AR778" s="220">
        <v>8</v>
      </c>
      <c r="AS778" s="115">
        <f>'[1]Contadores Por Turno 2026'!L780-'[1]Contadores Por Turno 2026'!L779</f>
        <v>0</v>
      </c>
      <c r="AT778" s="220" t="e">
        <f>#REF!-#REF!</f>
        <v>#REF!</v>
      </c>
      <c r="AU778" s="112">
        <f>'[1]Contadores Por Turno 2026'!U780-'[1]Contadores Por Turno 2026'!U779</f>
        <v>0</v>
      </c>
      <c r="AV778" s="112">
        <f>'[1]Contadores Por Turno 2026'!V780-'[1]Contadores Por Turno 2026'!V779</f>
        <v>0</v>
      </c>
      <c r="AW778" s="112">
        <f>'[1]Contadores Por Turno 2026'!W780-'[1]Contadores Por Turno 2026'!W779</f>
        <v>0</v>
      </c>
      <c r="AX778" s="112"/>
      <c r="AY778" s="112">
        <f>('[1]Contadores Por Turno 2026'!AD780-'[1]Contadores Por Turno 2026'!AD779)</f>
        <v>0</v>
      </c>
      <c r="AZ778" s="112">
        <f>('[1]Contadores Por Turno 2026'!S780-'[1]Contadores Por Turno 2026'!S779)/1000</f>
        <v>0</v>
      </c>
      <c r="BA778" s="225"/>
      <c r="BB778" s="4"/>
    </row>
    <row r="779" spans="1:54" ht="15.75" thickBot="1" x14ac:dyDescent="0.3">
      <c r="A779" s="25">
        <f>+A778+1</f>
        <v>46282</v>
      </c>
      <c r="B779" s="26">
        <v>1</v>
      </c>
      <c r="C779" s="26">
        <f>WEEKNUM(Tabla1[[#This Row],[FECHA]],2)</f>
        <v>38</v>
      </c>
      <c r="D779" s="26">
        <f>DAY(Tabla1[[#This Row],[FECHA]])</f>
        <v>17</v>
      </c>
      <c r="E779" s="26" t="e">
        <f>#REF!-#REF!</f>
        <v>#REF!</v>
      </c>
      <c r="F779" s="26" t="e">
        <f>#REF!-#REF!</f>
        <v>#REF!</v>
      </c>
      <c r="G779" s="26"/>
      <c r="H7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9" s="26">
        <f>('[1]Contadores Por Turno 2026'!C781-'[1]Contadores Por Turno 2026'!C780)*10</f>
        <v>0</v>
      </c>
      <c r="J779" s="57">
        <f>Tabla1[[#This Row],[ENTRADA RO 1 (m3)]]</f>
        <v>0</v>
      </c>
      <c r="K779" s="57">
        <f>Tabla1[[#This Row],[RECHAZO ETAPA 1 (m3)]]</f>
        <v>0</v>
      </c>
      <c r="L779" s="57">
        <f>Tabla1[[#This Row],[PERMEADO ETAPA 1  (m3)]]</f>
        <v>0</v>
      </c>
      <c r="M779" s="56" t="e">
        <f>1-(Tabla1[[#This Row],[VOLUMEN ENVIADO A RO (m3)]]-Tabla1[[#This Row],[VOLUMEN ENVIADO PERMEADO RO (m3)]])/Tabla1[[#This Row],[VOLUMEN ENVIADO A RO (m3)]]</f>
        <v>#DIV/0!</v>
      </c>
      <c r="N779" s="57">
        <f>('[1]Contadores Por Turno 2026'!N781-'[1]Contadores Por Turno 2026'!N780)/1000</f>
        <v>0</v>
      </c>
      <c r="O779" s="57">
        <f>('[1]Contadores Por Turno 2026'!O781-'[1]Contadores Por Turno 2026'!O780)</f>
        <v>0</v>
      </c>
      <c r="P779" s="57">
        <f>+Tabla1[[#This Row],[ENTRADA RO 1 (m3)]]-Tabla1[[#This Row],[PERMEADO ETAPA 1  (m3)]]</f>
        <v>0</v>
      </c>
      <c r="Q779" s="56" t="e">
        <f>1-(Tabla1[[#This Row],[VOLUMEN ENVIADO A RO (m3)]]-Tabla1[[#This Row],[VOLUMEN ENVIADO PERMEADO RO (m3)]])/Tabla1[[#This Row],[VOLUMEN ENVIADO A RO (m3)]]</f>
        <v>#DIV/0!</v>
      </c>
      <c r="R779" s="57">
        <v>0</v>
      </c>
      <c r="S779" s="57" t="e">
        <f>((#REF!-#REF!))</f>
        <v>#REF!</v>
      </c>
      <c r="T779" s="57" t="e">
        <f>Tabla1[[#This Row],[ENTRADA ETAPA 2 (m3)]]-Tabla1[[#This Row],[PERMEADO ETAPA 2 (m3)]]</f>
        <v>#REF!</v>
      </c>
      <c r="U779" s="56" t="s">
        <v>18</v>
      </c>
      <c r="V779" s="57">
        <f>Tabla1[[#This Row],[VOLUMEN ENVIADO PERMEADO RO (m3)]]</f>
        <v>0</v>
      </c>
      <c r="W779" s="101" t="e">
        <f>Tabla1[[#This Row],[TOTAL CONSUMO AGUA LIMPIA PRODUCCIÓN (m3)]]+Tabla1[[#This Row],[TOTAL CONSUMO AGUA RECHAZO PRODUCCIÓN (m3)]]</f>
        <v>#REF!</v>
      </c>
      <c r="X77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9" s="101">
        <v>0</v>
      </c>
      <c r="Z779" s="101"/>
      <c r="AA779" s="101" t="e">
        <f>+Tabla1[[#This Row],[VOLUMEN CONSUMO AGUA LIMPIA TINTORERIA (m3)]]</f>
        <v>#REF!</v>
      </c>
      <c r="AB779" s="104" t="e">
        <f>Tabla1[[#This Row],[VOLUMEN CONSUMO AGUA LIMPIA TINTORERIA (m3)]]/Tabla1[[#This Row],[TOTAL CONSUMO AGUA PRODUCCIÓN (m3)]]</f>
        <v>#REF!</v>
      </c>
      <c r="AC779" s="101" t="e">
        <f>Tabla1[[#This Row],[TOTAL CONSUMO AGUA LIMPIA PRODUCCIÓN (m3)]]-Tabla1[[#This Row],[VOLUMEN CONSUMO AGUA LIMPIA LAVANDERIA (m3)]]</f>
        <v>#REF!</v>
      </c>
      <c r="AD779" s="101">
        <v>0</v>
      </c>
      <c r="AE779" s="105"/>
      <c r="AF779" s="105">
        <v>65</v>
      </c>
      <c r="AG779" s="105">
        <v>45</v>
      </c>
      <c r="AH779" s="105">
        <f>Tabla1[[#This Row],[VOLUMEN CONSUMO AGUA LIMPIA LAVANDERIA (m3)]]</f>
        <v>0</v>
      </c>
      <c r="AI779" s="104" t="e">
        <f>Tabla1[[#This Row],[VOLUMEN CONSUMO AGUA LIMPIA LAVANDERIA (m3)]]/Tabla1[[#This Row],[TOTAL CONSUMO AGUA PRODUCCIÓN (m3)]]</f>
        <v>#REF!</v>
      </c>
      <c r="AJ779" s="105">
        <f>'[1]Contadores Por Turno 2026'!D781-'[1]Contadores Por Turno 2026'!D780</f>
        <v>0</v>
      </c>
      <c r="AK779" s="105">
        <v>0</v>
      </c>
      <c r="AL779" s="105"/>
      <c r="AM779" s="105">
        <v>19</v>
      </c>
      <c r="AN779" s="105">
        <v>0</v>
      </c>
      <c r="AO779" s="218">
        <f>'[1]Contadores Por Turno 2026'!R781-'[1]Contadores Por Turno 2026'!R780</f>
        <v>0</v>
      </c>
      <c r="AP779" s="104" t="str">
        <f t="shared" si="5"/>
        <v>%</v>
      </c>
      <c r="AQ779" s="218">
        <v>0</v>
      </c>
      <c r="AR779" s="218">
        <v>8</v>
      </c>
      <c r="AS779" s="105">
        <f>'[1]Contadores Por Turno 2026'!L781-'[1]Contadores Por Turno 2026'!L780</f>
        <v>0</v>
      </c>
      <c r="AT779" s="218" t="e">
        <f>#REF!-#REF!</f>
        <v>#REF!</v>
      </c>
      <c r="AU779" s="102">
        <f>'[1]Contadores Por Turno 2026'!U781-'[1]Contadores Por Turno 2026'!U780</f>
        <v>0</v>
      </c>
      <c r="AV779" s="102">
        <f>'[1]Contadores Por Turno 2026'!V781-'[1]Contadores Por Turno 2026'!V780</f>
        <v>0</v>
      </c>
      <c r="AW779" s="102">
        <f>'[1]Contadores Por Turno 2026'!W781-'[1]Contadores Por Turno 2026'!W780</f>
        <v>0</v>
      </c>
      <c r="AX779" s="102"/>
      <c r="AY779" s="345">
        <f>('[1]Contadores Por Turno 2026'!AD781-'[1]Contadores Por Turno 2026'!AD780)</f>
        <v>0</v>
      </c>
      <c r="AZ779" s="345">
        <f>('[1]Contadores Por Turno 2026'!S781-'[1]Contadores Por Turno 2026'!S780)/1000</f>
        <v>0</v>
      </c>
      <c r="BA779" s="225"/>
      <c r="BB779" s="4"/>
    </row>
    <row r="780" spans="1:54" ht="15.75" thickBot="1" x14ac:dyDescent="0.3">
      <c r="A780" s="23">
        <f>+A779</f>
        <v>46282</v>
      </c>
      <c r="B780" s="17">
        <v>2</v>
      </c>
      <c r="C780" s="17">
        <f>WEEKNUM(Tabla1[[#This Row],[FECHA]],2)</f>
        <v>38</v>
      </c>
      <c r="D780" s="17">
        <f>DAY(Tabla1[[#This Row],[FECHA]])</f>
        <v>17</v>
      </c>
      <c r="E780" s="17" t="e">
        <f>#REF!-#REF!</f>
        <v>#REF!</v>
      </c>
      <c r="F780" s="17" t="e">
        <f>#REF!-#REF!</f>
        <v>#REF!</v>
      </c>
      <c r="H78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0" s="17">
        <f>('[1]Contadores Por Turno 2026'!C782-'[1]Contadores Por Turno 2026'!C781)*10</f>
        <v>0</v>
      </c>
      <c r="J780" s="59">
        <f>Tabla1[[#This Row],[ENTRADA RO 1 (m3)]]</f>
        <v>0</v>
      </c>
      <c r="K780" s="59">
        <f>Tabla1[[#This Row],[RECHAZO ETAPA 1 (m3)]]</f>
        <v>0</v>
      </c>
      <c r="L780" s="59">
        <f>Tabla1[[#This Row],[PERMEADO ETAPA 1  (m3)]]</f>
        <v>0</v>
      </c>
      <c r="M780" s="58" t="e">
        <f>1-(Tabla1[[#This Row],[VOLUMEN ENVIADO A RO (m3)]]-Tabla1[[#This Row],[VOLUMEN ENVIADO PERMEADO RO (m3)]])/Tabla1[[#This Row],[VOLUMEN ENVIADO A RO (m3)]]</f>
        <v>#DIV/0!</v>
      </c>
      <c r="N780" s="59">
        <f>('[1]Contadores Por Turno 2026'!N782-'[1]Contadores Por Turno 2026'!N781)/1000</f>
        <v>0</v>
      </c>
      <c r="O780" s="59">
        <f>('[1]Contadores Por Turno 2026'!O782-'[1]Contadores Por Turno 2026'!O781)</f>
        <v>0</v>
      </c>
      <c r="P780" s="59">
        <f>+Tabla1[[#This Row],[ENTRADA RO 1 (m3)]]-Tabla1[[#This Row],[PERMEADO ETAPA 1  (m3)]]</f>
        <v>0</v>
      </c>
      <c r="Q780" s="58" t="e">
        <f>1-(Tabla1[[#This Row],[VOLUMEN ENVIADO A RO (m3)]]-Tabla1[[#This Row],[VOLUMEN ENVIADO PERMEADO RO (m3)]])/Tabla1[[#This Row],[VOLUMEN ENVIADO A RO (m3)]]</f>
        <v>#DIV/0!</v>
      </c>
      <c r="R780" s="59">
        <v>0</v>
      </c>
      <c r="S780" s="59" t="e">
        <f>((#REF!-#REF!))</f>
        <v>#REF!</v>
      </c>
      <c r="T780" s="59" t="e">
        <f>Tabla1[[#This Row],[ENTRADA ETAPA 2 (m3)]]-Tabla1[[#This Row],[PERMEADO ETAPA 2 (m3)]]</f>
        <v>#REF!</v>
      </c>
      <c r="U780" s="58" t="s">
        <v>18</v>
      </c>
      <c r="V780" s="59">
        <f>Tabla1[[#This Row],[VOLUMEN ENVIADO PERMEADO RO (m3)]]</f>
        <v>0</v>
      </c>
      <c r="W780" s="106" t="e">
        <f>Tabla1[[#This Row],[TOTAL CONSUMO AGUA LIMPIA PRODUCCIÓN (m3)]]+Tabla1[[#This Row],[TOTAL CONSUMO AGUA RECHAZO PRODUCCIÓN (m3)]]</f>
        <v>#REF!</v>
      </c>
      <c r="X7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0" s="106">
        <v>0</v>
      </c>
      <c r="Z780" s="106"/>
      <c r="AA780" s="106" t="e">
        <f>+Tabla1[[#This Row],[VOLUMEN CONSUMO AGUA LIMPIA TINTORERIA (m3)]]</f>
        <v>#REF!</v>
      </c>
      <c r="AB780" s="104" t="e">
        <f>Tabla1[[#This Row],[VOLUMEN CONSUMO AGUA LIMPIA TINTORERIA (m3)]]/Tabla1[[#This Row],[TOTAL CONSUMO AGUA PRODUCCIÓN (m3)]]</f>
        <v>#REF!</v>
      </c>
      <c r="AC780" s="106" t="e">
        <f>Tabla1[[#This Row],[TOTAL CONSUMO AGUA LIMPIA PRODUCCIÓN (m3)]]-Tabla1[[#This Row],[VOLUMEN CONSUMO AGUA LIMPIA LAVANDERIA (m3)]]</f>
        <v>#REF!</v>
      </c>
      <c r="AD780" s="106">
        <v>0</v>
      </c>
      <c r="AE780" s="110"/>
      <c r="AF780" s="110">
        <v>65</v>
      </c>
      <c r="AG780" s="110">
        <v>45</v>
      </c>
      <c r="AH780" s="110">
        <f>Tabla1[[#This Row],[VOLUMEN CONSUMO AGUA LIMPIA LAVANDERIA (m3)]]</f>
        <v>0</v>
      </c>
      <c r="AI780" s="104" t="e">
        <f>Tabla1[[#This Row],[VOLUMEN CONSUMO AGUA LIMPIA LAVANDERIA (m3)]]/Tabla1[[#This Row],[TOTAL CONSUMO AGUA PRODUCCIÓN (m3)]]</f>
        <v>#REF!</v>
      </c>
      <c r="AJ780" s="110">
        <f>'[1]Contadores Por Turno 2026'!D782-'[1]Contadores Por Turno 2026'!D781</f>
        <v>0</v>
      </c>
      <c r="AK780" s="110">
        <v>0</v>
      </c>
      <c r="AL780" s="110"/>
      <c r="AM780" s="110">
        <v>19</v>
      </c>
      <c r="AN780" s="110">
        <v>0</v>
      </c>
      <c r="AO780" s="219">
        <f>'[1]Contadores Por Turno 2026'!R782-'[1]Contadores Por Turno 2026'!R781</f>
        <v>0</v>
      </c>
      <c r="AP780" s="109" t="str">
        <f t="shared" si="5"/>
        <v>%</v>
      </c>
      <c r="AQ780" s="219">
        <v>1780</v>
      </c>
      <c r="AR780" s="219">
        <v>8</v>
      </c>
      <c r="AS780" s="110">
        <f>'[1]Contadores Por Turno 2026'!L782-'[1]Contadores Por Turno 2026'!L781</f>
        <v>0</v>
      </c>
      <c r="AT780" s="219" t="e">
        <f>#REF!-#REF!</f>
        <v>#REF!</v>
      </c>
      <c r="AU780" s="107">
        <f>'[1]Contadores Por Turno 2026'!U782-'[1]Contadores Por Turno 2026'!U781</f>
        <v>0</v>
      </c>
      <c r="AV780" s="107">
        <f>'[1]Contadores Por Turno 2026'!V782-'[1]Contadores Por Turno 2026'!V781</f>
        <v>0</v>
      </c>
      <c r="AW780" s="107">
        <f>'[1]Contadores Por Turno 2026'!W782-'[1]Contadores Por Turno 2026'!W781</f>
        <v>0</v>
      </c>
      <c r="AX780" s="107"/>
      <c r="AY780" s="346">
        <f>('[1]Contadores Por Turno 2026'!AD782-'[1]Contadores Por Turno 2026'!AD781)</f>
        <v>0</v>
      </c>
      <c r="AZ780" s="346">
        <f>('[1]Contadores Por Turno 2026'!S782-'[1]Contadores Por Turno 2026'!S781)/1000</f>
        <v>0</v>
      </c>
      <c r="BA780" s="225"/>
      <c r="BB780" s="4"/>
    </row>
    <row r="781" spans="1:54" ht="15.75" thickBot="1" x14ac:dyDescent="0.3">
      <c r="A781" s="27">
        <f>+A780</f>
        <v>46282</v>
      </c>
      <c r="B781" s="28">
        <v>3</v>
      </c>
      <c r="C781" s="28">
        <f>WEEKNUM(Tabla1[[#This Row],[FECHA]],2)</f>
        <v>38</v>
      </c>
      <c r="D781" s="28">
        <f>DAY(Tabla1[[#This Row],[FECHA]])</f>
        <v>17</v>
      </c>
      <c r="E781" s="28" t="e">
        <f>#REF!-#REF!</f>
        <v>#REF!</v>
      </c>
      <c r="F781" s="28" t="e">
        <f>#REF!-#REF!</f>
        <v>#REF!</v>
      </c>
      <c r="G781" s="28"/>
      <c r="H78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1" s="28">
        <f>('[1]Contadores Por Turno 2026'!C783-'[1]Contadores Por Turno 2026'!C782)*10</f>
        <v>0</v>
      </c>
      <c r="J781" s="61">
        <f>Tabla1[[#This Row],[ENTRADA RO 1 (m3)]]</f>
        <v>0</v>
      </c>
      <c r="K781" s="61">
        <f>Tabla1[[#This Row],[RECHAZO ETAPA 1 (m3)]]</f>
        <v>0</v>
      </c>
      <c r="L781" s="61">
        <f>Tabla1[[#This Row],[PERMEADO ETAPA 1  (m3)]]</f>
        <v>0</v>
      </c>
      <c r="M781" s="60" t="e">
        <f>1-(Tabla1[[#This Row],[VOLUMEN ENVIADO A RO (m3)]]-Tabla1[[#This Row],[VOLUMEN ENVIADO PERMEADO RO (m3)]])/Tabla1[[#This Row],[VOLUMEN ENVIADO A RO (m3)]]</f>
        <v>#DIV/0!</v>
      </c>
      <c r="N781" s="61">
        <f>('[1]Contadores Por Turno 2026'!N783-'[1]Contadores Por Turno 2026'!N782)/1000</f>
        <v>0</v>
      </c>
      <c r="O781" s="61">
        <f>('[1]Contadores Por Turno 2026'!O783-'[1]Contadores Por Turno 2026'!O782)</f>
        <v>0</v>
      </c>
      <c r="P781" s="61">
        <f>+Tabla1[[#This Row],[ENTRADA RO 1 (m3)]]-Tabla1[[#This Row],[PERMEADO ETAPA 1  (m3)]]</f>
        <v>0</v>
      </c>
      <c r="Q781" s="60" t="e">
        <f>1-(Tabla1[[#This Row],[VOLUMEN ENVIADO A RO (m3)]]-Tabla1[[#This Row],[VOLUMEN ENVIADO PERMEADO RO (m3)]])/Tabla1[[#This Row],[VOLUMEN ENVIADO A RO (m3)]]</f>
        <v>#DIV/0!</v>
      </c>
      <c r="R781" s="61">
        <v>0</v>
      </c>
      <c r="S781" s="61" t="e">
        <f>((#REF!-#REF!))</f>
        <v>#REF!</v>
      </c>
      <c r="T781" s="61" t="e">
        <f>Tabla1[[#This Row],[ENTRADA ETAPA 2 (m3)]]-Tabla1[[#This Row],[PERMEADO ETAPA 2 (m3)]]</f>
        <v>#REF!</v>
      </c>
      <c r="U781" s="60" t="s">
        <v>18</v>
      </c>
      <c r="V781" s="61">
        <f>Tabla1[[#This Row],[VOLUMEN ENVIADO PERMEADO RO (m3)]]</f>
        <v>0</v>
      </c>
      <c r="W781" s="111" t="e">
        <f>Tabla1[[#This Row],[TOTAL CONSUMO AGUA LIMPIA PRODUCCIÓN (m3)]]+Tabla1[[#This Row],[TOTAL CONSUMO AGUA RECHAZO PRODUCCIÓN (m3)]]</f>
        <v>#REF!</v>
      </c>
      <c r="X78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1" s="111">
        <v>0</v>
      </c>
      <c r="Z781" s="111"/>
      <c r="AA781" s="111" t="e">
        <f>+Tabla1[[#This Row],[VOLUMEN CONSUMO AGUA LIMPIA TINTORERIA (m3)]]</f>
        <v>#REF!</v>
      </c>
      <c r="AB781" s="104" t="e">
        <f>Tabla1[[#This Row],[VOLUMEN CONSUMO AGUA LIMPIA TINTORERIA (m3)]]/Tabla1[[#This Row],[TOTAL CONSUMO AGUA PRODUCCIÓN (m3)]]</f>
        <v>#REF!</v>
      </c>
      <c r="AC781" s="111" t="e">
        <f>Tabla1[[#This Row],[TOTAL CONSUMO AGUA LIMPIA PRODUCCIÓN (m3)]]-Tabla1[[#This Row],[VOLUMEN CONSUMO AGUA LIMPIA LAVANDERIA (m3)]]</f>
        <v>#REF!</v>
      </c>
      <c r="AD781" s="111">
        <v>0</v>
      </c>
      <c r="AE781" s="115"/>
      <c r="AF781" s="115">
        <v>65</v>
      </c>
      <c r="AG781" s="115">
        <v>45</v>
      </c>
      <c r="AH781" s="115">
        <f>Tabla1[[#This Row],[VOLUMEN CONSUMO AGUA LIMPIA LAVANDERIA (m3)]]</f>
        <v>0</v>
      </c>
      <c r="AI781" s="104" t="e">
        <f>Tabla1[[#This Row],[VOLUMEN CONSUMO AGUA LIMPIA LAVANDERIA (m3)]]/Tabla1[[#This Row],[TOTAL CONSUMO AGUA PRODUCCIÓN (m3)]]</f>
        <v>#REF!</v>
      </c>
      <c r="AJ781" s="115">
        <f>'[1]Contadores Por Turno 2026'!D783-'[1]Contadores Por Turno 2026'!D782</f>
        <v>0</v>
      </c>
      <c r="AK781" s="115">
        <v>0</v>
      </c>
      <c r="AL781" s="115"/>
      <c r="AM781" s="115">
        <v>19</v>
      </c>
      <c r="AN781" s="115">
        <v>0</v>
      </c>
      <c r="AO781" s="220">
        <f>'[1]Contadores Por Turno 2026'!R783-'[1]Contadores Por Turno 2026'!R782</f>
        <v>0</v>
      </c>
      <c r="AP781" s="114" t="str">
        <f t="shared" si="5"/>
        <v>%</v>
      </c>
      <c r="AQ781" s="220">
        <v>0</v>
      </c>
      <c r="AR781" s="220">
        <v>8</v>
      </c>
      <c r="AS781" s="115">
        <f>'[1]Contadores Por Turno 2026'!L783-'[1]Contadores Por Turno 2026'!L782</f>
        <v>0</v>
      </c>
      <c r="AT781" s="220" t="e">
        <f>#REF!-#REF!</f>
        <v>#REF!</v>
      </c>
      <c r="AU781" s="112">
        <f>'[1]Contadores Por Turno 2026'!U783-'[1]Contadores Por Turno 2026'!U782</f>
        <v>0</v>
      </c>
      <c r="AV781" s="112">
        <f>'[1]Contadores Por Turno 2026'!V783-'[1]Contadores Por Turno 2026'!V782</f>
        <v>0</v>
      </c>
      <c r="AW781" s="112">
        <f>'[1]Contadores Por Turno 2026'!W783-'[1]Contadores Por Turno 2026'!W782</f>
        <v>0</v>
      </c>
      <c r="AX781" s="112"/>
      <c r="AY781" s="112">
        <f>('[1]Contadores Por Turno 2026'!AD783-'[1]Contadores Por Turno 2026'!AD782)</f>
        <v>0</v>
      </c>
      <c r="AZ781" s="112">
        <f>('[1]Contadores Por Turno 2026'!S783-'[1]Contadores Por Turno 2026'!S782)/1000</f>
        <v>0</v>
      </c>
      <c r="BA781" s="225"/>
      <c r="BB781" s="4"/>
    </row>
    <row r="782" spans="1:54" ht="15.75" thickBot="1" x14ac:dyDescent="0.3">
      <c r="A782" s="25">
        <f>+A781+1</f>
        <v>46283</v>
      </c>
      <c r="B782" s="26">
        <v>1</v>
      </c>
      <c r="C782" s="26">
        <f>WEEKNUM(Tabla1[[#This Row],[FECHA]],2)</f>
        <v>38</v>
      </c>
      <c r="D782" s="26">
        <f>DAY(Tabla1[[#This Row],[FECHA]])</f>
        <v>18</v>
      </c>
      <c r="E782" s="26" t="e">
        <f>#REF!-#REF!</f>
        <v>#REF!</v>
      </c>
      <c r="F782" s="26" t="e">
        <f>#REF!-#REF!</f>
        <v>#REF!</v>
      </c>
      <c r="G782" s="26"/>
      <c r="H7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2" s="26">
        <f>('[1]Contadores Por Turno 2026'!C784-'[1]Contadores Por Turno 2026'!C783)*10</f>
        <v>0</v>
      </c>
      <c r="J782" s="57">
        <f>Tabla1[[#This Row],[ENTRADA RO 1 (m3)]]</f>
        <v>0</v>
      </c>
      <c r="K782" s="57">
        <f>Tabla1[[#This Row],[RECHAZO ETAPA 1 (m3)]]</f>
        <v>0</v>
      </c>
      <c r="L782" s="57">
        <f>Tabla1[[#This Row],[PERMEADO ETAPA 1  (m3)]]</f>
        <v>0</v>
      </c>
      <c r="M782" s="56" t="e">
        <f>1-(Tabla1[[#This Row],[VOLUMEN ENVIADO A RO (m3)]]-Tabla1[[#This Row],[VOLUMEN ENVIADO PERMEADO RO (m3)]])/Tabla1[[#This Row],[VOLUMEN ENVIADO A RO (m3)]]</f>
        <v>#DIV/0!</v>
      </c>
      <c r="N782" s="57">
        <f>('[1]Contadores Por Turno 2026'!N784-'[1]Contadores Por Turno 2026'!N783)/1000</f>
        <v>0</v>
      </c>
      <c r="O782" s="57">
        <f>('[1]Contadores Por Turno 2026'!O784-'[1]Contadores Por Turno 2026'!O783)</f>
        <v>0</v>
      </c>
      <c r="P782" s="57">
        <f>+Tabla1[[#This Row],[ENTRADA RO 1 (m3)]]-Tabla1[[#This Row],[PERMEADO ETAPA 1  (m3)]]</f>
        <v>0</v>
      </c>
      <c r="Q782" s="56" t="e">
        <f>1-(Tabla1[[#This Row],[VOLUMEN ENVIADO A RO (m3)]]-Tabla1[[#This Row],[VOLUMEN ENVIADO PERMEADO RO (m3)]])/Tabla1[[#This Row],[VOLUMEN ENVIADO A RO (m3)]]</f>
        <v>#DIV/0!</v>
      </c>
      <c r="R782" s="57">
        <v>0</v>
      </c>
      <c r="S782" s="57" t="e">
        <f>((#REF!-#REF!))</f>
        <v>#REF!</v>
      </c>
      <c r="T782" s="57" t="e">
        <f>Tabla1[[#This Row],[ENTRADA ETAPA 2 (m3)]]-Tabla1[[#This Row],[PERMEADO ETAPA 2 (m3)]]</f>
        <v>#REF!</v>
      </c>
      <c r="U782" s="56" t="s">
        <v>18</v>
      </c>
      <c r="V782" s="57">
        <f>Tabla1[[#This Row],[VOLUMEN ENVIADO PERMEADO RO (m3)]]</f>
        <v>0</v>
      </c>
      <c r="W782" s="101" t="e">
        <f>Tabla1[[#This Row],[TOTAL CONSUMO AGUA LIMPIA PRODUCCIÓN (m3)]]+Tabla1[[#This Row],[TOTAL CONSUMO AGUA RECHAZO PRODUCCIÓN (m3)]]</f>
        <v>#REF!</v>
      </c>
      <c r="X78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2" s="101">
        <v>0</v>
      </c>
      <c r="Z782" s="101"/>
      <c r="AA782" s="101" t="e">
        <f>+Tabla1[[#This Row],[VOLUMEN CONSUMO AGUA LIMPIA TINTORERIA (m3)]]</f>
        <v>#REF!</v>
      </c>
      <c r="AB782" s="104" t="e">
        <f>Tabla1[[#This Row],[VOLUMEN CONSUMO AGUA LIMPIA TINTORERIA (m3)]]/Tabla1[[#This Row],[TOTAL CONSUMO AGUA PRODUCCIÓN (m3)]]</f>
        <v>#REF!</v>
      </c>
      <c r="AC782" s="101" t="e">
        <f>Tabla1[[#This Row],[TOTAL CONSUMO AGUA LIMPIA PRODUCCIÓN (m3)]]-Tabla1[[#This Row],[VOLUMEN CONSUMO AGUA LIMPIA LAVANDERIA (m3)]]</f>
        <v>#REF!</v>
      </c>
      <c r="AD782" s="101">
        <v>0</v>
      </c>
      <c r="AE782" s="105"/>
      <c r="AF782" s="105">
        <v>65</v>
      </c>
      <c r="AG782" s="105">
        <v>45</v>
      </c>
      <c r="AH782" s="105">
        <f>Tabla1[[#This Row],[VOLUMEN CONSUMO AGUA LIMPIA LAVANDERIA (m3)]]</f>
        <v>0</v>
      </c>
      <c r="AI782" s="104" t="e">
        <f>Tabla1[[#This Row],[VOLUMEN CONSUMO AGUA LIMPIA LAVANDERIA (m3)]]/Tabla1[[#This Row],[TOTAL CONSUMO AGUA PRODUCCIÓN (m3)]]</f>
        <v>#REF!</v>
      </c>
      <c r="AJ782" s="105">
        <f>'[1]Contadores Por Turno 2026'!D784-'[1]Contadores Por Turno 2026'!D783</f>
        <v>0</v>
      </c>
      <c r="AK782" s="105">
        <v>0</v>
      </c>
      <c r="AL782" s="105"/>
      <c r="AM782" s="105">
        <v>19</v>
      </c>
      <c r="AN782" s="105">
        <v>0</v>
      </c>
      <c r="AO782" s="218">
        <f>'[1]Contadores Por Turno 2026'!R784-'[1]Contadores Por Turno 2026'!R783</f>
        <v>0</v>
      </c>
      <c r="AP782" s="104" t="str">
        <f t="shared" si="5"/>
        <v>%</v>
      </c>
      <c r="AQ782" s="218">
        <v>0</v>
      </c>
      <c r="AR782" s="218">
        <v>8</v>
      </c>
      <c r="AS782" s="105">
        <f>'[1]Contadores Por Turno 2026'!L784-'[1]Contadores Por Turno 2026'!L783</f>
        <v>0</v>
      </c>
      <c r="AT782" s="218" t="e">
        <f>#REF!-#REF!</f>
        <v>#REF!</v>
      </c>
      <c r="AU782" s="102">
        <f>'[1]Contadores Por Turno 2026'!U784-'[1]Contadores Por Turno 2026'!U783</f>
        <v>0</v>
      </c>
      <c r="AV782" s="102">
        <f>'[1]Contadores Por Turno 2026'!V784-'[1]Contadores Por Turno 2026'!V783</f>
        <v>0</v>
      </c>
      <c r="AW782" s="102">
        <f>'[1]Contadores Por Turno 2026'!W784-'[1]Contadores Por Turno 2026'!W783</f>
        <v>0</v>
      </c>
      <c r="AX782" s="102"/>
      <c r="AY782" s="345">
        <f>('[1]Contadores Por Turno 2026'!AD784-'[1]Contadores Por Turno 2026'!AD783)</f>
        <v>0</v>
      </c>
      <c r="AZ782" s="345">
        <f>('[1]Contadores Por Turno 2026'!S784-'[1]Contadores Por Turno 2026'!S783)/1000</f>
        <v>0</v>
      </c>
      <c r="BA782" s="225"/>
      <c r="BB782" s="4"/>
    </row>
    <row r="783" spans="1:54" ht="15.75" thickBot="1" x14ac:dyDescent="0.3">
      <c r="A783" s="23">
        <f>+A782</f>
        <v>46283</v>
      </c>
      <c r="B783" s="17">
        <v>2</v>
      </c>
      <c r="C783" s="17">
        <f>WEEKNUM(Tabla1[[#This Row],[FECHA]],2)</f>
        <v>38</v>
      </c>
      <c r="D783" s="17">
        <f>DAY(Tabla1[[#This Row],[FECHA]])</f>
        <v>18</v>
      </c>
      <c r="E783" s="17" t="e">
        <f>#REF!-#REF!</f>
        <v>#REF!</v>
      </c>
      <c r="F783" s="17" t="e">
        <f>#REF!-#REF!</f>
        <v>#REF!</v>
      </c>
      <c r="H78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3" s="17">
        <f>('[1]Contadores Por Turno 2026'!C785-'[1]Contadores Por Turno 2026'!C784)*10</f>
        <v>0</v>
      </c>
      <c r="J783" s="59">
        <f>Tabla1[[#This Row],[ENTRADA RO 1 (m3)]]</f>
        <v>0</v>
      </c>
      <c r="K783" s="59">
        <f>Tabla1[[#This Row],[RECHAZO ETAPA 1 (m3)]]</f>
        <v>0</v>
      </c>
      <c r="L783" s="59">
        <f>Tabla1[[#This Row],[PERMEADO ETAPA 1  (m3)]]</f>
        <v>0</v>
      </c>
      <c r="M783" s="58" t="e">
        <f>1-(Tabla1[[#This Row],[VOLUMEN ENVIADO A RO (m3)]]-Tabla1[[#This Row],[VOLUMEN ENVIADO PERMEADO RO (m3)]])/Tabla1[[#This Row],[VOLUMEN ENVIADO A RO (m3)]]</f>
        <v>#DIV/0!</v>
      </c>
      <c r="N783" s="59">
        <f>('[1]Contadores Por Turno 2026'!N785-'[1]Contadores Por Turno 2026'!N784)/1000</f>
        <v>0</v>
      </c>
      <c r="O783" s="59">
        <f>('[1]Contadores Por Turno 2026'!O785-'[1]Contadores Por Turno 2026'!O784)</f>
        <v>0</v>
      </c>
      <c r="P783" s="59">
        <f>+Tabla1[[#This Row],[ENTRADA RO 1 (m3)]]-Tabla1[[#This Row],[PERMEADO ETAPA 1  (m3)]]</f>
        <v>0</v>
      </c>
      <c r="Q783" s="58" t="e">
        <f>1-(Tabla1[[#This Row],[VOLUMEN ENVIADO A RO (m3)]]-Tabla1[[#This Row],[VOLUMEN ENVIADO PERMEADO RO (m3)]])/Tabla1[[#This Row],[VOLUMEN ENVIADO A RO (m3)]]</f>
        <v>#DIV/0!</v>
      </c>
      <c r="R783" s="59">
        <v>0</v>
      </c>
      <c r="S783" s="59" t="e">
        <f>((#REF!-#REF!))</f>
        <v>#REF!</v>
      </c>
      <c r="T783" s="59" t="e">
        <f>Tabla1[[#This Row],[ENTRADA ETAPA 2 (m3)]]-Tabla1[[#This Row],[PERMEADO ETAPA 2 (m3)]]</f>
        <v>#REF!</v>
      </c>
      <c r="U783" s="58" t="s">
        <v>18</v>
      </c>
      <c r="V783" s="59">
        <f>Tabla1[[#This Row],[VOLUMEN ENVIADO PERMEADO RO (m3)]]</f>
        <v>0</v>
      </c>
      <c r="W783" s="106" t="e">
        <f>Tabla1[[#This Row],[TOTAL CONSUMO AGUA LIMPIA PRODUCCIÓN (m3)]]+Tabla1[[#This Row],[TOTAL CONSUMO AGUA RECHAZO PRODUCCIÓN (m3)]]</f>
        <v>#REF!</v>
      </c>
      <c r="X7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3" s="106">
        <v>0</v>
      </c>
      <c r="Z783" s="106"/>
      <c r="AA783" s="106" t="e">
        <f>+Tabla1[[#This Row],[VOLUMEN CONSUMO AGUA LIMPIA TINTORERIA (m3)]]</f>
        <v>#REF!</v>
      </c>
      <c r="AB783" s="104" t="e">
        <f>Tabla1[[#This Row],[VOLUMEN CONSUMO AGUA LIMPIA TINTORERIA (m3)]]/Tabla1[[#This Row],[TOTAL CONSUMO AGUA PRODUCCIÓN (m3)]]</f>
        <v>#REF!</v>
      </c>
      <c r="AC783" s="106" t="e">
        <f>Tabla1[[#This Row],[TOTAL CONSUMO AGUA LIMPIA PRODUCCIÓN (m3)]]-Tabla1[[#This Row],[VOLUMEN CONSUMO AGUA LIMPIA LAVANDERIA (m3)]]</f>
        <v>#REF!</v>
      </c>
      <c r="AD783" s="106">
        <v>0</v>
      </c>
      <c r="AE783" s="110"/>
      <c r="AF783" s="110">
        <v>65</v>
      </c>
      <c r="AG783" s="110">
        <v>45</v>
      </c>
      <c r="AH783" s="110">
        <f>Tabla1[[#This Row],[VOLUMEN CONSUMO AGUA LIMPIA LAVANDERIA (m3)]]</f>
        <v>0</v>
      </c>
      <c r="AI783" s="104" t="e">
        <f>Tabla1[[#This Row],[VOLUMEN CONSUMO AGUA LIMPIA LAVANDERIA (m3)]]/Tabla1[[#This Row],[TOTAL CONSUMO AGUA PRODUCCIÓN (m3)]]</f>
        <v>#REF!</v>
      </c>
      <c r="AJ783" s="110">
        <f>'[1]Contadores Por Turno 2026'!D785-'[1]Contadores Por Turno 2026'!D784</f>
        <v>0</v>
      </c>
      <c r="AK783" s="110">
        <v>0</v>
      </c>
      <c r="AL783" s="110"/>
      <c r="AM783" s="110">
        <v>19</v>
      </c>
      <c r="AN783" s="110">
        <v>0</v>
      </c>
      <c r="AO783" s="219">
        <f>'[1]Contadores Por Turno 2026'!R785-'[1]Contadores Por Turno 2026'!R784</f>
        <v>0</v>
      </c>
      <c r="AP783" s="109" t="str">
        <f t="shared" si="5"/>
        <v>%</v>
      </c>
      <c r="AQ783" s="219">
        <v>0</v>
      </c>
      <c r="AR783" s="219">
        <v>8</v>
      </c>
      <c r="AS783" s="110">
        <f>'[1]Contadores Por Turno 2026'!L785-'[1]Contadores Por Turno 2026'!L784</f>
        <v>0</v>
      </c>
      <c r="AT783" s="219" t="e">
        <f>#REF!-#REF!</f>
        <v>#REF!</v>
      </c>
      <c r="AU783" s="107">
        <f>'[1]Contadores Por Turno 2026'!U785-'[1]Contadores Por Turno 2026'!U784</f>
        <v>0</v>
      </c>
      <c r="AV783" s="107">
        <f>'[1]Contadores Por Turno 2026'!V785-'[1]Contadores Por Turno 2026'!V784</f>
        <v>0</v>
      </c>
      <c r="AW783" s="107">
        <f>'[1]Contadores Por Turno 2026'!W785-'[1]Contadores Por Turno 2026'!W784</f>
        <v>0</v>
      </c>
      <c r="AX783" s="107"/>
      <c r="AY783" s="346">
        <f>('[1]Contadores Por Turno 2026'!AD785-'[1]Contadores Por Turno 2026'!AD784)</f>
        <v>0</v>
      </c>
      <c r="AZ783" s="346">
        <f>('[1]Contadores Por Turno 2026'!S785-'[1]Contadores Por Turno 2026'!S784)/1000</f>
        <v>0</v>
      </c>
      <c r="BA783" s="225"/>
      <c r="BB783" s="4"/>
    </row>
    <row r="784" spans="1:54" ht="15.75" thickBot="1" x14ac:dyDescent="0.3">
      <c r="A784" s="27">
        <f>+A783</f>
        <v>46283</v>
      </c>
      <c r="B784" s="28">
        <v>3</v>
      </c>
      <c r="C784" s="28">
        <f>WEEKNUM(Tabla1[[#This Row],[FECHA]],2)</f>
        <v>38</v>
      </c>
      <c r="D784" s="28">
        <f>DAY(Tabla1[[#This Row],[FECHA]])</f>
        <v>18</v>
      </c>
      <c r="E784" s="28" t="e">
        <f>#REF!-#REF!</f>
        <v>#REF!</v>
      </c>
      <c r="F784" s="28" t="e">
        <f>#REF!-#REF!</f>
        <v>#REF!</v>
      </c>
      <c r="G784" s="28"/>
      <c r="H78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4" s="28">
        <f>('[1]Contadores Por Turno 2026'!C786-'[1]Contadores Por Turno 2026'!C785)*10</f>
        <v>0</v>
      </c>
      <c r="J784" s="61">
        <f>Tabla1[[#This Row],[ENTRADA RO 1 (m3)]]</f>
        <v>0</v>
      </c>
      <c r="K784" s="61">
        <f>Tabla1[[#This Row],[RECHAZO ETAPA 1 (m3)]]</f>
        <v>0</v>
      </c>
      <c r="L784" s="61">
        <f>Tabla1[[#This Row],[PERMEADO ETAPA 1  (m3)]]</f>
        <v>0</v>
      </c>
      <c r="M784" s="60" t="e">
        <f>1-(Tabla1[[#This Row],[VOLUMEN ENVIADO A RO (m3)]]-Tabla1[[#This Row],[VOLUMEN ENVIADO PERMEADO RO (m3)]])/Tabla1[[#This Row],[VOLUMEN ENVIADO A RO (m3)]]</f>
        <v>#DIV/0!</v>
      </c>
      <c r="N784" s="61">
        <f>('[1]Contadores Por Turno 2026'!N786-'[1]Contadores Por Turno 2026'!N785)/1000</f>
        <v>0</v>
      </c>
      <c r="O784" s="61">
        <f>('[1]Contadores Por Turno 2026'!O786-'[1]Contadores Por Turno 2026'!O785)</f>
        <v>0</v>
      </c>
      <c r="P784" s="61">
        <f>+Tabla1[[#This Row],[ENTRADA RO 1 (m3)]]-Tabla1[[#This Row],[PERMEADO ETAPA 1  (m3)]]</f>
        <v>0</v>
      </c>
      <c r="Q784" s="60" t="e">
        <f>1-(Tabla1[[#This Row],[VOLUMEN ENVIADO A RO (m3)]]-Tabla1[[#This Row],[VOLUMEN ENVIADO PERMEADO RO (m3)]])/Tabla1[[#This Row],[VOLUMEN ENVIADO A RO (m3)]]</f>
        <v>#DIV/0!</v>
      </c>
      <c r="R784" s="61">
        <v>0</v>
      </c>
      <c r="S784" s="61" t="e">
        <f>((#REF!-#REF!))</f>
        <v>#REF!</v>
      </c>
      <c r="T784" s="61" t="e">
        <f>Tabla1[[#This Row],[ENTRADA ETAPA 2 (m3)]]-Tabla1[[#This Row],[PERMEADO ETAPA 2 (m3)]]</f>
        <v>#REF!</v>
      </c>
      <c r="U784" s="60" t="s">
        <v>18</v>
      </c>
      <c r="V784" s="61">
        <f>Tabla1[[#This Row],[VOLUMEN ENVIADO PERMEADO RO (m3)]]</f>
        <v>0</v>
      </c>
      <c r="W784" s="111" t="e">
        <f>Tabla1[[#This Row],[TOTAL CONSUMO AGUA LIMPIA PRODUCCIÓN (m3)]]+Tabla1[[#This Row],[TOTAL CONSUMO AGUA RECHAZO PRODUCCIÓN (m3)]]</f>
        <v>#REF!</v>
      </c>
      <c r="X78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4" s="111">
        <v>0</v>
      </c>
      <c r="Z784" s="111"/>
      <c r="AA784" s="111" t="e">
        <f>+Tabla1[[#This Row],[VOLUMEN CONSUMO AGUA LIMPIA TINTORERIA (m3)]]</f>
        <v>#REF!</v>
      </c>
      <c r="AB784" s="104" t="e">
        <f>Tabla1[[#This Row],[VOLUMEN CONSUMO AGUA LIMPIA TINTORERIA (m3)]]/Tabla1[[#This Row],[TOTAL CONSUMO AGUA PRODUCCIÓN (m3)]]</f>
        <v>#REF!</v>
      </c>
      <c r="AC784" s="111" t="e">
        <f>Tabla1[[#This Row],[TOTAL CONSUMO AGUA LIMPIA PRODUCCIÓN (m3)]]-Tabla1[[#This Row],[VOLUMEN CONSUMO AGUA LIMPIA LAVANDERIA (m3)]]</f>
        <v>#REF!</v>
      </c>
      <c r="AD784" s="111">
        <v>0</v>
      </c>
      <c r="AE784" s="115"/>
      <c r="AF784" s="115">
        <v>65</v>
      </c>
      <c r="AG784" s="115">
        <v>45</v>
      </c>
      <c r="AH784" s="115">
        <f>Tabla1[[#This Row],[VOLUMEN CONSUMO AGUA LIMPIA LAVANDERIA (m3)]]</f>
        <v>0</v>
      </c>
      <c r="AI784" s="104" t="e">
        <f>Tabla1[[#This Row],[VOLUMEN CONSUMO AGUA LIMPIA LAVANDERIA (m3)]]/Tabla1[[#This Row],[TOTAL CONSUMO AGUA PRODUCCIÓN (m3)]]</f>
        <v>#REF!</v>
      </c>
      <c r="AJ784" s="115">
        <f>'[1]Contadores Por Turno 2026'!D786-'[1]Contadores Por Turno 2026'!D785</f>
        <v>0</v>
      </c>
      <c r="AK784" s="115">
        <v>0</v>
      </c>
      <c r="AL784" s="115"/>
      <c r="AM784" s="115">
        <v>19</v>
      </c>
      <c r="AN784" s="115">
        <v>0</v>
      </c>
      <c r="AO784" s="220">
        <f>'[1]Contadores Por Turno 2026'!R786-'[1]Contadores Por Turno 2026'!R785</f>
        <v>0</v>
      </c>
      <c r="AP784" s="114" t="str">
        <f t="shared" ref="AP784:AP847" si="6">IF(ISERROR(1-(W784-AO784)/W784),"%",(1-(W784-AO784)/W784))</f>
        <v>%</v>
      </c>
      <c r="AQ784" s="220">
        <v>0</v>
      </c>
      <c r="AR784" s="220">
        <v>8</v>
      </c>
      <c r="AS784" s="115">
        <f>'[1]Contadores Por Turno 2026'!L786-'[1]Contadores Por Turno 2026'!L785</f>
        <v>0</v>
      </c>
      <c r="AT784" s="220" t="e">
        <f>#REF!-#REF!</f>
        <v>#REF!</v>
      </c>
      <c r="AU784" s="112">
        <f>'[1]Contadores Por Turno 2026'!U786-'[1]Contadores Por Turno 2026'!U785</f>
        <v>0</v>
      </c>
      <c r="AV784" s="112">
        <f>'[1]Contadores Por Turno 2026'!V786-'[1]Contadores Por Turno 2026'!V785</f>
        <v>0</v>
      </c>
      <c r="AW784" s="112">
        <f>'[1]Contadores Por Turno 2026'!W786-'[1]Contadores Por Turno 2026'!W785</f>
        <v>0</v>
      </c>
      <c r="AX784" s="112"/>
      <c r="AY784" s="112">
        <f>('[1]Contadores Por Turno 2026'!AD786-'[1]Contadores Por Turno 2026'!AD785)</f>
        <v>0</v>
      </c>
      <c r="AZ784" s="112">
        <f>('[1]Contadores Por Turno 2026'!S786-'[1]Contadores Por Turno 2026'!S785)/1000</f>
        <v>0</v>
      </c>
      <c r="BA784" s="225"/>
      <c r="BB784" s="4"/>
    </row>
    <row r="785" spans="1:54" ht="15.75" thickBot="1" x14ac:dyDescent="0.3">
      <c r="A785" s="25">
        <f>+A784+1</f>
        <v>46284</v>
      </c>
      <c r="B785" s="26">
        <v>1</v>
      </c>
      <c r="C785" s="26">
        <f>WEEKNUM(Tabla1[[#This Row],[FECHA]],2)</f>
        <v>38</v>
      </c>
      <c r="D785" s="26">
        <f>DAY(Tabla1[[#This Row],[FECHA]])</f>
        <v>19</v>
      </c>
      <c r="E785" s="26" t="e">
        <f>#REF!-#REF!</f>
        <v>#REF!</v>
      </c>
      <c r="F785" s="26" t="e">
        <f>#REF!-#REF!</f>
        <v>#REF!</v>
      </c>
      <c r="G785" s="26"/>
      <c r="H7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5" s="26">
        <f>('[1]Contadores Por Turno 2026'!C787-'[1]Contadores Por Turno 2026'!C786)*10</f>
        <v>0</v>
      </c>
      <c r="J785" s="57">
        <f>Tabla1[[#This Row],[ENTRADA RO 1 (m3)]]</f>
        <v>0</v>
      </c>
      <c r="K785" s="57">
        <f>Tabla1[[#This Row],[RECHAZO ETAPA 1 (m3)]]</f>
        <v>0</v>
      </c>
      <c r="L785" s="57">
        <f>Tabla1[[#This Row],[PERMEADO ETAPA 1  (m3)]]</f>
        <v>0</v>
      </c>
      <c r="M785" s="56" t="e">
        <f>1-(Tabla1[[#This Row],[VOLUMEN ENVIADO A RO (m3)]]-Tabla1[[#This Row],[VOLUMEN ENVIADO PERMEADO RO (m3)]])/Tabla1[[#This Row],[VOLUMEN ENVIADO A RO (m3)]]</f>
        <v>#DIV/0!</v>
      </c>
      <c r="N785" s="57">
        <f>('[1]Contadores Por Turno 2026'!N787-'[1]Contadores Por Turno 2026'!N786)/1000</f>
        <v>0</v>
      </c>
      <c r="O785" s="57">
        <f>('[1]Contadores Por Turno 2026'!O787-'[1]Contadores Por Turno 2026'!O786)</f>
        <v>0</v>
      </c>
      <c r="P785" s="57">
        <f>+Tabla1[[#This Row],[ENTRADA RO 1 (m3)]]-Tabla1[[#This Row],[PERMEADO ETAPA 1  (m3)]]</f>
        <v>0</v>
      </c>
      <c r="Q785" s="56" t="e">
        <f>1-(Tabla1[[#This Row],[VOLUMEN ENVIADO A RO (m3)]]-Tabla1[[#This Row],[VOLUMEN ENVIADO PERMEADO RO (m3)]])/Tabla1[[#This Row],[VOLUMEN ENVIADO A RO (m3)]]</f>
        <v>#DIV/0!</v>
      </c>
      <c r="R785" s="57">
        <v>0</v>
      </c>
      <c r="S785" s="57" t="e">
        <f>((#REF!-#REF!))</f>
        <v>#REF!</v>
      </c>
      <c r="T785" s="57" t="e">
        <f>Tabla1[[#This Row],[ENTRADA ETAPA 2 (m3)]]-Tabla1[[#This Row],[PERMEADO ETAPA 2 (m3)]]</f>
        <v>#REF!</v>
      </c>
      <c r="U785" s="56" t="s">
        <v>18</v>
      </c>
      <c r="V785" s="57">
        <f>Tabla1[[#This Row],[VOLUMEN ENVIADO PERMEADO RO (m3)]]</f>
        <v>0</v>
      </c>
      <c r="W785" s="101" t="e">
        <f>Tabla1[[#This Row],[TOTAL CONSUMO AGUA LIMPIA PRODUCCIÓN (m3)]]+Tabla1[[#This Row],[TOTAL CONSUMO AGUA RECHAZO PRODUCCIÓN (m3)]]</f>
        <v>#REF!</v>
      </c>
      <c r="X78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5" s="101">
        <v>0</v>
      </c>
      <c r="Z785" s="101"/>
      <c r="AA785" s="101" t="e">
        <f>+Tabla1[[#This Row],[VOLUMEN CONSUMO AGUA LIMPIA TINTORERIA (m3)]]</f>
        <v>#REF!</v>
      </c>
      <c r="AB785" s="104" t="e">
        <f>Tabla1[[#This Row],[VOLUMEN CONSUMO AGUA LIMPIA TINTORERIA (m3)]]/Tabla1[[#This Row],[TOTAL CONSUMO AGUA PRODUCCIÓN (m3)]]</f>
        <v>#REF!</v>
      </c>
      <c r="AC785" s="101" t="e">
        <f>Tabla1[[#This Row],[TOTAL CONSUMO AGUA LIMPIA PRODUCCIÓN (m3)]]-Tabla1[[#This Row],[VOLUMEN CONSUMO AGUA LIMPIA LAVANDERIA (m3)]]</f>
        <v>#REF!</v>
      </c>
      <c r="AD785" s="101">
        <v>0</v>
      </c>
      <c r="AE785" s="105"/>
      <c r="AF785" s="105">
        <v>65</v>
      </c>
      <c r="AG785" s="105">
        <v>45</v>
      </c>
      <c r="AH785" s="105">
        <f>Tabla1[[#This Row],[VOLUMEN CONSUMO AGUA LIMPIA LAVANDERIA (m3)]]</f>
        <v>0</v>
      </c>
      <c r="AI785" s="104" t="e">
        <f>Tabla1[[#This Row],[VOLUMEN CONSUMO AGUA LIMPIA LAVANDERIA (m3)]]/Tabla1[[#This Row],[TOTAL CONSUMO AGUA PRODUCCIÓN (m3)]]</f>
        <v>#REF!</v>
      </c>
      <c r="AJ785" s="105">
        <f>'[1]Contadores Por Turno 2026'!D787-'[1]Contadores Por Turno 2026'!D786</f>
        <v>0</v>
      </c>
      <c r="AK785" s="105">
        <v>0</v>
      </c>
      <c r="AL785" s="105"/>
      <c r="AM785" s="105">
        <v>19</v>
      </c>
      <c r="AN785" s="105">
        <v>0</v>
      </c>
      <c r="AO785" s="218">
        <f>'[1]Contadores Por Turno 2026'!R787-'[1]Contadores Por Turno 2026'!R786</f>
        <v>0</v>
      </c>
      <c r="AP785" s="104" t="str">
        <f t="shared" si="6"/>
        <v>%</v>
      </c>
      <c r="AQ785" s="218">
        <v>0</v>
      </c>
      <c r="AR785" s="218">
        <v>8</v>
      </c>
      <c r="AS785" s="105">
        <f>'[1]Contadores Por Turno 2026'!L787-'[1]Contadores Por Turno 2026'!L786</f>
        <v>0</v>
      </c>
      <c r="AT785" s="218" t="e">
        <f>#REF!-#REF!</f>
        <v>#REF!</v>
      </c>
      <c r="AU785" s="102">
        <f>'[1]Contadores Por Turno 2026'!U787-'[1]Contadores Por Turno 2026'!U786</f>
        <v>0</v>
      </c>
      <c r="AV785" s="102">
        <f>'[1]Contadores Por Turno 2026'!V787-'[1]Contadores Por Turno 2026'!V786</f>
        <v>0</v>
      </c>
      <c r="AW785" s="102">
        <f>'[1]Contadores Por Turno 2026'!W787-'[1]Contadores Por Turno 2026'!W786</f>
        <v>0</v>
      </c>
      <c r="AX785" s="102"/>
      <c r="AY785" s="345">
        <f>('[1]Contadores Por Turno 2026'!AD787-'[1]Contadores Por Turno 2026'!AD786)</f>
        <v>0</v>
      </c>
      <c r="AZ785" s="345">
        <f>('[1]Contadores Por Turno 2026'!S787-'[1]Contadores Por Turno 2026'!S786)/1000</f>
        <v>0</v>
      </c>
      <c r="BA785" s="225"/>
      <c r="BB785" s="4"/>
    </row>
    <row r="786" spans="1:54" ht="15.75" thickBot="1" x14ac:dyDescent="0.3">
      <c r="A786" s="23">
        <f>+A785</f>
        <v>46284</v>
      </c>
      <c r="B786" s="17">
        <v>2</v>
      </c>
      <c r="C786" s="17">
        <f>WEEKNUM(Tabla1[[#This Row],[FECHA]],2)</f>
        <v>38</v>
      </c>
      <c r="D786" s="17">
        <f>DAY(Tabla1[[#This Row],[FECHA]])</f>
        <v>19</v>
      </c>
      <c r="E786" s="17" t="e">
        <f>#REF!-#REF!</f>
        <v>#REF!</v>
      </c>
      <c r="F786" s="17" t="e">
        <f>#REF!-#REF!</f>
        <v>#REF!</v>
      </c>
      <c r="H78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6" s="17">
        <f>('[1]Contadores Por Turno 2026'!C788-'[1]Contadores Por Turno 2026'!C787)*10</f>
        <v>0</v>
      </c>
      <c r="J786" s="59">
        <f>Tabla1[[#This Row],[ENTRADA RO 1 (m3)]]</f>
        <v>0</v>
      </c>
      <c r="K786" s="59">
        <f>Tabla1[[#This Row],[RECHAZO ETAPA 1 (m3)]]</f>
        <v>0</v>
      </c>
      <c r="L786" s="59">
        <f>Tabla1[[#This Row],[PERMEADO ETAPA 1  (m3)]]</f>
        <v>0</v>
      </c>
      <c r="M786" s="58" t="e">
        <f>1-(Tabla1[[#This Row],[VOLUMEN ENVIADO A RO (m3)]]-Tabla1[[#This Row],[VOLUMEN ENVIADO PERMEADO RO (m3)]])/Tabla1[[#This Row],[VOLUMEN ENVIADO A RO (m3)]]</f>
        <v>#DIV/0!</v>
      </c>
      <c r="N786" s="59">
        <f>('[1]Contadores Por Turno 2026'!N788-'[1]Contadores Por Turno 2026'!N787)/1000</f>
        <v>0</v>
      </c>
      <c r="O786" s="59">
        <f>('[1]Contadores Por Turno 2026'!O788-'[1]Contadores Por Turno 2026'!O787)</f>
        <v>0</v>
      </c>
      <c r="P786" s="59">
        <f>+Tabla1[[#This Row],[ENTRADA RO 1 (m3)]]-Tabla1[[#This Row],[PERMEADO ETAPA 1  (m3)]]</f>
        <v>0</v>
      </c>
      <c r="Q786" s="58" t="e">
        <f>1-(Tabla1[[#This Row],[VOLUMEN ENVIADO A RO (m3)]]-Tabla1[[#This Row],[VOLUMEN ENVIADO PERMEADO RO (m3)]])/Tabla1[[#This Row],[VOLUMEN ENVIADO A RO (m3)]]</f>
        <v>#DIV/0!</v>
      </c>
      <c r="R786" s="59">
        <v>0</v>
      </c>
      <c r="S786" s="59" t="e">
        <f>((#REF!-#REF!))</f>
        <v>#REF!</v>
      </c>
      <c r="T786" s="59" t="e">
        <f>Tabla1[[#This Row],[ENTRADA ETAPA 2 (m3)]]-Tabla1[[#This Row],[PERMEADO ETAPA 2 (m3)]]</f>
        <v>#REF!</v>
      </c>
      <c r="U786" s="58" t="s">
        <v>18</v>
      </c>
      <c r="V786" s="59">
        <f>Tabla1[[#This Row],[VOLUMEN ENVIADO PERMEADO RO (m3)]]</f>
        <v>0</v>
      </c>
      <c r="W786" s="106" t="e">
        <f>Tabla1[[#This Row],[TOTAL CONSUMO AGUA LIMPIA PRODUCCIÓN (m3)]]+Tabla1[[#This Row],[TOTAL CONSUMO AGUA RECHAZO PRODUCCIÓN (m3)]]</f>
        <v>#REF!</v>
      </c>
      <c r="X7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6" s="106">
        <v>0</v>
      </c>
      <c r="Z786" s="106"/>
      <c r="AA786" s="106" t="e">
        <f>+Tabla1[[#This Row],[VOLUMEN CONSUMO AGUA LIMPIA TINTORERIA (m3)]]</f>
        <v>#REF!</v>
      </c>
      <c r="AB786" s="104" t="e">
        <f>Tabla1[[#This Row],[VOLUMEN CONSUMO AGUA LIMPIA TINTORERIA (m3)]]/Tabla1[[#This Row],[TOTAL CONSUMO AGUA PRODUCCIÓN (m3)]]</f>
        <v>#REF!</v>
      </c>
      <c r="AC786" s="106" t="e">
        <f>Tabla1[[#This Row],[TOTAL CONSUMO AGUA LIMPIA PRODUCCIÓN (m3)]]-Tabla1[[#This Row],[VOLUMEN CONSUMO AGUA LIMPIA LAVANDERIA (m3)]]</f>
        <v>#REF!</v>
      </c>
      <c r="AD786" s="106">
        <v>0</v>
      </c>
      <c r="AE786" s="110"/>
      <c r="AF786" s="110">
        <v>65</v>
      </c>
      <c r="AG786" s="110">
        <v>45</v>
      </c>
      <c r="AH786" s="110">
        <f>Tabla1[[#This Row],[VOLUMEN CONSUMO AGUA LIMPIA LAVANDERIA (m3)]]</f>
        <v>0</v>
      </c>
      <c r="AI786" s="104" t="e">
        <f>Tabla1[[#This Row],[VOLUMEN CONSUMO AGUA LIMPIA LAVANDERIA (m3)]]/Tabla1[[#This Row],[TOTAL CONSUMO AGUA PRODUCCIÓN (m3)]]</f>
        <v>#REF!</v>
      </c>
      <c r="AJ786" s="110">
        <f>'[1]Contadores Por Turno 2026'!D788-'[1]Contadores Por Turno 2026'!D787</f>
        <v>0</v>
      </c>
      <c r="AK786" s="110">
        <v>0</v>
      </c>
      <c r="AL786" s="110"/>
      <c r="AM786" s="110">
        <v>19</v>
      </c>
      <c r="AN786" s="110">
        <v>0</v>
      </c>
      <c r="AO786" s="219">
        <f>'[1]Contadores Por Turno 2026'!R788-'[1]Contadores Por Turno 2026'!R787</f>
        <v>0</v>
      </c>
      <c r="AP786" s="109" t="str">
        <f t="shared" si="6"/>
        <v>%</v>
      </c>
      <c r="AQ786" s="219">
        <v>0</v>
      </c>
      <c r="AR786" s="219">
        <v>8</v>
      </c>
      <c r="AS786" s="110">
        <f>'[1]Contadores Por Turno 2026'!L788-'[1]Contadores Por Turno 2026'!L787</f>
        <v>0</v>
      </c>
      <c r="AT786" s="219" t="e">
        <f>#REF!-#REF!</f>
        <v>#REF!</v>
      </c>
      <c r="AU786" s="107">
        <f>'[1]Contadores Por Turno 2026'!U788-'[1]Contadores Por Turno 2026'!U787</f>
        <v>0</v>
      </c>
      <c r="AV786" s="107">
        <f>'[1]Contadores Por Turno 2026'!V788-'[1]Contadores Por Turno 2026'!V787</f>
        <v>0</v>
      </c>
      <c r="AW786" s="107">
        <f>'[1]Contadores Por Turno 2026'!W788-'[1]Contadores Por Turno 2026'!W787</f>
        <v>0</v>
      </c>
      <c r="AX786" s="107"/>
      <c r="AY786" s="346">
        <f>('[1]Contadores Por Turno 2026'!AD788-'[1]Contadores Por Turno 2026'!AD787)</f>
        <v>0</v>
      </c>
      <c r="AZ786" s="346">
        <f>('[1]Contadores Por Turno 2026'!S788-'[1]Contadores Por Turno 2026'!S787)/1000</f>
        <v>0</v>
      </c>
      <c r="BA786" s="225"/>
      <c r="BB786" s="4"/>
    </row>
    <row r="787" spans="1:54" ht="15.75" thickBot="1" x14ac:dyDescent="0.3">
      <c r="A787" s="27">
        <f>+A786</f>
        <v>46284</v>
      </c>
      <c r="B787" s="28">
        <v>3</v>
      </c>
      <c r="C787" s="28">
        <f>WEEKNUM(Tabla1[[#This Row],[FECHA]],2)</f>
        <v>38</v>
      </c>
      <c r="D787" s="28">
        <f>DAY(Tabla1[[#This Row],[FECHA]])</f>
        <v>19</v>
      </c>
      <c r="E787" s="28" t="e">
        <f>#REF!-#REF!</f>
        <v>#REF!</v>
      </c>
      <c r="F787" s="28" t="e">
        <f>#REF!-#REF!</f>
        <v>#REF!</v>
      </c>
      <c r="G787" s="28"/>
      <c r="H78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7" s="28">
        <f>('[1]Contadores Por Turno 2026'!C789-'[1]Contadores Por Turno 2026'!C788)*10</f>
        <v>0</v>
      </c>
      <c r="J787" s="61">
        <f>Tabla1[[#This Row],[ENTRADA RO 1 (m3)]]</f>
        <v>0</v>
      </c>
      <c r="K787" s="61">
        <f>Tabla1[[#This Row],[RECHAZO ETAPA 1 (m3)]]</f>
        <v>0</v>
      </c>
      <c r="L787" s="61">
        <f>Tabla1[[#This Row],[PERMEADO ETAPA 1  (m3)]]</f>
        <v>0</v>
      </c>
      <c r="M787" s="60" t="e">
        <f>1-(Tabla1[[#This Row],[VOLUMEN ENVIADO A RO (m3)]]-Tabla1[[#This Row],[VOLUMEN ENVIADO PERMEADO RO (m3)]])/Tabla1[[#This Row],[VOLUMEN ENVIADO A RO (m3)]]</f>
        <v>#DIV/0!</v>
      </c>
      <c r="N787" s="61">
        <f>('[1]Contadores Por Turno 2026'!N789-'[1]Contadores Por Turno 2026'!N788)/1000</f>
        <v>0</v>
      </c>
      <c r="O787" s="61">
        <f>('[1]Contadores Por Turno 2026'!O789-'[1]Contadores Por Turno 2026'!O788)</f>
        <v>0</v>
      </c>
      <c r="P787" s="61">
        <f>+Tabla1[[#This Row],[ENTRADA RO 1 (m3)]]-Tabla1[[#This Row],[PERMEADO ETAPA 1  (m3)]]</f>
        <v>0</v>
      </c>
      <c r="Q787" s="60" t="e">
        <f>1-(Tabla1[[#This Row],[VOLUMEN ENVIADO A RO (m3)]]-Tabla1[[#This Row],[VOLUMEN ENVIADO PERMEADO RO (m3)]])/Tabla1[[#This Row],[VOLUMEN ENVIADO A RO (m3)]]</f>
        <v>#DIV/0!</v>
      </c>
      <c r="R787" s="61">
        <v>0</v>
      </c>
      <c r="S787" s="61" t="e">
        <f>((#REF!-#REF!))</f>
        <v>#REF!</v>
      </c>
      <c r="T787" s="61" t="e">
        <f>Tabla1[[#This Row],[ENTRADA ETAPA 2 (m3)]]-Tabla1[[#This Row],[PERMEADO ETAPA 2 (m3)]]</f>
        <v>#REF!</v>
      </c>
      <c r="U787" s="60" t="s">
        <v>18</v>
      </c>
      <c r="V787" s="61">
        <f>Tabla1[[#This Row],[VOLUMEN ENVIADO PERMEADO RO (m3)]]</f>
        <v>0</v>
      </c>
      <c r="W787" s="111" t="e">
        <f>Tabla1[[#This Row],[TOTAL CONSUMO AGUA LIMPIA PRODUCCIÓN (m3)]]+Tabla1[[#This Row],[TOTAL CONSUMO AGUA RECHAZO PRODUCCIÓN (m3)]]</f>
        <v>#REF!</v>
      </c>
      <c r="X78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7" s="111">
        <v>0</v>
      </c>
      <c r="Z787" s="111"/>
      <c r="AA787" s="111" t="e">
        <f>+Tabla1[[#This Row],[VOLUMEN CONSUMO AGUA LIMPIA TINTORERIA (m3)]]</f>
        <v>#REF!</v>
      </c>
      <c r="AB787" s="104" t="e">
        <f>Tabla1[[#This Row],[VOLUMEN CONSUMO AGUA LIMPIA TINTORERIA (m3)]]/Tabla1[[#This Row],[TOTAL CONSUMO AGUA PRODUCCIÓN (m3)]]</f>
        <v>#REF!</v>
      </c>
      <c r="AC787" s="111" t="e">
        <f>Tabla1[[#This Row],[TOTAL CONSUMO AGUA LIMPIA PRODUCCIÓN (m3)]]-Tabla1[[#This Row],[VOLUMEN CONSUMO AGUA LIMPIA LAVANDERIA (m3)]]</f>
        <v>#REF!</v>
      </c>
      <c r="AD787" s="111">
        <v>0</v>
      </c>
      <c r="AE787" s="115"/>
      <c r="AF787" s="115">
        <v>65</v>
      </c>
      <c r="AG787" s="115">
        <v>45</v>
      </c>
      <c r="AH787" s="115">
        <f>Tabla1[[#This Row],[VOLUMEN CONSUMO AGUA LIMPIA LAVANDERIA (m3)]]</f>
        <v>0</v>
      </c>
      <c r="AI787" s="104" t="e">
        <f>Tabla1[[#This Row],[VOLUMEN CONSUMO AGUA LIMPIA LAVANDERIA (m3)]]/Tabla1[[#This Row],[TOTAL CONSUMO AGUA PRODUCCIÓN (m3)]]</f>
        <v>#REF!</v>
      </c>
      <c r="AJ787" s="115">
        <f>'[1]Contadores Por Turno 2026'!D789-'[1]Contadores Por Turno 2026'!D788</f>
        <v>0</v>
      </c>
      <c r="AK787" s="115">
        <v>0</v>
      </c>
      <c r="AL787" s="115"/>
      <c r="AM787" s="115">
        <v>19</v>
      </c>
      <c r="AN787" s="115">
        <v>0</v>
      </c>
      <c r="AO787" s="220">
        <f>'[1]Contadores Por Turno 2026'!R789-'[1]Contadores Por Turno 2026'!R788</f>
        <v>0</v>
      </c>
      <c r="AP787" s="114" t="str">
        <f t="shared" si="6"/>
        <v>%</v>
      </c>
      <c r="AQ787" s="220">
        <v>0</v>
      </c>
      <c r="AR787" s="220">
        <v>8</v>
      </c>
      <c r="AS787" s="115">
        <f>'[1]Contadores Por Turno 2026'!L789-'[1]Contadores Por Turno 2026'!L788</f>
        <v>0</v>
      </c>
      <c r="AT787" s="220" t="e">
        <f>#REF!-#REF!</f>
        <v>#REF!</v>
      </c>
      <c r="AU787" s="112">
        <f>'[1]Contadores Por Turno 2026'!U789-'[1]Contadores Por Turno 2026'!U788</f>
        <v>0</v>
      </c>
      <c r="AV787" s="112">
        <f>'[1]Contadores Por Turno 2026'!V789-'[1]Contadores Por Turno 2026'!V788</f>
        <v>0</v>
      </c>
      <c r="AW787" s="112">
        <f>'[1]Contadores Por Turno 2026'!W789-'[1]Contadores Por Turno 2026'!W788</f>
        <v>0</v>
      </c>
      <c r="AX787" s="112"/>
      <c r="AY787" s="112">
        <f>('[1]Contadores Por Turno 2026'!AD789-'[1]Contadores Por Turno 2026'!AD788)</f>
        <v>0</v>
      </c>
      <c r="AZ787" s="112">
        <f>('[1]Contadores Por Turno 2026'!S789-'[1]Contadores Por Turno 2026'!S788)/1000</f>
        <v>0</v>
      </c>
      <c r="BA787" s="225"/>
      <c r="BB787" s="4"/>
    </row>
    <row r="788" spans="1:54" ht="15.75" thickBot="1" x14ac:dyDescent="0.3">
      <c r="A788" s="25">
        <f>+A787+1</f>
        <v>46285</v>
      </c>
      <c r="B788" s="26">
        <v>1</v>
      </c>
      <c r="C788" s="26">
        <f>WEEKNUM(Tabla1[[#This Row],[FECHA]],2)</f>
        <v>38</v>
      </c>
      <c r="D788" s="26">
        <f>DAY(Tabla1[[#This Row],[FECHA]])</f>
        <v>20</v>
      </c>
      <c r="E788" s="26" t="e">
        <f>#REF!-#REF!</f>
        <v>#REF!</v>
      </c>
      <c r="F788" s="26" t="e">
        <f>#REF!-#REF!</f>
        <v>#REF!</v>
      </c>
      <c r="G788" s="26"/>
      <c r="H7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8" s="26">
        <f>('[1]Contadores Por Turno 2026'!C790-'[1]Contadores Por Turno 2026'!C789)*10</f>
        <v>0</v>
      </c>
      <c r="J788" s="57">
        <f>Tabla1[[#This Row],[ENTRADA RO 1 (m3)]]</f>
        <v>0</v>
      </c>
      <c r="K788" s="57">
        <f>Tabla1[[#This Row],[RECHAZO ETAPA 1 (m3)]]</f>
        <v>0</v>
      </c>
      <c r="L788" s="57">
        <f>Tabla1[[#This Row],[PERMEADO ETAPA 1  (m3)]]</f>
        <v>0</v>
      </c>
      <c r="M788" s="56" t="e">
        <f>1-(Tabla1[[#This Row],[VOLUMEN ENVIADO A RO (m3)]]-Tabla1[[#This Row],[VOLUMEN ENVIADO PERMEADO RO (m3)]])/Tabla1[[#This Row],[VOLUMEN ENVIADO A RO (m3)]]</f>
        <v>#DIV/0!</v>
      </c>
      <c r="N788" s="57">
        <f>('[1]Contadores Por Turno 2026'!N790-'[1]Contadores Por Turno 2026'!N789)/1000</f>
        <v>0</v>
      </c>
      <c r="O788" s="57">
        <f>('[1]Contadores Por Turno 2026'!O790-'[1]Contadores Por Turno 2026'!O789)</f>
        <v>0</v>
      </c>
      <c r="P788" s="57">
        <f>+Tabla1[[#This Row],[ENTRADA RO 1 (m3)]]-Tabla1[[#This Row],[PERMEADO ETAPA 1  (m3)]]</f>
        <v>0</v>
      </c>
      <c r="Q788" s="56" t="e">
        <f>1-(Tabla1[[#This Row],[VOLUMEN ENVIADO A RO (m3)]]-Tabla1[[#This Row],[VOLUMEN ENVIADO PERMEADO RO (m3)]])/Tabla1[[#This Row],[VOLUMEN ENVIADO A RO (m3)]]</f>
        <v>#DIV/0!</v>
      </c>
      <c r="R788" s="57">
        <v>0</v>
      </c>
      <c r="S788" s="57" t="e">
        <f>((#REF!-#REF!))</f>
        <v>#REF!</v>
      </c>
      <c r="T788" s="57" t="e">
        <f>Tabla1[[#This Row],[ENTRADA ETAPA 2 (m3)]]-Tabla1[[#This Row],[PERMEADO ETAPA 2 (m3)]]</f>
        <v>#REF!</v>
      </c>
      <c r="U788" s="56" t="s">
        <v>18</v>
      </c>
      <c r="V788" s="57">
        <f>Tabla1[[#This Row],[VOLUMEN ENVIADO PERMEADO RO (m3)]]</f>
        <v>0</v>
      </c>
      <c r="W788" s="101" t="e">
        <f>Tabla1[[#This Row],[TOTAL CONSUMO AGUA LIMPIA PRODUCCIÓN (m3)]]+Tabla1[[#This Row],[TOTAL CONSUMO AGUA RECHAZO PRODUCCIÓN (m3)]]</f>
        <v>#REF!</v>
      </c>
      <c r="X78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8" s="101">
        <v>0</v>
      </c>
      <c r="Z788" s="101"/>
      <c r="AA788" s="101" t="e">
        <f>+Tabla1[[#This Row],[VOLUMEN CONSUMO AGUA LIMPIA TINTORERIA (m3)]]</f>
        <v>#REF!</v>
      </c>
      <c r="AB788" s="104" t="e">
        <f>Tabla1[[#This Row],[VOLUMEN CONSUMO AGUA LIMPIA TINTORERIA (m3)]]/Tabla1[[#This Row],[TOTAL CONSUMO AGUA PRODUCCIÓN (m3)]]</f>
        <v>#REF!</v>
      </c>
      <c r="AC788" s="101" t="e">
        <f>Tabla1[[#This Row],[TOTAL CONSUMO AGUA LIMPIA PRODUCCIÓN (m3)]]-Tabla1[[#This Row],[VOLUMEN CONSUMO AGUA LIMPIA LAVANDERIA (m3)]]</f>
        <v>#REF!</v>
      </c>
      <c r="AD788" s="101">
        <v>0</v>
      </c>
      <c r="AE788" s="105"/>
      <c r="AF788" s="105">
        <v>65</v>
      </c>
      <c r="AG788" s="105">
        <v>45</v>
      </c>
      <c r="AH788" s="105">
        <f>Tabla1[[#This Row],[VOLUMEN CONSUMO AGUA LIMPIA LAVANDERIA (m3)]]</f>
        <v>0</v>
      </c>
      <c r="AI788" s="104" t="e">
        <f>Tabla1[[#This Row],[VOLUMEN CONSUMO AGUA LIMPIA LAVANDERIA (m3)]]/Tabla1[[#This Row],[TOTAL CONSUMO AGUA PRODUCCIÓN (m3)]]</f>
        <v>#REF!</v>
      </c>
      <c r="AJ788" s="105">
        <f>'[1]Contadores Por Turno 2026'!D790-'[1]Contadores Por Turno 2026'!D789</f>
        <v>0</v>
      </c>
      <c r="AK788" s="105">
        <v>0</v>
      </c>
      <c r="AL788" s="105"/>
      <c r="AM788" s="105">
        <v>19</v>
      </c>
      <c r="AN788" s="105">
        <v>0</v>
      </c>
      <c r="AO788" s="218">
        <f>'[1]Contadores Por Turno 2026'!R790-'[1]Contadores Por Turno 2026'!R789</f>
        <v>0</v>
      </c>
      <c r="AP788" s="104" t="str">
        <f t="shared" si="6"/>
        <v>%</v>
      </c>
      <c r="AQ788" s="218">
        <v>0</v>
      </c>
      <c r="AR788" s="218">
        <v>8</v>
      </c>
      <c r="AS788" s="105">
        <f>'[1]Contadores Por Turno 2026'!L790-'[1]Contadores Por Turno 2026'!L789</f>
        <v>0</v>
      </c>
      <c r="AT788" s="218" t="e">
        <f>#REF!-#REF!</f>
        <v>#REF!</v>
      </c>
      <c r="AU788" s="102">
        <f>'[1]Contadores Por Turno 2026'!U790-'[1]Contadores Por Turno 2026'!U789</f>
        <v>0</v>
      </c>
      <c r="AV788" s="102">
        <f>'[1]Contadores Por Turno 2026'!V790-'[1]Contadores Por Turno 2026'!V789</f>
        <v>0</v>
      </c>
      <c r="AW788" s="102">
        <f>'[1]Contadores Por Turno 2026'!W790-'[1]Contadores Por Turno 2026'!W789</f>
        <v>0</v>
      </c>
      <c r="AX788" s="102"/>
      <c r="AY788" s="345">
        <f>('[1]Contadores Por Turno 2026'!AD790-'[1]Contadores Por Turno 2026'!AD789)</f>
        <v>0</v>
      </c>
      <c r="AZ788" s="345">
        <f>('[1]Contadores Por Turno 2026'!S790-'[1]Contadores Por Turno 2026'!S789)/1000</f>
        <v>0</v>
      </c>
      <c r="BA788" s="225"/>
      <c r="BB788" s="4"/>
    </row>
    <row r="789" spans="1:54" ht="15.75" thickBot="1" x14ac:dyDescent="0.3">
      <c r="A789" s="23">
        <f>+A788</f>
        <v>46285</v>
      </c>
      <c r="B789" s="17">
        <v>2</v>
      </c>
      <c r="C789" s="17">
        <f>WEEKNUM(Tabla1[[#This Row],[FECHA]],2)</f>
        <v>38</v>
      </c>
      <c r="D789" s="17">
        <f>DAY(Tabla1[[#This Row],[FECHA]])</f>
        <v>20</v>
      </c>
      <c r="E789" s="17" t="e">
        <f>#REF!-#REF!</f>
        <v>#REF!</v>
      </c>
      <c r="F789" s="17" t="e">
        <f>#REF!-#REF!</f>
        <v>#REF!</v>
      </c>
      <c r="H78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9" s="17">
        <f>('[1]Contadores Por Turno 2026'!C791-'[1]Contadores Por Turno 2026'!C790)*10</f>
        <v>0</v>
      </c>
      <c r="J789" s="59">
        <f>Tabla1[[#This Row],[ENTRADA RO 1 (m3)]]</f>
        <v>0</v>
      </c>
      <c r="K789" s="59">
        <f>Tabla1[[#This Row],[RECHAZO ETAPA 1 (m3)]]</f>
        <v>0</v>
      </c>
      <c r="L789" s="59">
        <f>Tabla1[[#This Row],[PERMEADO ETAPA 1  (m3)]]</f>
        <v>0</v>
      </c>
      <c r="M789" s="58" t="e">
        <f>1-(Tabla1[[#This Row],[VOLUMEN ENVIADO A RO (m3)]]-Tabla1[[#This Row],[VOLUMEN ENVIADO PERMEADO RO (m3)]])/Tabla1[[#This Row],[VOLUMEN ENVIADO A RO (m3)]]</f>
        <v>#DIV/0!</v>
      </c>
      <c r="N789" s="59">
        <f>('[1]Contadores Por Turno 2026'!N791-'[1]Contadores Por Turno 2026'!N790)/1000</f>
        <v>0</v>
      </c>
      <c r="O789" s="59">
        <f>('[1]Contadores Por Turno 2026'!O791-'[1]Contadores Por Turno 2026'!O790)</f>
        <v>0</v>
      </c>
      <c r="P789" s="59">
        <f>+Tabla1[[#This Row],[ENTRADA RO 1 (m3)]]-Tabla1[[#This Row],[PERMEADO ETAPA 1  (m3)]]</f>
        <v>0</v>
      </c>
      <c r="Q789" s="58" t="e">
        <f>1-(Tabla1[[#This Row],[VOLUMEN ENVIADO A RO (m3)]]-Tabla1[[#This Row],[VOLUMEN ENVIADO PERMEADO RO (m3)]])/Tabla1[[#This Row],[VOLUMEN ENVIADO A RO (m3)]]</f>
        <v>#DIV/0!</v>
      </c>
      <c r="R789" s="59">
        <v>0</v>
      </c>
      <c r="S789" s="59" t="e">
        <f>((#REF!-#REF!))</f>
        <v>#REF!</v>
      </c>
      <c r="T789" s="59" t="e">
        <f>Tabla1[[#This Row],[ENTRADA ETAPA 2 (m3)]]-Tabla1[[#This Row],[PERMEADO ETAPA 2 (m3)]]</f>
        <v>#REF!</v>
      </c>
      <c r="U789" s="58" t="s">
        <v>18</v>
      </c>
      <c r="V789" s="59">
        <f>Tabla1[[#This Row],[VOLUMEN ENVIADO PERMEADO RO (m3)]]</f>
        <v>0</v>
      </c>
      <c r="W789" s="106" t="e">
        <f>Tabla1[[#This Row],[TOTAL CONSUMO AGUA LIMPIA PRODUCCIÓN (m3)]]+Tabla1[[#This Row],[TOTAL CONSUMO AGUA RECHAZO PRODUCCIÓN (m3)]]</f>
        <v>#REF!</v>
      </c>
      <c r="X7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9" s="106">
        <v>0</v>
      </c>
      <c r="Z789" s="106"/>
      <c r="AA789" s="106" t="e">
        <f>+Tabla1[[#This Row],[VOLUMEN CONSUMO AGUA LIMPIA TINTORERIA (m3)]]</f>
        <v>#REF!</v>
      </c>
      <c r="AB789" s="104" t="e">
        <f>Tabla1[[#This Row],[VOLUMEN CONSUMO AGUA LIMPIA TINTORERIA (m3)]]/Tabla1[[#This Row],[TOTAL CONSUMO AGUA PRODUCCIÓN (m3)]]</f>
        <v>#REF!</v>
      </c>
      <c r="AC789" s="106" t="e">
        <f>Tabla1[[#This Row],[TOTAL CONSUMO AGUA LIMPIA PRODUCCIÓN (m3)]]-Tabla1[[#This Row],[VOLUMEN CONSUMO AGUA LIMPIA LAVANDERIA (m3)]]</f>
        <v>#REF!</v>
      </c>
      <c r="AD789" s="106">
        <v>0</v>
      </c>
      <c r="AE789" s="110"/>
      <c r="AF789" s="110">
        <v>65</v>
      </c>
      <c r="AG789" s="110">
        <v>45</v>
      </c>
      <c r="AH789" s="110">
        <f>Tabla1[[#This Row],[VOLUMEN CONSUMO AGUA LIMPIA LAVANDERIA (m3)]]</f>
        <v>0</v>
      </c>
      <c r="AI789" s="104" t="e">
        <f>Tabla1[[#This Row],[VOLUMEN CONSUMO AGUA LIMPIA LAVANDERIA (m3)]]/Tabla1[[#This Row],[TOTAL CONSUMO AGUA PRODUCCIÓN (m3)]]</f>
        <v>#REF!</v>
      </c>
      <c r="AJ789" s="110">
        <f>'[1]Contadores Por Turno 2026'!D791-'[1]Contadores Por Turno 2026'!D790</f>
        <v>0</v>
      </c>
      <c r="AK789" s="110">
        <v>0</v>
      </c>
      <c r="AL789" s="110"/>
      <c r="AM789" s="110">
        <v>19</v>
      </c>
      <c r="AN789" s="110">
        <v>0</v>
      </c>
      <c r="AO789" s="219">
        <f>'[1]Contadores Por Turno 2026'!R791-'[1]Contadores Por Turno 2026'!R790</f>
        <v>0</v>
      </c>
      <c r="AP789" s="109" t="str">
        <f t="shared" si="6"/>
        <v>%</v>
      </c>
      <c r="AQ789" s="219">
        <v>0</v>
      </c>
      <c r="AR789" s="219">
        <v>8</v>
      </c>
      <c r="AS789" s="110">
        <f>'[1]Contadores Por Turno 2026'!L791-'[1]Contadores Por Turno 2026'!L790</f>
        <v>0</v>
      </c>
      <c r="AT789" s="219" t="e">
        <f>#REF!-#REF!</f>
        <v>#REF!</v>
      </c>
      <c r="AU789" s="107">
        <f>'[1]Contadores Por Turno 2026'!U791-'[1]Contadores Por Turno 2026'!U790</f>
        <v>0</v>
      </c>
      <c r="AV789" s="107">
        <f>'[1]Contadores Por Turno 2026'!V791-'[1]Contadores Por Turno 2026'!V790</f>
        <v>0</v>
      </c>
      <c r="AW789" s="107">
        <f>'[1]Contadores Por Turno 2026'!W791-'[1]Contadores Por Turno 2026'!W790</f>
        <v>0</v>
      </c>
      <c r="AX789" s="107"/>
      <c r="AY789" s="346">
        <f>('[1]Contadores Por Turno 2026'!AD791-'[1]Contadores Por Turno 2026'!AD790)</f>
        <v>0</v>
      </c>
      <c r="AZ789" s="346">
        <f>('[1]Contadores Por Turno 2026'!S791-'[1]Contadores Por Turno 2026'!S790)/1000</f>
        <v>0</v>
      </c>
      <c r="BA789" s="225"/>
      <c r="BB789" s="4"/>
    </row>
    <row r="790" spans="1:54" ht="15.75" thickBot="1" x14ac:dyDescent="0.3">
      <c r="A790" s="27">
        <f>+A789</f>
        <v>46285</v>
      </c>
      <c r="B790" s="28">
        <v>3</v>
      </c>
      <c r="C790" s="28">
        <f>WEEKNUM(Tabla1[[#This Row],[FECHA]],2)</f>
        <v>38</v>
      </c>
      <c r="D790" s="28">
        <f>DAY(Tabla1[[#This Row],[FECHA]])</f>
        <v>20</v>
      </c>
      <c r="E790" s="28" t="e">
        <f>#REF!-#REF!</f>
        <v>#REF!</v>
      </c>
      <c r="F790" s="28" t="e">
        <f>#REF!-#REF!</f>
        <v>#REF!</v>
      </c>
      <c r="G790" s="28"/>
      <c r="H79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0" s="28">
        <f>('[1]Contadores Por Turno 2026'!C792-'[1]Contadores Por Turno 2026'!C791)*10</f>
        <v>0</v>
      </c>
      <c r="J790" s="61">
        <f>Tabla1[[#This Row],[ENTRADA RO 1 (m3)]]</f>
        <v>0</v>
      </c>
      <c r="K790" s="61">
        <f>Tabla1[[#This Row],[RECHAZO ETAPA 1 (m3)]]</f>
        <v>0</v>
      </c>
      <c r="L790" s="61">
        <f>Tabla1[[#This Row],[PERMEADO ETAPA 1  (m3)]]</f>
        <v>0</v>
      </c>
      <c r="M790" s="60" t="e">
        <f>1-(Tabla1[[#This Row],[VOLUMEN ENVIADO A RO (m3)]]-Tabla1[[#This Row],[VOLUMEN ENVIADO PERMEADO RO (m3)]])/Tabla1[[#This Row],[VOLUMEN ENVIADO A RO (m3)]]</f>
        <v>#DIV/0!</v>
      </c>
      <c r="N790" s="61">
        <f>('[1]Contadores Por Turno 2026'!N792-'[1]Contadores Por Turno 2026'!N791)/1000</f>
        <v>0</v>
      </c>
      <c r="O790" s="61">
        <f>('[1]Contadores Por Turno 2026'!O792-'[1]Contadores Por Turno 2026'!O791)</f>
        <v>0</v>
      </c>
      <c r="P790" s="61">
        <f>+Tabla1[[#This Row],[ENTRADA RO 1 (m3)]]-Tabla1[[#This Row],[PERMEADO ETAPA 1  (m3)]]</f>
        <v>0</v>
      </c>
      <c r="Q790" s="60" t="e">
        <f>1-(Tabla1[[#This Row],[VOLUMEN ENVIADO A RO (m3)]]-Tabla1[[#This Row],[VOLUMEN ENVIADO PERMEADO RO (m3)]])/Tabla1[[#This Row],[VOLUMEN ENVIADO A RO (m3)]]</f>
        <v>#DIV/0!</v>
      </c>
      <c r="R790" s="61">
        <v>0</v>
      </c>
      <c r="S790" s="61" t="e">
        <f>((#REF!-#REF!))</f>
        <v>#REF!</v>
      </c>
      <c r="T790" s="61" t="e">
        <f>Tabla1[[#This Row],[ENTRADA ETAPA 2 (m3)]]-Tabla1[[#This Row],[PERMEADO ETAPA 2 (m3)]]</f>
        <v>#REF!</v>
      </c>
      <c r="U790" s="60" t="s">
        <v>18</v>
      </c>
      <c r="V790" s="61">
        <f>Tabla1[[#This Row],[VOLUMEN ENVIADO PERMEADO RO (m3)]]</f>
        <v>0</v>
      </c>
      <c r="W790" s="111" t="e">
        <f>Tabla1[[#This Row],[TOTAL CONSUMO AGUA LIMPIA PRODUCCIÓN (m3)]]+Tabla1[[#This Row],[TOTAL CONSUMO AGUA RECHAZO PRODUCCIÓN (m3)]]</f>
        <v>#REF!</v>
      </c>
      <c r="X79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0" s="111">
        <v>0</v>
      </c>
      <c r="Z790" s="111"/>
      <c r="AA790" s="111" t="e">
        <f>+Tabla1[[#This Row],[VOLUMEN CONSUMO AGUA LIMPIA TINTORERIA (m3)]]</f>
        <v>#REF!</v>
      </c>
      <c r="AB790" s="104" t="e">
        <f>Tabla1[[#This Row],[VOLUMEN CONSUMO AGUA LIMPIA TINTORERIA (m3)]]/Tabla1[[#This Row],[TOTAL CONSUMO AGUA PRODUCCIÓN (m3)]]</f>
        <v>#REF!</v>
      </c>
      <c r="AC790" s="111" t="e">
        <f>Tabla1[[#This Row],[TOTAL CONSUMO AGUA LIMPIA PRODUCCIÓN (m3)]]-Tabla1[[#This Row],[VOLUMEN CONSUMO AGUA LIMPIA LAVANDERIA (m3)]]</f>
        <v>#REF!</v>
      </c>
      <c r="AD790" s="111">
        <v>0</v>
      </c>
      <c r="AE790" s="115"/>
      <c r="AF790" s="115">
        <v>65</v>
      </c>
      <c r="AG790" s="115">
        <v>45</v>
      </c>
      <c r="AH790" s="115">
        <f>Tabla1[[#This Row],[VOLUMEN CONSUMO AGUA LIMPIA LAVANDERIA (m3)]]</f>
        <v>0</v>
      </c>
      <c r="AI790" s="104" t="e">
        <f>Tabla1[[#This Row],[VOLUMEN CONSUMO AGUA LIMPIA LAVANDERIA (m3)]]/Tabla1[[#This Row],[TOTAL CONSUMO AGUA PRODUCCIÓN (m3)]]</f>
        <v>#REF!</v>
      </c>
      <c r="AJ790" s="115">
        <f>'[1]Contadores Por Turno 2026'!D792-'[1]Contadores Por Turno 2026'!D791</f>
        <v>0</v>
      </c>
      <c r="AK790" s="115">
        <v>0</v>
      </c>
      <c r="AL790" s="115"/>
      <c r="AM790" s="115">
        <v>19</v>
      </c>
      <c r="AN790" s="115">
        <v>0</v>
      </c>
      <c r="AO790" s="220">
        <f>'[1]Contadores Por Turno 2026'!R792-'[1]Contadores Por Turno 2026'!R791</f>
        <v>0</v>
      </c>
      <c r="AP790" s="114" t="str">
        <f t="shared" si="6"/>
        <v>%</v>
      </c>
      <c r="AQ790" s="220">
        <v>0</v>
      </c>
      <c r="AR790" s="220">
        <v>8</v>
      </c>
      <c r="AS790" s="115">
        <f>'[1]Contadores Por Turno 2026'!L792-'[1]Contadores Por Turno 2026'!L791</f>
        <v>0</v>
      </c>
      <c r="AT790" s="220" t="e">
        <f>#REF!-#REF!</f>
        <v>#REF!</v>
      </c>
      <c r="AU790" s="112">
        <f>'[1]Contadores Por Turno 2026'!U792-'[1]Contadores Por Turno 2026'!U791</f>
        <v>0</v>
      </c>
      <c r="AV790" s="112">
        <f>'[1]Contadores Por Turno 2026'!V792-'[1]Contadores Por Turno 2026'!V791</f>
        <v>0</v>
      </c>
      <c r="AW790" s="112">
        <f>'[1]Contadores Por Turno 2026'!W792-'[1]Contadores Por Turno 2026'!W791</f>
        <v>0</v>
      </c>
      <c r="AX790" s="112"/>
      <c r="AY790" s="112">
        <f>('[1]Contadores Por Turno 2026'!AD792-'[1]Contadores Por Turno 2026'!AD791)</f>
        <v>0</v>
      </c>
      <c r="AZ790" s="112">
        <f>('[1]Contadores Por Turno 2026'!S792-'[1]Contadores Por Turno 2026'!S791)/1000</f>
        <v>0</v>
      </c>
      <c r="BA790" s="225"/>
      <c r="BB790" s="4"/>
    </row>
    <row r="791" spans="1:54" ht="15.75" thickBot="1" x14ac:dyDescent="0.3">
      <c r="A791" s="25">
        <f>+A790+1</f>
        <v>46286</v>
      </c>
      <c r="B791" s="26">
        <v>1</v>
      </c>
      <c r="C791" s="26">
        <f>WEEKNUM(Tabla1[[#This Row],[FECHA]],2)</f>
        <v>39</v>
      </c>
      <c r="D791" s="26">
        <f>DAY(Tabla1[[#This Row],[FECHA]])</f>
        <v>21</v>
      </c>
      <c r="E791" s="26" t="e">
        <f>#REF!-#REF!</f>
        <v>#REF!</v>
      </c>
      <c r="F791" s="26" t="e">
        <f>#REF!-#REF!</f>
        <v>#REF!</v>
      </c>
      <c r="G791" s="26"/>
      <c r="H7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1" s="26">
        <f>('[1]Contadores Por Turno 2026'!C793-'[1]Contadores Por Turno 2026'!C792)*10</f>
        <v>0</v>
      </c>
      <c r="J791" s="57">
        <f>Tabla1[[#This Row],[ENTRADA RO 1 (m3)]]</f>
        <v>0</v>
      </c>
      <c r="K791" s="57">
        <f>Tabla1[[#This Row],[RECHAZO ETAPA 1 (m3)]]</f>
        <v>0</v>
      </c>
      <c r="L791" s="57">
        <f>Tabla1[[#This Row],[PERMEADO ETAPA 1  (m3)]]</f>
        <v>0</v>
      </c>
      <c r="M791" s="56" t="e">
        <f>1-(Tabla1[[#This Row],[VOLUMEN ENVIADO A RO (m3)]]-Tabla1[[#This Row],[VOLUMEN ENVIADO PERMEADO RO (m3)]])/Tabla1[[#This Row],[VOLUMEN ENVIADO A RO (m3)]]</f>
        <v>#DIV/0!</v>
      </c>
      <c r="N791" s="57">
        <f>('[1]Contadores Por Turno 2026'!N793-'[1]Contadores Por Turno 2026'!N792)/1000</f>
        <v>0</v>
      </c>
      <c r="O791" s="57">
        <f>('[1]Contadores Por Turno 2026'!O793-'[1]Contadores Por Turno 2026'!O792)</f>
        <v>0</v>
      </c>
      <c r="P791" s="57">
        <f>+Tabla1[[#This Row],[ENTRADA RO 1 (m3)]]-Tabla1[[#This Row],[PERMEADO ETAPA 1  (m3)]]</f>
        <v>0</v>
      </c>
      <c r="Q791" s="56" t="e">
        <f>1-(Tabla1[[#This Row],[VOLUMEN ENVIADO A RO (m3)]]-Tabla1[[#This Row],[VOLUMEN ENVIADO PERMEADO RO (m3)]])/Tabla1[[#This Row],[VOLUMEN ENVIADO A RO (m3)]]</f>
        <v>#DIV/0!</v>
      </c>
      <c r="R791" s="57">
        <v>0</v>
      </c>
      <c r="S791" s="57" t="e">
        <f>((#REF!-#REF!))</f>
        <v>#REF!</v>
      </c>
      <c r="T791" s="57" t="e">
        <f>Tabla1[[#This Row],[ENTRADA ETAPA 2 (m3)]]-Tabla1[[#This Row],[PERMEADO ETAPA 2 (m3)]]</f>
        <v>#REF!</v>
      </c>
      <c r="U791" s="56" t="s">
        <v>18</v>
      </c>
      <c r="V791" s="57">
        <f>Tabla1[[#This Row],[VOLUMEN ENVIADO PERMEADO RO (m3)]]</f>
        <v>0</v>
      </c>
      <c r="W791" s="101" t="e">
        <f>Tabla1[[#This Row],[TOTAL CONSUMO AGUA LIMPIA PRODUCCIÓN (m3)]]+Tabla1[[#This Row],[TOTAL CONSUMO AGUA RECHAZO PRODUCCIÓN (m3)]]</f>
        <v>#REF!</v>
      </c>
      <c r="X79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1" s="101">
        <v>0</v>
      </c>
      <c r="Z791" s="101"/>
      <c r="AA791" s="101" t="e">
        <f>+Tabla1[[#This Row],[VOLUMEN CONSUMO AGUA LIMPIA TINTORERIA (m3)]]</f>
        <v>#REF!</v>
      </c>
      <c r="AB791" s="104" t="e">
        <f>Tabla1[[#This Row],[VOLUMEN CONSUMO AGUA LIMPIA TINTORERIA (m3)]]/Tabla1[[#This Row],[TOTAL CONSUMO AGUA PRODUCCIÓN (m3)]]</f>
        <v>#REF!</v>
      </c>
      <c r="AC791" s="101" t="e">
        <f>Tabla1[[#This Row],[TOTAL CONSUMO AGUA LIMPIA PRODUCCIÓN (m3)]]-Tabla1[[#This Row],[VOLUMEN CONSUMO AGUA LIMPIA LAVANDERIA (m3)]]</f>
        <v>#REF!</v>
      </c>
      <c r="AD791" s="101">
        <v>0</v>
      </c>
      <c r="AE791" s="105"/>
      <c r="AF791" s="105">
        <v>65</v>
      </c>
      <c r="AG791" s="105">
        <v>45</v>
      </c>
      <c r="AH791" s="105">
        <f>Tabla1[[#This Row],[VOLUMEN CONSUMO AGUA LIMPIA LAVANDERIA (m3)]]</f>
        <v>0</v>
      </c>
      <c r="AI791" s="104" t="e">
        <f>Tabla1[[#This Row],[VOLUMEN CONSUMO AGUA LIMPIA LAVANDERIA (m3)]]/Tabla1[[#This Row],[TOTAL CONSUMO AGUA PRODUCCIÓN (m3)]]</f>
        <v>#REF!</v>
      </c>
      <c r="AJ791" s="105">
        <f>'[1]Contadores Por Turno 2026'!D793-'[1]Contadores Por Turno 2026'!D792</f>
        <v>0</v>
      </c>
      <c r="AK791" s="105">
        <v>0</v>
      </c>
      <c r="AL791" s="105"/>
      <c r="AM791" s="105">
        <v>19</v>
      </c>
      <c r="AN791" s="105">
        <v>0</v>
      </c>
      <c r="AO791" s="218">
        <f>'[1]Contadores Por Turno 2026'!R793-'[1]Contadores Por Turno 2026'!R792</f>
        <v>0</v>
      </c>
      <c r="AP791" s="104" t="str">
        <f t="shared" si="6"/>
        <v>%</v>
      </c>
      <c r="AQ791" s="218">
        <v>0</v>
      </c>
      <c r="AR791" s="218">
        <v>8</v>
      </c>
      <c r="AS791" s="105">
        <f>'[1]Contadores Por Turno 2026'!L793-'[1]Contadores Por Turno 2026'!L792</f>
        <v>0</v>
      </c>
      <c r="AT791" s="218" t="e">
        <f>#REF!-#REF!</f>
        <v>#REF!</v>
      </c>
      <c r="AU791" s="102">
        <f>'[1]Contadores Por Turno 2026'!U793-'[1]Contadores Por Turno 2026'!U792</f>
        <v>0</v>
      </c>
      <c r="AV791" s="102">
        <f>'[1]Contadores Por Turno 2026'!V793-'[1]Contadores Por Turno 2026'!V792</f>
        <v>0</v>
      </c>
      <c r="AW791" s="102">
        <f>'[1]Contadores Por Turno 2026'!W793-'[1]Contadores Por Turno 2026'!W792</f>
        <v>0</v>
      </c>
      <c r="AX791" s="102"/>
      <c r="AY791" s="345">
        <f>('[1]Contadores Por Turno 2026'!AD793-'[1]Contadores Por Turno 2026'!AD792)</f>
        <v>0</v>
      </c>
      <c r="AZ791" s="345">
        <f>('[1]Contadores Por Turno 2026'!S793-'[1]Contadores Por Turno 2026'!S792)/1000</f>
        <v>0</v>
      </c>
      <c r="BA791" s="225"/>
      <c r="BB791" s="4"/>
    </row>
    <row r="792" spans="1:54" ht="15.75" thickBot="1" x14ac:dyDescent="0.3">
      <c r="A792" s="23">
        <f>+A791</f>
        <v>46286</v>
      </c>
      <c r="B792" s="17">
        <v>2</v>
      </c>
      <c r="C792" s="17">
        <f>WEEKNUM(Tabla1[[#This Row],[FECHA]],2)</f>
        <v>39</v>
      </c>
      <c r="D792" s="17">
        <f>DAY(Tabla1[[#This Row],[FECHA]])</f>
        <v>21</v>
      </c>
      <c r="E792" s="17" t="e">
        <f>#REF!-#REF!</f>
        <v>#REF!</v>
      </c>
      <c r="F792" s="17" t="e">
        <f>#REF!-#REF!</f>
        <v>#REF!</v>
      </c>
      <c r="H79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2" s="17">
        <f>('[1]Contadores Por Turno 2026'!C794-'[1]Contadores Por Turno 2026'!C793)*10</f>
        <v>0</v>
      </c>
      <c r="J792" s="59">
        <f>Tabla1[[#This Row],[ENTRADA RO 1 (m3)]]</f>
        <v>0</v>
      </c>
      <c r="K792" s="59">
        <f>Tabla1[[#This Row],[RECHAZO ETAPA 1 (m3)]]</f>
        <v>0</v>
      </c>
      <c r="L792" s="59">
        <f>Tabla1[[#This Row],[PERMEADO ETAPA 1  (m3)]]</f>
        <v>0</v>
      </c>
      <c r="M792" s="58" t="e">
        <f>1-(Tabla1[[#This Row],[VOLUMEN ENVIADO A RO (m3)]]-Tabla1[[#This Row],[VOLUMEN ENVIADO PERMEADO RO (m3)]])/Tabla1[[#This Row],[VOLUMEN ENVIADO A RO (m3)]]</f>
        <v>#DIV/0!</v>
      </c>
      <c r="N792" s="59">
        <f>('[1]Contadores Por Turno 2026'!N794-'[1]Contadores Por Turno 2026'!N793)/1000</f>
        <v>0</v>
      </c>
      <c r="O792" s="59">
        <f>('[1]Contadores Por Turno 2026'!O794-'[1]Contadores Por Turno 2026'!O793)</f>
        <v>0</v>
      </c>
      <c r="P792" s="59">
        <f>+Tabla1[[#This Row],[ENTRADA RO 1 (m3)]]-Tabla1[[#This Row],[PERMEADO ETAPA 1  (m3)]]</f>
        <v>0</v>
      </c>
      <c r="Q792" s="58" t="e">
        <f>1-(Tabla1[[#This Row],[VOLUMEN ENVIADO A RO (m3)]]-Tabla1[[#This Row],[VOLUMEN ENVIADO PERMEADO RO (m3)]])/Tabla1[[#This Row],[VOLUMEN ENVIADO A RO (m3)]]</f>
        <v>#DIV/0!</v>
      </c>
      <c r="R792" s="59">
        <v>0</v>
      </c>
      <c r="S792" s="59" t="e">
        <f>((#REF!-#REF!))</f>
        <v>#REF!</v>
      </c>
      <c r="T792" s="59" t="e">
        <f>Tabla1[[#This Row],[ENTRADA ETAPA 2 (m3)]]-Tabla1[[#This Row],[PERMEADO ETAPA 2 (m3)]]</f>
        <v>#REF!</v>
      </c>
      <c r="U792" s="58" t="s">
        <v>18</v>
      </c>
      <c r="V792" s="59">
        <f>Tabla1[[#This Row],[VOLUMEN ENVIADO PERMEADO RO (m3)]]</f>
        <v>0</v>
      </c>
      <c r="W792" s="106" t="e">
        <f>Tabla1[[#This Row],[TOTAL CONSUMO AGUA LIMPIA PRODUCCIÓN (m3)]]+Tabla1[[#This Row],[TOTAL CONSUMO AGUA RECHAZO PRODUCCIÓN (m3)]]</f>
        <v>#REF!</v>
      </c>
      <c r="X7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2" s="106">
        <v>0</v>
      </c>
      <c r="Z792" s="106"/>
      <c r="AA792" s="106" t="e">
        <f>+Tabla1[[#This Row],[VOLUMEN CONSUMO AGUA LIMPIA TINTORERIA (m3)]]</f>
        <v>#REF!</v>
      </c>
      <c r="AB792" s="104" t="e">
        <f>Tabla1[[#This Row],[VOLUMEN CONSUMO AGUA LIMPIA TINTORERIA (m3)]]/Tabla1[[#This Row],[TOTAL CONSUMO AGUA PRODUCCIÓN (m3)]]</f>
        <v>#REF!</v>
      </c>
      <c r="AC792" s="106" t="e">
        <f>Tabla1[[#This Row],[TOTAL CONSUMO AGUA LIMPIA PRODUCCIÓN (m3)]]-Tabla1[[#This Row],[VOLUMEN CONSUMO AGUA LIMPIA LAVANDERIA (m3)]]</f>
        <v>#REF!</v>
      </c>
      <c r="AD792" s="106">
        <v>0</v>
      </c>
      <c r="AE792" s="110"/>
      <c r="AF792" s="110">
        <v>65</v>
      </c>
      <c r="AG792" s="110">
        <v>45</v>
      </c>
      <c r="AH792" s="110">
        <f>Tabla1[[#This Row],[VOLUMEN CONSUMO AGUA LIMPIA LAVANDERIA (m3)]]</f>
        <v>0</v>
      </c>
      <c r="AI792" s="104" t="e">
        <f>Tabla1[[#This Row],[VOLUMEN CONSUMO AGUA LIMPIA LAVANDERIA (m3)]]/Tabla1[[#This Row],[TOTAL CONSUMO AGUA PRODUCCIÓN (m3)]]</f>
        <v>#REF!</v>
      </c>
      <c r="AJ792" s="110">
        <f>'[1]Contadores Por Turno 2026'!D794-'[1]Contadores Por Turno 2026'!D793</f>
        <v>0</v>
      </c>
      <c r="AK792" s="110">
        <v>0</v>
      </c>
      <c r="AL792" s="110"/>
      <c r="AM792" s="110">
        <v>19</v>
      </c>
      <c r="AN792" s="110">
        <v>0</v>
      </c>
      <c r="AO792" s="219">
        <f>'[1]Contadores Por Turno 2026'!R794-'[1]Contadores Por Turno 2026'!R793</f>
        <v>0</v>
      </c>
      <c r="AP792" s="109" t="str">
        <f t="shared" si="6"/>
        <v>%</v>
      </c>
      <c r="AQ792" s="219">
        <v>0</v>
      </c>
      <c r="AR792" s="219">
        <v>8</v>
      </c>
      <c r="AS792" s="110">
        <f>'[1]Contadores Por Turno 2026'!L794-'[1]Contadores Por Turno 2026'!L793</f>
        <v>0</v>
      </c>
      <c r="AT792" s="219" t="e">
        <f>#REF!-#REF!</f>
        <v>#REF!</v>
      </c>
      <c r="AU792" s="107">
        <f>'[1]Contadores Por Turno 2026'!U794-'[1]Contadores Por Turno 2026'!U793</f>
        <v>0</v>
      </c>
      <c r="AV792" s="107">
        <f>'[1]Contadores Por Turno 2026'!V794-'[1]Contadores Por Turno 2026'!V793</f>
        <v>0</v>
      </c>
      <c r="AW792" s="107">
        <f>'[1]Contadores Por Turno 2026'!W794-'[1]Contadores Por Turno 2026'!W793</f>
        <v>0</v>
      </c>
      <c r="AX792" s="107"/>
      <c r="AY792" s="346">
        <f>('[1]Contadores Por Turno 2026'!AD794-'[1]Contadores Por Turno 2026'!AD793)</f>
        <v>0</v>
      </c>
      <c r="AZ792" s="346">
        <f>('[1]Contadores Por Turno 2026'!S794-'[1]Contadores Por Turno 2026'!S793)/1000</f>
        <v>0</v>
      </c>
      <c r="BA792" s="225"/>
      <c r="BB792" s="4"/>
    </row>
    <row r="793" spans="1:54" ht="15.75" thickBot="1" x14ac:dyDescent="0.3">
      <c r="A793" s="27">
        <f>+A792</f>
        <v>46286</v>
      </c>
      <c r="B793" s="28">
        <v>3</v>
      </c>
      <c r="C793" s="28">
        <f>WEEKNUM(Tabla1[[#This Row],[FECHA]],2)</f>
        <v>39</v>
      </c>
      <c r="D793" s="28">
        <f>DAY(Tabla1[[#This Row],[FECHA]])</f>
        <v>21</v>
      </c>
      <c r="E793" s="28" t="e">
        <f>#REF!-#REF!</f>
        <v>#REF!</v>
      </c>
      <c r="F793" s="28" t="e">
        <f>#REF!-#REF!</f>
        <v>#REF!</v>
      </c>
      <c r="G793" s="28"/>
      <c r="H79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3" s="28">
        <f>('[1]Contadores Por Turno 2026'!C795-'[1]Contadores Por Turno 2026'!C794)*10</f>
        <v>0</v>
      </c>
      <c r="J793" s="61">
        <f>Tabla1[[#This Row],[ENTRADA RO 1 (m3)]]</f>
        <v>0</v>
      </c>
      <c r="K793" s="61">
        <f>Tabla1[[#This Row],[RECHAZO ETAPA 1 (m3)]]</f>
        <v>0</v>
      </c>
      <c r="L793" s="61">
        <f>Tabla1[[#This Row],[PERMEADO ETAPA 1  (m3)]]</f>
        <v>0</v>
      </c>
      <c r="M793" s="60" t="e">
        <f>1-(Tabla1[[#This Row],[VOLUMEN ENVIADO A RO (m3)]]-Tabla1[[#This Row],[VOLUMEN ENVIADO PERMEADO RO (m3)]])/Tabla1[[#This Row],[VOLUMEN ENVIADO A RO (m3)]]</f>
        <v>#DIV/0!</v>
      </c>
      <c r="N793" s="61">
        <f>('[1]Contadores Por Turno 2026'!N795-'[1]Contadores Por Turno 2026'!N794)/1000</f>
        <v>0</v>
      </c>
      <c r="O793" s="61">
        <f>('[1]Contadores Por Turno 2026'!O795-'[1]Contadores Por Turno 2026'!O794)</f>
        <v>0</v>
      </c>
      <c r="P793" s="61">
        <f>+Tabla1[[#This Row],[ENTRADA RO 1 (m3)]]-Tabla1[[#This Row],[PERMEADO ETAPA 1  (m3)]]</f>
        <v>0</v>
      </c>
      <c r="Q793" s="60" t="e">
        <f>1-(Tabla1[[#This Row],[VOLUMEN ENVIADO A RO (m3)]]-Tabla1[[#This Row],[VOLUMEN ENVIADO PERMEADO RO (m3)]])/Tabla1[[#This Row],[VOLUMEN ENVIADO A RO (m3)]]</f>
        <v>#DIV/0!</v>
      </c>
      <c r="R793" s="61">
        <v>0</v>
      </c>
      <c r="S793" s="61" t="e">
        <f>((#REF!-#REF!))</f>
        <v>#REF!</v>
      </c>
      <c r="T793" s="61" t="e">
        <f>Tabla1[[#This Row],[ENTRADA ETAPA 2 (m3)]]-Tabla1[[#This Row],[PERMEADO ETAPA 2 (m3)]]</f>
        <v>#REF!</v>
      </c>
      <c r="U793" s="60" t="s">
        <v>18</v>
      </c>
      <c r="V793" s="61">
        <f>Tabla1[[#This Row],[VOLUMEN ENVIADO PERMEADO RO (m3)]]</f>
        <v>0</v>
      </c>
      <c r="W793" s="111" t="e">
        <f>Tabla1[[#This Row],[TOTAL CONSUMO AGUA LIMPIA PRODUCCIÓN (m3)]]+Tabla1[[#This Row],[TOTAL CONSUMO AGUA RECHAZO PRODUCCIÓN (m3)]]</f>
        <v>#REF!</v>
      </c>
      <c r="X79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3" s="111">
        <v>0</v>
      </c>
      <c r="Z793" s="111"/>
      <c r="AA793" s="111" t="e">
        <f>+Tabla1[[#This Row],[VOLUMEN CONSUMO AGUA LIMPIA TINTORERIA (m3)]]</f>
        <v>#REF!</v>
      </c>
      <c r="AB793" s="104" t="e">
        <f>Tabla1[[#This Row],[VOLUMEN CONSUMO AGUA LIMPIA TINTORERIA (m3)]]/Tabla1[[#This Row],[TOTAL CONSUMO AGUA PRODUCCIÓN (m3)]]</f>
        <v>#REF!</v>
      </c>
      <c r="AC793" s="111" t="e">
        <f>Tabla1[[#This Row],[TOTAL CONSUMO AGUA LIMPIA PRODUCCIÓN (m3)]]-Tabla1[[#This Row],[VOLUMEN CONSUMO AGUA LIMPIA LAVANDERIA (m3)]]</f>
        <v>#REF!</v>
      </c>
      <c r="AD793" s="111">
        <v>0</v>
      </c>
      <c r="AE793" s="115"/>
      <c r="AF793" s="115">
        <v>65</v>
      </c>
      <c r="AG793" s="115">
        <v>45</v>
      </c>
      <c r="AH793" s="115">
        <f>Tabla1[[#This Row],[VOLUMEN CONSUMO AGUA LIMPIA LAVANDERIA (m3)]]</f>
        <v>0</v>
      </c>
      <c r="AI793" s="104" t="e">
        <f>Tabla1[[#This Row],[VOLUMEN CONSUMO AGUA LIMPIA LAVANDERIA (m3)]]/Tabla1[[#This Row],[TOTAL CONSUMO AGUA PRODUCCIÓN (m3)]]</f>
        <v>#REF!</v>
      </c>
      <c r="AJ793" s="115">
        <f>'[1]Contadores Por Turno 2026'!D795-'[1]Contadores Por Turno 2026'!D794</f>
        <v>0</v>
      </c>
      <c r="AK793" s="115">
        <v>0</v>
      </c>
      <c r="AL793" s="115"/>
      <c r="AM793" s="115">
        <v>19</v>
      </c>
      <c r="AN793" s="115">
        <v>0</v>
      </c>
      <c r="AO793" s="220">
        <f>'[1]Contadores Por Turno 2026'!R795-'[1]Contadores Por Turno 2026'!R794</f>
        <v>0</v>
      </c>
      <c r="AP793" s="114" t="str">
        <f t="shared" si="6"/>
        <v>%</v>
      </c>
      <c r="AQ793" s="220">
        <v>0</v>
      </c>
      <c r="AR793" s="220">
        <v>8</v>
      </c>
      <c r="AS793" s="115">
        <f>'[1]Contadores Por Turno 2026'!L795-'[1]Contadores Por Turno 2026'!L794</f>
        <v>0</v>
      </c>
      <c r="AT793" s="220" t="e">
        <f>#REF!-#REF!</f>
        <v>#REF!</v>
      </c>
      <c r="AU793" s="112">
        <f>'[1]Contadores Por Turno 2026'!U795-'[1]Contadores Por Turno 2026'!U794</f>
        <v>0</v>
      </c>
      <c r="AV793" s="112">
        <f>'[1]Contadores Por Turno 2026'!V795-'[1]Contadores Por Turno 2026'!V794</f>
        <v>0</v>
      </c>
      <c r="AW793" s="112">
        <f>'[1]Contadores Por Turno 2026'!W795-'[1]Contadores Por Turno 2026'!W794</f>
        <v>0</v>
      </c>
      <c r="AX793" s="112"/>
      <c r="AY793" s="112">
        <f>('[1]Contadores Por Turno 2026'!AD795-'[1]Contadores Por Turno 2026'!AD794)</f>
        <v>0</v>
      </c>
      <c r="AZ793" s="112">
        <f>('[1]Contadores Por Turno 2026'!S795-'[1]Contadores Por Turno 2026'!S794)/1000</f>
        <v>0</v>
      </c>
      <c r="BA793" s="225"/>
      <c r="BB793" s="4"/>
    </row>
    <row r="794" spans="1:54" ht="15.75" thickBot="1" x14ac:dyDescent="0.3">
      <c r="A794" s="25">
        <f>+A793+1</f>
        <v>46287</v>
      </c>
      <c r="B794" s="26">
        <v>1</v>
      </c>
      <c r="C794" s="26">
        <f>WEEKNUM(Tabla1[[#This Row],[FECHA]],2)</f>
        <v>39</v>
      </c>
      <c r="D794" s="26">
        <f>DAY(Tabla1[[#This Row],[FECHA]])</f>
        <v>22</v>
      </c>
      <c r="E794" s="26" t="e">
        <f>#REF!-#REF!</f>
        <v>#REF!</v>
      </c>
      <c r="F794" s="26" t="e">
        <f>#REF!-#REF!</f>
        <v>#REF!</v>
      </c>
      <c r="G794" s="26"/>
      <c r="H7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4" s="26">
        <f>('[1]Contadores Por Turno 2026'!C796-'[1]Contadores Por Turno 2026'!C795)*10</f>
        <v>0</v>
      </c>
      <c r="J794" s="57">
        <f>Tabla1[[#This Row],[ENTRADA RO 1 (m3)]]</f>
        <v>0</v>
      </c>
      <c r="K794" s="57">
        <f>Tabla1[[#This Row],[RECHAZO ETAPA 1 (m3)]]</f>
        <v>0</v>
      </c>
      <c r="L794" s="57">
        <f>Tabla1[[#This Row],[PERMEADO ETAPA 1  (m3)]]</f>
        <v>0</v>
      </c>
      <c r="M794" s="56" t="e">
        <f>1-(Tabla1[[#This Row],[VOLUMEN ENVIADO A RO (m3)]]-Tabla1[[#This Row],[VOLUMEN ENVIADO PERMEADO RO (m3)]])/Tabla1[[#This Row],[VOLUMEN ENVIADO A RO (m3)]]</f>
        <v>#DIV/0!</v>
      </c>
      <c r="N794" s="57">
        <f>('[1]Contadores Por Turno 2026'!N796-'[1]Contadores Por Turno 2026'!N795)/1000</f>
        <v>0</v>
      </c>
      <c r="O794" s="57">
        <f>('[1]Contadores Por Turno 2026'!O796-'[1]Contadores Por Turno 2026'!O795)</f>
        <v>0</v>
      </c>
      <c r="P794" s="57">
        <f>+Tabla1[[#This Row],[ENTRADA RO 1 (m3)]]-Tabla1[[#This Row],[PERMEADO ETAPA 1  (m3)]]</f>
        <v>0</v>
      </c>
      <c r="Q794" s="56" t="e">
        <f>1-(Tabla1[[#This Row],[VOLUMEN ENVIADO A RO (m3)]]-Tabla1[[#This Row],[VOLUMEN ENVIADO PERMEADO RO (m3)]])/Tabla1[[#This Row],[VOLUMEN ENVIADO A RO (m3)]]</f>
        <v>#DIV/0!</v>
      </c>
      <c r="R794" s="57">
        <v>0</v>
      </c>
      <c r="S794" s="57" t="e">
        <f>((#REF!-#REF!))</f>
        <v>#REF!</v>
      </c>
      <c r="T794" s="57" t="e">
        <f>Tabla1[[#This Row],[ENTRADA ETAPA 2 (m3)]]-Tabla1[[#This Row],[PERMEADO ETAPA 2 (m3)]]</f>
        <v>#REF!</v>
      </c>
      <c r="U794" s="56" t="s">
        <v>18</v>
      </c>
      <c r="V794" s="57">
        <f>Tabla1[[#This Row],[VOLUMEN ENVIADO PERMEADO RO (m3)]]</f>
        <v>0</v>
      </c>
      <c r="W794" s="101" t="e">
        <f>Tabla1[[#This Row],[TOTAL CONSUMO AGUA LIMPIA PRODUCCIÓN (m3)]]+Tabla1[[#This Row],[TOTAL CONSUMO AGUA RECHAZO PRODUCCIÓN (m3)]]</f>
        <v>#REF!</v>
      </c>
      <c r="X79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4" s="101">
        <v>0</v>
      </c>
      <c r="Z794" s="101"/>
      <c r="AA794" s="101" t="e">
        <f>+Tabla1[[#This Row],[VOLUMEN CONSUMO AGUA LIMPIA TINTORERIA (m3)]]</f>
        <v>#REF!</v>
      </c>
      <c r="AB794" s="104" t="e">
        <f>Tabla1[[#This Row],[VOLUMEN CONSUMO AGUA LIMPIA TINTORERIA (m3)]]/Tabla1[[#This Row],[TOTAL CONSUMO AGUA PRODUCCIÓN (m3)]]</f>
        <v>#REF!</v>
      </c>
      <c r="AC794" s="101" t="e">
        <f>Tabla1[[#This Row],[TOTAL CONSUMO AGUA LIMPIA PRODUCCIÓN (m3)]]-Tabla1[[#This Row],[VOLUMEN CONSUMO AGUA LIMPIA LAVANDERIA (m3)]]</f>
        <v>#REF!</v>
      </c>
      <c r="AD794" s="101">
        <v>0</v>
      </c>
      <c r="AE794" s="105"/>
      <c r="AF794" s="105">
        <v>65</v>
      </c>
      <c r="AG794" s="105">
        <v>45</v>
      </c>
      <c r="AH794" s="105">
        <f>Tabla1[[#This Row],[VOLUMEN CONSUMO AGUA LIMPIA LAVANDERIA (m3)]]</f>
        <v>0</v>
      </c>
      <c r="AI794" s="104" t="e">
        <f>Tabla1[[#This Row],[VOLUMEN CONSUMO AGUA LIMPIA LAVANDERIA (m3)]]/Tabla1[[#This Row],[TOTAL CONSUMO AGUA PRODUCCIÓN (m3)]]</f>
        <v>#REF!</v>
      </c>
      <c r="AJ794" s="105">
        <f>'[1]Contadores Por Turno 2026'!D796-'[1]Contadores Por Turno 2026'!D795</f>
        <v>0</v>
      </c>
      <c r="AK794" s="105">
        <v>0</v>
      </c>
      <c r="AL794" s="105"/>
      <c r="AM794" s="105">
        <v>19</v>
      </c>
      <c r="AN794" s="105">
        <v>0</v>
      </c>
      <c r="AO794" s="218">
        <f>'[1]Contadores Por Turno 2026'!R796-'[1]Contadores Por Turno 2026'!R795</f>
        <v>0</v>
      </c>
      <c r="AP794" s="104" t="str">
        <f t="shared" si="6"/>
        <v>%</v>
      </c>
      <c r="AQ794" s="218">
        <v>0</v>
      </c>
      <c r="AR794" s="218">
        <v>8</v>
      </c>
      <c r="AS794" s="105">
        <f>'[1]Contadores Por Turno 2026'!L796-'[1]Contadores Por Turno 2026'!L795</f>
        <v>0</v>
      </c>
      <c r="AT794" s="218" t="e">
        <f>#REF!-#REF!</f>
        <v>#REF!</v>
      </c>
      <c r="AU794" s="102">
        <f>'[1]Contadores Por Turno 2026'!U796-'[1]Contadores Por Turno 2026'!U795</f>
        <v>0</v>
      </c>
      <c r="AV794" s="102">
        <f>'[1]Contadores Por Turno 2026'!V796-'[1]Contadores Por Turno 2026'!V795</f>
        <v>0</v>
      </c>
      <c r="AW794" s="102">
        <f>'[1]Contadores Por Turno 2026'!W796-'[1]Contadores Por Turno 2026'!W795</f>
        <v>0</v>
      </c>
      <c r="AX794" s="102"/>
      <c r="AY794" s="345">
        <f>('[1]Contadores Por Turno 2026'!AD796-'[1]Contadores Por Turno 2026'!AD795)</f>
        <v>0</v>
      </c>
      <c r="AZ794" s="345">
        <f>('[1]Contadores Por Turno 2026'!S796-'[1]Contadores Por Turno 2026'!S795)/1000</f>
        <v>0</v>
      </c>
      <c r="BA794" s="225"/>
      <c r="BB794" s="4"/>
    </row>
    <row r="795" spans="1:54" ht="15.75" thickBot="1" x14ac:dyDescent="0.3">
      <c r="A795" s="23">
        <f>+A794</f>
        <v>46287</v>
      </c>
      <c r="B795" s="17">
        <v>2</v>
      </c>
      <c r="C795" s="17">
        <f>WEEKNUM(Tabla1[[#This Row],[FECHA]],2)</f>
        <v>39</v>
      </c>
      <c r="D795" s="17">
        <f>DAY(Tabla1[[#This Row],[FECHA]])</f>
        <v>22</v>
      </c>
      <c r="E795" s="17" t="e">
        <f>#REF!-#REF!</f>
        <v>#REF!</v>
      </c>
      <c r="F795" s="17" t="e">
        <f>#REF!-#REF!</f>
        <v>#REF!</v>
      </c>
      <c r="H79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5" s="17">
        <f>('[1]Contadores Por Turno 2026'!C797-'[1]Contadores Por Turno 2026'!C796)*10</f>
        <v>0</v>
      </c>
      <c r="J795" s="59">
        <f>Tabla1[[#This Row],[ENTRADA RO 1 (m3)]]</f>
        <v>0</v>
      </c>
      <c r="K795" s="59">
        <f>Tabla1[[#This Row],[RECHAZO ETAPA 1 (m3)]]</f>
        <v>0</v>
      </c>
      <c r="L795" s="59">
        <f>Tabla1[[#This Row],[PERMEADO ETAPA 1  (m3)]]</f>
        <v>0</v>
      </c>
      <c r="M795" s="58" t="e">
        <f>1-(Tabla1[[#This Row],[VOLUMEN ENVIADO A RO (m3)]]-Tabla1[[#This Row],[VOLUMEN ENVIADO PERMEADO RO (m3)]])/Tabla1[[#This Row],[VOLUMEN ENVIADO A RO (m3)]]</f>
        <v>#DIV/0!</v>
      </c>
      <c r="N795" s="59">
        <f>('[1]Contadores Por Turno 2026'!N797-'[1]Contadores Por Turno 2026'!N796)/1000</f>
        <v>0</v>
      </c>
      <c r="O795" s="59">
        <f>('[1]Contadores Por Turno 2026'!O797-'[1]Contadores Por Turno 2026'!O796)</f>
        <v>0</v>
      </c>
      <c r="P795" s="59">
        <f>+Tabla1[[#This Row],[ENTRADA RO 1 (m3)]]-Tabla1[[#This Row],[PERMEADO ETAPA 1  (m3)]]</f>
        <v>0</v>
      </c>
      <c r="Q795" s="58" t="e">
        <f>1-(Tabla1[[#This Row],[VOLUMEN ENVIADO A RO (m3)]]-Tabla1[[#This Row],[VOLUMEN ENVIADO PERMEADO RO (m3)]])/Tabla1[[#This Row],[VOLUMEN ENVIADO A RO (m3)]]</f>
        <v>#DIV/0!</v>
      </c>
      <c r="R795" s="59">
        <v>0</v>
      </c>
      <c r="S795" s="59" t="e">
        <f>((#REF!-#REF!))</f>
        <v>#REF!</v>
      </c>
      <c r="T795" s="59" t="e">
        <f>Tabla1[[#This Row],[ENTRADA ETAPA 2 (m3)]]-Tabla1[[#This Row],[PERMEADO ETAPA 2 (m3)]]</f>
        <v>#REF!</v>
      </c>
      <c r="U795" s="58" t="s">
        <v>18</v>
      </c>
      <c r="V795" s="59">
        <f>Tabla1[[#This Row],[VOLUMEN ENVIADO PERMEADO RO (m3)]]</f>
        <v>0</v>
      </c>
      <c r="W795" s="106" t="e">
        <f>Tabla1[[#This Row],[TOTAL CONSUMO AGUA LIMPIA PRODUCCIÓN (m3)]]+Tabla1[[#This Row],[TOTAL CONSUMO AGUA RECHAZO PRODUCCIÓN (m3)]]</f>
        <v>#REF!</v>
      </c>
      <c r="X7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5" s="106">
        <v>0</v>
      </c>
      <c r="Z795" s="106"/>
      <c r="AA795" s="106" t="e">
        <f>+Tabla1[[#This Row],[VOLUMEN CONSUMO AGUA LIMPIA TINTORERIA (m3)]]</f>
        <v>#REF!</v>
      </c>
      <c r="AB795" s="104" t="e">
        <f>Tabla1[[#This Row],[VOLUMEN CONSUMO AGUA LIMPIA TINTORERIA (m3)]]/Tabla1[[#This Row],[TOTAL CONSUMO AGUA PRODUCCIÓN (m3)]]</f>
        <v>#REF!</v>
      </c>
      <c r="AC795" s="106" t="e">
        <f>Tabla1[[#This Row],[TOTAL CONSUMO AGUA LIMPIA PRODUCCIÓN (m3)]]-Tabla1[[#This Row],[VOLUMEN CONSUMO AGUA LIMPIA LAVANDERIA (m3)]]</f>
        <v>#REF!</v>
      </c>
      <c r="AD795" s="106">
        <v>0</v>
      </c>
      <c r="AE795" s="344"/>
      <c r="AF795" s="344">
        <v>65</v>
      </c>
      <c r="AG795" s="344">
        <v>45</v>
      </c>
      <c r="AH795" s="110">
        <f>Tabla1[[#This Row],[VOLUMEN CONSUMO AGUA LIMPIA LAVANDERIA (m3)]]</f>
        <v>0</v>
      </c>
      <c r="AI795" s="104" t="e">
        <f>Tabla1[[#This Row],[VOLUMEN CONSUMO AGUA LIMPIA LAVANDERIA (m3)]]/Tabla1[[#This Row],[TOTAL CONSUMO AGUA PRODUCCIÓN (m3)]]</f>
        <v>#REF!</v>
      </c>
      <c r="AJ795" s="110">
        <f>'[1]Contadores Por Turno 2026'!D797-'[1]Contadores Por Turno 2026'!D796</f>
        <v>0</v>
      </c>
      <c r="AK795" s="110">
        <v>0</v>
      </c>
      <c r="AL795" s="110"/>
      <c r="AM795" s="110">
        <v>19</v>
      </c>
      <c r="AN795" s="110">
        <v>0</v>
      </c>
      <c r="AO795" s="219">
        <f>'[1]Contadores Por Turno 2026'!R797-'[1]Contadores Por Turno 2026'!R796</f>
        <v>0</v>
      </c>
      <c r="AP795" s="109" t="str">
        <f t="shared" si="6"/>
        <v>%</v>
      </c>
      <c r="AQ795" s="219">
        <v>462</v>
      </c>
      <c r="AR795" s="219">
        <v>8</v>
      </c>
      <c r="AS795" s="110">
        <f>'[1]Contadores Por Turno 2026'!L797-'[1]Contadores Por Turno 2026'!L796</f>
        <v>0</v>
      </c>
      <c r="AT795" s="219" t="e">
        <f>#REF!-#REF!</f>
        <v>#REF!</v>
      </c>
      <c r="AU795" s="107">
        <f>'[1]Contadores Por Turno 2026'!U797-'[1]Contadores Por Turno 2026'!U796</f>
        <v>0</v>
      </c>
      <c r="AV795" s="107">
        <f>'[1]Contadores Por Turno 2026'!V797-'[1]Contadores Por Turno 2026'!V796</f>
        <v>0</v>
      </c>
      <c r="AW795" s="107">
        <f>'[1]Contadores Por Turno 2026'!W797-'[1]Contadores Por Turno 2026'!W796</f>
        <v>0</v>
      </c>
      <c r="AX795" s="107"/>
      <c r="AY795" s="346">
        <f>('[1]Contadores Por Turno 2026'!AD797-'[1]Contadores Por Turno 2026'!AD796)</f>
        <v>0</v>
      </c>
      <c r="AZ795" s="346">
        <f>('[1]Contadores Por Turno 2026'!S797-'[1]Contadores Por Turno 2026'!S796)/1000</f>
        <v>0</v>
      </c>
      <c r="BA795" s="225"/>
      <c r="BB795" s="4"/>
    </row>
    <row r="796" spans="1:54" ht="15.75" thickBot="1" x14ac:dyDescent="0.3">
      <c r="A796" s="27">
        <f>+A795</f>
        <v>46287</v>
      </c>
      <c r="B796" s="28">
        <v>3</v>
      </c>
      <c r="C796" s="28">
        <f>WEEKNUM(Tabla1[[#This Row],[FECHA]],2)</f>
        <v>39</v>
      </c>
      <c r="D796" s="28">
        <f>DAY(Tabla1[[#This Row],[FECHA]])</f>
        <v>22</v>
      </c>
      <c r="E796" s="28" t="e">
        <f>#REF!-#REF!</f>
        <v>#REF!</v>
      </c>
      <c r="F796" s="28" t="e">
        <f>#REF!-#REF!</f>
        <v>#REF!</v>
      </c>
      <c r="G796" s="28"/>
      <c r="H79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6" s="28">
        <f>('[1]Contadores Por Turno 2026'!C798-'[1]Contadores Por Turno 2026'!C797)*10</f>
        <v>0</v>
      </c>
      <c r="J796" s="61">
        <f>Tabla1[[#This Row],[ENTRADA RO 1 (m3)]]</f>
        <v>0</v>
      </c>
      <c r="K796" s="61">
        <f>Tabla1[[#This Row],[RECHAZO ETAPA 1 (m3)]]</f>
        <v>0</v>
      </c>
      <c r="L796" s="61">
        <f>Tabla1[[#This Row],[PERMEADO ETAPA 1  (m3)]]</f>
        <v>0</v>
      </c>
      <c r="M796" s="60" t="e">
        <f>1-(Tabla1[[#This Row],[VOLUMEN ENVIADO A RO (m3)]]-Tabla1[[#This Row],[VOLUMEN ENVIADO PERMEADO RO (m3)]])/Tabla1[[#This Row],[VOLUMEN ENVIADO A RO (m3)]]</f>
        <v>#DIV/0!</v>
      </c>
      <c r="N796" s="61">
        <f>('[1]Contadores Por Turno 2026'!N798-'[1]Contadores Por Turno 2026'!N797)/1000</f>
        <v>0</v>
      </c>
      <c r="O796" s="61">
        <f>('[1]Contadores Por Turno 2026'!O798-'[1]Contadores Por Turno 2026'!O797)</f>
        <v>0</v>
      </c>
      <c r="P796" s="61">
        <f>+Tabla1[[#This Row],[ENTRADA RO 1 (m3)]]-Tabla1[[#This Row],[PERMEADO ETAPA 1  (m3)]]</f>
        <v>0</v>
      </c>
      <c r="Q796" s="60" t="e">
        <f>1-(Tabla1[[#This Row],[VOLUMEN ENVIADO A RO (m3)]]-Tabla1[[#This Row],[VOLUMEN ENVIADO PERMEADO RO (m3)]])/Tabla1[[#This Row],[VOLUMEN ENVIADO A RO (m3)]]</f>
        <v>#DIV/0!</v>
      </c>
      <c r="R796" s="61">
        <v>0</v>
      </c>
      <c r="S796" s="61" t="e">
        <f>((#REF!-#REF!))</f>
        <v>#REF!</v>
      </c>
      <c r="T796" s="61" t="e">
        <f>Tabla1[[#This Row],[ENTRADA ETAPA 2 (m3)]]-Tabla1[[#This Row],[PERMEADO ETAPA 2 (m3)]]</f>
        <v>#REF!</v>
      </c>
      <c r="U796" s="60" t="s">
        <v>18</v>
      </c>
      <c r="V796" s="61">
        <f>Tabla1[[#This Row],[VOLUMEN ENVIADO PERMEADO RO (m3)]]</f>
        <v>0</v>
      </c>
      <c r="W796" s="111" t="e">
        <f>Tabla1[[#This Row],[TOTAL CONSUMO AGUA LIMPIA PRODUCCIÓN (m3)]]+Tabla1[[#This Row],[TOTAL CONSUMO AGUA RECHAZO PRODUCCIÓN (m3)]]</f>
        <v>#REF!</v>
      </c>
      <c r="X79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6" s="111">
        <v>0</v>
      </c>
      <c r="Z796" s="111"/>
      <c r="AA796" s="111" t="e">
        <f>+Tabla1[[#This Row],[VOLUMEN CONSUMO AGUA LIMPIA TINTORERIA (m3)]]</f>
        <v>#REF!</v>
      </c>
      <c r="AB796" s="104" t="e">
        <f>Tabla1[[#This Row],[VOLUMEN CONSUMO AGUA LIMPIA TINTORERIA (m3)]]/Tabla1[[#This Row],[TOTAL CONSUMO AGUA PRODUCCIÓN (m3)]]</f>
        <v>#REF!</v>
      </c>
      <c r="AC796" s="111" t="e">
        <f>Tabla1[[#This Row],[TOTAL CONSUMO AGUA LIMPIA PRODUCCIÓN (m3)]]-Tabla1[[#This Row],[VOLUMEN CONSUMO AGUA LIMPIA LAVANDERIA (m3)]]</f>
        <v>#REF!</v>
      </c>
      <c r="AD796" s="111">
        <v>0</v>
      </c>
      <c r="AE796" s="115"/>
      <c r="AF796" s="115">
        <v>65</v>
      </c>
      <c r="AG796" s="115">
        <v>45</v>
      </c>
      <c r="AH796" s="115">
        <f>Tabla1[[#This Row],[VOLUMEN CONSUMO AGUA LIMPIA LAVANDERIA (m3)]]</f>
        <v>0</v>
      </c>
      <c r="AI796" s="104" t="e">
        <f>Tabla1[[#This Row],[VOLUMEN CONSUMO AGUA LIMPIA LAVANDERIA (m3)]]/Tabla1[[#This Row],[TOTAL CONSUMO AGUA PRODUCCIÓN (m3)]]</f>
        <v>#REF!</v>
      </c>
      <c r="AJ796" s="115">
        <f>'[1]Contadores Por Turno 2026'!D798-'[1]Contadores Por Turno 2026'!D797</f>
        <v>0</v>
      </c>
      <c r="AK796" s="115">
        <v>0</v>
      </c>
      <c r="AL796" s="115"/>
      <c r="AM796" s="115">
        <v>19</v>
      </c>
      <c r="AN796" s="115">
        <v>0</v>
      </c>
      <c r="AO796" s="220">
        <f>'[1]Contadores Por Turno 2026'!R798-'[1]Contadores Por Turno 2026'!R797</f>
        <v>0</v>
      </c>
      <c r="AP796" s="114" t="str">
        <f t="shared" si="6"/>
        <v>%</v>
      </c>
      <c r="AQ796" s="220">
        <v>0</v>
      </c>
      <c r="AR796" s="220">
        <v>8</v>
      </c>
      <c r="AS796" s="115">
        <f>'[1]Contadores Por Turno 2026'!L798-'[1]Contadores Por Turno 2026'!L797</f>
        <v>0</v>
      </c>
      <c r="AT796" s="220" t="e">
        <f>#REF!-#REF!</f>
        <v>#REF!</v>
      </c>
      <c r="AU796" s="112">
        <f>'[1]Contadores Por Turno 2026'!U798-'[1]Contadores Por Turno 2026'!U797</f>
        <v>0</v>
      </c>
      <c r="AV796" s="112">
        <f>'[1]Contadores Por Turno 2026'!V798-'[1]Contadores Por Turno 2026'!V797</f>
        <v>0</v>
      </c>
      <c r="AW796" s="112">
        <f>'[1]Contadores Por Turno 2026'!W798-'[1]Contadores Por Turno 2026'!W797</f>
        <v>0</v>
      </c>
      <c r="AX796" s="112"/>
      <c r="AY796" s="112">
        <f>('[1]Contadores Por Turno 2026'!AD798-'[1]Contadores Por Turno 2026'!AD797)</f>
        <v>0</v>
      </c>
      <c r="AZ796" s="112">
        <f>('[1]Contadores Por Turno 2026'!S798-'[1]Contadores Por Turno 2026'!S797)/1000</f>
        <v>0</v>
      </c>
      <c r="BA796" s="225"/>
      <c r="BB796" s="4"/>
    </row>
    <row r="797" spans="1:54" ht="15.75" thickBot="1" x14ac:dyDescent="0.3">
      <c r="A797" s="25">
        <f>+A796+1</f>
        <v>46288</v>
      </c>
      <c r="B797" s="26">
        <v>1</v>
      </c>
      <c r="C797" s="26">
        <f>WEEKNUM(Tabla1[[#This Row],[FECHA]],2)</f>
        <v>39</v>
      </c>
      <c r="D797" s="26">
        <f>DAY(Tabla1[[#This Row],[FECHA]])</f>
        <v>23</v>
      </c>
      <c r="E797" s="26" t="e">
        <f>#REF!-#REF!</f>
        <v>#REF!</v>
      </c>
      <c r="F797" s="26" t="e">
        <f>#REF!-#REF!</f>
        <v>#REF!</v>
      </c>
      <c r="G797" s="26"/>
      <c r="H7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7" s="26">
        <f>('[1]Contadores Por Turno 2026'!C799-'[1]Contadores Por Turno 2026'!C798)*10</f>
        <v>0</v>
      </c>
      <c r="J797" s="57">
        <f>Tabla1[[#This Row],[ENTRADA RO 1 (m3)]]</f>
        <v>0</v>
      </c>
      <c r="K797" s="57">
        <f>Tabla1[[#This Row],[RECHAZO ETAPA 1 (m3)]]</f>
        <v>0</v>
      </c>
      <c r="L797" s="57">
        <f>Tabla1[[#This Row],[PERMEADO ETAPA 1  (m3)]]</f>
        <v>0</v>
      </c>
      <c r="M797" s="56" t="e">
        <f>1-(Tabla1[[#This Row],[VOLUMEN ENVIADO A RO (m3)]]-Tabla1[[#This Row],[VOLUMEN ENVIADO PERMEADO RO (m3)]])/Tabla1[[#This Row],[VOLUMEN ENVIADO A RO (m3)]]</f>
        <v>#DIV/0!</v>
      </c>
      <c r="N797" s="57">
        <f>('[1]Contadores Por Turno 2026'!N799-'[1]Contadores Por Turno 2026'!N798)/1000</f>
        <v>0</v>
      </c>
      <c r="O797" s="57">
        <f>('[1]Contadores Por Turno 2026'!O799-'[1]Contadores Por Turno 2026'!O798)</f>
        <v>0</v>
      </c>
      <c r="P797" s="57">
        <f>+Tabla1[[#This Row],[ENTRADA RO 1 (m3)]]-Tabla1[[#This Row],[PERMEADO ETAPA 1  (m3)]]</f>
        <v>0</v>
      </c>
      <c r="Q797" s="56" t="e">
        <f>1-(Tabla1[[#This Row],[VOLUMEN ENVIADO A RO (m3)]]-Tabla1[[#This Row],[VOLUMEN ENVIADO PERMEADO RO (m3)]])/Tabla1[[#This Row],[VOLUMEN ENVIADO A RO (m3)]]</f>
        <v>#DIV/0!</v>
      </c>
      <c r="R797" s="57">
        <v>0</v>
      </c>
      <c r="S797" s="57" t="e">
        <f>((#REF!-#REF!))</f>
        <v>#REF!</v>
      </c>
      <c r="T797" s="57" t="e">
        <f>Tabla1[[#This Row],[ENTRADA ETAPA 2 (m3)]]-Tabla1[[#This Row],[PERMEADO ETAPA 2 (m3)]]</f>
        <v>#REF!</v>
      </c>
      <c r="U797" s="56" t="s">
        <v>18</v>
      </c>
      <c r="V797" s="57">
        <f>Tabla1[[#This Row],[VOLUMEN ENVIADO PERMEADO RO (m3)]]</f>
        <v>0</v>
      </c>
      <c r="W797" s="101" t="e">
        <f>Tabla1[[#This Row],[TOTAL CONSUMO AGUA LIMPIA PRODUCCIÓN (m3)]]+Tabla1[[#This Row],[TOTAL CONSUMO AGUA RECHAZO PRODUCCIÓN (m3)]]</f>
        <v>#REF!</v>
      </c>
      <c r="X79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7" s="101">
        <v>0</v>
      </c>
      <c r="Z797" s="101"/>
      <c r="AA797" s="101" t="e">
        <f>+Tabla1[[#This Row],[VOLUMEN CONSUMO AGUA LIMPIA TINTORERIA (m3)]]</f>
        <v>#REF!</v>
      </c>
      <c r="AB797" s="104" t="e">
        <f>Tabla1[[#This Row],[VOLUMEN CONSUMO AGUA LIMPIA TINTORERIA (m3)]]/Tabla1[[#This Row],[TOTAL CONSUMO AGUA PRODUCCIÓN (m3)]]</f>
        <v>#REF!</v>
      </c>
      <c r="AC797" s="101" t="e">
        <f>Tabla1[[#This Row],[TOTAL CONSUMO AGUA LIMPIA PRODUCCIÓN (m3)]]-Tabla1[[#This Row],[VOLUMEN CONSUMO AGUA LIMPIA LAVANDERIA (m3)]]</f>
        <v>#REF!</v>
      </c>
      <c r="AD797" s="101">
        <v>0</v>
      </c>
      <c r="AE797" s="105"/>
      <c r="AF797" s="105">
        <v>65</v>
      </c>
      <c r="AG797" s="105">
        <v>45</v>
      </c>
      <c r="AH797" s="105">
        <f>Tabla1[[#This Row],[VOLUMEN CONSUMO AGUA LIMPIA LAVANDERIA (m3)]]</f>
        <v>0</v>
      </c>
      <c r="AI797" s="104" t="e">
        <f>Tabla1[[#This Row],[VOLUMEN CONSUMO AGUA LIMPIA LAVANDERIA (m3)]]/Tabla1[[#This Row],[TOTAL CONSUMO AGUA PRODUCCIÓN (m3)]]</f>
        <v>#REF!</v>
      </c>
      <c r="AJ797" s="105">
        <f>'[1]Contadores Por Turno 2026'!D799-'[1]Contadores Por Turno 2026'!D798</f>
        <v>0</v>
      </c>
      <c r="AK797" s="105">
        <v>0</v>
      </c>
      <c r="AL797" s="105"/>
      <c r="AM797" s="105">
        <v>19</v>
      </c>
      <c r="AN797" s="105">
        <v>0</v>
      </c>
      <c r="AO797" s="218">
        <f>'[1]Contadores Por Turno 2026'!R799-'[1]Contadores Por Turno 2026'!R798</f>
        <v>0</v>
      </c>
      <c r="AP797" s="104" t="str">
        <f t="shared" si="6"/>
        <v>%</v>
      </c>
      <c r="AQ797" s="218">
        <v>0</v>
      </c>
      <c r="AR797" s="218">
        <v>8</v>
      </c>
      <c r="AS797" s="105">
        <f>'[1]Contadores Por Turno 2026'!L799-'[1]Contadores Por Turno 2026'!L798</f>
        <v>0</v>
      </c>
      <c r="AT797" s="218" t="e">
        <f>#REF!-#REF!</f>
        <v>#REF!</v>
      </c>
      <c r="AU797" s="102">
        <f>'[1]Contadores Por Turno 2026'!U799-'[1]Contadores Por Turno 2026'!U798</f>
        <v>0</v>
      </c>
      <c r="AV797" s="102">
        <f>'[1]Contadores Por Turno 2026'!V799-'[1]Contadores Por Turno 2026'!V798</f>
        <v>0</v>
      </c>
      <c r="AW797" s="102">
        <f>'[1]Contadores Por Turno 2026'!W799-'[1]Contadores Por Turno 2026'!W798</f>
        <v>0</v>
      </c>
      <c r="AX797" s="102"/>
      <c r="AY797" s="345">
        <f>('[1]Contadores Por Turno 2026'!AD799-'[1]Contadores Por Turno 2026'!AD798)</f>
        <v>0</v>
      </c>
      <c r="AZ797" s="345">
        <f>('[1]Contadores Por Turno 2026'!S799-'[1]Contadores Por Turno 2026'!S798)/1000</f>
        <v>0</v>
      </c>
      <c r="BA797" s="225"/>
      <c r="BB797" s="4"/>
    </row>
    <row r="798" spans="1:54" ht="15.75" thickBot="1" x14ac:dyDescent="0.3">
      <c r="A798" s="23">
        <f>+A797</f>
        <v>46288</v>
      </c>
      <c r="B798" s="17">
        <v>2</v>
      </c>
      <c r="C798" s="17">
        <f>WEEKNUM(Tabla1[[#This Row],[FECHA]],2)</f>
        <v>39</v>
      </c>
      <c r="D798" s="17">
        <f>DAY(Tabla1[[#This Row],[FECHA]])</f>
        <v>23</v>
      </c>
      <c r="E798" s="17" t="e">
        <f>#REF!-#REF!</f>
        <v>#REF!</v>
      </c>
      <c r="F798" s="17" t="e">
        <f>#REF!-#REF!</f>
        <v>#REF!</v>
      </c>
      <c r="H79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8" s="17">
        <f>('[1]Contadores Por Turno 2026'!C800-'[1]Contadores Por Turno 2026'!C799)*10</f>
        <v>0</v>
      </c>
      <c r="J798" s="59">
        <f>Tabla1[[#This Row],[ENTRADA RO 1 (m3)]]</f>
        <v>0</v>
      </c>
      <c r="K798" s="59">
        <f>Tabla1[[#This Row],[RECHAZO ETAPA 1 (m3)]]</f>
        <v>0</v>
      </c>
      <c r="L798" s="59">
        <f>Tabla1[[#This Row],[PERMEADO ETAPA 1  (m3)]]</f>
        <v>0</v>
      </c>
      <c r="M798" s="58" t="e">
        <f>1-(Tabla1[[#This Row],[VOLUMEN ENVIADO A RO (m3)]]-Tabla1[[#This Row],[VOLUMEN ENVIADO PERMEADO RO (m3)]])/Tabla1[[#This Row],[VOLUMEN ENVIADO A RO (m3)]]</f>
        <v>#DIV/0!</v>
      </c>
      <c r="N798" s="59">
        <f>('[1]Contadores Por Turno 2026'!N800-'[1]Contadores Por Turno 2026'!N799)/1000</f>
        <v>0</v>
      </c>
      <c r="O798" s="59">
        <f>('[1]Contadores Por Turno 2026'!O800-'[1]Contadores Por Turno 2026'!O799)</f>
        <v>0</v>
      </c>
      <c r="P798" s="59">
        <f>+Tabla1[[#This Row],[ENTRADA RO 1 (m3)]]-Tabla1[[#This Row],[PERMEADO ETAPA 1  (m3)]]</f>
        <v>0</v>
      </c>
      <c r="Q798" s="58" t="e">
        <f>1-(Tabla1[[#This Row],[VOLUMEN ENVIADO A RO (m3)]]-Tabla1[[#This Row],[VOLUMEN ENVIADO PERMEADO RO (m3)]])/Tabla1[[#This Row],[VOLUMEN ENVIADO A RO (m3)]]</f>
        <v>#DIV/0!</v>
      </c>
      <c r="R798" s="59">
        <v>0</v>
      </c>
      <c r="S798" s="59" t="e">
        <f>((#REF!-#REF!))</f>
        <v>#REF!</v>
      </c>
      <c r="T798" s="59" t="e">
        <f>Tabla1[[#This Row],[ENTRADA ETAPA 2 (m3)]]-Tabla1[[#This Row],[PERMEADO ETAPA 2 (m3)]]</f>
        <v>#REF!</v>
      </c>
      <c r="U798" s="58" t="s">
        <v>18</v>
      </c>
      <c r="V798" s="59">
        <f>Tabla1[[#This Row],[VOLUMEN ENVIADO PERMEADO RO (m3)]]</f>
        <v>0</v>
      </c>
      <c r="W798" s="106" t="e">
        <f>Tabla1[[#This Row],[TOTAL CONSUMO AGUA LIMPIA PRODUCCIÓN (m3)]]+Tabla1[[#This Row],[TOTAL CONSUMO AGUA RECHAZO PRODUCCIÓN (m3)]]</f>
        <v>#REF!</v>
      </c>
      <c r="X7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8" s="106">
        <v>0</v>
      </c>
      <c r="Z798" s="106"/>
      <c r="AA798" s="106" t="e">
        <f>+Tabla1[[#This Row],[VOLUMEN CONSUMO AGUA LIMPIA TINTORERIA (m3)]]</f>
        <v>#REF!</v>
      </c>
      <c r="AB798" s="104" t="e">
        <f>Tabla1[[#This Row],[VOLUMEN CONSUMO AGUA LIMPIA TINTORERIA (m3)]]/Tabla1[[#This Row],[TOTAL CONSUMO AGUA PRODUCCIÓN (m3)]]</f>
        <v>#REF!</v>
      </c>
      <c r="AC798" s="106" t="e">
        <f>Tabla1[[#This Row],[TOTAL CONSUMO AGUA LIMPIA PRODUCCIÓN (m3)]]-Tabla1[[#This Row],[VOLUMEN CONSUMO AGUA LIMPIA LAVANDERIA (m3)]]</f>
        <v>#REF!</v>
      </c>
      <c r="AD798" s="106">
        <v>0</v>
      </c>
      <c r="AE798" s="110"/>
      <c r="AF798" s="110">
        <v>65</v>
      </c>
      <c r="AG798" s="110">
        <v>45</v>
      </c>
      <c r="AH798" s="110">
        <f>Tabla1[[#This Row],[VOLUMEN CONSUMO AGUA LIMPIA LAVANDERIA (m3)]]</f>
        <v>0</v>
      </c>
      <c r="AI798" s="104" t="e">
        <f>Tabla1[[#This Row],[VOLUMEN CONSUMO AGUA LIMPIA LAVANDERIA (m3)]]/Tabla1[[#This Row],[TOTAL CONSUMO AGUA PRODUCCIÓN (m3)]]</f>
        <v>#REF!</v>
      </c>
      <c r="AJ798" s="110">
        <f>'[1]Contadores Por Turno 2026'!D800-'[1]Contadores Por Turno 2026'!D799</f>
        <v>0</v>
      </c>
      <c r="AK798" s="110">
        <v>0</v>
      </c>
      <c r="AL798" s="110"/>
      <c r="AM798" s="110">
        <v>19</v>
      </c>
      <c r="AN798" s="110">
        <v>0</v>
      </c>
      <c r="AO798" s="219">
        <f>'[1]Contadores Por Turno 2026'!R800-'[1]Contadores Por Turno 2026'!R799</f>
        <v>0</v>
      </c>
      <c r="AP798" s="109" t="str">
        <f t="shared" si="6"/>
        <v>%</v>
      </c>
      <c r="AQ798" s="219">
        <v>0</v>
      </c>
      <c r="AR798" s="219">
        <v>8</v>
      </c>
      <c r="AS798" s="110">
        <f>'[1]Contadores Por Turno 2026'!L800-'[1]Contadores Por Turno 2026'!L799</f>
        <v>0</v>
      </c>
      <c r="AT798" s="219" t="e">
        <f>#REF!-#REF!</f>
        <v>#REF!</v>
      </c>
      <c r="AU798" s="107">
        <f>'[1]Contadores Por Turno 2026'!U800-'[1]Contadores Por Turno 2026'!U799</f>
        <v>0</v>
      </c>
      <c r="AV798" s="107">
        <f>'[1]Contadores Por Turno 2026'!V800-'[1]Contadores Por Turno 2026'!V799</f>
        <v>0</v>
      </c>
      <c r="AW798" s="107">
        <f>'[1]Contadores Por Turno 2026'!W800-'[1]Contadores Por Turno 2026'!W799</f>
        <v>0</v>
      </c>
      <c r="AX798" s="107"/>
      <c r="AY798" s="346">
        <f>('[1]Contadores Por Turno 2026'!AD800-'[1]Contadores Por Turno 2026'!AD799)</f>
        <v>0</v>
      </c>
      <c r="AZ798" s="346">
        <f>('[1]Contadores Por Turno 2026'!S800-'[1]Contadores Por Turno 2026'!S799)/1000</f>
        <v>0</v>
      </c>
      <c r="BA798" s="225"/>
      <c r="BB798" s="4"/>
    </row>
    <row r="799" spans="1:54" ht="15.75" thickBot="1" x14ac:dyDescent="0.3">
      <c r="A799" s="27">
        <f>+A798</f>
        <v>46288</v>
      </c>
      <c r="B799" s="28">
        <v>3</v>
      </c>
      <c r="C799" s="28">
        <f>WEEKNUM(Tabla1[[#This Row],[FECHA]],2)</f>
        <v>39</v>
      </c>
      <c r="D799" s="28">
        <f>DAY(Tabla1[[#This Row],[FECHA]])</f>
        <v>23</v>
      </c>
      <c r="E799" s="28" t="e">
        <f>#REF!-#REF!</f>
        <v>#REF!</v>
      </c>
      <c r="F799" s="28" t="e">
        <f>#REF!-#REF!</f>
        <v>#REF!</v>
      </c>
      <c r="G799" s="28"/>
      <c r="H79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9" s="28">
        <f>('[1]Contadores Por Turno 2026'!C801-'[1]Contadores Por Turno 2026'!C800)*10</f>
        <v>0</v>
      </c>
      <c r="J799" s="61">
        <f>Tabla1[[#This Row],[ENTRADA RO 1 (m3)]]</f>
        <v>0</v>
      </c>
      <c r="K799" s="61">
        <f>Tabla1[[#This Row],[RECHAZO ETAPA 1 (m3)]]</f>
        <v>0</v>
      </c>
      <c r="L799" s="61">
        <f>Tabla1[[#This Row],[PERMEADO ETAPA 1  (m3)]]</f>
        <v>0</v>
      </c>
      <c r="M799" s="60" t="e">
        <f>1-(Tabla1[[#This Row],[VOLUMEN ENVIADO A RO (m3)]]-Tabla1[[#This Row],[VOLUMEN ENVIADO PERMEADO RO (m3)]])/Tabla1[[#This Row],[VOLUMEN ENVIADO A RO (m3)]]</f>
        <v>#DIV/0!</v>
      </c>
      <c r="N799" s="61">
        <f>('[1]Contadores Por Turno 2026'!N801-'[1]Contadores Por Turno 2026'!N800)/1000</f>
        <v>0</v>
      </c>
      <c r="O799" s="61">
        <f>('[1]Contadores Por Turno 2026'!O801-'[1]Contadores Por Turno 2026'!O800)</f>
        <v>0</v>
      </c>
      <c r="P799" s="61">
        <f>+Tabla1[[#This Row],[ENTRADA RO 1 (m3)]]-Tabla1[[#This Row],[PERMEADO ETAPA 1  (m3)]]</f>
        <v>0</v>
      </c>
      <c r="Q799" s="60" t="e">
        <f>1-(Tabla1[[#This Row],[VOLUMEN ENVIADO A RO (m3)]]-Tabla1[[#This Row],[VOLUMEN ENVIADO PERMEADO RO (m3)]])/Tabla1[[#This Row],[VOLUMEN ENVIADO A RO (m3)]]</f>
        <v>#DIV/0!</v>
      </c>
      <c r="R799" s="61">
        <v>0</v>
      </c>
      <c r="S799" s="61" t="e">
        <f>((#REF!-#REF!))</f>
        <v>#REF!</v>
      </c>
      <c r="T799" s="61" t="e">
        <f>Tabla1[[#This Row],[ENTRADA ETAPA 2 (m3)]]-Tabla1[[#This Row],[PERMEADO ETAPA 2 (m3)]]</f>
        <v>#REF!</v>
      </c>
      <c r="U799" s="60" t="s">
        <v>18</v>
      </c>
      <c r="V799" s="61">
        <f>Tabla1[[#This Row],[VOLUMEN ENVIADO PERMEADO RO (m3)]]</f>
        <v>0</v>
      </c>
      <c r="W799" s="111" t="e">
        <f>Tabla1[[#This Row],[TOTAL CONSUMO AGUA LIMPIA PRODUCCIÓN (m3)]]+Tabla1[[#This Row],[TOTAL CONSUMO AGUA RECHAZO PRODUCCIÓN (m3)]]</f>
        <v>#REF!</v>
      </c>
      <c r="X79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9" s="111">
        <v>0</v>
      </c>
      <c r="Z799" s="111"/>
      <c r="AA799" s="111" t="e">
        <f>+Tabla1[[#This Row],[VOLUMEN CONSUMO AGUA LIMPIA TINTORERIA (m3)]]</f>
        <v>#REF!</v>
      </c>
      <c r="AB799" s="104" t="e">
        <f>Tabla1[[#This Row],[VOLUMEN CONSUMO AGUA LIMPIA TINTORERIA (m3)]]/Tabla1[[#This Row],[TOTAL CONSUMO AGUA PRODUCCIÓN (m3)]]</f>
        <v>#REF!</v>
      </c>
      <c r="AC799" s="111" t="e">
        <f>Tabla1[[#This Row],[TOTAL CONSUMO AGUA LIMPIA PRODUCCIÓN (m3)]]-Tabla1[[#This Row],[VOLUMEN CONSUMO AGUA LIMPIA LAVANDERIA (m3)]]</f>
        <v>#REF!</v>
      </c>
      <c r="AD799" s="111">
        <v>0</v>
      </c>
      <c r="AE799" s="115"/>
      <c r="AF799" s="115">
        <v>65</v>
      </c>
      <c r="AG799" s="115">
        <v>45</v>
      </c>
      <c r="AH799" s="115">
        <f>Tabla1[[#This Row],[VOLUMEN CONSUMO AGUA LIMPIA LAVANDERIA (m3)]]</f>
        <v>0</v>
      </c>
      <c r="AI799" s="104" t="e">
        <f>Tabla1[[#This Row],[VOLUMEN CONSUMO AGUA LIMPIA LAVANDERIA (m3)]]/Tabla1[[#This Row],[TOTAL CONSUMO AGUA PRODUCCIÓN (m3)]]</f>
        <v>#REF!</v>
      </c>
      <c r="AJ799" s="115">
        <f>'[1]Contadores Por Turno 2026'!D801-'[1]Contadores Por Turno 2026'!D800</f>
        <v>0</v>
      </c>
      <c r="AK799" s="115">
        <v>0</v>
      </c>
      <c r="AL799" s="115"/>
      <c r="AM799" s="115">
        <v>19</v>
      </c>
      <c r="AN799" s="115">
        <v>0</v>
      </c>
      <c r="AO799" s="220">
        <f>'[1]Contadores Por Turno 2026'!R801-'[1]Contadores Por Turno 2026'!R800</f>
        <v>0</v>
      </c>
      <c r="AP799" s="114" t="str">
        <f t="shared" si="6"/>
        <v>%</v>
      </c>
      <c r="AQ799" s="220">
        <v>0</v>
      </c>
      <c r="AR799" s="220">
        <v>8</v>
      </c>
      <c r="AS799" s="115">
        <f>'[1]Contadores Por Turno 2026'!L801-'[1]Contadores Por Turno 2026'!L800</f>
        <v>0</v>
      </c>
      <c r="AT799" s="220" t="e">
        <f>#REF!-#REF!</f>
        <v>#REF!</v>
      </c>
      <c r="AU799" s="112">
        <f>'[1]Contadores Por Turno 2026'!U801-'[1]Contadores Por Turno 2026'!U800</f>
        <v>0</v>
      </c>
      <c r="AV799" s="112">
        <f>'[1]Contadores Por Turno 2026'!V801-'[1]Contadores Por Turno 2026'!V800</f>
        <v>0</v>
      </c>
      <c r="AW799" s="112">
        <f>'[1]Contadores Por Turno 2026'!W801-'[1]Contadores Por Turno 2026'!W800</f>
        <v>0</v>
      </c>
      <c r="AX799" s="112"/>
      <c r="AY799" s="112">
        <f>('[1]Contadores Por Turno 2026'!AD801-'[1]Contadores Por Turno 2026'!AD800)</f>
        <v>0</v>
      </c>
      <c r="AZ799" s="112">
        <f>('[1]Contadores Por Turno 2026'!S801-'[1]Contadores Por Turno 2026'!S800)/1000</f>
        <v>0</v>
      </c>
      <c r="BA799" s="225"/>
      <c r="BB799" s="4"/>
    </row>
    <row r="800" spans="1:54" ht="15.75" thickBot="1" x14ac:dyDescent="0.3">
      <c r="A800" s="25">
        <f>+A799+1</f>
        <v>46289</v>
      </c>
      <c r="B800" s="26">
        <v>1</v>
      </c>
      <c r="C800" s="26">
        <f>WEEKNUM(Tabla1[[#This Row],[FECHA]],2)</f>
        <v>39</v>
      </c>
      <c r="D800" s="26">
        <f>DAY(Tabla1[[#This Row],[FECHA]])</f>
        <v>24</v>
      </c>
      <c r="E800" s="26" t="e">
        <f>#REF!-#REF!</f>
        <v>#REF!</v>
      </c>
      <c r="F800" s="26" t="e">
        <f>#REF!-#REF!</f>
        <v>#REF!</v>
      </c>
      <c r="G800" s="26"/>
      <c r="H8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0" s="26">
        <f>('[1]Contadores Por Turno 2026'!C802-'[1]Contadores Por Turno 2026'!C801)*10</f>
        <v>0</v>
      </c>
      <c r="J800" s="57">
        <f>Tabla1[[#This Row],[ENTRADA RO 1 (m3)]]</f>
        <v>0</v>
      </c>
      <c r="K800" s="57">
        <f>Tabla1[[#This Row],[RECHAZO ETAPA 1 (m3)]]</f>
        <v>0</v>
      </c>
      <c r="L800" s="57">
        <f>Tabla1[[#This Row],[PERMEADO ETAPA 1  (m3)]]</f>
        <v>0</v>
      </c>
      <c r="M800" s="56" t="e">
        <f>1-(Tabla1[[#This Row],[VOLUMEN ENVIADO A RO (m3)]]-Tabla1[[#This Row],[VOLUMEN ENVIADO PERMEADO RO (m3)]])/Tabla1[[#This Row],[VOLUMEN ENVIADO A RO (m3)]]</f>
        <v>#DIV/0!</v>
      </c>
      <c r="N800" s="57">
        <f>('[1]Contadores Por Turno 2026'!N802-'[1]Contadores Por Turno 2026'!N801)/1000</f>
        <v>0</v>
      </c>
      <c r="O800" s="57">
        <f>('[1]Contadores Por Turno 2026'!O802-'[1]Contadores Por Turno 2026'!O801)</f>
        <v>0</v>
      </c>
      <c r="P800" s="57">
        <f>+Tabla1[[#This Row],[ENTRADA RO 1 (m3)]]-Tabla1[[#This Row],[PERMEADO ETAPA 1  (m3)]]</f>
        <v>0</v>
      </c>
      <c r="Q800" s="56" t="e">
        <f>1-(Tabla1[[#This Row],[VOLUMEN ENVIADO A RO (m3)]]-Tabla1[[#This Row],[VOLUMEN ENVIADO PERMEADO RO (m3)]])/Tabla1[[#This Row],[VOLUMEN ENVIADO A RO (m3)]]</f>
        <v>#DIV/0!</v>
      </c>
      <c r="R800" s="57">
        <v>0</v>
      </c>
      <c r="S800" s="57" t="e">
        <f>((#REF!-#REF!))</f>
        <v>#REF!</v>
      </c>
      <c r="T800" s="57" t="e">
        <f>Tabla1[[#This Row],[ENTRADA ETAPA 2 (m3)]]-Tabla1[[#This Row],[PERMEADO ETAPA 2 (m3)]]</f>
        <v>#REF!</v>
      </c>
      <c r="U800" s="56" t="s">
        <v>18</v>
      </c>
      <c r="V800" s="57">
        <f>Tabla1[[#This Row],[VOLUMEN ENVIADO PERMEADO RO (m3)]]</f>
        <v>0</v>
      </c>
      <c r="W800" s="101" t="e">
        <f>Tabla1[[#This Row],[TOTAL CONSUMO AGUA LIMPIA PRODUCCIÓN (m3)]]+Tabla1[[#This Row],[TOTAL CONSUMO AGUA RECHAZO PRODUCCIÓN (m3)]]</f>
        <v>#REF!</v>
      </c>
      <c r="X80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0" s="101">
        <v>0</v>
      </c>
      <c r="Z800" s="101"/>
      <c r="AA800" s="101" t="e">
        <f>+Tabla1[[#This Row],[VOLUMEN CONSUMO AGUA LIMPIA TINTORERIA (m3)]]</f>
        <v>#REF!</v>
      </c>
      <c r="AB800" s="104" t="e">
        <f>Tabla1[[#This Row],[VOLUMEN CONSUMO AGUA LIMPIA TINTORERIA (m3)]]/Tabla1[[#This Row],[TOTAL CONSUMO AGUA PRODUCCIÓN (m3)]]</f>
        <v>#REF!</v>
      </c>
      <c r="AC800" s="101" t="e">
        <f>Tabla1[[#This Row],[TOTAL CONSUMO AGUA LIMPIA PRODUCCIÓN (m3)]]-Tabla1[[#This Row],[VOLUMEN CONSUMO AGUA LIMPIA LAVANDERIA (m3)]]</f>
        <v>#REF!</v>
      </c>
      <c r="AD800" s="101">
        <v>0</v>
      </c>
      <c r="AE800" s="105"/>
      <c r="AF800" s="105">
        <v>65</v>
      </c>
      <c r="AG800" s="105">
        <v>45</v>
      </c>
      <c r="AH800" s="105">
        <f>Tabla1[[#This Row],[VOLUMEN CONSUMO AGUA LIMPIA LAVANDERIA (m3)]]</f>
        <v>0</v>
      </c>
      <c r="AI800" s="104" t="e">
        <f>Tabla1[[#This Row],[VOLUMEN CONSUMO AGUA LIMPIA LAVANDERIA (m3)]]/Tabla1[[#This Row],[TOTAL CONSUMO AGUA PRODUCCIÓN (m3)]]</f>
        <v>#REF!</v>
      </c>
      <c r="AJ800" s="105">
        <f>'[1]Contadores Por Turno 2026'!D802-'[1]Contadores Por Turno 2026'!D801</f>
        <v>0</v>
      </c>
      <c r="AK800" s="105">
        <v>0</v>
      </c>
      <c r="AL800" s="105"/>
      <c r="AM800" s="105">
        <v>19</v>
      </c>
      <c r="AN800" s="105">
        <v>0</v>
      </c>
      <c r="AO800" s="218">
        <f>'[1]Contadores Por Turno 2026'!R802-'[1]Contadores Por Turno 2026'!R801</f>
        <v>0</v>
      </c>
      <c r="AP800" s="104" t="str">
        <f t="shared" si="6"/>
        <v>%</v>
      </c>
      <c r="AQ800" s="218">
        <v>0</v>
      </c>
      <c r="AR800" s="218">
        <v>8</v>
      </c>
      <c r="AS800" s="105">
        <f>'[1]Contadores Por Turno 2026'!L802-'[1]Contadores Por Turno 2026'!L801</f>
        <v>0</v>
      </c>
      <c r="AT800" s="218" t="e">
        <f>#REF!-#REF!</f>
        <v>#REF!</v>
      </c>
      <c r="AU800" s="102">
        <f>'[1]Contadores Por Turno 2026'!U802-'[1]Contadores Por Turno 2026'!U801</f>
        <v>0</v>
      </c>
      <c r="AV800" s="102">
        <f>'[1]Contadores Por Turno 2026'!V802-'[1]Contadores Por Turno 2026'!V801</f>
        <v>0</v>
      </c>
      <c r="AW800" s="102">
        <f>'[1]Contadores Por Turno 2026'!W802-'[1]Contadores Por Turno 2026'!W801</f>
        <v>0</v>
      </c>
      <c r="AX800" s="102"/>
      <c r="AY800" s="345">
        <f>('[1]Contadores Por Turno 2026'!AD802-'[1]Contadores Por Turno 2026'!AD801)</f>
        <v>0</v>
      </c>
      <c r="AZ800" s="345">
        <f>('[1]Contadores Por Turno 2026'!S802-'[1]Contadores Por Turno 2026'!S801)/1000</f>
        <v>0</v>
      </c>
      <c r="BA800" s="225"/>
      <c r="BB800" s="4"/>
    </row>
    <row r="801" spans="1:54" ht="15.75" thickBot="1" x14ac:dyDescent="0.3">
      <c r="A801" s="23">
        <f>+A800</f>
        <v>46289</v>
      </c>
      <c r="B801" s="17">
        <v>2</v>
      </c>
      <c r="C801" s="17">
        <f>WEEKNUM(Tabla1[[#This Row],[FECHA]],2)</f>
        <v>39</v>
      </c>
      <c r="D801" s="17">
        <f>DAY(Tabla1[[#This Row],[FECHA]])</f>
        <v>24</v>
      </c>
      <c r="E801" s="17" t="e">
        <f>#REF!-#REF!</f>
        <v>#REF!</v>
      </c>
      <c r="F801" s="17" t="e">
        <f>#REF!-#REF!</f>
        <v>#REF!</v>
      </c>
      <c r="H80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1" s="17">
        <f>('[1]Contadores Por Turno 2026'!C803-'[1]Contadores Por Turno 2026'!C802)*10</f>
        <v>0</v>
      </c>
      <c r="J801" s="59">
        <f>Tabla1[[#This Row],[ENTRADA RO 1 (m3)]]</f>
        <v>0</v>
      </c>
      <c r="K801" s="59">
        <f>Tabla1[[#This Row],[RECHAZO ETAPA 1 (m3)]]</f>
        <v>0</v>
      </c>
      <c r="L801" s="59">
        <f>Tabla1[[#This Row],[PERMEADO ETAPA 1  (m3)]]</f>
        <v>0</v>
      </c>
      <c r="M801" s="58" t="e">
        <f>1-(Tabla1[[#This Row],[VOLUMEN ENVIADO A RO (m3)]]-Tabla1[[#This Row],[VOLUMEN ENVIADO PERMEADO RO (m3)]])/Tabla1[[#This Row],[VOLUMEN ENVIADO A RO (m3)]]</f>
        <v>#DIV/0!</v>
      </c>
      <c r="N801" s="59">
        <f>('[1]Contadores Por Turno 2026'!N803-'[1]Contadores Por Turno 2026'!N802)/1000</f>
        <v>0</v>
      </c>
      <c r="O801" s="59">
        <f>('[1]Contadores Por Turno 2026'!O803-'[1]Contadores Por Turno 2026'!O802)</f>
        <v>0</v>
      </c>
      <c r="P801" s="59">
        <f>+Tabla1[[#This Row],[ENTRADA RO 1 (m3)]]-Tabla1[[#This Row],[PERMEADO ETAPA 1  (m3)]]</f>
        <v>0</v>
      </c>
      <c r="Q801" s="58" t="e">
        <f>1-(Tabla1[[#This Row],[VOLUMEN ENVIADO A RO (m3)]]-Tabla1[[#This Row],[VOLUMEN ENVIADO PERMEADO RO (m3)]])/Tabla1[[#This Row],[VOLUMEN ENVIADO A RO (m3)]]</f>
        <v>#DIV/0!</v>
      </c>
      <c r="R801" s="59">
        <v>0</v>
      </c>
      <c r="S801" s="59" t="e">
        <f>((#REF!-#REF!))</f>
        <v>#REF!</v>
      </c>
      <c r="T801" s="59" t="e">
        <f>Tabla1[[#This Row],[ENTRADA ETAPA 2 (m3)]]-Tabla1[[#This Row],[PERMEADO ETAPA 2 (m3)]]</f>
        <v>#REF!</v>
      </c>
      <c r="U801" s="58" t="s">
        <v>18</v>
      </c>
      <c r="V801" s="59">
        <f>Tabla1[[#This Row],[VOLUMEN ENVIADO PERMEADO RO (m3)]]</f>
        <v>0</v>
      </c>
      <c r="W801" s="106" t="e">
        <f>Tabla1[[#This Row],[TOTAL CONSUMO AGUA LIMPIA PRODUCCIÓN (m3)]]+Tabla1[[#This Row],[TOTAL CONSUMO AGUA RECHAZO PRODUCCIÓN (m3)]]</f>
        <v>#REF!</v>
      </c>
      <c r="X8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1" s="106">
        <v>0</v>
      </c>
      <c r="Z801" s="106"/>
      <c r="AA801" s="106" t="e">
        <f>+Tabla1[[#This Row],[VOLUMEN CONSUMO AGUA LIMPIA TINTORERIA (m3)]]</f>
        <v>#REF!</v>
      </c>
      <c r="AB801" s="104" t="e">
        <f>Tabla1[[#This Row],[VOLUMEN CONSUMO AGUA LIMPIA TINTORERIA (m3)]]/Tabla1[[#This Row],[TOTAL CONSUMO AGUA PRODUCCIÓN (m3)]]</f>
        <v>#REF!</v>
      </c>
      <c r="AC801" s="106" t="e">
        <f>Tabla1[[#This Row],[TOTAL CONSUMO AGUA LIMPIA PRODUCCIÓN (m3)]]-Tabla1[[#This Row],[VOLUMEN CONSUMO AGUA LIMPIA LAVANDERIA (m3)]]</f>
        <v>#REF!</v>
      </c>
      <c r="AD801" s="106">
        <v>0</v>
      </c>
      <c r="AE801" s="110"/>
      <c r="AF801" s="110">
        <v>65</v>
      </c>
      <c r="AG801" s="110">
        <v>45</v>
      </c>
      <c r="AH801" s="110">
        <f>Tabla1[[#This Row],[VOLUMEN CONSUMO AGUA LIMPIA LAVANDERIA (m3)]]</f>
        <v>0</v>
      </c>
      <c r="AI801" s="104" t="e">
        <f>Tabla1[[#This Row],[VOLUMEN CONSUMO AGUA LIMPIA LAVANDERIA (m3)]]/Tabla1[[#This Row],[TOTAL CONSUMO AGUA PRODUCCIÓN (m3)]]</f>
        <v>#REF!</v>
      </c>
      <c r="AJ801" s="110">
        <f>'[1]Contadores Por Turno 2026'!D803-'[1]Contadores Por Turno 2026'!D802</f>
        <v>0</v>
      </c>
      <c r="AK801" s="110">
        <v>0</v>
      </c>
      <c r="AL801" s="110"/>
      <c r="AM801" s="110">
        <v>19</v>
      </c>
      <c r="AN801" s="110">
        <v>0</v>
      </c>
      <c r="AO801" s="219">
        <f>'[1]Contadores Por Turno 2026'!R803-'[1]Contadores Por Turno 2026'!R802</f>
        <v>0</v>
      </c>
      <c r="AP801" s="109" t="str">
        <f t="shared" si="6"/>
        <v>%</v>
      </c>
      <c r="AQ801" s="219">
        <v>0</v>
      </c>
      <c r="AR801" s="219">
        <v>8</v>
      </c>
      <c r="AS801" s="110">
        <f>'[1]Contadores Por Turno 2026'!L803-'[1]Contadores Por Turno 2026'!L802</f>
        <v>0</v>
      </c>
      <c r="AT801" s="219" t="e">
        <f>#REF!-#REF!</f>
        <v>#REF!</v>
      </c>
      <c r="AU801" s="107">
        <f>'[1]Contadores Por Turno 2026'!U803-'[1]Contadores Por Turno 2026'!U802</f>
        <v>0</v>
      </c>
      <c r="AV801" s="107">
        <f>'[1]Contadores Por Turno 2026'!V803-'[1]Contadores Por Turno 2026'!V802</f>
        <v>0</v>
      </c>
      <c r="AW801" s="107">
        <f>'[1]Contadores Por Turno 2026'!W803-'[1]Contadores Por Turno 2026'!W802</f>
        <v>0</v>
      </c>
      <c r="AX801" s="107"/>
      <c r="AY801" s="346">
        <f>('[1]Contadores Por Turno 2026'!AD803-'[1]Contadores Por Turno 2026'!AD802)</f>
        <v>0</v>
      </c>
      <c r="AZ801" s="346">
        <f>('[1]Contadores Por Turno 2026'!S803-'[1]Contadores Por Turno 2026'!S802)/1000</f>
        <v>0</v>
      </c>
      <c r="BA801" s="225"/>
      <c r="BB801" s="4"/>
    </row>
    <row r="802" spans="1:54" ht="15.75" thickBot="1" x14ac:dyDescent="0.3">
      <c r="A802" s="27">
        <f>+A801</f>
        <v>46289</v>
      </c>
      <c r="B802" s="28">
        <v>3</v>
      </c>
      <c r="C802" s="28">
        <f>WEEKNUM(Tabla1[[#This Row],[FECHA]],2)</f>
        <v>39</v>
      </c>
      <c r="D802" s="28">
        <f>DAY(Tabla1[[#This Row],[FECHA]])</f>
        <v>24</v>
      </c>
      <c r="E802" s="28" t="e">
        <f>#REF!-#REF!</f>
        <v>#REF!</v>
      </c>
      <c r="F802" s="28" t="e">
        <f>#REF!-#REF!</f>
        <v>#REF!</v>
      </c>
      <c r="G802" s="28"/>
      <c r="H80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2" s="28">
        <f>('[1]Contadores Por Turno 2026'!C804-'[1]Contadores Por Turno 2026'!C803)*10</f>
        <v>0</v>
      </c>
      <c r="J802" s="61">
        <f>Tabla1[[#This Row],[ENTRADA RO 1 (m3)]]</f>
        <v>0</v>
      </c>
      <c r="K802" s="61">
        <f>Tabla1[[#This Row],[RECHAZO ETAPA 1 (m3)]]</f>
        <v>0</v>
      </c>
      <c r="L802" s="61">
        <f>Tabla1[[#This Row],[PERMEADO ETAPA 1  (m3)]]</f>
        <v>0</v>
      </c>
      <c r="M802" s="60" t="e">
        <f>1-(Tabla1[[#This Row],[VOLUMEN ENVIADO A RO (m3)]]-Tabla1[[#This Row],[VOLUMEN ENVIADO PERMEADO RO (m3)]])/Tabla1[[#This Row],[VOLUMEN ENVIADO A RO (m3)]]</f>
        <v>#DIV/0!</v>
      </c>
      <c r="N802" s="61">
        <f>('[1]Contadores Por Turno 2026'!N804-'[1]Contadores Por Turno 2026'!N803)/1000</f>
        <v>0</v>
      </c>
      <c r="O802" s="61">
        <f>('[1]Contadores Por Turno 2026'!O804-'[1]Contadores Por Turno 2026'!O803)</f>
        <v>0</v>
      </c>
      <c r="P802" s="61">
        <f>+Tabla1[[#This Row],[ENTRADA RO 1 (m3)]]-Tabla1[[#This Row],[PERMEADO ETAPA 1  (m3)]]</f>
        <v>0</v>
      </c>
      <c r="Q802" s="60" t="e">
        <f>1-(Tabla1[[#This Row],[VOLUMEN ENVIADO A RO (m3)]]-Tabla1[[#This Row],[VOLUMEN ENVIADO PERMEADO RO (m3)]])/Tabla1[[#This Row],[VOLUMEN ENVIADO A RO (m3)]]</f>
        <v>#DIV/0!</v>
      </c>
      <c r="R802" s="61">
        <v>0</v>
      </c>
      <c r="S802" s="61" t="e">
        <f>((#REF!-#REF!))</f>
        <v>#REF!</v>
      </c>
      <c r="T802" s="61" t="e">
        <f>Tabla1[[#This Row],[ENTRADA ETAPA 2 (m3)]]-Tabla1[[#This Row],[PERMEADO ETAPA 2 (m3)]]</f>
        <v>#REF!</v>
      </c>
      <c r="U802" s="60" t="s">
        <v>18</v>
      </c>
      <c r="V802" s="61">
        <f>Tabla1[[#This Row],[VOLUMEN ENVIADO PERMEADO RO (m3)]]</f>
        <v>0</v>
      </c>
      <c r="W802" s="111" t="e">
        <f>Tabla1[[#This Row],[TOTAL CONSUMO AGUA LIMPIA PRODUCCIÓN (m3)]]+Tabla1[[#This Row],[TOTAL CONSUMO AGUA RECHAZO PRODUCCIÓN (m3)]]</f>
        <v>#REF!</v>
      </c>
      <c r="X80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2" s="111">
        <v>0</v>
      </c>
      <c r="Z802" s="111"/>
      <c r="AA802" s="111" t="e">
        <f>+Tabla1[[#This Row],[VOLUMEN CONSUMO AGUA LIMPIA TINTORERIA (m3)]]</f>
        <v>#REF!</v>
      </c>
      <c r="AB802" s="104" t="e">
        <f>Tabla1[[#This Row],[VOLUMEN CONSUMO AGUA LIMPIA TINTORERIA (m3)]]/Tabla1[[#This Row],[TOTAL CONSUMO AGUA PRODUCCIÓN (m3)]]</f>
        <v>#REF!</v>
      </c>
      <c r="AC802" s="111" t="e">
        <f>Tabla1[[#This Row],[TOTAL CONSUMO AGUA LIMPIA PRODUCCIÓN (m3)]]-Tabla1[[#This Row],[VOLUMEN CONSUMO AGUA LIMPIA LAVANDERIA (m3)]]</f>
        <v>#REF!</v>
      </c>
      <c r="AD802" s="111">
        <v>0</v>
      </c>
      <c r="AE802" s="115"/>
      <c r="AF802" s="115">
        <v>65</v>
      </c>
      <c r="AG802" s="115">
        <v>45</v>
      </c>
      <c r="AH802" s="115">
        <f>Tabla1[[#This Row],[VOLUMEN CONSUMO AGUA LIMPIA LAVANDERIA (m3)]]</f>
        <v>0</v>
      </c>
      <c r="AI802" s="104" t="e">
        <f>Tabla1[[#This Row],[VOLUMEN CONSUMO AGUA LIMPIA LAVANDERIA (m3)]]/Tabla1[[#This Row],[TOTAL CONSUMO AGUA PRODUCCIÓN (m3)]]</f>
        <v>#REF!</v>
      </c>
      <c r="AJ802" s="115">
        <f>'[1]Contadores Por Turno 2026'!D804-'[1]Contadores Por Turno 2026'!D803</f>
        <v>0</v>
      </c>
      <c r="AK802" s="115">
        <v>0</v>
      </c>
      <c r="AL802" s="115"/>
      <c r="AM802" s="115">
        <v>19</v>
      </c>
      <c r="AN802" s="115">
        <v>0</v>
      </c>
      <c r="AO802" s="220">
        <f>'[1]Contadores Por Turno 2026'!R804-'[1]Contadores Por Turno 2026'!R803</f>
        <v>0</v>
      </c>
      <c r="AP802" s="114" t="str">
        <f t="shared" si="6"/>
        <v>%</v>
      </c>
      <c r="AQ802" s="220">
        <v>0</v>
      </c>
      <c r="AR802" s="220">
        <v>8</v>
      </c>
      <c r="AS802" s="115">
        <f>'[1]Contadores Por Turno 2026'!L804-'[1]Contadores Por Turno 2026'!L803</f>
        <v>0</v>
      </c>
      <c r="AT802" s="220" t="e">
        <f>#REF!-#REF!</f>
        <v>#REF!</v>
      </c>
      <c r="AU802" s="112">
        <f>'[1]Contadores Por Turno 2026'!U804-'[1]Contadores Por Turno 2026'!U803</f>
        <v>0</v>
      </c>
      <c r="AV802" s="112">
        <f>'[1]Contadores Por Turno 2026'!V804-'[1]Contadores Por Turno 2026'!V803</f>
        <v>0</v>
      </c>
      <c r="AW802" s="112">
        <f>'[1]Contadores Por Turno 2026'!W804-'[1]Contadores Por Turno 2026'!W803</f>
        <v>0</v>
      </c>
      <c r="AX802" s="112"/>
      <c r="AY802" s="112">
        <f>('[1]Contadores Por Turno 2026'!AD804-'[1]Contadores Por Turno 2026'!AD803)</f>
        <v>0</v>
      </c>
      <c r="AZ802" s="112">
        <f>('[1]Contadores Por Turno 2026'!S804-'[1]Contadores Por Turno 2026'!S803)/1000</f>
        <v>0</v>
      </c>
      <c r="BA802" s="225"/>
      <c r="BB802" s="4"/>
    </row>
    <row r="803" spans="1:54" ht="15.75" thickBot="1" x14ac:dyDescent="0.3">
      <c r="A803" s="25">
        <f>+A802+1</f>
        <v>46290</v>
      </c>
      <c r="B803" s="26">
        <v>1</v>
      </c>
      <c r="C803" s="26">
        <f>WEEKNUM(Tabla1[[#This Row],[FECHA]],2)</f>
        <v>39</v>
      </c>
      <c r="D803" s="26">
        <f>DAY(Tabla1[[#This Row],[FECHA]])</f>
        <v>25</v>
      </c>
      <c r="E803" s="26" t="e">
        <f>#REF!-#REF!</f>
        <v>#REF!</v>
      </c>
      <c r="F803" s="26" t="e">
        <f>#REF!-#REF!</f>
        <v>#REF!</v>
      </c>
      <c r="G803" s="26"/>
      <c r="H8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3" s="26">
        <f>('[1]Contadores Por Turno 2026'!C805-'[1]Contadores Por Turno 2026'!C804)*10</f>
        <v>0</v>
      </c>
      <c r="J803" s="57">
        <f>Tabla1[[#This Row],[ENTRADA RO 1 (m3)]]</f>
        <v>0</v>
      </c>
      <c r="K803" s="57">
        <f>Tabla1[[#This Row],[RECHAZO ETAPA 1 (m3)]]</f>
        <v>0</v>
      </c>
      <c r="L803" s="57">
        <f>Tabla1[[#This Row],[PERMEADO ETAPA 1  (m3)]]</f>
        <v>0</v>
      </c>
      <c r="M803" s="56" t="e">
        <f>1-(Tabla1[[#This Row],[VOLUMEN ENVIADO A RO (m3)]]-Tabla1[[#This Row],[VOLUMEN ENVIADO PERMEADO RO (m3)]])/Tabla1[[#This Row],[VOLUMEN ENVIADO A RO (m3)]]</f>
        <v>#DIV/0!</v>
      </c>
      <c r="N803" s="57">
        <f>('[1]Contadores Por Turno 2026'!N805-'[1]Contadores Por Turno 2026'!N804)/1000</f>
        <v>0</v>
      </c>
      <c r="O803" s="57">
        <f>('[1]Contadores Por Turno 2026'!O805-'[1]Contadores Por Turno 2026'!O804)</f>
        <v>0</v>
      </c>
      <c r="P803" s="57">
        <f>+Tabla1[[#This Row],[ENTRADA RO 1 (m3)]]-Tabla1[[#This Row],[PERMEADO ETAPA 1  (m3)]]</f>
        <v>0</v>
      </c>
      <c r="Q803" s="56" t="e">
        <f>1-(Tabla1[[#This Row],[VOLUMEN ENVIADO A RO (m3)]]-Tabla1[[#This Row],[VOLUMEN ENVIADO PERMEADO RO (m3)]])/Tabla1[[#This Row],[VOLUMEN ENVIADO A RO (m3)]]</f>
        <v>#DIV/0!</v>
      </c>
      <c r="R803" s="57">
        <v>0</v>
      </c>
      <c r="S803" s="57" t="e">
        <f>((#REF!-#REF!))</f>
        <v>#REF!</v>
      </c>
      <c r="T803" s="57" t="e">
        <f>Tabla1[[#This Row],[ENTRADA ETAPA 2 (m3)]]-Tabla1[[#This Row],[PERMEADO ETAPA 2 (m3)]]</f>
        <v>#REF!</v>
      </c>
      <c r="U803" s="56" t="s">
        <v>18</v>
      </c>
      <c r="V803" s="57">
        <f>Tabla1[[#This Row],[VOLUMEN ENVIADO PERMEADO RO (m3)]]</f>
        <v>0</v>
      </c>
      <c r="W803" s="101" t="e">
        <f>Tabla1[[#This Row],[TOTAL CONSUMO AGUA LIMPIA PRODUCCIÓN (m3)]]+Tabla1[[#This Row],[TOTAL CONSUMO AGUA RECHAZO PRODUCCIÓN (m3)]]</f>
        <v>#REF!</v>
      </c>
      <c r="X80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3" s="101">
        <v>0</v>
      </c>
      <c r="Z803" s="101"/>
      <c r="AA803" s="101" t="e">
        <f>+Tabla1[[#This Row],[VOLUMEN CONSUMO AGUA LIMPIA TINTORERIA (m3)]]</f>
        <v>#REF!</v>
      </c>
      <c r="AB803" s="104" t="e">
        <f>Tabla1[[#This Row],[VOLUMEN CONSUMO AGUA LIMPIA TINTORERIA (m3)]]/Tabla1[[#This Row],[TOTAL CONSUMO AGUA PRODUCCIÓN (m3)]]</f>
        <v>#REF!</v>
      </c>
      <c r="AC803" s="101" t="e">
        <f>Tabla1[[#This Row],[TOTAL CONSUMO AGUA LIMPIA PRODUCCIÓN (m3)]]-Tabla1[[#This Row],[VOLUMEN CONSUMO AGUA LIMPIA LAVANDERIA (m3)]]</f>
        <v>#REF!</v>
      </c>
      <c r="AD803" s="101">
        <v>0</v>
      </c>
      <c r="AE803" s="105"/>
      <c r="AF803" s="105">
        <v>65</v>
      </c>
      <c r="AG803" s="105">
        <v>45</v>
      </c>
      <c r="AH803" s="105">
        <f>Tabla1[[#This Row],[VOLUMEN CONSUMO AGUA LIMPIA LAVANDERIA (m3)]]</f>
        <v>0</v>
      </c>
      <c r="AI803" s="104" t="e">
        <f>Tabla1[[#This Row],[VOLUMEN CONSUMO AGUA LIMPIA LAVANDERIA (m3)]]/Tabla1[[#This Row],[TOTAL CONSUMO AGUA PRODUCCIÓN (m3)]]</f>
        <v>#REF!</v>
      </c>
      <c r="AJ803" s="105">
        <f>'[1]Contadores Por Turno 2026'!D805-'[1]Contadores Por Turno 2026'!D804</f>
        <v>0</v>
      </c>
      <c r="AK803" s="105">
        <v>0</v>
      </c>
      <c r="AL803" s="105"/>
      <c r="AM803" s="105">
        <v>19</v>
      </c>
      <c r="AN803" s="105">
        <v>0</v>
      </c>
      <c r="AO803" s="218">
        <f>'[1]Contadores Por Turno 2026'!R805-'[1]Contadores Por Turno 2026'!R804</f>
        <v>0</v>
      </c>
      <c r="AP803" s="104" t="str">
        <f t="shared" si="6"/>
        <v>%</v>
      </c>
      <c r="AQ803" s="218">
        <v>0</v>
      </c>
      <c r="AR803" s="218">
        <v>8</v>
      </c>
      <c r="AS803" s="105">
        <f>'[1]Contadores Por Turno 2026'!L805-'[1]Contadores Por Turno 2026'!L804</f>
        <v>0</v>
      </c>
      <c r="AT803" s="218" t="e">
        <f>#REF!-#REF!</f>
        <v>#REF!</v>
      </c>
      <c r="AU803" s="102">
        <f>'[1]Contadores Por Turno 2026'!U805-'[1]Contadores Por Turno 2026'!U804</f>
        <v>0</v>
      </c>
      <c r="AV803" s="102">
        <f>'[1]Contadores Por Turno 2026'!V805-'[1]Contadores Por Turno 2026'!V804</f>
        <v>0</v>
      </c>
      <c r="AW803" s="102">
        <f>'[1]Contadores Por Turno 2026'!W805-'[1]Contadores Por Turno 2026'!W804</f>
        <v>0</v>
      </c>
      <c r="AX803" s="102"/>
      <c r="AY803" s="345">
        <f>('[1]Contadores Por Turno 2026'!AD805-'[1]Contadores Por Turno 2026'!AD804)</f>
        <v>0</v>
      </c>
      <c r="AZ803" s="345">
        <f>('[1]Contadores Por Turno 2026'!S805-'[1]Contadores Por Turno 2026'!S804)/1000</f>
        <v>0</v>
      </c>
      <c r="BA803" s="225"/>
      <c r="BB803" s="4"/>
    </row>
    <row r="804" spans="1:54" ht="15.75" thickBot="1" x14ac:dyDescent="0.3">
      <c r="A804" s="23">
        <f>+A803</f>
        <v>46290</v>
      </c>
      <c r="B804" s="17">
        <v>2</v>
      </c>
      <c r="C804" s="17">
        <f>WEEKNUM(Tabla1[[#This Row],[FECHA]],2)</f>
        <v>39</v>
      </c>
      <c r="D804" s="17">
        <f>DAY(Tabla1[[#This Row],[FECHA]])</f>
        <v>25</v>
      </c>
      <c r="E804" s="17" t="e">
        <f>#REF!-#REF!</f>
        <v>#REF!</v>
      </c>
      <c r="F804" s="17" t="e">
        <f>#REF!-#REF!</f>
        <v>#REF!</v>
      </c>
      <c r="H80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4" s="17">
        <f>('[1]Contadores Por Turno 2026'!C806-'[1]Contadores Por Turno 2026'!C805)*10</f>
        <v>0</v>
      </c>
      <c r="J804" s="59">
        <f>Tabla1[[#This Row],[ENTRADA RO 1 (m3)]]</f>
        <v>0</v>
      </c>
      <c r="K804" s="59">
        <f>Tabla1[[#This Row],[RECHAZO ETAPA 1 (m3)]]</f>
        <v>0</v>
      </c>
      <c r="L804" s="59">
        <f>Tabla1[[#This Row],[PERMEADO ETAPA 1  (m3)]]</f>
        <v>0</v>
      </c>
      <c r="M804" s="58" t="e">
        <f>1-(Tabla1[[#This Row],[VOLUMEN ENVIADO A RO (m3)]]-Tabla1[[#This Row],[VOLUMEN ENVIADO PERMEADO RO (m3)]])/Tabla1[[#This Row],[VOLUMEN ENVIADO A RO (m3)]]</f>
        <v>#DIV/0!</v>
      </c>
      <c r="N804" s="59">
        <f>('[1]Contadores Por Turno 2026'!N806-'[1]Contadores Por Turno 2026'!N805)/1000</f>
        <v>0</v>
      </c>
      <c r="O804" s="59">
        <f>('[1]Contadores Por Turno 2026'!O806-'[1]Contadores Por Turno 2026'!O805)</f>
        <v>0</v>
      </c>
      <c r="P804" s="59">
        <f>+Tabla1[[#This Row],[ENTRADA RO 1 (m3)]]-Tabla1[[#This Row],[PERMEADO ETAPA 1  (m3)]]</f>
        <v>0</v>
      </c>
      <c r="Q804" s="58" t="e">
        <f>1-(Tabla1[[#This Row],[VOLUMEN ENVIADO A RO (m3)]]-Tabla1[[#This Row],[VOLUMEN ENVIADO PERMEADO RO (m3)]])/Tabla1[[#This Row],[VOLUMEN ENVIADO A RO (m3)]]</f>
        <v>#DIV/0!</v>
      </c>
      <c r="R804" s="59">
        <v>0</v>
      </c>
      <c r="S804" s="59" t="e">
        <f>((#REF!-#REF!))</f>
        <v>#REF!</v>
      </c>
      <c r="T804" s="59" t="e">
        <f>Tabla1[[#This Row],[ENTRADA ETAPA 2 (m3)]]-Tabla1[[#This Row],[PERMEADO ETAPA 2 (m3)]]</f>
        <v>#REF!</v>
      </c>
      <c r="U804" s="58" t="s">
        <v>18</v>
      </c>
      <c r="V804" s="59">
        <f>Tabla1[[#This Row],[VOLUMEN ENVIADO PERMEADO RO (m3)]]</f>
        <v>0</v>
      </c>
      <c r="W804" s="106" t="e">
        <f>Tabla1[[#This Row],[TOTAL CONSUMO AGUA LIMPIA PRODUCCIÓN (m3)]]+Tabla1[[#This Row],[TOTAL CONSUMO AGUA RECHAZO PRODUCCIÓN (m3)]]</f>
        <v>#REF!</v>
      </c>
      <c r="X80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4" s="106">
        <v>0</v>
      </c>
      <c r="Z804" s="106"/>
      <c r="AA804" s="106" t="e">
        <f>+Tabla1[[#This Row],[VOLUMEN CONSUMO AGUA LIMPIA TINTORERIA (m3)]]</f>
        <v>#REF!</v>
      </c>
      <c r="AB804" s="104" t="e">
        <f>Tabla1[[#This Row],[VOLUMEN CONSUMO AGUA LIMPIA TINTORERIA (m3)]]/Tabla1[[#This Row],[TOTAL CONSUMO AGUA PRODUCCIÓN (m3)]]</f>
        <v>#REF!</v>
      </c>
      <c r="AC804" s="106" t="e">
        <f>Tabla1[[#This Row],[TOTAL CONSUMO AGUA LIMPIA PRODUCCIÓN (m3)]]-Tabla1[[#This Row],[VOLUMEN CONSUMO AGUA LIMPIA LAVANDERIA (m3)]]</f>
        <v>#REF!</v>
      </c>
      <c r="AD804" s="106">
        <v>0</v>
      </c>
      <c r="AE804" s="110"/>
      <c r="AF804" s="110">
        <v>65</v>
      </c>
      <c r="AG804" s="110">
        <v>45</v>
      </c>
      <c r="AH804" s="110">
        <f>Tabla1[[#This Row],[VOLUMEN CONSUMO AGUA LIMPIA LAVANDERIA (m3)]]</f>
        <v>0</v>
      </c>
      <c r="AI804" s="104" t="e">
        <f>Tabla1[[#This Row],[VOLUMEN CONSUMO AGUA LIMPIA LAVANDERIA (m3)]]/Tabla1[[#This Row],[TOTAL CONSUMO AGUA PRODUCCIÓN (m3)]]</f>
        <v>#REF!</v>
      </c>
      <c r="AJ804" s="110">
        <f>'[1]Contadores Por Turno 2026'!D806-'[1]Contadores Por Turno 2026'!D805</f>
        <v>0</v>
      </c>
      <c r="AK804" s="110">
        <v>0</v>
      </c>
      <c r="AL804" s="110"/>
      <c r="AM804" s="110">
        <v>19</v>
      </c>
      <c r="AN804" s="110">
        <v>0</v>
      </c>
      <c r="AO804" s="219">
        <f>'[1]Contadores Por Turno 2026'!R806-'[1]Contadores Por Turno 2026'!R805</f>
        <v>0</v>
      </c>
      <c r="AP804" s="109" t="str">
        <f t="shared" si="6"/>
        <v>%</v>
      </c>
      <c r="AQ804" s="219">
        <v>0</v>
      </c>
      <c r="AR804" s="219">
        <v>8</v>
      </c>
      <c r="AS804" s="110">
        <f>'[1]Contadores Por Turno 2026'!L806-'[1]Contadores Por Turno 2026'!L805</f>
        <v>0</v>
      </c>
      <c r="AT804" s="219" t="e">
        <f>#REF!-#REF!</f>
        <v>#REF!</v>
      </c>
      <c r="AU804" s="107">
        <f>'[1]Contadores Por Turno 2026'!U806-'[1]Contadores Por Turno 2026'!U805</f>
        <v>0</v>
      </c>
      <c r="AV804" s="107">
        <f>'[1]Contadores Por Turno 2026'!V806-'[1]Contadores Por Turno 2026'!V805</f>
        <v>0</v>
      </c>
      <c r="AW804" s="107">
        <f>'[1]Contadores Por Turno 2026'!W806-'[1]Contadores Por Turno 2026'!W805</f>
        <v>0</v>
      </c>
      <c r="AX804" s="107"/>
      <c r="AY804" s="346">
        <f>('[1]Contadores Por Turno 2026'!AD806-'[1]Contadores Por Turno 2026'!AD805)</f>
        <v>0</v>
      </c>
      <c r="AZ804" s="346">
        <f>('[1]Contadores Por Turno 2026'!S806-'[1]Contadores Por Turno 2026'!S805)/1000</f>
        <v>0</v>
      </c>
      <c r="BA804" s="225"/>
      <c r="BB804" s="4"/>
    </row>
    <row r="805" spans="1:54" ht="15.75" thickBot="1" x14ac:dyDescent="0.3">
      <c r="A805" s="27">
        <f>+A804</f>
        <v>46290</v>
      </c>
      <c r="B805" s="28">
        <v>3</v>
      </c>
      <c r="C805" s="28">
        <f>WEEKNUM(Tabla1[[#This Row],[FECHA]],2)</f>
        <v>39</v>
      </c>
      <c r="D805" s="28">
        <f>DAY(Tabla1[[#This Row],[FECHA]])</f>
        <v>25</v>
      </c>
      <c r="E805" s="28" t="e">
        <f>#REF!-#REF!</f>
        <v>#REF!</v>
      </c>
      <c r="F805" s="28" t="e">
        <f>#REF!-#REF!</f>
        <v>#REF!</v>
      </c>
      <c r="G805" s="28"/>
      <c r="H80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5" s="28">
        <f>('[1]Contadores Por Turno 2026'!C807-'[1]Contadores Por Turno 2026'!C806)*10</f>
        <v>0</v>
      </c>
      <c r="J805" s="61">
        <f>Tabla1[[#This Row],[ENTRADA RO 1 (m3)]]</f>
        <v>0</v>
      </c>
      <c r="K805" s="61">
        <f>Tabla1[[#This Row],[RECHAZO ETAPA 1 (m3)]]</f>
        <v>0</v>
      </c>
      <c r="L805" s="61">
        <f>Tabla1[[#This Row],[PERMEADO ETAPA 1  (m3)]]</f>
        <v>0</v>
      </c>
      <c r="M805" s="60" t="e">
        <f>1-(Tabla1[[#This Row],[VOLUMEN ENVIADO A RO (m3)]]-Tabla1[[#This Row],[VOLUMEN ENVIADO PERMEADO RO (m3)]])/Tabla1[[#This Row],[VOLUMEN ENVIADO A RO (m3)]]</f>
        <v>#DIV/0!</v>
      </c>
      <c r="N805" s="61">
        <f>('[1]Contadores Por Turno 2026'!N807-'[1]Contadores Por Turno 2026'!N806)/1000</f>
        <v>0</v>
      </c>
      <c r="O805" s="61">
        <f>('[1]Contadores Por Turno 2026'!O807-'[1]Contadores Por Turno 2026'!O806)</f>
        <v>0</v>
      </c>
      <c r="P805" s="61">
        <f>+Tabla1[[#This Row],[ENTRADA RO 1 (m3)]]-Tabla1[[#This Row],[PERMEADO ETAPA 1  (m3)]]</f>
        <v>0</v>
      </c>
      <c r="Q805" s="60" t="e">
        <f>1-(Tabla1[[#This Row],[VOLUMEN ENVIADO A RO (m3)]]-Tabla1[[#This Row],[VOLUMEN ENVIADO PERMEADO RO (m3)]])/Tabla1[[#This Row],[VOLUMEN ENVIADO A RO (m3)]]</f>
        <v>#DIV/0!</v>
      </c>
      <c r="R805" s="61">
        <v>0</v>
      </c>
      <c r="S805" s="61" t="e">
        <f>((#REF!-#REF!))</f>
        <v>#REF!</v>
      </c>
      <c r="T805" s="61" t="e">
        <f>Tabla1[[#This Row],[ENTRADA ETAPA 2 (m3)]]-Tabla1[[#This Row],[PERMEADO ETAPA 2 (m3)]]</f>
        <v>#REF!</v>
      </c>
      <c r="U805" s="60" t="s">
        <v>18</v>
      </c>
      <c r="V805" s="61">
        <f>Tabla1[[#This Row],[VOLUMEN ENVIADO PERMEADO RO (m3)]]</f>
        <v>0</v>
      </c>
      <c r="W805" s="111" t="e">
        <f>Tabla1[[#This Row],[TOTAL CONSUMO AGUA LIMPIA PRODUCCIÓN (m3)]]+Tabla1[[#This Row],[TOTAL CONSUMO AGUA RECHAZO PRODUCCIÓN (m3)]]</f>
        <v>#REF!</v>
      </c>
      <c r="X80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5" s="111">
        <v>0</v>
      </c>
      <c r="Z805" s="111"/>
      <c r="AA805" s="111" t="e">
        <f>+Tabla1[[#This Row],[VOLUMEN CONSUMO AGUA LIMPIA TINTORERIA (m3)]]</f>
        <v>#REF!</v>
      </c>
      <c r="AB805" s="104" t="e">
        <f>Tabla1[[#This Row],[VOLUMEN CONSUMO AGUA LIMPIA TINTORERIA (m3)]]/Tabla1[[#This Row],[TOTAL CONSUMO AGUA PRODUCCIÓN (m3)]]</f>
        <v>#REF!</v>
      </c>
      <c r="AC805" s="111" t="e">
        <f>Tabla1[[#This Row],[TOTAL CONSUMO AGUA LIMPIA PRODUCCIÓN (m3)]]-Tabla1[[#This Row],[VOLUMEN CONSUMO AGUA LIMPIA LAVANDERIA (m3)]]</f>
        <v>#REF!</v>
      </c>
      <c r="AD805" s="111">
        <v>0</v>
      </c>
      <c r="AE805" s="115"/>
      <c r="AF805" s="115">
        <v>65</v>
      </c>
      <c r="AG805" s="115">
        <v>45</v>
      </c>
      <c r="AH805" s="115">
        <f>Tabla1[[#This Row],[VOLUMEN CONSUMO AGUA LIMPIA LAVANDERIA (m3)]]</f>
        <v>0</v>
      </c>
      <c r="AI805" s="104" t="e">
        <f>Tabla1[[#This Row],[VOLUMEN CONSUMO AGUA LIMPIA LAVANDERIA (m3)]]/Tabla1[[#This Row],[TOTAL CONSUMO AGUA PRODUCCIÓN (m3)]]</f>
        <v>#REF!</v>
      </c>
      <c r="AJ805" s="115">
        <f>'[1]Contadores Por Turno 2026'!D807-'[1]Contadores Por Turno 2026'!D806</f>
        <v>0</v>
      </c>
      <c r="AK805" s="115">
        <v>0</v>
      </c>
      <c r="AL805" s="115"/>
      <c r="AM805" s="115">
        <v>19</v>
      </c>
      <c r="AN805" s="115">
        <v>0</v>
      </c>
      <c r="AO805" s="220">
        <f>'[1]Contadores Por Turno 2026'!R807-'[1]Contadores Por Turno 2026'!R806</f>
        <v>0</v>
      </c>
      <c r="AP805" s="114" t="str">
        <f t="shared" si="6"/>
        <v>%</v>
      </c>
      <c r="AQ805" s="220">
        <v>0</v>
      </c>
      <c r="AR805" s="220">
        <v>8</v>
      </c>
      <c r="AS805" s="115">
        <f>'[1]Contadores Por Turno 2026'!L807-'[1]Contadores Por Turno 2026'!L806</f>
        <v>0</v>
      </c>
      <c r="AT805" s="220" t="e">
        <f>#REF!-#REF!</f>
        <v>#REF!</v>
      </c>
      <c r="AU805" s="112">
        <f>'[1]Contadores Por Turno 2026'!U807-'[1]Contadores Por Turno 2026'!U806</f>
        <v>0</v>
      </c>
      <c r="AV805" s="112">
        <f>'[1]Contadores Por Turno 2026'!V807-'[1]Contadores Por Turno 2026'!V806</f>
        <v>0</v>
      </c>
      <c r="AW805" s="112">
        <f>'[1]Contadores Por Turno 2026'!W807-'[1]Contadores Por Turno 2026'!W806</f>
        <v>0</v>
      </c>
      <c r="AX805" s="112"/>
      <c r="AY805" s="112">
        <f>('[1]Contadores Por Turno 2026'!AD807-'[1]Contadores Por Turno 2026'!AD806)</f>
        <v>0</v>
      </c>
      <c r="AZ805" s="112">
        <f>('[1]Contadores Por Turno 2026'!S807-'[1]Contadores Por Turno 2026'!S806)/1000</f>
        <v>0</v>
      </c>
      <c r="BA805" s="225"/>
      <c r="BB805" s="4"/>
    </row>
    <row r="806" spans="1:54" ht="15.75" thickBot="1" x14ac:dyDescent="0.3">
      <c r="A806" s="25">
        <f>+A805+1</f>
        <v>46291</v>
      </c>
      <c r="B806" s="26">
        <v>1</v>
      </c>
      <c r="C806" s="26">
        <f>WEEKNUM(Tabla1[[#This Row],[FECHA]],2)</f>
        <v>39</v>
      </c>
      <c r="D806" s="26">
        <f>DAY(Tabla1[[#This Row],[FECHA]])</f>
        <v>26</v>
      </c>
      <c r="E806" s="26" t="e">
        <f>#REF!-#REF!</f>
        <v>#REF!</v>
      </c>
      <c r="F806" s="26" t="e">
        <f>#REF!-#REF!</f>
        <v>#REF!</v>
      </c>
      <c r="G806" s="26"/>
      <c r="H8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6" s="26">
        <f>('[1]Contadores Por Turno 2026'!C808-'[1]Contadores Por Turno 2026'!C807)*10</f>
        <v>0</v>
      </c>
      <c r="J806" s="57">
        <f>Tabla1[[#This Row],[ENTRADA RO 1 (m3)]]</f>
        <v>0</v>
      </c>
      <c r="K806" s="57">
        <f>Tabla1[[#This Row],[RECHAZO ETAPA 1 (m3)]]</f>
        <v>0</v>
      </c>
      <c r="L806" s="57">
        <f>Tabla1[[#This Row],[PERMEADO ETAPA 1  (m3)]]</f>
        <v>0</v>
      </c>
      <c r="M806" s="56" t="e">
        <f>1-(Tabla1[[#This Row],[VOLUMEN ENVIADO A RO (m3)]]-Tabla1[[#This Row],[VOLUMEN ENVIADO PERMEADO RO (m3)]])/Tabla1[[#This Row],[VOLUMEN ENVIADO A RO (m3)]]</f>
        <v>#DIV/0!</v>
      </c>
      <c r="N806" s="57">
        <f>('[1]Contadores Por Turno 2026'!N808-'[1]Contadores Por Turno 2026'!N807)/1000</f>
        <v>0</v>
      </c>
      <c r="O806" s="57">
        <f>('[1]Contadores Por Turno 2026'!O808-'[1]Contadores Por Turno 2026'!O807)</f>
        <v>0</v>
      </c>
      <c r="P806" s="57">
        <f>+Tabla1[[#This Row],[ENTRADA RO 1 (m3)]]-Tabla1[[#This Row],[PERMEADO ETAPA 1  (m3)]]</f>
        <v>0</v>
      </c>
      <c r="Q806" s="56" t="e">
        <f>1-(Tabla1[[#This Row],[VOLUMEN ENVIADO A RO (m3)]]-Tabla1[[#This Row],[VOLUMEN ENVIADO PERMEADO RO (m3)]])/Tabla1[[#This Row],[VOLUMEN ENVIADO A RO (m3)]]</f>
        <v>#DIV/0!</v>
      </c>
      <c r="R806" s="57">
        <v>0</v>
      </c>
      <c r="S806" s="57" t="e">
        <f>((#REF!-#REF!))</f>
        <v>#REF!</v>
      </c>
      <c r="T806" s="57" t="e">
        <f>Tabla1[[#This Row],[ENTRADA ETAPA 2 (m3)]]-Tabla1[[#This Row],[PERMEADO ETAPA 2 (m3)]]</f>
        <v>#REF!</v>
      </c>
      <c r="U806" s="56" t="s">
        <v>18</v>
      </c>
      <c r="V806" s="57">
        <f>Tabla1[[#This Row],[VOLUMEN ENVIADO PERMEADO RO (m3)]]</f>
        <v>0</v>
      </c>
      <c r="W806" s="101" t="e">
        <f>Tabla1[[#This Row],[TOTAL CONSUMO AGUA LIMPIA PRODUCCIÓN (m3)]]+Tabla1[[#This Row],[TOTAL CONSUMO AGUA RECHAZO PRODUCCIÓN (m3)]]</f>
        <v>#REF!</v>
      </c>
      <c r="X80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6" s="101">
        <v>0</v>
      </c>
      <c r="Z806" s="101"/>
      <c r="AA806" s="101" t="e">
        <f>+Tabla1[[#This Row],[VOLUMEN CONSUMO AGUA LIMPIA TINTORERIA (m3)]]</f>
        <v>#REF!</v>
      </c>
      <c r="AB806" s="104" t="e">
        <f>Tabla1[[#This Row],[VOLUMEN CONSUMO AGUA LIMPIA TINTORERIA (m3)]]/Tabla1[[#This Row],[TOTAL CONSUMO AGUA PRODUCCIÓN (m3)]]</f>
        <v>#REF!</v>
      </c>
      <c r="AC806" s="101" t="e">
        <f>Tabla1[[#This Row],[TOTAL CONSUMO AGUA LIMPIA PRODUCCIÓN (m3)]]-Tabla1[[#This Row],[VOLUMEN CONSUMO AGUA LIMPIA LAVANDERIA (m3)]]</f>
        <v>#REF!</v>
      </c>
      <c r="AD806" s="101">
        <v>0</v>
      </c>
      <c r="AE806" s="105"/>
      <c r="AF806" s="105">
        <v>65</v>
      </c>
      <c r="AG806" s="105">
        <v>45</v>
      </c>
      <c r="AH806" s="105">
        <f>Tabla1[[#This Row],[VOLUMEN CONSUMO AGUA LIMPIA LAVANDERIA (m3)]]</f>
        <v>0</v>
      </c>
      <c r="AI806" s="104" t="e">
        <f>Tabla1[[#This Row],[VOLUMEN CONSUMO AGUA LIMPIA LAVANDERIA (m3)]]/Tabla1[[#This Row],[TOTAL CONSUMO AGUA PRODUCCIÓN (m3)]]</f>
        <v>#REF!</v>
      </c>
      <c r="AJ806" s="105">
        <f>'[1]Contadores Por Turno 2026'!D808-'[1]Contadores Por Turno 2026'!D807</f>
        <v>0</v>
      </c>
      <c r="AK806" s="105">
        <v>0</v>
      </c>
      <c r="AL806" s="105"/>
      <c r="AM806" s="105">
        <v>19</v>
      </c>
      <c r="AN806" s="105">
        <v>0</v>
      </c>
      <c r="AO806" s="218">
        <f>'[1]Contadores Por Turno 2026'!R808-'[1]Contadores Por Turno 2026'!R807</f>
        <v>0</v>
      </c>
      <c r="AP806" s="104" t="str">
        <f t="shared" si="6"/>
        <v>%</v>
      </c>
      <c r="AQ806" s="218">
        <v>0</v>
      </c>
      <c r="AR806" s="218">
        <v>8</v>
      </c>
      <c r="AS806" s="105">
        <f>'[1]Contadores Por Turno 2026'!L808-'[1]Contadores Por Turno 2026'!L807</f>
        <v>0</v>
      </c>
      <c r="AT806" s="218" t="e">
        <f>#REF!-#REF!</f>
        <v>#REF!</v>
      </c>
      <c r="AU806" s="102">
        <f>'[1]Contadores Por Turno 2026'!U808-'[1]Contadores Por Turno 2026'!U807</f>
        <v>0</v>
      </c>
      <c r="AV806" s="102">
        <f>'[1]Contadores Por Turno 2026'!V808-'[1]Contadores Por Turno 2026'!V807</f>
        <v>0</v>
      </c>
      <c r="AW806" s="102">
        <f>'[1]Contadores Por Turno 2026'!W808-'[1]Contadores Por Turno 2026'!W807</f>
        <v>0</v>
      </c>
      <c r="AX806" s="102"/>
      <c r="AY806" s="345">
        <f>('[1]Contadores Por Turno 2026'!AD808-'[1]Contadores Por Turno 2026'!AD807)</f>
        <v>0</v>
      </c>
      <c r="AZ806" s="345">
        <f>('[1]Contadores Por Turno 2026'!S808-'[1]Contadores Por Turno 2026'!S807)/1000</f>
        <v>0</v>
      </c>
      <c r="BA806" s="225"/>
      <c r="BB806" s="4"/>
    </row>
    <row r="807" spans="1:54" ht="15.75" thickBot="1" x14ac:dyDescent="0.3">
      <c r="A807" s="23">
        <f>+A806</f>
        <v>46291</v>
      </c>
      <c r="B807" s="17">
        <v>2</v>
      </c>
      <c r="C807" s="17">
        <f>WEEKNUM(Tabla1[[#This Row],[FECHA]],2)</f>
        <v>39</v>
      </c>
      <c r="D807" s="17">
        <f>DAY(Tabla1[[#This Row],[FECHA]])</f>
        <v>26</v>
      </c>
      <c r="E807" s="17" t="e">
        <f>#REF!-#REF!</f>
        <v>#REF!</v>
      </c>
      <c r="F807" s="17" t="e">
        <f>#REF!-#REF!</f>
        <v>#REF!</v>
      </c>
      <c r="H80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7" s="17">
        <f>('[1]Contadores Por Turno 2026'!C809-'[1]Contadores Por Turno 2026'!C808)*10</f>
        <v>0</v>
      </c>
      <c r="J807" s="59">
        <f>Tabla1[[#This Row],[ENTRADA RO 1 (m3)]]</f>
        <v>0</v>
      </c>
      <c r="K807" s="59">
        <f>Tabla1[[#This Row],[RECHAZO ETAPA 1 (m3)]]</f>
        <v>0</v>
      </c>
      <c r="L807" s="59">
        <f>Tabla1[[#This Row],[PERMEADO ETAPA 1  (m3)]]</f>
        <v>0</v>
      </c>
      <c r="M807" s="58" t="e">
        <f>1-(Tabla1[[#This Row],[VOLUMEN ENVIADO A RO (m3)]]-Tabla1[[#This Row],[VOLUMEN ENVIADO PERMEADO RO (m3)]])/Tabla1[[#This Row],[VOLUMEN ENVIADO A RO (m3)]]</f>
        <v>#DIV/0!</v>
      </c>
      <c r="N807" s="59">
        <f>('[1]Contadores Por Turno 2026'!N809-'[1]Contadores Por Turno 2026'!N808)/1000</f>
        <v>0</v>
      </c>
      <c r="O807" s="59">
        <f>('[1]Contadores Por Turno 2026'!O809-'[1]Contadores Por Turno 2026'!O808)</f>
        <v>0</v>
      </c>
      <c r="P807" s="59">
        <f>+Tabla1[[#This Row],[ENTRADA RO 1 (m3)]]-Tabla1[[#This Row],[PERMEADO ETAPA 1  (m3)]]</f>
        <v>0</v>
      </c>
      <c r="Q807" s="58" t="e">
        <f>1-(Tabla1[[#This Row],[VOLUMEN ENVIADO A RO (m3)]]-Tabla1[[#This Row],[VOLUMEN ENVIADO PERMEADO RO (m3)]])/Tabla1[[#This Row],[VOLUMEN ENVIADO A RO (m3)]]</f>
        <v>#DIV/0!</v>
      </c>
      <c r="R807" s="59">
        <v>0</v>
      </c>
      <c r="S807" s="59" t="e">
        <f>((#REF!-#REF!))</f>
        <v>#REF!</v>
      </c>
      <c r="T807" s="59" t="e">
        <f>Tabla1[[#This Row],[ENTRADA ETAPA 2 (m3)]]-Tabla1[[#This Row],[PERMEADO ETAPA 2 (m3)]]</f>
        <v>#REF!</v>
      </c>
      <c r="U807" s="58" t="s">
        <v>18</v>
      </c>
      <c r="V807" s="59">
        <f>Tabla1[[#This Row],[VOLUMEN ENVIADO PERMEADO RO (m3)]]</f>
        <v>0</v>
      </c>
      <c r="W807" s="106" t="e">
        <f>Tabla1[[#This Row],[TOTAL CONSUMO AGUA LIMPIA PRODUCCIÓN (m3)]]+Tabla1[[#This Row],[TOTAL CONSUMO AGUA RECHAZO PRODUCCIÓN (m3)]]</f>
        <v>#REF!</v>
      </c>
      <c r="X80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7" s="106">
        <v>0</v>
      </c>
      <c r="Z807" s="106"/>
      <c r="AA807" s="106" t="e">
        <f>+Tabla1[[#This Row],[VOLUMEN CONSUMO AGUA LIMPIA TINTORERIA (m3)]]</f>
        <v>#REF!</v>
      </c>
      <c r="AB807" s="104" t="e">
        <f>Tabla1[[#This Row],[VOLUMEN CONSUMO AGUA LIMPIA TINTORERIA (m3)]]/Tabla1[[#This Row],[TOTAL CONSUMO AGUA PRODUCCIÓN (m3)]]</f>
        <v>#REF!</v>
      </c>
      <c r="AC807" s="106" t="e">
        <f>Tabla1[[#This Row],[TOTAL CONSUMO AGUA LIMPIA PRODUCCIÓN (m3)]]-Tabla1[[#This Row],[VOLUMEN CONSUMO AGUA LIMPIA LAVANDERIA (m3)]]</f>
        <v>#REF!</v>
      </c>
      <c r="AD807" s="106">
        <v>0</v>
      </c>
      <c r="AE807" s="110"/>
      <c r="AF807" s="110">
        <v>65</v>
      </c>
      <c r="AG807" s="110">
        <v>45</v>
      </c>
      <c r="AH807" s="110">
        <f>Tabla1[[#This Row],[VOLUMEN CONSUMO AGUA LIMPIA LAVANDERIA (m3)]]</f>
        <v>0</v>
      </c>
      <c r="AI807" s="104" t="e">
        <f>Tabla1[[#This Row],[VOLUMEN CONSUMO AGUA LIMPIA LAVANDERIA (m3)]]/Tabla1[[#This Row],[TOTAL CONSUMO AGUA PRODUCCIÓN (m3)]]</f>
        <v>#REF!</v>
      </c>
      <c r="AJ807" s="110">
        <f>'[1]Contadores Por Turno 2026'!D809-'[1]Contadores Por Turno 2026'!D808</f>
        <v>0</v>
      </c>
      <c r="AK807" s="110">
        <v>0</v>
      </c>
      <c r="AL807" s="110"/>
      <c r="AM807" s="110">
        <v>19</v>
      </c>
      <c r="AN807" s="110">
        <v>0</v>
      </c>
      <c r="AO807" s="219">
        <f>'[1]Contadores Por Turno 2026'!R809-'[1]Contadores Por Turno 2026'!R808</f>
        <v>0</v>
      </c>
      <c r="AP807" s="109" t="str">
        <f t="shared" si="6"/>
        <v>%</v>
      </c>
      <c r="AQ807" s="219">
        <v>0</v>
      </c>
      <c r="AR807" s="219">
        <v>8</v>
      </c>
      <c r="AS807" s="110">
        <f>'[1]Contadores Por Turno 2026'!L809-'[1]Contadores Por Turno 2026'!L808</f>
        <v>0</v>
      </c>
      <c r="AT807" s="219" t="e">
        <f>#REF!-#REF!</f>
        <v>#REF!</v>
      </c>
      <c r="AU807" s="107">
        <f>'[1]Contadores Por Turno 2026'!U809-'[1]Contadores Por Turno 2026'!U808</f>
        <v>0</v>
      </c>
      <c r="AV807" s="107">
        <f>'[1]Contadores Por Turno 2026'!V809-'[1]Contadores Por Turno 2026'!V808</f>
        <v>0</v>
      </c>
      <c r="AW807" s="107">
        <f>'[1]Contadores Por Turno 2026'!W809-'[1]Contadores Por Turno 2026'!W808</f>
        <v>0</v>
      </c>
      <c r="AX807" s="107"/>
      <c r="AY807" s="346">
        <f>('[1]Contadores Por Turno 2026'!AD809-'[1]Contadores Por Turno 2026'!AD808)</f>
        <v>0</v>
      </c>
      <c r="AZ807" s="346">
        <f>('[1]Contadores Por Turno 2026'!S809-'[1]Contadores Por Turno 2026'!S808)/1000</f>
        <v>0</v>
      </c>
      <c r="BA807" s="225"/>
      <c r="BB807" s="4"/>
    </row>
    <row r="808" spans="1:54" ht="15.75" thickBot="1" x14ac:dyDescent="0.3">
      <c r="A808" s="27">
        <f>+A807</f>
        <v>46291</v>
      </c>
      <c r="B808" s="28">
        <v>3</v>
      </c>
      <c r="C808" s="28">
        <f>WEEKNUM(Tabla1[[#This Row],[FECHA]],2)</f>
        <v>39</v>
      </c>
      <c r="D808" s="28">
        <f>DAY(Tabla1[[#This Row],[FECHA]])</f>
        <v>26</v>
      </c>
      <c r="E808" s="28" t="e">
        <f>#REF!-#REF!</f>
        <v>#REF!</v>
      </c>
      <c r="F808" s="28" t="e">
        <f>#REF!-#REF!</f>
        <v>#REF!</v>
      </c>
      <c r="G808" s="28"/>
      <c r="H80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8" s="28">
        <f>('[1]Contadores Por Turno 2026'!C810-'[1]Contadores Por Turno 2026'!C809)*10</f>
        <v>0</v>
      </c>
      <c r="J808" s="61">
        <f>Tabla1[[#This Row],[ENTRADA RO 1 (m3)]]</f>
        <v>0</v>
      </c>
      <c r="K808" s="61">
        <f>Tabla1[[#This Row],[RECHAZO ETAPA 1 (m3)]]</f>
        <v>0</v>
      </c>
      <c r="L808" s="61">
        <f>Tabla1[[#This Row],[PERMEADO ETAPA 1  (m3)]]</f>
        <v>0</v>
      </c>
      <c r="M808" s="60" t="e">
        <f>1-(Tabla1[[#This Row],[VOLUMEN ENVIADO A RO (m3)]]-Tabla1[[#This Row],[VOLUMEN ENVIADO PERMEADO RO (m3)]])/Tabla1[[#This Row],[VOLUMEN ENVIADO A RO (m3)]]</f>
        <v>#DIV/0!</v>
      </c>
      <c r="N808" s="61">
        <f>('[1]Contadores Por Turno 2026'!N810-'[1]Contadores Por Turno 2026'!N809)/1000</f>
        <v>0</v>
      </c>
      <c r="O808" s="61">
        <f>('[1]Contadores Por Turno 2026'!O810-'[1]Contadores Por Turno 2026'!O809)</f>
        <v>0</v>
      </c>
      <c r="P808" s="61">
        <f>+Tabla1[[#This Row],[ENTRADA RO 1 (m3)]]-Tabla1[[#This Row],[PERMEADO ETAPA 1  (m3)]]</f>
        <v>0</v>
      </c>
      <c r="Q808" s="60" t="e">
        <f>1-(Tabla1[[#This Row],[VOLUMEN ENVIADO A RO (m3)]]-Tabla1[[#This Row],[VOLUMEN ENVIADO PERMEADO RO (m3)]])/Tabla1[[#This Row],[VOLUMEN ENVIADO A RO (m3)]]</f>
        <v>#DIV/0!</v>
      </c>
      <c r="R808" s="61">
        <v>0</v>
      </c>
      <c r="S808" s="61" t="e">
        <f>((#REF!-#REF!))</f>
        <v>#REF!</v>
      </c>
      <c r="T808" s="61" t="e">
        <f>Tabla1[[#This Row],[ENTRADA ETAPA 2 (m3)]]-Tabla1[[#This Row],[PERMEADO ETAPA 2 (m3)]]</f>
        <v>#REF!</v>
      </c>
      <c r="U808" s="60" t="s">
        <v>18</v>
      </c>
      <c r="V808" s="61">
        <f>Tabla1[[#This Row],[VOLUMEN ENVIADO PERMEADO RO (m3)]]</f>
        <v>0</v>
      </c>
      <c r="W808" s="111" t="e">
        <f>Tabla1[[#This Row],[TOTAL CONSUMO AGUA LIMPIA PRODUCCIÓN (m3)]]+Tabla1[[#This Row],[TOTAL CONSUMO AGUA RECHAZO PRODUCCIÓN (m3)]]</f>
        <v>#REF!</v>
      </c>
      <c r="X80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8" s="111">
        <v>0</v>
      </c>
      <c r="Z808" s="111"/>
      <c r="AA808" s="111" t="e">
        <f>+Tabla1[[#This Row],[VOLUMEN CONSUMO AGUA LIMPIA TINTORERIA (m3)]]</f>
        <v>#REF!</v>
      </c>
      <c r="AB808" s="104" t="e">
        <f>Tabla1[[#This Row],[VOLUMEN CONSUMO AGUA LIMPIA TINTORERIA (m3)]]/Tabla1[[#This Row],[TOTAL CONSUMO AGUA PRODUCCIÓN (m3)]]</f>
        <v>#REF!</v>
      </c>
      <c r="AC808" s="111" t="e">
        <f>Tabla1[[#This Row],[TOTAL CONSUMO AGUA LIMPIA PRODUCCIÓN (m3)]]-Tabla1[[#This Row],[VOLUMEN CONSUMO AGUA LIMPIA LAVANDERIA (m3)]]</f>
        <v>#REF!</v>
      </c>
      <c r="AD808" s="111">
        <v>0</v>
      </c>
      <c r="AE808" s="115"/>
      <c r="AF808" s="115">
        <v>65</v>
      </c>
      <c r="AG808" s="115">
        <v>45</v>
      </c>
      <c r="AH808" s="115">
        <f>Tabla1[[#This Row],[VOLUMEN CONSUMO AGUA LIMPIA LAVANDERIA (m3)]]</f>
        <v>0</v>
      </c>
      <c r="AI808" s="104" t="e">
        <f>Tabla1[[#This Row],[VOLUMEN CONSUMO AGUA LIMPIA LAVANDERIA (m3)]]/Tabla1[[#This Row],[TOTAL CONSUMO AGUA PRODUCCIÓN (m3)]]</f>
        <v>#REF!</v>
      </c>
      <c r="AJ808" s="115">
        <f>'[1]Contadores Por Turno 2026'!D810-'[1]Contadores Por Turno 2026'!D809</f>
        <v>0</v>
      </c>
      <c r="AK808" s="115">
        <v>0</v>
      </c>
      <c r="AL808" s="115"/>
      <c r="AM808" s="115">
        <v>19</v>
      </c>
      <c r="AN808" s="115">
        <v>0</v>
      </c>
      <c r="AO808" s="220">
        <f>'[1]Contadores Por Turno 2026'!R810-'[1]Contadores Por Turno 2026'!R809</f>
        <v>0</v>
      </c>
      <c r="AP808" s="114" t="str">
        <f t="shared" si="6"/>
        <v>%</v>
      </c>
      <c r="AQ808" s="220">
        <v>0</v>
      </c>
      <c r="AR808" s="220">
        <v>8</v>
      </c>
      <c r="AS808" s="115">
        <f>'[1]Contadores Por Turno 2026'!L810-'[1]Contadores Por Turno 2026'!L809</f>
        <v>0</v>
      </c>
      <c r="AT808" s="220" t="e">
        <f>#REF!-#REF!</f>
        <v>#REF!</v>
      </c>
      <c r="AU808" s="112">
        <f>'[1]Contadores Por Turno 2026'!U810-'[1]Contadores Por Turno 2026'!U809</f>
        <v>0</v>
      </c>
      <c r="AV808" s="112">
        <f>'[1]Contadores Por Turno 2026'!V810-'[1]Contadores Por Turno 2026'!V809</f>
        <v>0</v>
      </c>
      <c r="AW808" s="112">
        <f>'[1]Contadores Por Turno 2026'!W810-'[1]Contadores Por Turno 2026'!W809</f>
        <v>0</v>
      </c>
      <c r="AX808" s="112"/>
      <c r="AY808" s="112">
        <f>('[1]Contadores Por Turno 2026'!AD810-'[1]Contadores Por Turno 2026'!AD809)</f>
        <v>0</v>
      </c>
      <c r="AZ808" s="112">
        <f>('[1]Contadores Por Turno 2026'!S810-'[1]Contadores Por Turno 2026'!S809)/1000</f>
        <v>0</v>
      </c>
      <c r="BA808" s="225"/>
      <c r="BB808" s="4"/>
    </row>
    <row r="809" spans="1:54" ht="15.75" thickBot="1" x14ac:dyDescent="0.3">
      <c r="A809" s="25">
        <f>+A808+1</f>
        <v>46292</v>
      </c>
      <c r="B809" s="26">
        <v>1</v>
      </c>
      <c r="C809" s="26">
        <f>WEEKNUM(Tabla1[[#This Row],[FECHA]],2)</f>
        <v>39</v>
      </c>
      <c r="D809" s="26">
        <f>DAY(Tabla1[[#This Row],[FECHA]])</f>
        <v>27</v>
      </c>
      <c r="E809" s="26" t="e">
        <f>#REF!-#REF!</f>
        <v>#REF!</v>
      </c>
      <c r="F809" s="26" t="e">
        <f>#REF!-#REF!</f>
        <v>#REF!</v>
      </c>
      <c r="G809" s="26"/>
      <c r="H8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9" s="26">
        <f>('[1]Contadores Por Turno 2026'!C811-'[1]Contadores Por Turno 2026'!C810)*10</f>
        <v>0</v>
      </c>
      <c r="J809" s="57">
        <f>Tabla1[[#This Row],[ENTRADA RO 1 (m3)]]</f>
        <v>0</v>
      </c>
      <c r="K809" s="57">
        <f>Tabla1[[#This Row],[RECHAZO ETAPA 1 (m3)]]</f>
        <v>0</v>
      </c>
      <c r="L809" s="57">
        <f>Tabla1[[#This Row],[PERMEADO ETAPA 1  (m3)]]</f>
        <v>0</v>
      </c>
      <c r="M809" s="56" t="e">
        <f>1-(Tabla1[[#This Row],[VOLUMEN ENVIADO A RO (m3)]]-Tabla1[[#This Row],[VOLUMEN ENVIADO PERMEADO RO (m3)]])/Tabla1[[#This Row],[VOLUMEN ENVIADO A RO (m3)]]</f>
        <v>#DIV/0!</v>
      </c>
      <c r="N809" s="57">
        <f>('[1]Contadores Por Turno 2026'!N811-'[1]Contadores Por Turno 2026'!N810)/1000</f>
        <v>0</v>
      </c>
      <c r="O809" s="57">
        <f>('[1]Contadores Por Turno 2026'!O811-'[1]Contadores Por Turno 2026'!O810)</f>
        <v>0</v>
      </c>
      <c r="P809" s="57">
        <f>+Tabla1[[#This Row],[ENTRADA RO 1 (m3)]]-Tabla1[[#This Row],[PERMEADO ETAPA 1  (m3)]]</f>
        <v>0</v>
      </c>
      <c r="Q809" s="56" t="e">
        <f>1-(Tabla1[[#This Row],[VOLUMEN ENVIADO A RO (m3)]]-Tabla1[[#This Row],[VOLUMEN ENVIADO PERMEADO RO (m3)]])/Tabla1[[#This Row],[VOLUMEN ENVIADO A RO (m3)]]</f>
        <v>#DIV/0!</v>
      </c>
      <c r="R809" s="57">
        <v>0</v>
      </c>
      <c r="S809" s="57" t="e">
        <f>((#REF!-#REF!))</f>
        <v>#REF!</v>
      </c>
      <c r="T809" s="57" t="e">
        <f>Tabla1[[#This Row],[ENTRADA ETAPA 2 (m3)]]-Tabla1[[#This Row],[PERMEADO ETAPA 2 (m3)]]</f>
        <v>#REF!</v>
      </c>
      <c r="U809" s="56" t="s">
        <v>18</v>
      </c>
      <c r="V809" s="57">
        <f>Tabla1[[#This Row],[VOLUMEN ENVIADO PERMEADO RO (m3)]]</f>
        <v>0</v>
      </c>
      <c r="W809" s="101" t="e">
        <f>Tabla1[[#This Row],[TOTAL CONSUMO AGUA LIMPIA PRODUCCIÓN (m3)]]+Tabla1[[#This Row],[TOTAL CONSUMO AGUA RECHAZO PRODUCCIÓN (m3)]]</f>
        <v>#REF!</v>
      </c>
      <c r="X80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9" s="101">
        <v>0</v>
      </c>
      <c r="Z809" s="101"/>
      <c r="AA809" s="101" t="e">
        <f>+Tabla1[[#This Row],[VOLUMEN CONSUMO AGUA LIMPIA TINTORERIA (m3)]]</f>
        <v>#REF!</v>
      </c>
      <c r="AB809" s="104" t="e">
        <f>Tabla1[[#This Row],[VOLUMEN CONSUMO AGUA LIMPIA TINTORERIA (m3)]]/Tabla1[[#This Row],[TOTAL CONSUMO AGUA PRODUCCIÓN (m3)]]</f>
        <v>#REF!</v>
      </c>
      <c r="AC809" s="101" t="e">
        <f>Tabla1[[#This Row],[TOTAL CONSUMO AGUA LIMPIA PRODUCCIÓN (m3)]]-Tabla1[[#This Row],[VOLUMEN CONSUMO AGUA LIMPIA LAVANDERIA (m3)]]</f>
        <v>#REF!</v>
      </c>
      <c r="AD809" s="101">
        <v>0</v>
      </c>
      <c r="AE809" s="105"/>
      <c r="AF809" s="105">
        <v>65</v>
      </c>
      <c r="AG809" s="105">
        <v>45</v>
      </c>
      <c r="AH809" s="105">
        <f>Tabla1[[#This Row],[VOLUMEN CONSUMO AGUA LIMPIA LAVANDERIA (m3)]]</f>
        <v>0</v>
      </c>
      <c r="AI809" s="104" t="e">
        <f>Tabla1[[#This Row],[VOLUMEN CONSUMO AGUA LIMPIA LAVANDERIA (m3)]]/Tabla1[[#This Row],[TOTAL CONSUMO AGUA PRODUCCIÓN (m3)]]</f>
        <v>#REF!</v>
      </c>
      <c r="AJ809" s="105">
        <f>'[1]Contadores Por Turno 2026'!D811-'[1]Contadores Por Turno 2026'!D810</f>
        <v>0</v>
      </c>
      <c r="AK809" s="105">
        <v>0</v>
      </c>
      <c r="AL809" s="105"/>
      <c r="AM809" s="105">
        <v>19</v>
      </c>
      <c r="AN809" s="105">
        <v>0</v>
      </c>
      <c r="AO809" s="218">
        <f>'[1]Contadores Por Turno 2026'!R811-'[1]Contadores Por Turno 2026'!R810</f>
        <v>0</v>
      </c>
      <c r="AP809" s="104" t="str">
        <f t="shared" si="6"/>
        <v>%</v>
      </c>
      <c r="AQ809" s="218">
        <v>0</v>
      </c>
      <c r="AR809" s="218">
        <v>8</v>
      </c>
      <c r="AS809" s="105">
        <f>'[1]Contadores Por Turno 2026'!L811-'[1]Contadores Por Turno 2026'!L810</f>
        <v>0</v>
      </c>
      <c r="AT809" s="218" t="e">
        <f>#REF!-#REF!</f>
        <v>#REF!</v>
      </c>
      <c r="AU809" s="102">
        <f>'[1]Contadores Por Turno 2026'!U811-'[1]Contadores Por Turno 2026'!U810</f>
        <v>0</v>
      </c>
      <c r="AV809" s="102">
        <f>'[1]Contadores Por Turno 2026'!V811-'[1]Contadores Por Turno 2026'!V810</f>
        <v>0</v>
      </c>
      <c r="AW809" s="102">
        <f>'[1]Contadores Por Turno 2026'!W811-'[1]Contadores Por Turno 2026'!W810</f>
        <v>0</v>
      </c>
      <c r="AX809" s="102"/>
      <c r="AY809" s="345">
        <f>('[1]Contadores Por Turno 2026'!AD811-'[1]Contadores Por Turno 2026'!AD810)</f>
        <v>0</v>
      </c>
      <c r="AZ809" s="345">
        <f>('[1]Contadores Por Turno 2026'!S811-'[1]Contadores Por Turno 2026'!S810)/1000</f>
        <v>0</v>
      </c>
      <c r="BA809" s="225"/>
      <c r="BB809" s="4"/>
    </row>
    <row r="810" spans="1:54" ht="15.75" thickBot="1" x14ac:dyDescent="0.3">
      <c r="A810" s="23">
        <f>+A809</f>
        <v>46292</v>
      </c>
      <c r="B810" s="17">
        <v>2</v>
      </c>
      <c r="C810" s="17">
        <f>WEEKNUM(Tabla1[[#This Row],[FECHA]],2)</f>
        <v>39</v>
      </c>
      <c r="D810" s="17">
        <f>DAY(Tabla1[[#This Row],[FECHA]])</f>
        <v>27</v>
      </c>
      <c r="E810" s="17" t="e">
        <f>#REF!-#REF!</f>
        <v>#REF!</v>
      </c>
      <c r="F810" s="17" t="e">
        <f>#REF!-#REF!</f>
        <v>#REF!</v>
      </c>
      <c r="H81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0" s="17">
        <f>('[1]Contadores Por Turno 2026'!C812-'[1]Contadores Por Turno 2026'!C811)*10</f>
        <v>0</v>
      </c>
      <c r="J810" s="59">
        <f>Tabla1[[#This Row],[ENTRADA RO 1 (m3)]]</f>
        <v>0</v>
      </c>
      <c r="K810" s="59">
        <f>Tabla1[[#This Row],[RECHAZO ETAPA 1 (m3)]]</f>
        <v>0</v>
      </c>
      <c r="L810" s="59">
        <f>Tabla1[[#This Row],[PERMEADO ETAPA 1  (m3)]]</f>
        <v>0</v>
      </c>
      <c r="M810" s="58" t="e">
        <f>1-(Tabla1[[#This Row],[VOLUMEN ENVIADO A RO (m3)]]-Tabla1[[#This Row],[VOLUMEN ENVIADO PERMEADO RO (m3)]])/Tabla1[[#This Row],[VOLUMEN ENVIADO A RO (m3)]]</f>
        <v>#DIV/0!</v>
      </c>
      <c r="N810" s="59">
        <f>('[1]Contadores Por Turno 2026'!N812-'[1]Contadores Por Turno 2026'!N811)/1000</f>
        <v>0</v>
      </c>
      <c r="O810" s="59">
        <f>('[1]Contadores Por Turno 2026'!O812-'[1]Contadores Por Turno 2026'!O811)</f>
        <v>0</v>
      </c>
      <c r="P810" s="59">
        <f>+Tabla1[[#This Row],[ENTRADA RO 1 (m3)]]-Tabla1[[#This Row],[PERMEADO ETAPA 1  (m3)]]</f>
        <v>0</v>
      </c>
      <c r="Q810" s="58" t="e">
        <f>1-(Tabla1[[#This Row],[VOLUMEN ENVIADO A RO (m3)]]-Tabla1[[#This Row],[VOLUMEN ENVIADO PERMEADO RO (m3)]])/Tabla1[[#This Row],[VOLUMEN ENVIADO A RO (m3)]]</f>
        <v>#DIV/0!</v>
      </c>
      <c r="R810" s="59">
        <v>0</v>
      </c>
      <c r="S810" s="59" t="e">
        <f>((#REF!-#REF!))</f>
        <v>#REF!</v>
      </c>
      <c r="T810" s="59" t="e">
        <f>Tabla1[[#This Row],[ENTRADA ETAPA 2 (m3)]]-Tabla1[[#This Row],[PERMEADO ETAPA 2 (m3)]]</f>
        <v>#REF!</v>
      </c>
      <c r="U810" s="58" t="s">
        <v>18</v>
      </c>
      <c r="V810" s="59">
        <f>Tabla1[[#This Row],[VOLUMEN ENVIADO PERMEADO RO (m3)]]</f>
        <v>0</v>
      </c>
      <c r="W810" s="106" t="e">
        <f>Tabla1[[#This Row],[TOTAL CONSUMO AGUA LIMPIA PRODUCCIÓN (m3)]]+Tabla1[[#This Row],[TOTAL CONSUMO AGUA RECHAZO PRODUCCIÓN (m3)]]</f>
        <v>#REF!</v>
      </c>
      <c r="X81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0" s="106">
        <v>0</v>
      </c>
      <c r="Z810" s="106"/>
      <c r="AA810" s="106" t="e">
        <f>+Tabla1[[#This Row],[VOLUMEN CONSUMO AGUA LIMPIA TINTORERIA (m3)]]</f>
        <v>#REF!</v>
      </c>
      <c r="AB810" s="104" t="e">
        <f>Tabla1[[#This Row],[VOLUMEN CONSUMO AGUA LIMPIA TINTORERIA (m3)]]/Tabla1[[#This Row],[TOTAL CONSUMO AGUA PRODUCCIÓN (m3)]]</f>
        <v>#REF!</v>
      </c>
      <c r="AC810" s="106" t="e">
        <f>Tabla1[[#This Row],[TOTAL CONSUMO AGUA LIMPIA PRODUCCIÓN (m3)]]-Tabla1[[#This Row],[VOLUMEN CONSUMO AGUA LIMPIA LAVANDERIA (m3)]]</f>
        <v>#REF!</v>
      </c>
      <c r="AD810" s="106">
        <v>0</v>
      </c>
      <c r="AE810" s="110"/>
      <c r="AF810" s="110">
        <v>65</v>
      </c>
      <c r="AG810" s="110">
        <v>45</v>
      </c>
      <c r="AH810" s="110">
        <f>Tabla1[[#This Row],[VOLUMEN CONSUMO AGUA LIMPIA LAVANDERIA (m3)]]</f>
        <v>0</v>
      </c>
      <c r="AI810" s="104" t="e">
        <f>Tabla1[[#This Row],[VOLUMEN CONSUMO AGUA LIMPIA LAVANDERIA (m3)]]/Tabla1[[#This Row],[TOTAL CONSUMO AGUA PRODUCCIÓN (m3)]]</f>
        <v>#REF!</v>
      </c>
      <c r="AJ810" s="110">
        <f>'[1]Contadores Por Turno 2026'!D812-'[1]Contadores Por Turno 2026'!D811</f>
        <v>0</v>
      </c>
      <c r="AK810" s="110">
        <v>0</v>
      </c>
      <c r="AL810" s="110"/>
      <c r="AM810" s="110">
        <v>19</v>
      </c>
      <c r="AN810" s="110">
        <v>0</v>
      </c>
      <c r="AO810" s="219">
        <f>'[1]Contadores Por Turno 2026'!R812-'[1]Contadores Por Turno 2026'!R811</f>
        <v>0</v>
      </c>
      <c r="AP810" s="109" t="str">
        <f t="shared" si="6"/>
        <v>%</v>
      </c>
      <c r="AQ810" s="219">
        <v>0</v>
      </c>
      <c r="AR810" s="219">
        <v>8</v>
      </c>
      <c r="AS810" s="110">
        <f>'[1]Contadores Por Turno 2026'!L812-'[1]Contadores Por Turno 2026'!L811</f>
        <v>0</v>
      </c>
      <c r="AT810" s="219" t="e">
        <f>#REF!-#REF!</f>
        <v>#REF!</v>
      </c>
      <c r="AU810" s="107">
        <f>'[1]Contadores Por Turno 2026'!U812-'[1]Contadores Por Turno 2026'!U811</f>
        <v>0</v>
      </c>
      <c r="AV810" s="107">
        <f>'[1]Contadores Por Turno 2026'!V812-'[1]Contadores Por Turno 2026'!V811</f>
        <v>0</v>
      </c>
      <c r="AW810" s="107">
        <f>'[1]Contadores Por Turno 2026'!W812-'[1]Contadores Por Turno 2026'!W811</f>
        <v>0</v>
      </c>
      <c r="AX810" s="107"/>
      <c r="AY810" s="346">
        <f>('[1]Contadores Por Turno 2026'!AD812-'[1]Contadores Por Turno 2026'!AD811)</f>
        <v>0</v>
      </c>
      <c r="AZ810" s="346">
        <f>('[1]Contadores Por Turno 2026'!S812-'[1]Contadores Por Turno 2026'!S811)/1000</f>
        <v>0</v>
      </c>
      <c r="BA810" s="225"/>
      <c r="BB810" s="4"/>
    </row>
    <row r="811" spans="1:54" ht="15.75" thickBot="1" x14ac:dyDescent="0.3">
      <c r="A811" s="27">
        <f>+A810</f>
        <v>46292</v>
      </c>
      <c r="B811" s="28">
        <v>3</v>
      </c>
      <c r="C811" s="28">
        <f>WEEKNUM(Tabla1[[#This Row],[FECHA]],2)</f>
        <v>39</v>
      </c>
      <c r="D811" s="28">
        <f>DAY(Tabla1[[#This Row],[FECHA]])</f>
        <v>27</v>
      </c>
      <c r="E811" s="28" t="e">
        <f>#REF!-#REF!</f>
        <v>#REF!</v>
      </c>
      <c r="F811" s="28" t="e">
        <f>#REF!-#REF!</f>
        <v>#REF!</v>
      </c>
      <c r="G811" s="28"/>
      <c r="H81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1" s="28">
        <f>('[1]Contadores Por Turno 2026'!C813-'[1]Contadores Por Turno 2026'!C812)*10</f>
        <v>0</v>
      </c>
      <c r="J811" s="61">
        <f>Tabla1[[#This Row],[ENTRADA RO 1 (m3)]]</f>
        <v>0</v>
      </c>
      <c r="K811" s="61">
        <f>Tabla1[[#This Row],[RECHAZO ETAPA 1 (m3)]]</f>
        <v>0</v>
      </c>
      <c r="L811" s="61">
        <f>Tabla1[[#This Row],[PERMEADO ETAPA 1  (m3)]]</f>
        <v>0</v>
      </c>
      <c r="M811" s="60" t="e">
        <f>1-(Tabla1[[#This Row],[VOLUMEN ENVIADO A RO (m3)]]-Tabla1[[#This Row],[VOLUMEN ENVIADO PERMEADO RO (m3)]])/Tabla1[[#This Row],[VOLUMEN ENVIADO A RO (m3)]]</f>
        <v>#DIV/0!</v>
      </c>
      <c r="N811" s="61">
        <f>('[1]Contadores Por Turno 2026'!N813-'[1]Contadores Por Turno 2026'!N812)/1000</f>
        <v>0</v>
      </c>
      <c r="O811" s="61">
        <f>('[1]Contadores Por Turno 2026'!O813-'[1]Contadores Por Turno 2026'!O812)</f>
        <v>0</v>
      </c>
      <c r="P811" s="61">
        <f>+Tabla1[[#This Row],[ENTRADA RO 1 (m3)]]-Tabla1[[#This Row],[PERMEADO ETAPA 1  (m3)]]</f>
        <v>0</v>
      </c>
      <c r="Q811" s="60" t="e">
        <f>1-(Tabla1[[#This Row],[VOLUMEN ENVIADO A RO (m3)]]-Tabla1[[#This Row],[VOLUMEN ENVIADO PERMEADO RO (m3)]])/Tabla1[[#This Row],[VOLUMEN ENVIADO A RO (m3)]]</f>
        <v>#DIV/0!</v>
      </c>
      <c r="R811" s="61">
        <v>0</v>
      </c>
      <c r="S811" s="61" t="e">
        <f>((#REF!-#REF!))</f>
        <v>#REF!</v>
      </c>
      <c r="T811" s="61" t="e">
        <f>Tabla1[[#This Row],[ENTRADA ETAPA 2 (m3)]]-Tabla1[[#This Row],[PERMEADO ETAPA 2 (m3)]]</f>
        <v>#REF!</v>
      </c>
      <c r="U811" s="60" t="s">
        <v>18</v>
      </c>
      <c r="V811" s="61">
        <f>Tabla1[[#This Row],[VOLUMEN ENVIADO PERMEADO RO (m3)]]</f>
        <v>0</v>
      </c>
      <c r="W811" s="111" t="e">
        <f>Tabla1[[#This Row],[TOTAL CONSUMO AGUA LIMPIA PRODUCCIÓN (m3)]]+Tabla1[[#This Row],[TOTAL CONSUMO AGUA RECHAZO PRODUCCIÓN (m3)]]</f>
        <v>#REF!</v>
      </c>
      <c r="X81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1" s="111">
        <v>0</v>
      </c>
      <c r="Z811" s="111"/>
      <c r="AA811" s="111" t="e">
        <f>+Tabla1[[#This Row],[VOLUMEN CONSUMO AGUA LIMPIA TINTORERIA (m3)]]</f>
        <v>#REF!</v>
      </c>
      <c r="AB811" s="104" t="e">
        <f>Tabla1[[#This Row],[VOLUMEN CONSUMO AGUA LIMPIA TINTORERIA (m3)]]/Tabla1[[#This Row],[TOTAL CONSUMO AGUA PRODUCCIÓN (m3)]]</f>
        <v>#REF!</v>
      </c>
      <c r="AC811" s="111" t="e">
        <f>Tabla1[[#This Row],[TOTAL CONSUMO AGUA LIMPIA PRODUCCIÓN (m3)]]-Tabla1[[#This Row],[VOLUMEN CONSUMO AGUA LIMPIA LAVANDERIA (m3)]]</f>
        <v>#REF!</v>
      </c>
      <c r="AD811" s="111">
        <v>0</v>
      </c>
      <c r="AE811" s="115"/>
      <c r="AF811" s="115">
        <v>65</v>
      </c>
      <c r="AG811" s="115">
        <v>45</v>
      </c>
      <c r="AH811" s="115">
        <f>Tabla1[[#This Row],[VOLUMEN CONSUMO AGUA LIMPIA LAVANDERIA (m3)]]</f>
        <v>0</v>
      </c>
      <c r="AI811" s="104" t="e">
        <f>Tabla1[[#This Row],[VOLUMEN CONSUMO AGUA LIMPIA LAVANDERIA (m3)]]/Tabla1[[#This Row],[TOTAL CONSUMO AGUA PRODUCCIÓN (m3)]]</f>
        <v>#REF!</v>
      </c>
      <c r="AJ811" s="115">
        <f>'[1]Contadores Por Turno 2026'!D813-'[1]Contadores Por Turno 2026'!D812</f>
        <v>0</v>
      </c>
      <c r="AK811" s="115">
        <v>0</v>
      </c>
      <c r="AL811" s="115"/>
      <c r="AM811" s="115">
        <v>19</v>
      </c>
      <c r="AN811" s="115">
        <v>0</v>
      </c>
      <c r="AO811" s="220">
        <f>'[1]Contadores Por Turno 2026'!R813-'[1]Contadores Por Turno 2026'!R812</f>
        <v>0</v>
      </c>
      <c r="AP811" s="114" t="str">
        <f t="shared" si="6"/>
        <v>%</v>
      </c>
      <c r="AQ811" s="220">
        <v>0</v>
      </c>
      <c r="AR811" s="220">
        <v>8</v>
      </c>
      <c r="AS811" s="115">
        <f>'[1]Contadores Por Turno 2026'!L813-'[1]Contadores Por Turno 2026'!L812</f>
        <v>0</v>
      </c>
      <c r="AT811" s="220" t="e">
        <f>#REF!-#REF!</f>
        <v>#REF!</v>
      </c>
      <c r="AU811" s="112">
        <f>'[1]Contadores Por Turno 2026'!U813-'[1]Contadores Por Turno 2026'!U812</f>
        <v>0</v>
      </c>
      <c r="AV811" s="112">
        <f>'[1]Contadores Por Turno 2026'!V813-'[1]Contadores Por Turno 2026'!V812</f>
        <v>0</v>
      </c>
      <c r="AW811" s="112">
        <f>'[1]Contadores Por Turno 2026'!W813-'[1]Contadores Por Turno 2026'!W812</f>
        <v>0</v>
      </c>
      <c r="AX811" s="112"/>
      <c r="AY811" s="112">
        <f>('[1]Contadores Por Turno 2026'!AD813-'[1]Contadores Por Turno 2026'!AD812)</f>
        <v>0</v>
      </c>
      <c r="AZ811" s="112">
        <f>('[1]Contadores Por Turno 2026'!S813-'[1]Contadores Por Turno 2026'!S812)/1000</f>
        <v>0</v>
      </c>
      <c r="BA811" s="225"/>
      <c r="BB811" s="4"/>
    </row>
    <row r="812" spans="1:54" ht="15.75" thickBot="1" x14ac:dyDescent="0.3">
      <c r="A812" s="25">
        <f>+A811+1</f>
        <v>46293</v>
      </c>
      <c r="B812" s="26">
        <v>1</v>
      </c>
      <c r="C812" s="26">
        <f>WEEKNUM(Tabla1[[#This Row],[FECHA]],2)</f>
        <v>40</v>
      </c>
      <c r="D812" s="26">
        <f>DAY(Tabla1[[#This Row],[FECHA]])</f>
        <v>28</v>
      </c>
      <c r="E812" s="26" t="e">
        <f>#REF!-#REF!</f>
        <v>#REF!</v>
      </c>
      <c r="F812" s="26" t="e">
        <f>#REF!-#REF!</f>
        <v>#REF!</v>
      </c>
      <c r="G812" s="26"/>
      <c r="H8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2" s="26">
        <f>('[1]Contadores Por Turno 2026'!C814-'[1]Contadores Por Turno 2026'!C813)*10</f>
        <v>0</v>
      </c>
      <c r="J812" s="57">
        <f>Tabla1[[#This Row],[ENTRADA RO 1 (m3)]]</f>
        <v>0</v>
      </c>
      <c r="K812" s="57">
        <f>Tabla1[[#This Row],[RECHAZO ETAPA 1 (m3)]]</f>
        <v>0</v>
      </c>
      <c r="L812" s="57">
        <f>Tabla1[[#This Row],[PERMEADO ETAPA 1  (m3)]]</f>
        <v>0</v>
      </c>
      <c r="M812" s="56" t="e">
        <f>1-(Tabla1[[#This Row],[VOLUMEN ENVIADO A RO (m3)]]-Tabla1[[#This Row],[VOLUMEN ENVIADO PERMEADO RO (m3)]])/Tabla1[[#This Row],[VOLUMEN ENVIADO A RO (m3)]]</f>
        <v>#DIV/0!</v>
      </c>
      <c r="N812" s="57">
        <f>('[1]Contadores Por Turno 2026'!N814-'[1]Contadores Por Turno 2026'!N813)/1000</f>
        <v>0</v>
      </c>
      <c r="O812" s="57">
        <f>('[1]Contadores Por Turno 2026'!O814-'[1]Contadores Por Turno 2026'!O813)</f>
        <v>0</v>
      </c>
      <c r="P812" s="57">
        <f>+Tabla1[[#This Row],[ENTRADA RO 1 (m3)]]-Tabla1[[#This Row],[PERMEADO ETAPA 1  (m3)]]</f>
        <v>0</v>
      </c>
      <c r="Q812" s="56" t="e">
        <f>1-(Tabla1[[#This Row],[VOLUMEN ENVIADO A RO (m3)]]-Tabla1[[#This Row],[VOLUMEN ENVIADO PERMEADO RO (m3)]])/Tabla1[[#This Row],[VOLUMEN ENVIADO A RO (m3)]]</f>
        <v>#DIV/0!</v>
      </c>
      <c r="R812" s="57">
        <v>0</v>
      </c>
      <c r="S812" s="57" t="e">
        <f>((#REF!-#REF!))</f>
        <v>#REF!</v>
      </c>
      <c r="T812" s="57" t="e">
        <f>Tabla1[[#This Row],[ENTRADA ETAPA 2 (m3)]]-Tabla1[[#This Row],[PERMEADO ETAPA 2 (m3)]]</f>
        <v>#REF!</v>
      </c>
      <c r="U812" s="56" t="s">
        <v>18</v>
      </c>
      <c r="V812" s="57">
        <f>Tabla1[[#This Row],[VOLUMEN ENVIADO PERMEADO RO (m3)]]</f>
        <v>0</v>
      </c>
      <c r="W812" s="101" t="e">
        <f>Tabla1[[#This Row],[TOTAL CONSUMO AGUA LIMPIA PRODUCCIÓN (m3)]]+Tabla1[[#This Row],[TOTAL CONSUMO AGUA RECHAZO PRODUCCIÓN (m3)]]</f>
        <v>#REF!</v>
      </c>
      <c r="X81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2" s="101">
        <v>0</v>
      </c>
      <c r="Z812" s="101"/>
      <c r="AA812" s="101" t="e">
        <f>+Tabla1[[#This Row],[VOLUMEN CONSUMO AGUA LIMPIA TINTORERIA (m3)]]</f>
        <v>#REF!</v>
      </c>
      <c r="AB812" s="104" t="e">
        <f>Tabla1[[#This Row],[VOLUMEN CONSUMO AGUA LIMPIA TINTORERIA (m3)]]/Tabla1[[#This Row],[TOTAL CONSUMO AGUA PRODUCCIÓN (m3)]]</f>
        <v>#REF!</v>
      </c>
      <c r="AC812" s="101" t="e">
        <f>Tabla1[[#This Row],[TOTAL CONSUMO AGUA LIMPIA PRODUCCIÓN (m3)]]-Tabla1[[#This Row],[VOLUMEN CONSUMO AGUA LIMPIA LAVANDERIA (m3)]]</f>
        <v>#REF!</v>
      </c>
      <c r="AD812" s="101">
        <v>0</v>
      </c>
      <c r="AE812" s="105"/>
      <c r="AF812" s="105">
        <v>65</v>
      </c>
      <c r="AG812" s="105">
        <v>45</v>
      </c>
      <c r="AH812" s="105">
        <f>Tabla1[[#This Row],[VOLUMEN CONSUMO AGUA LIMPIA LAVANDERIA (m3)]]</f>
        <v>0</v>
      </c>
      <c r="AI812" s="104" t="e">
        <f>Tabla1[[#This Row],[VOLUMEN CONSUMO AGUA LIMPIA LAVANDERIA (m3)]]/Tabla1[[#This Row],[TOTAL CONSUMO AGUA PRODUCCIÓN (m3)]]</f>
        <v>#REF!</v>
      </c>
      <c r="AJ812" s="105">
        <f>'[1]Contadores Por Turno 2026'!D814-'[1]Contadores Por Turno 2026'!D813</f>
        <v>0</v>
      </c>
      <c r="AK812" s="105">
        <v>0</v>
      </c>
      <c r="AL812" s="105"/>
      <c r="AM812" s="105">
        <v>19</v>
      </c>
      <c r="AN812" s="105">
        <v>0</v>
      </c>
      <c r="AO812" s="218">
        <f>'[1]Contadores Por Turno 2026'!R814-'[1]Contadores Por Turno 2026'!R813</f>
        <v>0</v>
      </c>
      <c r="AP812" s="104" t="str">
        <f t="shared" si="6"/>
        <v>%</v>
      </c>
      <c r="AQ812" s="218">
        <v>0</v>
      </c>
      <c r="AR812" s="218">
        <v>8</v>
      </c>
      <c r="AS812" s="105">
        <f>'[1]Contadores Por Turno 2026'!L814-'[1]Contadores Por Turno 2026'!L813</f>
        <v>0</v>
      </c>
      <c r="AT812" s="218" t="e">
        <f>#REF!-#REF!</f>
        <v>#REF!</v>
      </c>
      <c r="AU812" s="102">
        <f>'[1]Contadores Por Turno 2026'!U814-'[1]Contadores Por Turno 2026'!U813</f>
        <v>0</v>
      </c>
      <c r="AV812" s="102">
        <f>'[1]Contadores Por Turno 2026'!V814-'[1]Contadores Por Turno 2026'!V813</f>
        <v>0</v>
      </c>
      <c r="AW812" s="102">
        <f>'[1]Contadores Por Turno 2026'!W814-'[1]Contadores Por Turno 2026'!W813</f>
        <v>0</v>
      </c>
      <c r="AX812" s="102"/>
      <c r="AY812" s="345">
        <f>('[1]Contadores Por Turno 2026'!AD814-'[1]Contadores Por Turno 2026'!AD813)</f>
        <v>0</v>
      </c>
      <c r="AZ812" s="345">
        <f>('[1]Contadores Por Turno 2026'!S814-'[1]Contadores Por Turno 2026'!S813)/1000</f>
        <v>0</v>
      </c>
      <c r="BA812" s="225"/>
      <c r="BB812" s="4"/>
    </row>
    <row r="813" spans="1:54" ht="15.75" thickBot="1" x14ac:dyDescent="0.3">
      <c r="A813" s="23">
        <f>+A812</f>
        <v>46293</v>
      </c>
      <c r="B813" s="17">
        <v>2</v>
      </c>
      <c r="C813" s="17">
        <f>WEEKNUM(Tabla1[[#This Row],[FECHA]],2)</f>
        <v>40</v>
      </c>
      <c r="D813" s="17">
        <f>DAY(Tabla1[[#This Row],[FECHA]])</f>
        <v>28</v>
      </c>
      <c r="E813" s="17" t="e">
        <f>#REF!-#REF!</f>
        <v>#REF!</v>
      </c>
      <c r="F813" s="17" t="e">
        <f>#REF!-#REF!</f>
        <v>#REF!</v>
      </c>
      <c r="H81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3" s="17">
        <f>('[1]Contadores Por Turno 2026'!C815-'[1]Contadores Por Turno 2026'!C814)*10</f>
        <v>0</v>
      </c>
      <c r="J813" s="59">
        <f>Tabla1[[#This Row],[ENTRADA RO 1 (m3)]]</f>
        <v>0</v>
      </c>
      <c r="K813" s="59">
        <f>Tabla1[[#This Row],[RECHAZO ETAPA 1 (m3)]]</f>
        <v>0</v>
      </c>
      <c r="L813" s="59">
        <f>Tabla1[[#This Row],[PERMEADO ETAPA 1  (m3)]]</f>
        <v>0</v>
      </c>
      <c r="M813" s="58" t="e">
        <f>1-(Tabla1[[#This Row],[VOLUMEN ENVIADO A RO (m3)]]-Tabla1[[#This Row],[VOLUMEN ENVIADO PERMEADO RO (m3)]])/Tabla1[[#This Row],[VOLUMEN ENVIADO A RO (m3)]]</f>
        <v>#DIV/0!</v>
      </c>
      <c r="N813" s="59">
        <f>('[1]Contadores Por Turno 2026'!N815-'[1]Contadores Por Turno 2026'!N814)/1000</f>
        <v>0</v>
      </c>
      <c r="O813" s="59">
        <f>('[1]Contadores Por Turno 2026'!O815-'[1]Contadores Por Turno 2026'!O814)</f>
        <v>0</v>
      </c>
      <c r="P813" s="59">
        <f>+Tabla1[[#This Row],[ENTRADA RO 1 (m3)]]-Tabla1[[#This Row],[PERMEADO ETAPA 1  (m3)]]</f>
        <v>0</v>
      </c>
      <c r="Q813" s="58" t="e">
        <f>1-(Tabla1[[#This Row],[VOLUMEN ENVIADO A RO (m3)]]-Tabla1[[#This Row],[VOLUMEN ENVIADO PERMEADO RO (m3)]])/Tabla1[[#This Row],[VOLUMEN ENVIADO A RO (m3)]]</f>
        <v>#DIV/0!</v>
      </c>
      <c r="R813" s="59">
        <v>0</v>
      </c>
      <c r="S813" s="59" t="e">
        <f>((#REF!-#REF!))</f>
        <v>#REF!</v>
      </c>
      <c r="T813" s="59" t="e">
        <f>Tabla1[[#This Row],[ENTRADA ETAPA 2 (m3)]]-Tabla1[[#This Row],[PERMEADO ETAPA 2 (m3)]]</f>
        <v>#REF!</v>
      </c>
      <c r="U813" s="58" t="s">
        <v>18</v>
      </c>
      <c r="V813" s="59">
        <f>Tabla1[[#This Row],[VOLUMEN ENVIADO PERMEADO RO (m3)]]</f>
        <v>0</v>
      </c>
      <c r="W813" s="106" t="e">
        <f>Tabla1[[#This Row],[TOTAL CONSUMO AGUA LIMPIA PRODUCCIÓN (m3)]]+Tabla1[[#This Row],[TOTAL CONSUMO AGUA RECHAZO PRODUCCIÓN (m3)]]</f>
        <v>#REF!</v>
      </c>
      <c r="X8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3" s="106">
        <v>0</v>
      </c>
      <c r="Z813" s="106"/>
      <c r="AA813" s="106" t="e">
        <f>+Tabla1[[#This Row],[VOLUMEN CONSUMO AGUA LIMPIA TINTORERIA (m3)]]</f>
        <v>#REF!</v>
      </c>
      <c r="AB813" s="104" t="e">
        <f>Tabla1[[#This Row],[VOLUMEN CONSUMO AGUA LIMPIA TINTORERIA (m3)]]/Tabla1[[#This Row],[TOTAL CONSUMO AGUA PRODUCCIÓN (m3)]]</f>
        <v>#REF!</v>
      </c>
      <c r="AC813" s="106" t="e">
        <f>Tabla1[[#This Row],[TOTAL CONSUMO AGUA LIMPIA PRODUCCIÓN (m3)]]-Tabla1[[#This Row],[VOLUMEN CONSUMO AGUA LIMPIA LAVANDERIA (m3)]]</f>
        <v>#REF!</v>
      </c>
      <c r="AD813" s="106">
        <v>0</v>
      </c>
      <c r="AE813" s="110"/>
      <c r="AF813" s="110">
        <v>65</v>
      </c>
      <c r="AG813" s="110">
        <v>45</v>
      </c>
      <c r="AH813" s="110">
        <f>Tabla1[[#This Row],[VOLUMEN CONSUMO AGUA LIMPIA LAVANDERIA (m3)]]</f>
        <v>0</v>
      </c>
      <c r="AI813" s="104" t="e">
        <f>Tabla1[[#This Row],[VOLUMEN CONSUMO AGUA LIMPIA LAVANDERIA (m3)]]/Tabla1[[#This Row],[TOTAL CONSUMO AGUA PRODUCCIÓN (m3)]]</f>
        <v>#REF!</v>
      </c>
      <c r="AJ813" s="110">
        <f>'[1]Contadores Por Turno 2026'!D815-'[1]Contadores Por Turno 2026'!D814</f>
        <v>0</v>
      </c>
      <c r="AK813" s="110">
        <v>0</v>
      </c>
      <c r="AL813" s="110"/>
      <c r="AM813" s="110">
        <v>19</v>
      </c>
      <c r="AN813" s="110">
        <v>0</v>
      </c>
      <c r="AO813" s="219">
        <f>'[1]Contadores Por Turno 2026'!R815-'[1]Contadores Por Turno 2026'!R814</f>
        <v>0</v>
      </c>
      <c r="AP813" s="109" t="str">
        <f t="shared" si="6"/>
        <v>%</v>
      </c>
      <c r="AQ813" s="219">
        <v>0</v>
      </c>
      <c r="AR813" s="219">
        <v>8</v>
      </c>
      <c r="AS813" s="110">
        <f>'[1]Contadores Por Turno 2026'!L815-'[1]Contadores Por Turno 2026'!L814</f>
        <v>0</v>
      </c>
      <c r="AT813" s="219" t="e">
        <f>#REF!-#REF!</f>
        <v>#REF!</v>
      </c>
      <c r="AU813" s="107">
        <f>'[1]Contadores Por Turno 2026'!U815-'[1]Contadores Por Turno 2026'!U814</f>
        <v>0</v>
      </c>
      <c r="AV813" s="107">
        <f>'[1]Contadores Por Turno 2026'!V815-'[1]Contadores Por Turno 2026'!V814</f>
        <v>0</v>
      </c>
      <c r="AW813" s="107">
        <f>'[1]Contadores Por Turno 2026'!W815-'[1]Contadores Por Turno 2026'!W814</f>
        <v>0</v>
      </c>
      <c r="AX813" s="107"/>
      <c r="AY813" s="346">
        <f>('[1]Contadores Por Turno 2026'!AD815-'[1]Contadores Por Turno 2026'!AD814)</f>
        <v>0</v>
      </c>
      <c r="AZ813" s="346">
        <f>('[1]Contadores Por Turno 2026'!S815-'[1]Contadores Por Turno 2026'!S814)/1000</f>
        <v>0</v>
      </c>
      <c r="BA813" s="225"/>
      <c r="BB813" s="4"/>
    </row>
    <row r="814" spans="1:54" ht="15.75" thickBot="1" x14ac:dyDescent="0.3">
      <c r="A814" s="27">
        <f>+A813</f>
        <v>46293</v>
      </c>
      <c r="B814" s="28">
        <v>3</v>
      </c>
      <c r="C814" s="28">
        <f>WEEKNUM(Tabla1[[#This Row],[FECHA]],2)</f>
        <v>40</v>
      </c>
      <c r="D814" s="28">
        <f>DAY(Tabla1[[#This Row],[FECHA]])</f>
        <v>28</v>
      </c>
      <c r="E814" s="28" t="e">
        <f>#REF!-#REF!</f>
        <v>#REF!</v>
      </c>
      <c r="F814" s="28" t="e">
        <f>#REF!-#REF!</f>
        <v>#REF!</v>
      </c>
      <c r="G814" s="28"/>
      <c r="H81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4" s="28">
        <f>('[1]Contadores Por Turno 2026'!C816-'[1]Contadores Por Turno 2026'!C815)*10</f>
        <v>0</v>
      </c>
      <c r="J814" s="61">
        <f>Tabla1[[#This Row],[ENTRADA RO 1 (m3)]]</f>
        <v>0</v>
      </c>
      <c r="K814" s="61">
        <f>Tabla1[[#This Row],[RECHAZO ETAPA 1 (m3)]]</f>
        <v>0</v>
      </c>
      <c r="L814" s="61">
        <f>Tabla1[[#This Row],[PERMEADO ETAPA 1  (m3)]]</f>
        <v>0</v>
      </c>
      <c r="M814" s="60" t="e">
        <f>1-(Tabla1[[#This Row],[VOLUMEN ENVIADO A RO (m3)]]-Tabla1[[#This Row],[VOLUMEN ENVIADO PERMEADO RO (m3)]])/Tabla1[[#This Row],[VOLUMEN ENVIADO A RO (m3)]]</f>
        <v>#DIV/0!</v>
      </c>
      <c r="N814" s="61">
        <f>('[1]Contadores Por Turno 2026'!N816-'[1]Contadores Por Turno 2026'!N815)/1000</f>
        <v>0</v>
      </c>
      <c r="O814" s="61">
        <f>('[1]Contadores Por Turno 2026'!O816-'[1]Contadores Por Turno 2026'!O815)</f>
        <v>0</v>
      </c>
      <c r="P814" s="61">
        <f>+Tabla1[[#This Row],[ENTRADA RO 1 (m3)]]-Tabla1[[#This Row],[PERMEADO ETAPA 1  (m3)]]</f>
        <v>0</v>
      </c>
      <c r="Q814" s="60" t="e">
        <f>1-(Tabla1[[#This Row],[VOLUMEN ENVIADO A RO (m3)]]-Tabla1[[#This Row],[VOLUMEN ENVIADO PERMEADO RO (m3)]])/Tabla1[[#This Row],[VOLUMEN ENVIADO A RO (m3)]]</f>
        <v>#DIV/0!</v>
      </c>
      <c r="R814" s="61">
        <v>0</v>
      </c>
      <c r="S814" s="61" t="e">
        <f>((#REF!-#REF!))</f>
        <v>#REF!</v>
      </c>
      <c r="T814" s="61" t="e">
        <f>Tabla1[[#This Row],[ENTRADA ETAPA 2 (m3)]]-Tabla1[[#This Row],[PERMEADO ETAPA 2 (m3)]]</f>
        <v>#REF!</v>
      </c>
      <c r="U814" s="60" t="s">
        <v>18</v>
      </c>
      <c r="V814" s="61">
        <f>Tabla1[[#This Row],[VOLUMEN ENVIADO PERMEADO RO (m3)]]</f>
        <v>0</v>
      </c>
      <c r="W814" s="111" t="e">
        <f>Tabla1[[#This Row],[TOTAL CONSUMO AGUA LIMPIA PRODUCCIÓN (m3)]]+Tabla1[[#This Row],[TOTAL CONSUMO AGUA RECHAZO PRODUCCIÓN (m3)]]</f>
        <v>#REF!</v>
      </c>
      <c r="X81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4" s="111">
        <v>0</v>
      </c>
      <c r="Z814" s="111"/>
      <c r="AA814" s="111" t="e">
        <f>+Tabla1[[#This Row],[VOLUMEN CONSUMO AGUA LIMPIA TINTORERIA (m3)]]</f>
        <v>#REF!</v>
      </c>
      <c r="AB814" s="104" t="e">
        <f>Tabla1[[#This Row],[VOLUMEN CONSUMO AGUA LIMPIA TINTORERIA (m3)]]/Tabla1[[#This Row],[TOTAL CONSUMO AGUA PRODUCCIÓN (m3)]]</f>
        <v>#REF!</v>
      </c>
      <c r="AC814" s="111" t="e">
        <f>Tabla1[[#This Row],[TOTAL CONSUMO AGUA LIMPIA PRODUCCIÓN (m3)]]-Tabla1[[#This Row],[VOLUMEN CONSUMO AGUA LIMPIA LAVANDERIA (m3)]]</f>
        <v>#REF!</v>
      </c>
      <c r="AD814" s="111">
        <v>0</v>
      </c>
      <c r="AE814" s="115"/>
      <c r="AF814" s="115">
        <v>65</v>
      </c>
      <c r="AG814" s="115">
        <v>45</v>
      </c>
      <c r="AH814" s="115">
        <f>Tabla1[[#This Row],[VOLUMEN CONSUMO AGUA LIMPIA LAVANDERIA (m3)]]</f>
        <v>0</v>
      </c>
      <c r="AI814" s="104" t="e">
        <f>Tabla1[[#This Row],[VOLUMEN CONSUMO AGUA LIMPIA LAVANDERIA (m3)]]/Tabla1[[#This Row],[TOTAL CONSUMO AGUA PRODUCCIÓN (m3)]]</f>
        <v>#REF!</v>
      </c>
      <c r="AJ814" s="115">
        <f>'[1]Contadores Por Turno 2026'!D816-'[1]Contadores Por Turno 2026'!D815</f>
        <v>0</v>
      </c>
      <c r="AK814" s="115">
        <v>0</v>
      </c>
      <c r="AL814" s="115"/>
      <c r="AM814" s="115">
        <v>19</v>
      </c>
      <c r="AN814" s="115">
        <v>0</v>
      </c>
      <c r="AO814" s="220">
        <f>'[1]Contadores Por Turno 2026'!R816-'[1]Contadores Por Turno 2026'!R815</f>
        <v>0</v>
      </c>
      <c r="AP814" s="114" t="str">
        <f t="shared" si="6"/>
        <v>%</v>
      </c>
      <c r="AQ814" s="220">
        <v>0</v>
      </c>
      <c r="AR814" s="220">
        <v>8</v>
      </c>
      <c r="AS814" s="115">
        <f>'[1]Contadores Por Turno 2026'!L816-'[1]Contadores Por Turno 2026'!L815</f>
        <v>0</v>
      </c>
      <c r="AT814" s="220" t="e">
        <f>#REF!-#REF!</f>
        <v>#REF!</v>
      </c>
      <c r="AU814" s="112">
        <f>'[1]Contadores Por Turno 2026'!U816-'[1]Contadores Por Turno 2026'!U815</f>
        <v>0</v>
      </c>
      <c r="AV814" s="112">
        <f>'[1]Contadores Por Turno 2026'!V816-'[1]Contadores Por Turno 2026'!V815</f>
        <v>0</v>
      </c>
      <c r="AW814" s="112">
        <f>'[1]Contadores Por Turno 2026'!W816-'[1]Contadores Por Turno 2026'!W815</f>
        <v>0</v>
      </c>
      <c r="AX814" s="112"/>
      <c r="AY814" s="112">
        <f>('[1]Contadores Por Turno 2026'!AD816-'[1]Contadores Por Turno 2026'!AD815)</f>
        <v>0</v>
      </c>
      <c r="AZ814" s="112">
        <f>('[1]Contadores Por Turno 2026'!S816-'[1]Contadores Por Turno 2026'!S815)/1000</f>
        <v>0</v>
      </c>
      <c r="BA814" s="225"/>
      <c r="BB814" s="4"/>
    </row>
    <row r="815" spans="1:54" ht="15.75" thickBot="1" x14ac:dyDescent="0.3">
      <c r="A815" s="25">
        <f>+A814+1</f>
        <v>46294</v>
      </c>
      <c r="B815" s="26">
        <v>1</v>
      </c>
      <c r="C815" s="26">
        <f>WEEKNUM(Tabla1[[#This Row],[FECHA]],2)</f>
        <v>40</v>
      </c>
      <c r="D815" s="26">
        <f>DAY(Tabla1[[#This Row],[FECHA]])</f>
        <v>29</v>
      </c>
      <c r="E815" s="26" t="e">
        <f>#REF!-#REF!</f>
        <v>#REF!</v>
      </c>
      <c r="F815" s="26" t="e">
        <f>#REF!-#REF!</f>
        <v>#REF!</v>
      </c>
      <c r="G815" s="26"/>
      <c r="H8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5" s="26">
        <f>('[1]Contadores Por Turno 2026'!C817-'[1]Contadores Por Turno 2026'!C816)*10</f>
        <v>0</v>
      </c>
      <c r="J815" s="57">
        <f>Tabla1[[#This Row],[ENTRADA RO 1 (m3)]]</f>
        <v>0</v>
      </c>
      <c r="K815" s="57">
        <f>Tabla1[[#This Row],[RECHAZO ETAPA 1 (m3)]]</f>
        <v>0</v>
      </c>
      <c r="L815" s="57">
        <f>Tabla1[[#This Row],[PERMEADO ETAPA 1  (m3)]]</f>
        <v>0</v>
      </c>
      <c r="M815" s="56" t="e">
        <f>1-(Tabla1[[#This Row],[VOLUMEN ENVIADO A RO (m3)]]-Tabla1[[#This Row],[VOLUMEN ENVIADO PERMEADO RO (m3)]])/Tabla1[[#This Row],[VOLUMEN ENVIADO A RO (m3)]]</f>
        <v>#DIV/0!</v>
      </c>
      <c r="N815" s="57">
        <f>('[1]Contadores Por Turno 2026'!N817-'[1]Contadores Por Turno 2026'!N816)/1000</f>
        <v>0</v>
      </c>
      <c r="O815" s="57">
        <f>('[1]Contadores Por Turno 2026'!O817-'[1]Contadores Por Turno 2026'!O816)</f>
        <v>0</v>
      </c>
      <c r="P815" s="57">
        <f>+Tabla1[[#This Row],[ENTRADA RO 1 (m3)]]-Tabla1[[#This Row],[PERMEADO ETAPA 1  (m3)]]</f>
        <v>0</v>
      </c>
      <c r="Q815" s="56" t="e">
        <f>1-(Tabla1[[#This Row],[VOLUMEN ENVIADO A RO (m3)]]-Tabla1[[#This Row],[VOLUMEN ENVIADO PERMEADO RO (m3)]])/Tabla1[[#This Row],[VOLUMEN ENVIADO A RO (m3)]]</f>
        <v>#DIV/0!</v>
      </c>
      <c r="R815" s="57">
        <v>0</v>
      </c>
      <c r="S815" s="57" t="e">
        <f>((#REF!-#REF!))</f>
        <v>#REF!</v>
      </c>
      <c r="T815" s="57" t="e">
        <f>Tabla1[[#This Row],[ENTRADA ETAPA 2 (m3)]]-Tabla1[[#This Row],[PERMEADO ETAPA 2 (m3)]]</f>
        <v>#REF!</v>
      </c>
      <c r="U815" s="56" t="s">
        <v>18</v>
      </c>
      <c r="V815" s="57">
        <f>Tabla1[[#This Row],[VOLUMEN ENVIADO PERMEADO RO (m3)]]</f>
        <v>0</v>
      </c>
      <c r="W815" s="101" t="e">
        <f>Tabla1[[#This Row],[TOTAL CONSUMO AGUA LIMPIA PRODUCCIÓN (m3)]]+Tabla1[[#This Row],[TOTAL CONSUMO AGUA RECHAZO PRODUCCIÓN (m3)]]</f>
        <v>#REF!</v>
      </c>
      <c r="X81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5" s="101">
        <v>0</v>
      </c>
      <c r="Z815" s="101"/>
      <c r="AA815" s="101" t="e">
        <f>+Tabla1[[#This Row],[VOLUMEN CONSUMO AGUA LIMPIA TINTORERIA (m3)]]</f>
        <v>#REF!</v>
      </c>
      <c r="AB815" s="104" t="e">
        <f>Tabla1[[#This Row],[VOLUMEN CONSUMO AGUA LIMPIA TINTORERIA (m3)]]/Tabla1[[#This Row],[TOTAL CONSUMO AGUA PRODUCCIÓN (m3)]]</f>
        <v>#REF!</v>
      </c>
      <c r="AC815" s="101" t="e">
        <f>Tabla1[[#This Row],[TOTAL CONSUMO AGUA LIMPIA PRODUCCIÓN (m3)]]-Tabla1[[#This Row],[VOLUMEN CONSUMO AGUA LIMPIA LAVANDERIA (m3)]]</f>
        <v>#REF!</v>
      </c>
      <c r="AD815" s="101">
        <v>0</v>
      </c>
      <c r="AE815" s="105"/>
      <c r="AF815" s="105">
        <v>65</v>
      </c>
      <c r="AG815" s="105">
        <v>45</v>
      </c>
      <c r="AH815" s="105">
        <f>Tabla1[[#This Row],[VOLUMEN CONSUMO AGUA LIMPIA LAVANDERIA (m3)]]</f>
        <v>0</v>
      </c>
      <c r="AI815" s="104" t="e">
        <f>Tabla1[[#This Row],[VOLUMEN CONSUMO AGUA LIMPIA LAVANDERIA (m3)]]/Tabla1[[#This Row],[TOTAL CONSUMO AGUA PRODUCCIÓN (m3)]]</f>
        <v>#REF!</v>
      </c>
      <c r="AJ815" s="105">
        <f>'[1]Contadores Por Turno 2026'!D817-'[1]Contadores Por Turno 2026'!D816</f>
        <v>0</v>
      </c>
      <c r="AK815" s="105">
        <v>0</v>
      </c>
      <c r="AL815" s="105"/>
      <c r="AM815" s="105">
        <v>19</v>
      </c>
      <c r="AN815" s="105">
        <v>0</v>
      </c>
      <c r="AO815" s="218">
        <f>'[1]Contadores Por Turno 2026'!R817-'[1]Contadores Por Turno 2026'!R816</f>
        <v>0</v>
      </c>
      <c r="AP815" s="104" t="str">
        <f t="shared" si="6"/>
        <v>%</v>
      </c>
      <c r="AQ815" s="218">
        <v>0</v>
      </c>
      <c r="AR815" s="218">
        <v>8</v>
      </c>
      <c r="AS815" s="105">
        <f>'[1]Contadores Por Turno 2026'!L817-'[1]Contadores Por Turno 2026'!L816</f>
        <v>0</v>
      </c>
      <c r="AT815" s="218" t="e">
        <f>#REF!-#REF!</f>
        <v>#REF!</v>
      </c>
      <c r="AU815" s="102">
        <f>'[1]Contadores Por Turno 2026'!U817-'[1]Contadores Por Turno 2026'!U816</f>
        <v>0</v>
      </c>
      <c r="AV815" s="102">
        <f>'[1]Contadores Por Turno 2026'!V817-'[1]Contadores Por Turno 2026'!V816</f>
        <v>0</v>
      </c>
      <c r="AW815" s="102">
        <f>'[1]Contadores Por Turno 2026'!W817-'[1]Contadores Por Turno 2026'!W816</f>
        <v>0</v>
      </c>
      <c r="AX815" s="102"/>
      <c r="AY815" s="345">
        <f>('[1]Contadores Por Turno 2026'!AD817-'[1]Contadores Por Turno 2026'!AD816)</f>
        <v>0</v>
      </c>
      <c r="AZ815" s="345">
        <f>('[1]Contadores Por Turno 2026'!S817-'[1]Contadores Por Turno 2026'!S816)/1000</f>
        <v>0</v>
      </c>
      <c r="BA815" s="225"/>
      <c r="BB815" s="4"/>
    </row>
    <row r="816" spans="1:54" ht="15.75" thickBot="1" x14ac:dyDescent="0.3">
      <c r="A816" s="23">
        <f>+A815</f>
        <v>46294</v>
      </c>
      <c r="B816" s="17">
        <v>2</v>
      </c>
      <c r="C816" s="17">
        <f>WEEKNUM(Tabla1[[#This Row],[FECHA]],2)</f>
        <v>40</v>
      </c>
      <c r="D816" s="17">
        <f>DAY(Tabla1[[#This Row],[FECHA]])</f>
        <v>29</v>
      </c>
      <c r="E816" s="17" t="e">
        <f>#REF!-#REF!</f>
        <v>#REF!</v>
      </c>
      <c r="F816" s="17" t="e">
        <f>#REF!-#REF!</f>
        <v>#REF!</v>
      </c>
      <c r="H81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6" s="17">
        <f>('[1]Contadores Por Turno 2026'!C818-'[1]Contadores Por Turno 2026'!C817)*10</f>
        <v>0</v>
      </c>
      <c r="J816" s="59">
        <f>Tabla1[[#This Row],[ENTRADA RO 1 (m3)]]</f>
        <v>0</v>
      </c>
      <c r="K816" s="59">
        <f>Tabla1[[#This Row],[RECHAZO ETAPA 1 (m3)]]</f>
        <v>0</v>
      </c>
      <c r="L816" s="59">
        <f>Tabla1[[#This Row],[PERMEADO ETAPA 1  (m3)]]</f>
        <v>0</v>
      </c>
      <c r="M816" s="58" t="e">
        <f>1-(Tabla1[[#This Row],[VOLUMEN ENVIADO A RO (m3)]]-Tabla1[[#This Row],[VOLUMEN ENVIADO PERMEADO RO (m3)]])/Tabla1[[#This Row],[VOLUMEN ENVIADO A RO (m3)]]</f>
        <v>#DIV/0!</v>
      </c>
      <c r="N816" s="59">
        <f>('[1]Contadores Por Turno 2026'!N818-'[1]Contadores Por Turno 2026'!N817)/1000</f>
        <v>0</v>
      </c>
      <c r="O816" s="59">
        <f>('[1]Contadores Por Turno 2026'!O818-'[1]Contadores Por Turno 2026'!O817)</f>
        <v>0</v>
      </c>
      <c r="P816" s="59">
        <f>+Tabla1[[#This Row],[ENTRADA RO 1 (m3)]]-Tabla1[[#This Row],[PERMEADO ETAPA 1  (m3)]]</f>
        <v>0</v>
      </c>
      <c r="Q816" s="58" t="e">
        <f>1-(Tabla1[[#This Row],[VOLUMEN ENVIADO A RO (m3)]]-Tabla1[[#This Row],[VOLUMEN ENVIADO PERMEADO RO (m3)]])/Tabla1[[#This Row],[VOLUMEN ENVIADO A RO (m3)]]</f>
        <v>#DIV/0!</v>
      </c>
      <c r="R816" s="59">
        <v>0</v>
      </c>
      <c r="S816" s="59" t="e">
        <f>((#REF!-#REF!))</f>
        <v>#REF!</v>
      </c>
      <c r="T816" s="59" t="e">
        <f>Tabla1[[#This Row],[ENTRADA ETAPA 2 (m3)]]-Tabla1[[#This Row],[PERMEADO ETAPA 2 (m3)]]</f>
        <v>#REF!</v>
      </c>
      <c r="U816" s="58" t="s">
        <v>18</v>
      </c>
      <c r="V816" s="59">
        <f>Tabla1[[#This Row],[VOLUMEN ENVIADO PERMEADO RO (m3)]]</f>
        <v>0</v>
      </c>
      <c r="W816" s="106" t="e">
        <f>Tabla1[[#This Row],[TOTAL CONSUMO AGUA LIMPIA PRODUCCIÓN (m3)]]+Tabla1[[#This Row],[TOTAL CONSUMO AGUA RECHAZO PRODUCCIÓN (m3)]]</f>
        <v>#REF!</v>
      </c>
      <c r="X8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6" s="106">
        <v>0</v>
      </c>
      <c r="Z816" s="106"/>
      <c r="AA816" s="106" t="e">
        <f>+Tabla1[[#This Row],[VOLUMEN CONSUMO AGUA LIMPIA TINTORERIA (m3)]]</f>
        <v>#REF!</v>
      </c>
      <c r="AB816" s="104" t="e">
        <f>Tabla1[[#This Row],[VOLUMEN CONSUMO AGUA LIMPIA TINTORERIA (m3)]]/Tabla1[[#This Row],[TOTAL CONSUMO AGUA PRODUCCIÓN (m3)]]</f>
        <v>#REF!</v>
      </c>
      <c r="AC816" s="106" t="e">
        <f>Tabla1[[#This Row],[TOTAL CONSUMO AGUA LIMPIA PRODUCCIÓN (m3)]]-Tabla1[[#This Row],[VOLUMEN CONSUMO AGUA LIMPIA LAVANDERIA (m3)]]</f>
        <v>#REF!</v>
      </c>
      <c r="AD816" s="106">
        <v>0</v>
      </c>
      <c r="AE816" s="110"/>
      <c r="AF816" s="110">
        <v>65</v>
      </c>
      <c r="AG816" s="110">
        <v>45</v>
      </c>
      <c r="AH816" s="110">
        <f>Tabla1[[#This Row],[VOLUMEN CONSUMO AGUA LIMPIA LAVANDERIA (m3)]]</f>
        <v>0</v>
      </c>
      <c r="AI816" s="104" t="e">
        <f>Tabla1[[#This Row],[VOLUMEN CONSUMO AGUA LIMPIA LAVANDERIA (m3)]]/Tabla1[[#This Row],[TOTAL CONSUMO AGUA PRODUCCIÓN (m3)]]</f>
        <v>#REF!</v>
      </c>
      <c r="AJ816" s="110">
        <f>'[1]Contadores Por Turno 2026'!D818-'[1]Contadores Por Turno 2026'!D817</f>
        <v>0</v>
      </c>
      <c r="AK816" s="110">
        <v>0</v>
      </c>
      <c r="AL816" s="110"/>
      <c r="AM816" s="110">
        <v>19</v>
      </c>
      <c r="AN816" s="110">
        <v>0</v>
      </c>
      <c r="AO816" s="219">
        <f>'[1]Contadores Por Turno 2026'!R818-'[1]Contadores Por Turno 2026'!R817</f>
        <v>0</v>
      </c>
      <c r="AP816" s="109" t="str">
        <f t="shared" si="6"/>
        <v>%</v>
      </c>
      <c r="AQ816" s="219">
        <v>0</v>
      </c>
      <c r="AR816" s="219">
        <v>8</v>
      </c>
      <c r="AS816" s="110">
        <f>'[1]Contadores Por Turno 2026'!L818-'[1]Contadores Por Turno 2026'!L817</f>
        <v>0</v>
      </c>
      <c r="AT816" s="219" t="e">
        <f>#REF!-#REF!</f>
        <v>#REF!</v>
      </c>
      <c r="AU816" s="107">
        <f>'[1]Contadores Por Turno 2026'!U818-'[1]Contadores Por Turno 2026'!U817</f>
        <v>0</v>
      </c>
      <c r="AV816" s="107">
        <f>'[1]Contadores Por Turno 2026'!V818-'[1]Contadores Por Turno 2026'!V817</f>
        <v>0</v>
      </c>
      <c r="AW816" s="107">
        <f>'[1]Contadores Por Turno 2026'!W818-'[1]Contadores Por Turno 2026'!W817</f>
        <v>0</v>
      </c>
      <c r="AX816" s="107"/>
      <c r="AY816" s="346">
        <f>('[1]Contadores Por Turno 2026'!AD818-'[1]Contadores Por Turno 2026'!AD817)</f>
        <v>0</v>
      </c>
      <c r="AZ816" s="346">
        <f>('[1]Contadores Por Turno 2026'!S818-'[1]Contadores Por Turno 2026'!S817)/1000</f>
        <v>0</v>
      </c>
      <c r="BA816" s="225"/>
      <c r="BB816" s="4"/>
    </row>
    <row r="817" spans="1:54" ht="15.75" thickBot="1" x14ac:dyDescent="0.3">
      <c r="A817" s="27">
        <f>+A816</f>
        <v>46294</v>
      </c>
      <c r="B817" s="28">
        <v>3</v>
      </c>
      <c r="C817" s="28">
        <f>WEEKNUM(Tabla1[[#This Row],[FECHA]],2)</f>
        <v>40</v>
      </c>
      <c r="D817" s="28">
        <f>DAY(Tabla1[[#This Row],[FECHA]])</f>
        <v>29</v>
      </c>
      <c r="E817" s="28" t="e">
        <f>#REF!-#REF!</f>
        <v>#REF!</v>
      </c>
      <c r="F817" s="28" t="e">
        <f>#REF!-#REF!</f>
        <v>#REF!</v>
      </c>
      <c r="G817" s="28"/>
      <c r="H81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7" s="28">
        <f>('[1]Contadores Por Turno 2026'!C819-'[1]Contadores Por Turno 2026'!C818)*10</f>
        <v>0</v>
      </c>
      <c r="J817" s="61">
        <f>Tabla1[[#This Row],[ENTRADA RO 1 (m3)]]</f>
        <v>0</v>
      </c>
      <c r="K817" s="61">
        <f>Tabla1[[#This Row],[RECHAZO ETAPA 1 (m3)]]</f>
        <v>0</v>
      </c>
      <c r="L817" s="61">
        <f>Tabla1[[#This Row],[PERMEADO ETAPA 1  (m3)]]</f>
        <v>0</v>
      </c>
      <c r="M817" s="60" t="e">
        <f>1-(Tabla1[[#This Row],[VOLUMEN ENVIADO A RO (m3)]]-Tabla1[[#This Row],[VOLUMEN ENVIADO PERMEADO RO (m3)]])/Tabla1[[#This Row],[VOLUMEN ENVIADO A RO (m3)]]</f>
        <v>#DIV/0!</v>
      </c>
      <c r="N817" s="61">
        <f>('[1]Contadores Por Turno 2026'!N819-'[1]Contadores Por Turno 2026'!N818)/1000</f>
        <v>0</v>
      </c>
      <c r="O817" s="61">
        <f>('[1]Contadores Por Turno 2026'!O819-'[1]Contadores Por Turno 2026'!O818)</f>
        <v>0</v>
      </c>
      <c r="P817" s="61">
        <f>+Tabla1[[#This Row],[ENTRADA RO 1 (m3)]]-Tabla1[[#This Row],[PERMEADO ETAPA 1  (m3)]]</f>
        <v>0</v>
      </c>
      <c r="Q817" s="60" t="e">
        <f>1-(Tabla1[[#This Row],[VOLUMEN ENVIADO A RO (m3)]]-Tabla1[[#This Row],[VOLUMEN ENVIADO PERMEADO RO (m3)]])/Tabla1[[#This Row],[VOLUMEN ENVIADO A RO (m3)]]</f>
        <v>#DIV/0!</v>
      </c>
      <c r="R817" s="61">
        <v>0</v>
      </c>
      <c r="S817" s="61" t="e">
        <f>((#REF!-#REF!))</f>
        <v>#REF!</v>
      </c>
      <c r="T817" s="61" t="e">
        <f>Tabla1[[#This Row],[ENTRADA ETAPA 2 (m3)]]-Tabla1[[#This Row],[PERMEADO ETAPA 2 (m3)]]</f>
        <v>#REF!</v>
      </c>
      <c r="U817" s="60" t="s">
        <v>18</v>
      </c>
      <c r="V817" s="61">
        <f>Tabla1[[#This Row],[VOLUMEN ENVIADO PERMEADO RO (m3)]]</f>
        <v>0</v>
      </c>
      <c r="W817" s="111" t="e">
        <f>Tabla1[[#This Row],[TOTAL CONSUMO AGUA LIMPIA PRODUCCIÓN (m3)]]+Tabla1[[#This Row],[TOTAL CONSUMO AGUA RECHAZO PRODUCCIÓN (m3)]]</f>
        <v>#REF!</v>
      </c>
      <c r="X81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7" s="111">
        <v>0</v>
      </c>
      <c r="Z817" s="111"/>
      <c r="AA817" s="111" t="e">
        <f>+Tabla1[[#This Row],[VOLUMEN CONSUMO AGUA LIMPIA TINTORERIA (m3)]]</f>
        <v>#REF!</v>
      </c>
      <c r="AB817" s="104" t="e">
        <f>Tabla1[[#This Row],[VOLUMEN CONSUMO AGUA LIMPIA TINTORERIA (m3)]]/Tabla1[[#This Row],[TOTAL CONSUMO AGUA PRODUCCIÓN (m3)]]</f>
        <v>#REF!</v>
      </c>
      <c r="AC817" s="111" t="e">
        <f>Tabla1[[#This Row],[TOTAL CONSUMO AGUA LIMPIA PRODUCCIÓN (m3)]]-Tabla1[[#This Row],[VOLUMEN CONSUMO AGUA LIMPIA LAVANDERIA (m3)]]</f>
        <v>#REF!</v>
      </c>
      <c r="AD817" s="111">
        <v>0</v>
      </c>
      <c r="AE817" s="115"/>
      <c r="AF817" s="115">
        <v>65</v>
      </c>
      <c r="AG817" s="115">
        <v>45</v>
      </c>
      <c r="AH817" s="115">
        <f>Tabla1[[#This Row],[VOLUMEN CONSUMO AGUA LIMPIA LAVANDERIA (m3)]]</f>
        <v>0</v>
      </c>
      <c r="AI817" s="104" t="e">
        <f>Tabla1[[#This Row],[VOLUMEN CONSUMO AGUA LIMPIA LAVANDERIA (m3)]]/Tabla1[[#This Row],[TOTAL CONSUMO AGUA PRODUCCIÓN (m3)]]</f>
        <v>#REF!</v>
      </c>
      <c r="AJ817" s="115">
        <f>'[1]Contadores Por Turno 2026'!D819-'[1]Contadores Por Turno 2026'!D818</f>
        <v>0</v>
      </c>
      <c r="AK817" s="115">
        <v>0</v>
      </c>
      <c r="AL817" s="115"/>
      <c r="AM817" s="115">
        <v>19</v>
      </c>
      <c r="AN817" s="115">
        <v>0</v>
      </c>
      <c r="AO817" s="220">
        <f>'[1]Contadores Por Turno 2026'!R819-'[1]Contadores Por Turno 2026'!R818</f>
        <v>0</v>
      </c>
      <c r="AP817" s="114" t="str">
        <f t="shared" si="6"/>
        <v>%</v>
      </c>
      <c r="AQ817" s="220">
        <v>0</v>
      </c>
      <c r="AR817" s="220">
        <v>8</v>
      </c>
      <c r="AS817" s="115">
        <f>'[1]Contadores Por Turno 2026'!L819-'[1]Contadores Por Turno 2026'!L818</f>
        <v>0</v>
      </c>
      <c r="AT817" s="220" t="e">
        <f>#REF!-#REF!</f>
        <v>#REF!</v>
      </c>
      <c r="AU817" s="112">
        <f>'[1]Contadores Por Turno 2026'!U819-'[1]Contadores Por Turno 2026'!U818</f>
        <v>0</v>
      </c>
      <c r="AV817" s="112">
        <f>'[1]Contadores Por Turno 2026'!V819-'[1]Contadores Por Turno 2026'!V818</f>
        <v>0</v>
      </c>
      <c r="AW817" s="112">
        <f>'[1]Contadores Por Turno 2026'!W819-'[1]Contadores Por Turno 2026'!W818</f>
        <v>0</v>
      </c>
      <c r="AX817" s="112"/>
      <c r="AY817" s="112">
        <f>('[1]Contadores Por Turno 2026'!AD819-'[1]Contadores Por Turno 2026'!AD818)</f>
        <v>0</v>
      </c>
      <c r="AZ817" s="112">
        <f>('[1]Contadores Por Turno 2026'!S819-'[1]Contadores Por Turno 2026'!S818)/1000</f>
        <v>0</v>
      </c>
      <c r="BA817" s="225"/>
      <c r="BB817" s="4"/>
    </row>
    <row r="818" spans="1:54" ht="15.75" thickBot="1" x14ac:dyDescent="0.3">
      <c r="A818" s="25">
        <f>+A817+1</f>
        <v>46295</v>
      </c>
      <c r="B818" s="26">
        <v>1</v>
      </c>
      <c r="C818" s="26">
        <f>WEEKNUM(Tabla1[[#This Row],[FECHA]],2)</f>
        <v>40</v>
      </c>
      <c r="D818" s="26">
        <f>DAY(Tabla1[[#This Row],[FECHA]])</f>
        <v>30</v>
      </c>
      <c r="E818" s="26" t="e">
        <f>#REF!-#REF!</f>
        <v>#REF!</v>
      </c>
      <c r="F818" s="26" t="e">
        <f>#REF!-#REF!</f>
        <v>#REF!</v>
      </c>
      <c r="G818" s="26"/>
      <c r="H8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8" s="26">
        <f>('[1]Contadores Por Turno 2026'!C820-'[1]Contadores Por Turno 2026'!C819)*10</f>
        <v>0</v>
      </c>
      <c r="J818" s="57">
        <f>Tabla1[[#This Row],[ENTRADA RO 1 (m3)]]</f>
        <v>0</v>
      </c>
      <c r="K818" s="57">
        <f>Tabla1[[#This Row],[RECHAZO ETAPA 1 (m3)]]</f>
        <v>0</v>
      </c>
      <c r="L818" s="57">
        <f>Tabla1[[#This Row],[PERMEADO ETAPA 1  (m3)]]</f>
        <v>0</v>
      </c>
      <c r="M818" s="56" t="e">
        <f>1-(Tabla1[[#This Row],[VOLUMEN ENVIADO A RO (m3)]]-Tabla1[[#This Row],[VOLUMEN ENVIADO PERMEADO RO (m3)]])/Tabla1[[#This Row],[VOLUMEN ENVIADO A RO (m3)]]</f>
        <v>#DIV/0!</v>
      </c>
      <c r="N818" s="57">
        <f>('[1]Contadores Por Turno 2026'!N820-'[1]Contadores Por Turno 2026'!N819)/1000</f>
        <v>0</v>
      </c>
      <c r="O818" s="57">
        <f>('[1]Contadores Por Turno 2026'!O820-'[1]Contadores Por Turno 2026'!O819)</f>
        <v>0</v>
      </c>
      <c r="P818" s="57">
        <f>+Tabla1[[#This Row],[ENTRADA RO 1 (m3)]]-Tabla1[[#This Row],[PERMEADO ETAPA 1  (m3)]]</f>
        <v>0</v>
      </c>
      <c r="Q818" s="56" t="e">
        <f>1-(Tabla1[[#This Row],[VOLUMEN ENVIADO A RO (m3)]]-Tabla1[[#This Row],[VOLUMEN ENVIADO PERMEADO RO (m3)]])/Tabla1[[#This Row],[VOLUMEN ENVIADO A RO (m3)]]</f>
        <v>#DIV/0!</v>
      </c>
      <c r="R818" s="57">
        <v>0</v>
      </c>
      <c r="S818" s="57" t="e">
        <f>((#REF!-#REF!))</f>
        <v>#REF!</v>
      </c>
      <c r="T818" s="57" t="e">
        <f>Tabla1[[#This Row],[ENTRADA ETAPA 2 (m3)]]-Tabla1[[#This Row],[PERMEADO ETAPA 2 (m3)]]</f>
        <v>#REF!</v>
      </c>
      <c r="U818" s="56" t="s">
        <v>18</v>
      </c>
      <c r="V818" s="57">
        <f>Tabla1[[#This Row],[VOLUMEN ENVIADO PERMEADO RO (m3)]]</f>
        <v>0</v>
      </c>
      <c r="W818" s="101" t="e">
        <f>Tabla1[[#This Row],[TOTAL CONSUMO AGUA LIMPIA PRODUCCIÓN (m3)]]+Tabla1[[#This Row],[TOTAL CONSUMO AGUA RECHAZO PRODUCCIÓN (m3)]]</f>
        <v>#REF!</v>
      </c>
      <c r="X81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8" s="101">
        <v>0</v>
      </c>
      <c r="Z818" s="101"/>
      <c r="AA818" s="101" t="e">
        <f>+Tabla1[[#This Row],[VOLUMEN CONSUMO AGUA LIMPIA TINTORERIA (m3)]]</f>
        <v>#REF!</v>
      </c>
      <c r="AB818" s="104" t="e">
        <f>Tabla1[[#This Row],[VOLUMEN CONSUMO AGUA LIMPIA TINTORERIA (m3)]]/Tabla1[[#This Row],[TOTAL CONSUMO AGUA PRODUCCIÓN (m3)]]</f>
        <v>#REF!</v>
      </c>
      <c r="AC818" s="101" t="e">
        <f>Tabla1[[#This Row],[TOTAL CONSUMO AGUA LIMPIA PRODUCCIÓN (m3)]]-Tabla1[[#This Row],[VOLUMEN CONSUMO AGUA LIMPIA LAVANDERIA (m3)]]</f>
        <v>#REF!</v>
      </c>
      <c r="AD818" s="101">
        <v>0</v>
      </c>
      <c r="AE818" s="105"/>
      <c r="AF818" s="105">
        <v>65</v>
      </c>
      <c r="AG818" s="105">
        <v>45</v>
      </c>
      <c r="AH818" s="105">
        <f>Tabla1[[#This Row],[VOLUMEN CONSUMO AGUA LIMPIA LAVANDERIA (m3)]]</f>
        <v>0</v>
      </c>
      <c r="AI818" s="104" t="e">
        <f>Tabla1[[#This Row],[VOLUMEN CONSUMO AGUA LIMPIA LAVANDERIA (m3)]]/Tabla1[[#This Row],[TOTAL CONSUMO AGUA PRODUCCIÓN (m3)]]</f>
        <v>#REF!</v>
      </c>
      <c r="AJ818" s="105">
        <f>'[1]Contadores Por Turno 2026'!D820-'[1]Contadores Por Turno 2026'!D819</f>
        <v>0</v>
      </c>
      <c r="AK818" s="105">
        <v>0</v>
      </c>
      <c r="AL818" s="105"/>
      <c r="AM818" s="105">
        <v>19</v>
      </c>
      <c r="AN818" s="105">
        <v>0</v>
      </c>
      <c r="AO818" s="218">
        <f>'[1]Contadores Por Turno 2026'!R820-'[1]Contadores Por Turno 2026'!R819</f>
        <v>0</v>
      </c>
      <c r="AP818" s="104" t="str">
        <f t="shared" si="6"/>
        <v>%</v>
      </c>
      <c r="AQ818" s="218">
        <v>0</v>
      </c>
      <c r="AR818" s="218">
        <v>8</v>
      </c>
      <c r="AS818" s="105">
        <f>'[1]Contadores Por Turno 2026'!L820-'[1]Contadores Por Turno 2026'!L819</f>
        <v>0</v>
      </c>
      <c r="AT818" s="218" t="e">
        <f>#REF!-#REF!</f>
        <v>#REF!</v>
      </c>
      <c r="AU818" s="102">
        <f>'[1]Contadores Por Turno 2026'!U820-'[1]Contadores Por Turno 2026'!U819</f>
        <v>0</v>
      </c>
      <c r="AV818" s="102">
        <f>'[1]Contadores Por Turno 2026'!V820-'[1]Contadores Por Turno 2026'!V819</f>
        <v>0</v>
      </c>
      <c r="AW818" s="102">
        <f>'[1]Contadores Por Turno 2026'!W820-'[1]Contadores Por Turno 2026'!W819</f>
        <v>0</v>
      </c>
      <c r="AX818" s="102"/>
      <c r="AY818" s="345">
        <f>('[1]Contadores Por Turno 2026'!AD820-'[1]Contadores Por Turno 2026'!AD819)</f>
        <v>0</v>
      </c>
      <c r="AZ818" s="345">
        <f>('[1]Contadores Por Turno 2026'!S820-'[1]Contadores Por Turno 2026'!S819)/1000</f>
        <v>0</v>
      </c>
      <c r="BA818" s="225"/>
      <c r="BB818" s="4"/>
    </row>
    <row r="819" spans="1:54" ht="15.75" thickBot="1" x14ac:dyDescent="0.3">
      <c r="A819" s="23">
        <f>+A818</f>
        <v>46295</v>
      </c>
      <c r="B819" s="17">
        <v>2</v>
      </c>
      <c r="C819" s="17">
        <f>WEEKNUM(Tabla1[[#This Row],[FECHA]],2)</f>
        <v>40</v>
      </c>
      <c r="D819" s="17">
        <f>DAY(Tabla1[[#This Row],[FECHA]])</f>
        <v>30</v>
      </c>
      <c r="E819" s="17" t="e">
        <f>#REF!-#REF!</f>
        <v>#REF!</v>
      </c>
      <c r="F819" s="17" t="e">
        <f>#REF!-#REF!</f>
        <v>#REF!</v>
      </c>
      <c r="H81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9" s="17">
        <f>('[1]Contadores Por Turno 2026'!C821-'[1]Contadores Por Turno 2026'!C820)*10</f>
        <v>0</v>
      </c>
      <c r="J819" s="59">
        <f>Tabla1[[#This Row],[ENTRADA RO 1 (m3)]]</f>
        <v>0</v>
      </c>
      <c r="K819" s="59">
        <f>Tabla1[[#This Row],[RECHAZO ETAPA 1 (m3)]]</f>
        <v>0</v>
      </c>
      <c r="L819" s="59">
        <f>Tabla1[[#This Row],[PERMEADO ETAPA 1  (m3)]]</f>
        <v>0</v>
      </c>
      <c r="M819" s="58" t="e">
        <f>1-(Tabla1[[#This Row],[VOLUMEN ENVIADO A RO (m3)]]-Tabla1[[#This Row],[VOLUMEN ENVIADO PERMEADO RO (m3)]])/Tabla1[[#This Row],[VOLUMEN ENVIADO A RO (m3)]]</f>
        <v>#DIV/0!</v>
      </c>
      <c r="N819" s="59">
        <f>('[1]Contadores Por Turno 2026'!N821-'[1]Contadores Por Turno 2026'!N820)/1000</f>
        <v>0</v>
      </c>
      <c r="O819" s="59">
        <f>('[1]Contadores Por Turno 2026'!O821-'[1]Contadores Por Turno 2026'!O820)</f>
        <v>0</v>
      </c>
      <c r="P819" s="59">
        <f>+Tabla1[[#This Row],[ENTRADA RO 1 (m3)]]-Tabla1[[#This Row],[PERMEADO ETAPA 1  (m3)]]</f>
        <v>0</v>
      </c>
      <c r="Q819" s="58" t="e">
        <f>1-(Tabla1[[#This Row],[VOLUMEN ENVIADO A RO (m3)]]-Tabla1[[#This Row],[VOLUMEN ENVIADO PERMEADO RO (m3)]])/Tabla1[[#This Row],[VOLUMEN ENVIADO A RO (m3)]]</f>
        <v>#DIV/0!</v>
      </c>
      <c r="R819" s="59">
        <v>0</v>
      </c>
      <c r="S819" s="59" t="e">
        <f>((#REF!-#REF!))</f>
        <v>#REF!</v>
      </c>
      <c r="T819" s="59" t="e">
        <f>Tabla1[[#This Row],[ENTRADA ETAPA 2 (m3)]]-Tabla1[[#This Row],[PERMEADO ETAPA 2 (m3)]]</f>
        <v>#REF!</v>
      </c>
      <c r="U819" s="58" t="s">
        <v>18</v>
      </c>
      <c r="V819" s="59">
        <f>Tabla1[[#This Row],[VOLUMEN ENVIADO PERMEADO RO (m3)]]</f>
        <v>0</v>
      </c>
      <c r="W819" s="106" t="e">
        <f>Tabla1[[#This Row],[TOTAL CONSUMO AGUA LIMPIA PRODUCCIÓN (m3)]]+Tabla1[[#This Row],[TOTAL CONSUMO AGUA RECHAZO PRODUCCIÓN (m3)]]</f>
        <v>#REF!</v>
      </c>
      <c r="X8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9" s="106">
        <v>0</v>
      </c>
      <c r="Z819" s="106"/>
      <c r="AA819" s="106" t="e">
        <f>+Tabla1[[#This Row],[VOLUMEN CONSUMO AGUA LIMPIA TINTORERIA (m3)]]</f>
        <v>#REF!</v>
      </c>
      <c r="AB819" s="104" t="e">
        <f>Tabla1[[#This Row],[VOLUMEN CONSUMO AGUA LIMPIA TINTORERIA (m3)]]/Tabla1[[#This Row],[TOTAL CONSUMO AGUA PRODUCCIÓN (m3)]]</f>
        <v>#REF!</v>
      </c>
      <c r="AC819" s="106" t="e">
        <f>Tabla1[[#This Row],[TOTAL CONSUMO AGUA LIMPIA PRODUCCIÓN (m3)]]-Tabla1[[#This Row],[VOLUMEN CONSUMO AGUA LIMPIA LAVANDERIA (m3)]]</f>
        <v>#REF!</v>
      </c>
      <c r="AD819" s="106">
        <v>0</v>
      </c>
      <c r="AE819" s="110"/>
      <c r="AF819" s="110">
        <v>65</v>
      </c>
      <c r="AG819" s="110">
        <v>45</v>
      </c>
      <c r="AH819" s="110">
        <f>Tabla1[[#This Row],[VOLUMEN CONSUMO AGUA LIMPIA LAVANDERIA (m3)]]</f>
        <v>0</v>
      </c>
      <c r="AI819" s="104" t="e">
        <f>Tabla1[[#This Row],[VOLUMEN CONSUMO AGUA LIMPIA LAVANDERIA (m3)]]/Tabla1[[#This Row],[TOTAL CONSUMO AGUA PRODUCCIÓN (m3)]]</f>
        <v>#REF!</v>
      </c>
      <c r="AJ819" s="110">
        <f>'[1]Contadores Por Turno 2026'!D821-'[1]Contadores Por Turno 2026'!D820</f>
        <v>0</v>
      </c>
      <c r="AK819" s="110">
        <v>0</v>
      </c>
      <c r="AL819" s="110"/>
      <c r="AM819" s="110">
        <v>19</v>
      </c>
      <c r="AN819" s="110">
        <v>0</v>
      </c>
      <c r="AO819" s="219">
        <f>'[1]Contadores Por Turno 2026'!R821-'[1]Contadores Por Turno 2026'!R820</f>
        <v>0</v>
      </c>
      <c r="AP819" s="109" t="str">
        <f t="shared" si="6"/>
        <v>%</v>
      </c>
      <c r="AQ819" s="219">
        <v>0</v>
      </c>
      <c r="AR819" s="219">
        <v>8</v>
      </c>
      <c r="AS819" s="110">
        <f>'[1]Contadores Por Turno 2026'!L821-'[1]Contadores Por Turno 2026'!L820</f>
        <v>0</v>
      </c>
      <c r="AT819" s="219" t="e">
        <f>#REF!-#REF!</f>
        <v>#REF!</v>
      </c>
      <c r="AU819" s="107">
        <f>'[1]Contadores Por Turno 2026'!U821-'[1]Contadores Por Turno 2026'!U820</f>
        <v>0</v>
      </c>
      <c r="AV819" s="107">
        <f>'[1]Contadores Por Turno 2026'!V821-'[1]Contadores Por Turno 2026'!V820</f>
        <v>0</v>
      </c>
      <c r="AW819" s="107">
        <f>'[1]Contadores Por Turno 2026'!W821-'[1]Contadores Por Turno 2026'!W820</f>
        <v>0</v>
      </c>
      <c r="AX819" s="107"/>
      <c r="AY819" s="346">
        <f>('[1]Contadores Por Turno 2026'!AD821-'[1]Contadores Por Turno 2026'!AD820)</f>
        <v>0</v>
      </c>
      <c r="AZ819" s="346">
        <f>('[1]Contadores Por Turno 2026'!S821-'[1]Contadores Por Turno 2026'!S820)/1000</f>
        <v>0</v>
      </c>
      <c r="BA819" s="225"/>
      <c r="BB819" s="4"/>
    </row>
    <row r="820" spans="1:54" ht="15.75" thickBot="1" x14ac:dyDescent="0.3">
      <c r="A820" s="27">
        <f>+A819</f>
        <v>46295</v>
      </c>
      <c r="B820" s="28">
        <v>3</v>
      </c>
      <c r="C820" s="28">
        <f>WEEKNUM(Tabla1[[#This Row],[FECHA]],2)</f>
        <v>40</v>
      </c>
      <c r="D820" s="28">
        <f>DAY(Tabla1[[#This Row],[FECHA]])</f>
        <v>30</v>
      </c>
      <c r="E820" s="28" t="e">
        <f>#REF!-#REF!</f>
        <v>#REF!</v>
      </c>
      <c r="F820" s="28" t="e">
        <f>#REF!-#REF!</f>
        <v>#REF!</v>
      </c>
      <c r="G820" s="28"/>
      <c r="H82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0" s="28">
        <f>('[1]Contadores Por Turno 2026'!C822-'[1]Contadores Por Turno 2026'!C821)*10</f>
        <v>0</v>
      </c>
      <c r="J820" s="61">
        <f>Tabla1[[#This Row],[ENTRADA RO 1 (m3)]]</f>
        <v>0</v>
      </c>
      <c r="K820" s="61">
        <f>Tabla1[[#This Row],[RECHAZO ETAPA 1 (m3)]]</f>
        <v>0</v>
      </c>
      <c r="L820" s="61">
        <f>Tabla1[[#This Row],[PERMEADO ETAPA 1  (m3)]]</f>
        <v>0</v>
      </c>
      <c r="M820" s="60" t="e">
        <f>1-(Tabla1[[#This Row],[VOLUMEN ENVIADO A RO (m3)]]-Tabla1[[#This Row],[VOLUMEN ENVIADO PERMEADO RO (m3)]])/Tabla1[[#This Row],[VOLUMEN ENVIADO A RO (m3)]]</f>
        <v>#DIV/0!</v>
      </c>
      <c r="N820" s="61">
        <f>('[1]Contadores Por Turno 2026'!N822-'[1]Contadores Por Turno 2026'!N821)/1000</f>
        <v>0</v>
      </c>
      <c r="O820" s="61">
        <f>('[1]Contadores Por Turno 2026'!O822-'[1]Contadores Por Turno 2026'!O821)</f>
        <v>0</v>
      </c>
      <c r="P820" s="61">
        <f>+Tabla1[[#This Row],[ENTRADA RO 1 (m3)]]-Tabla1[[#This Row],[PERMEADO ETAPA 1  (m3)]]</f>
        <v>0</v>
      </c>
      <c r="Q820" s="60" t="e">
        <f>1-(Tabla1[[#This Row],[VOLUMEN ENVIADO A RO (m3)]]-Tabla1[[#This Row],[VOLUMEN ENVIADO PERMEADO RO (m3)]])/Tabla1[[#This Row],[VOLUMEN ENVIADO A RO (m3)]]</f>
        <v>#DIV/0!</v>
      </c>
      <c r="R820" s="61">
        <v>0</v>
      </c>
      <c r="S820" s="61" t="e">
        <f>((#REF!-#REF!))</f>
        <v>#REF!</v>
      </c>
      <c r="T820" s="61" t="e">
        <f>Tabla1[[#This Row],[ENTRADA ETAPA 2 (m3)]]-Tabla1[[#This Row],[PERMEADO ETAPA 2 (m3)]]</f>
        <v>#REF!</v>
      </c>
      <c r="U820" s="60" t="s">
        <v>18</v>
      </c>
      <c r="V820" s="61">
        <f>Tabla1[[#This Row],[VOLUMEN ENVIADO PERMEADO RO (m3)]]</f>
        <v>0</v>
      </c>
      <c r="W820" s="111" t="e">
        <f>Tabla1[[#This Row],[TOTAL CONSUMO AGUA LIMPIA PRODUCCIÓN (m3)]]+Tabla1[[#This Row],[TOTAL CONSUMO AGUA RECHAZO PRODUCCIÓN (m3)]]</f>
        <v>#REF!</v>
      </c>
      <c r="X82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0" s="111">
        <v>0</v>
      </c>
      <c r="Z820" s="111"/>
      <c r="AA820" s="111" t="e">
        <f>+Tabla1[[#This Row],[VOLUMEN CONSUMO AGUA LIMPIA TINTORERIA (m3)]]</f>
        <v>#REF!</v>
      </c>
      <c r="AB820" s="104" t="e">
        <f>Tabla1[[#This Row],[VOLUMEN CONSUMO AGUA LIMPIA TINTORERIA (m3)]]/Tabla1[[#This Row],[TOTAL CONSUMO AGUA PRODUCCIÓN (m3)]]</f>
        <v>#REF!</v>
      </c>
      <c r="AC820" s="111" t="e">
        <f>Tabla1[[#This Row],[TOTAL CONSUMO AGUA LIMPIA PRODUCCIÓN (m3)]]-Tabla1[[#This Row],[VOLUMEN CONSUMO AGUA LIMPIA LAVANDERIA (m3)]]</f>
        <v>#REF!</v>
      </c>
      <c r="AD820" s="111">
        <v>0</v>
      </c>
      <c r="AE820" s="115"/>
      <c r="AF820" s="115">
        <v>65</v>
      </c>
      <c r="AG820" s="115">
        <v>45</v>
      </c>
      <c r="AH820" s="115">
        <f>Tabla1[[#This Row],[VOLUMEN CONSUMO AGUA LIMPIA LAVANDERIA (m3)]]</f>
        <v>0</v>
      </c>
      <c r="AI820" s="104" t="e">
        <f>Tabla1[[#This Row],[VOLUMEN CONSUMO AGUA LIMPIA LAVANDERIA (m3)]]/Tabla1[[#This Row],[TOTAL CONSUMO AGUA PRODUCCIÓN (m3)]]</f>
        <v>#REF!</v>
      </c>
      <c r="AJ820" s="115">
        <f>'[1]Contadores Por Turno 2026'!D822-'[1]Contadores Por Turno 2026'!D821</f>
        <v>0</v>
      </c>
      <c r="AK820" s="115">
        <v>0</v>
      </c>
      <c r="AL820" s="115"/>
      <c r="AM820" s="115">
        <v>19</v>
      </c>
      <c r="AN820" s="115">
        <v>0</v>
      </c>
      <c r="AO820" s="220">
        <f>'[1]Contadores Por Turno 2026'!R822-'[1]Contadores Por Turno 2026'!R821</f>
        <v>0</v>
      </c>
      <c r="AP820" s="114" t="str">
        <f t="shared" si="6"/>
        <v>%</v>
      </c>
      <c r="AQ820" s="220">
        <v>0</v>
      </c>
      <c r="AR820" s="220">
        <v>8</v>
      </c>
      <c r="AS820" s="115">
        <f>'[1]Contadores Por Turno 2026'!L822-'[1]Contadores Por Turno 2026'!L821</f>
        <v>0</v>
      </c>
      <c r="AT820" s="220" t="e">
        <f>#REF!-#REF!</f>
        <v>#REF!</v>
      </c>
      <c r="AU820" s="112">
        <f>'[1]Contadores Por Turno 2026'!U822-'[1]Contadores Por Turno 2026'!U821</f>
        <v>0</v>
      </c>
      <c r="AV820" s="112">
        <f>'[1]Contadores Por Turno 2026'!V822-'[1]Contadores Por Turno 2026'!V821</f>
        <v>0</v>
      </c>
      <c r="AW820" s="112">
        <f>'[1]Contadores Por Turno 2026'!W822-'[1]Contadores Por Turno 2026'!W821</f>
        <v>0</v>
      </c>
      <c r="AX820" s="112"/>
      <c r="AY820" s="112">
        <f>('[1]Contadores Por Turno 2026'!AD822-'[1]Contadores Por Turno 2026'!AD821)</f>
        <v>0</v>
      </c>
      <c r="AZ820" s="112">
        <f>('[1]Contadores Por Turno 2026'!S822-'[1]Contadores Por Turno 2026'!S821)/1000</f>
        <v>0</v>
      </c>
      <c r="BA820" s="225"/>
      <c r="BB820" s="4"/>
    </row>
    <row r="821" spans="1:54" ht="15.75" thickBot="1" x14ac:dyDescent="0.3">
      <c r="A821" s="25">
        <f>+A820+1</f>
        <v>46296</v>
      </c>
      <c r="B821" s="26">
        <v>1</v>
      </c>
      <c r="C821" s="26">
        <f>WEEKNUM(Tabla1[[#This Row],[FECHA]],2)</f>
        <v>40</v>
      </c>
      <c r="D821" s="26">
        <f>DAY(Tabla1[[#This Row],[FECHA]])</f>
        <v>1</v>
      </c>
      <c r="E821" s="26" t="e">
        <f>#REF!-#REF!</f>
        <v>#REF!</v>
      </c>
      <c r="F821" s="26" t="e">
        <f>#REF!-#REF!</f>
        <v>#REF!</v>
      </c>
      <c r="G821" s="26"/>
      <c r="H8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1" s="26">
        <f>('[1]Contadores Por Turno 2026'!C823-'[1]Contadores Por Turno 2026'!C822)*10</f>
        <v>0</v>
      </c>
      <c r="J821" s="57">
        <f>Tabla1[[#This Row],[ENTRADA RO 1 (m3)]]</f>
        <v>0</v>
      </c>
      <c r="K821" s="57">
        <f>Tabla1[[#This Row],[RECHAZO ETAPA 1 (m3)]]</f>
        <v>0</v>
      </c>
      <c r="L821" s="57">
        <f>Tabla1[[#This Row],[PERMEADO ETAPA 1  (m3)]]</f>
        <v>0</v>
      </c>
      <c r="M821" s="56" t="e">
        <f>1-(Tabla1[[#This Row],[VOLUMEN ENVIADO A RO (m3)]]-Tabla1[[#This Row],[VOLUMEN ENVIADO PERMEADO RO (m3)]])/Tabla1[[#This Row],[VOLUMEN ENVIADO A RO (m3)]]</f>
        <v>#DIV/0!</v>
      </c>
      <c r="N821" s="57">
        <f>('[1]Contadores Por Turno 2026'!N823-'[1]Contadores Por Turno 2026'!N822)/1000</f>
        <v>0</v>
      </c>
      <c r="O821" s="57">
        <f>('[1]Contadores Por Turno 2026'!O823-'[1]Contadores Por Turno 2026'!O822)</f>
        <v>0</v>
      </c>
      <c r="P821" s="57">
        <f>+Tabla1[[#This Row],[ENTRADA RO 1 (m3)]]-Tabla1[[#This Row],[PERMEADO ETAPA 1  (m3)]]</f>
        <v>0</v>
      </c>
      <c r="Q821" s="56" t="e">
        <f>1-(Tabla1[[#This Row],[VOLUMEN ENVIADO A RO (m3)]]-Tabla1[[#This Row],[VOLUMEN ENVIADO PERMEADO RO (m3)]])/Tabla1[[#This Row],[VOLUMEN ENVIADO A RO (m3)]]</f>
        <v>#DIV/0!</v>
      </c>
      <c r="R821" s="57">
        <v>0</v>
      </c>
      <c r="S821" s="57" t="e">
        <f>((#REF!-#REF!))</f>
        <v>#REF!</v>
      </c>
      <c r="T821" s="57" t="e">
        <f>Tabla1[[#This Row],[ENTRADA ETAPA 2 (m3)]]-Tabla1[[#This Row],[PERMEADO ETAPA 2 (m3)]]</f>
        <v>#REF!</v>
      </c>
      <c r="U821" s="56" t="s">
        <v>18</v>
      </c>
      <c r="V821" s="57">
        <f>Tabla1[[#This Row],[VOLUMEN ENVIADO PERMEADO RO (m3)]]</f>
        <v>0</v>
      </c>
      <c r="W821" s="101" t="e">
        <f>Tabla1[[#This Row],[TOTAL CONSUMO AGUA LIMPIA PRODUCCIÓN (m3)]]+Tabla1[[#This Row],[TOTAL CONSUMO AGUA RECHAZO PRODUCCIÓN (m3)]]</f>
        <v>#REF!</v>
      </c>
      <c r="X82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1" s="101">
        <v>0</v>
      </c>
      <c r="Z821" s="101"/>
      <c r="AA821" s="101" t="e">
        <f>+Tabla1[[#This Row],[VOLUMEN CONSUMO AGUA LIMPIA TINTORERIA (m3)]]</f>
        <v>#REF!</v>
      </c>
      <c r="AB821" s="104" t="e">
        <f>Tabla1[[#This Row],[VOLUMEN CONSUMO AGUA LIMPIA TINTORERIA (m3)]]/Tabla1[[#This Row],[TOTAL CONSUMO AGUA PRODUCCIÓN (m3)]]</f>
        <v>#REF!</v>
      </c>
      <c r="AC821" s="101" t="e">
        <f>Tabla1[[#This Row],[TOTAL CONSUMO AGUA LIMPIA PRODUCCIÓN (m3)]]-Tabla1[[#This Row],[VOLUMEN CONSUMO AGUA LIMPIA LAVANDERIA (m3)]]</f>
        <v>#REF!</v>
      </c>
      <c r="AD821" s="101">
        <v>0</v>
      </c>
      <c r="AE821" s="105"/>
      <c r="AF821" s="105">
        <v>65</v>
      </c>
      <c r="AG821" s="105">
        <v>45</v>
      </c>
      <c r="AH821" s="105">
        <f>Tabla1[[#This Row],[VOLUMEN CONSUMO AGUA LIMPIA LAVANDERIA (m3)]]</f>
        <v>0</v>
      </c>
      <c r="AI821" s="104" t="e">
        <f>Tabla1[[#This Row],[VOLUMEN CONSUMO AGUA LIMPIA LAVANDERIA (m3)]]/Tabla1[[#This Row],[TOTAL CONSUMO AGUA PRODUCCIÓN (m3)]]</f>
        <v>#REF!</v>
      </c>
      <c r="AJ821" s="105">
        <f>'[1]Contadores Por Turno 2026'!D823-'[1]Contadores Por Turno 2026'!D822</f>
        <v>0</v>
      </c>
      <c r="AK821" s="105">
        <v>0</v>
      </c>
      <c r="AL821" s="105"/>
      <c r="AM821" s="105">
        <v>19</v>
      </c>
      <c r="AN821" s="105">
        <v>0</v>
      </c>
      <c r="AO821" s="218">
        <f>'[1]Contadores Por Turno 2026'!R823-'[1]Contadores Por Turno 2026'!R822</f>
        <v>0</v>
      </c>
      <c r="AP821" s="104" t="str">
        <f t="shared" si="6"/>
        <v>%</v>
      </c>
      <c r="AQ821" s="218">
        <v>0</v>
      </c>
      <c r="AR821" s="218">
        <v>8</v>
      </c>
      <c r="AS821" s="105">
        <f>'[1]Contadores Por Turno 2026'!L823-'[1]Contadores Por Turno 2026'!L822</f>
        <v>0</v>
      </c>
      <c r="AT821" s="218" t="e">
        <f>#REF!-#REF!</f>
        <v>#REF!</v>
      </c>
      <c r="AU821" s="102">
        <f>'[1]Contadores Por Turno 2026'!U823-'[1]Contadores Por Turno 2026'!U822</f>
        <v>0</v>
      </c>
      <c r="AV821" s="102">
        <f>'[1]Contadores Por Turno 2026'!V823-'[1]Contadores Por Turno 2026'!V822</f>
        <v>0</v>
      </c>
      <c r="AW821" s="102">
        <f>'[1]Contadores Por Turno 2026'!W823-'[1]Contadores Por Turno 2026'!W822</f>
        <v>0</v>
      </c>
      <c r="AX821" s="102"/>
      <c r="AY821" s="345">
        <f>('[1]Contadores Por Turno 2026'!AD823-'[1]Contadores Por Turno 2026'!AD822)</f>
        <v>0</v>
      </c>
      <c r="AZ821" s="345">
        <f>('[1]Contadores Por Turno 2026'!S823-'[1]Contadores Por Turno 2026'!S822)/1000</f>
        <v>0</v>
      </c>
      <c r="BA821" s="225"/>
      <c r="BB821" s="4"/>
    </row>
    <row r="822" spans="1:54" ht="15.75" thickBot="1" x14ac:dyDescent="0.3">
      <c r="A822" s="23">
        <f>+A821</f>
        <v>46296</v>
      </c>
      <c r="B822" s="17">
        <v>2</v>
      </c>
      <c r="C822" s="17">
        <f>WEEKNUM(Tabla1[[#This Row],[FECHA]],2)</f>
        <v>40</v>
      </c>
      <c r="D822" s="17">
        <f>DAY(Tabla1[[#This Row],[FECHA]])</f>
        <v>1</v>
      </c>
      <c r="E822" s="17" t="e">
        <f>#REF!-#REF!</f>
        <v>#REF!</v>
      </c>
      <c r="F822" s="17" t="e">
        <f>#REF!-#REF!</f>
        <v>#REF!</v>
      </c>
      <c r="H82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2" s="17">
        <f>('[1]Contadores Por Turno 2026'!C824-'[1]Contadores Por Turno 2026'!C823)*10</f>
        <v>0</v>
      </c>
      <c r="J822" s="59">
        <f>Tabla1[[#This Row],[ENTRADA RO 1 (m3)]]</f>
        <v>0</v>
      </c>
      <c r="K822" s="59">
        <f>Tabla1[[#This Row],[RECHAZO ETAPA 1 (m3)]]</f>
        <v>0</v>
      </c>
      <c r="L822" s="59">
        <f>Tabla1[[#This Row],[PERMEADO ETAPA 1  (m3)]]</f>
        <v>0</v>
      </c>
      <c r="M822" s="58" t="e">
        <f>1-(Tabla1[[#This Row],[VOLUMEN ENVIADO A RO (m3)]]-Tabla1[[#This Row],[VOLUMEN ENVIADO PERMEADO RO (m3)]])/Tabla1[[#This Row],[VOLUMEN ENVIADO A RO (m3)]]</f>
        <v>#DIV/0!</v>
      </c>
      <c r="N822" s="59">
        <f>('[1]Contadores Por Turno 2026'!N824-'[1]Contadores Por Turno 2026'!N823)/1000</f>
        <v>0</v>
      </c>
      <c r="O822" s="59">
        <f>('[1]Contadores Por Turno 2026'!O824-'[1]Contadores Por Turno 2026'!O823)</f>
        <v>0</v>
      </c>
      <c r="P822" s="59">
        <f>+Tabla1[[#This Row],[ENTRADA RO 1 (m3)]]-Tabla1[[#This Row],[PERMEADO ETAPA 1  (m3)]]</f>
        <v>0</v>
      </c>
      <c r="Q822" s="58" t="e">
        <f>1-(Tabla1[[#This Row],[VOLUMEN ENVIADO A RO (m3)]]-Tabla1[[#This Row],[VOLUMEN ENVIADO PERMEADO RO (m3)]])/Tabla1[[#This Row],[VOLUMEN ENVIADO A RO (m3)]]</f>
        <v>#DIV/0!</v>
      </c>
      <c r="R822" s="59">
        <v>0</v>
      </c>
      <c r="S822" s="59" t="e">
        <f>((#REF!-#REF!))</f>
        <v>#REF!</v>
      </c>
      <c r="T822" s="59" t="e">
        <f>Tabla1[[#This Row],[ENTRADA ETAPA 2 (m3)]]-Tabla1[[#This Row],[PERMEADO ETAPA 2 (m3)]]</f>
        <v>#REF!</v>
      </c>
      <c r="U822" s="58" t="s">
        <v>18</v>
      </c>
      <c r="V822" s="59">
        <f>Tabla1[[#This Row],[VOLUMEN ENVIADO PERMEADO RO (m3)]]</f>
        <v>0</v>
      </c>
      <c r="W822" s="106" t="e">
        <f>Tabla1[[#This Row],[TOTAL CONSUMO AGUA LIMPIA PRODUCCIÓN (m3)]]+Tabla1[[#This Row],[TOTAL CONSUMO AGUA RECHAZO PRODUCCIÓN (m3)]]</f>
        <v>#REF!</v>
      </c>
      <c r="X8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2" s="106">
        <v>0</v>
      </c>
      <c r="Z822" s="106"/>
      <c r="AA822" s="106" t="e">
        <f>+Tabla1[[#This Row],[VOLUMEN CONSUMO AGUA LIMPIA TINTORERIA (m3)]]</f>
        <v>#REF!</v>
      </c>
      <c r="AB822" s="104" t="e">
        <f>Tabla1[[#This Row],[VOLUMEN CONSUMO AGUA LIMPIA TINTORERIA (m3)]]/Tabla1[[#This Row],[TOTAL CONSUMO AGUA PRODUCCIÓN (m3)]]</f>
        <v>#REF!</v>
      </c>
      <c r="AC822" s="106" t="e">
        <f>Tabla1[[#This Row],[TOTAL CONSUMO AGUA LIMPIA PRODUCCIÓN (m3)]]-Tabla1[[#This Row],[VOLUMEN CONSUMO AGUA LIMPIA LAVANDERIA (m3)]]</f>
        <v>#REF!</v>
      </c>
      <c r="AD822" s="106">
        <v>0</v>
      </c>
      <c r="AE822" s="110"/>
      <c r="AF822" s="110">
        <v>65</v>
      </c>
      <c r="AG822" s="110">
        <v>45</v>
      </c>
      <c r="AH822" s="110">
        <f>Tabla1[[#This Row],[VOLUMEN CONSUMO AGUA LIMPIA LAVANDERIA (m3)]]</f>
        <v>0</v>
      </c>
      <c r="AI822" s="104" t="e">
        <f>Tabla1[[#This Row],[VOLUMEN CONSUMO AGUA LIMPIA LAVANDERIA (m3)]]/Tabla1[[#This Row],[TOTAL CONSUMO AGUA PRODUCCIÓN (m3)]]</f>
        <v>#REF!</v>
      </c>
      <c r="AJ822" s="110">
        <f>'[1]Contadores Por Turno 2026'!D824-'[1]Contadores Por Turno 2026'!D823</f>
        <v>0</v>
      </c>
      <c r="AK822" s="110">
        <v>0</v>
      </c>
      <c r="AL822" s="110"/>
      <c r="AM822" s="110">
        <v>19</v>
      </c>
      <c r="AN822" s="110">
        <v>0</v>
      </c>
      <c r="AO822" s="219">
        <f>'[1]Contadores Por Turno 2026'!R824-'[1]Contadores Por Turno 2026'!R823</f>
        <v>0</v>
      </c>
      <c r="AP822" s="109" t="str">
        <f t="shared" si="6"/>
        <v>%</v>
      </c>
      <c r="AQ822" s="219">
        <v>0</v>
      </c>
      <c r="AR822" s="219">
        <v>8</v>
      </c>
      <c r="AS822" s="110">
        <f>'[1]Contadores Por Turno 2026'!L824-'[1]Contadores Por Turno 2026'!L823</f>
        <v>0</v>
      </c>
      <c r="AT822" s="219" t="e">
        <f>#REF!-#REF!</f>
        <v>#REF!</v>
      </c>
      <c r="AU822" s="107">
        <f>'[1]Contadores Por Turno 2026'!U824-'[1]Contadores Por Turno 2026'!U823</f>
        <v>0</v>
      </c>
      <c r="AV822" s="107">
        <f>'[1]Contadores Por Turno 2026'!V824-'[1]Contadores Por Turno 2026'!V823</f>
        <v>0</v>
      </c>
      <c r="AW822" s="107">
        <f>'[1]Contadores Por Turno 2026'!W824-'[1]Contadores Por Turno 2026'!W823</f>
        <v>0</v>
      </c>
      <c r="AX822" s="107"/>
      <c r="AY822" s="346">
        <f>('[1]Contadores Por Turno 2026'!AD824-'[1]Contadores Por Turno 2026'!AD823)</f>
        <v>0</v>
      </c>
      <c r="AZ822" s="346">
        <f>('[1]Contadores Por Turno 2026'!S824-'[1]Contadores Por Turno 2026'!S823)/1000</f>
        <v>0</v>
      </c>
      <c r="BA822" s="225"/>
      <c r="BB822" s="4"/>
    </row>
    <row r="823" spans="1:54" ht="15.75" thickBot="1" x14ac:dyDescent="0.3">
      <c r="A823" s="27">
        <f>+A822</f>
        <v>46296</v>
      </c>
      <c r="B823" s="28">
        <v>3</v>
      </c>
      <c r="C823" s="28">
        <f>WEEKNUM(Tabla1[[#This Row],[FECHA]],2)</f>
        <v>40</v>
      </c>
      <c r="D823" s="28">
        <f>DAY(Tabla1[[#This Row],[FECHA]])</f>
        <v>1</v>
      </c>
      <c r="E823" s="28" t="e">
        <f>#REF!-#REF!</f>
        <v>#REF!</v>
      </c>
      <c r="F823" s="28" t="e">
        <f>#REF!-#REF!</f>
        <v>#REF!</v>
      </c>
      <c r="G823" s="28"/>
      <c r="H82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3" s="28">
        <f>('[1]Contadores Por Turno 2026'!C825-'[1]Contadores Por Turno 2026'!C824)*10</f>
        <v>0</v>
      </c>
      <c r="J823" s="61">
        <f>Tabla1[[#This Row],[ENTRADA RO 1 (m3)]]</f>
        <v>0</v>
      </c>
      <c r="K823" s="61">
        <f>Tabla1[[#This Row],[RECHAZO ETAPA 1 (m3)]]</f>
        <v>0</v>
      </c>
      <c r="L823" s="61">
        <f>Tabla1[[#This Row],[PERMEADO ETAPA 1  (m3)]]</f>
        <v>0</v>
      </c>
      <c r="M823" s="60" t="e">
        <f>1-(Tabla1[[#This Row],[VOLUMEN ENVIADO A RO (m3)]]-Tabla1[[#This Row],[VOLUMEN ENVIADO PERMEADO RO (m3)]])/Tabla1[[#This Row],[VOLUMEN ENVIADO A RO (m3)]]</f>
        <v>#DIV/0!</v>
      </c>
      <c r="N823" s="61">
        <f>('[1]Contadores Por Turno 2026'!N825-'[1]Contadores Por Turno 2026'!N824)/1000</f>
        <v>0</v>
      </c>
      <c r="O823" s="61">
        <f>('[1]Contadores Por Turno 2026'!O825-'[1]Contadores Por Turno 2026'!O824)</f>
        <v>0</v>
      </c>
      <c r="P823" s="61">
        <f>+Tabla1[[#This Row],[ENTRADA RO 1 (m3)]]-Tabla1[[#This Row],[PERMEADO ETAPA 1  (m3)]]</f>
        <v>0</v>
      </c>
      <c r="Q823" s="60" t="e">
        <f>1-(Tabla1[[#This Row],[VOLUMEN ENVIADO A RO (m3)]]-Tabla1[[#This Row],[VOLUMEN ENVIADO PERMEADO RO (m3)]])/Tabla1[[#This Row],[VOLUMEN ENVIADO A RO (m3)]]</f>
        <v>#DIV/0!</v>
      </c>
      <c r="R823" s="61">
        <v>0</v>
      </c>
      <c r="S823" s="61" t="e">
        <f>((#REF!-#REF!))</f>
        <v>#REF!</v>
      </c>
      <c r="T823" s="61" t="e">
        <f>Tabla1[[#This Row],[ENTRADA ETAPA 2 (m3)]]-Tabla1[[#This Row],[PERMEADO ETAPA 2 (m3)]]</f>
        <v>#REF!</v>
      </c>
      <c r="U823" s="60" t="s">
        <v>18</v>
      </c>
      <c r="V823" s="61">
        <f>Tabla1[[#This Row],[VOLUMEN ENVIADO PERMEADO RO (m3)]]</f>
        <v>0</v>
      </c>
      <c r="W823" s="111" t="e">
        <f>Tabla1[[#This Row],[TOTAL CONSUMO AGUA LIMPIA PRODUCCIÓN (m3)]]+Tabla1[[#This Row],[TOTAL CONSUMO AGUA RECHAZO PRODUCCIÓN (m3)]]</f>
        <v>#REF!</v>
      </c>
      <c r="X82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3" s="111">
        <v>0</v>
      </c>
      <c r="Z823" s="111"/>
      <c r="AA823" s="111" t="e">
        <f>+Tabla1[[#This Row],[VOLUMEN CONSUMO AGUA LIMPIA TINTORERIA (m3)]]</f>
        <v>#REF!</v>
      </c>
      <c r="AB823" s="104" t="e">
        <f>Tabla1[[#This Row],[VOLUMEN CONSUMO AGUA LIMPIA TINTORERIA (m3)]]/Tabla1[[#This Row],[TOTAL CONSUMO AGUA PRODUCCIÓN (m3)]]</f>
        <v>#REF!</v>
      </c>
      <c r="AC823" s="111" t="e">
        <f>Tabla1[[#This Row],[TOTAL CONSUMO AGUA LIMPIA PRODUCCIÓN (m3)]]-Tabla1[[#This Row],[VOLUMEN CONSUMO AGUA LIMPIA LAVANDERIA (m3)]]</f>
        <v>#REF!</v>
      </c>
      <c r="AD823" s="111">
        <v>0</v>
      </c>
      <c r="AE823" s="115"/>
      <c r="AF823" s="115">
        <v>65</v>
      </c>
      <c r="AG823" s="115">
        <v>45</v>
      </c>
      <c r="AH823" s="115">
        <f>Tabla1[[#This Row],[VOLUMEN CONSUMO AGUA LIMPIA LAVANDERIA (m3)]]</f>
        <v>0</v>
      </c>
      <c r="AI823" s="104" t="e">
        <f>Tabla1[[#This Row],[VOLUMEN CONSUMO AGUA LIMPIA LAVANDERIA (m3)]]/Tabla1[[#This Row],[TOTAL CONSUMO AGUA PRODUCCIÓN (m3)]]</f>
        <v>#REF!</v>
      </c>
      <c r="AJ823" s="115">
        <f>'[1]Contadores Por Turno 2026'!D825-'[1]Contadores Por Turno 2026'!D824</f>
        <v>0</v>
      </c>
      <c r="AK823" s="115">
        <v>0</v>
      </c>
      <c r="AL823" s="115"/>
      <c r="AM823" s="115">
        <v>19</v>
      </c>
      <c r="AN823" s="115">
        <v>0</v>
      </c>
      <c r="AO823" s="220">
        <f>'[1]Contadores Por Turno 2026'!R825-'[1]Contadores Por Turno 2026'!R824</f>
        <v>0</v>
      </c>
      <c r="AP823" s="114" t="str">
        <f t="shared" si="6"/>
        <v>%</v>
      </c>
      <c r="AQ823" s="220">
        <v>0</v>
      </c>
      <c r="AR823" s="220">
        <v>8</v>
      </c>
      <c r="AS823" s="115">
        <f>'[1]Contadores Por Turno 2026'!L825-'[1]Contadores Por Turno 2026'!L824</f>
        <v>0</v>
      </c>
      <c r="AT823" s="220" t="e">
        <f>#REF!-#REF!</f>
        <v>#REF!</v>
      </c>
      <c r="AU823" s="112">
        <f>'[1]Contadores Por Turno 2026'!U825-'[1]Contadores Por Turno 2026'!U824</f>
        <v>0</v>
      </c>
      <c r="AV823" s="112">
        <f>'[1]Contadores Por Turno 2026'!V825-'[1]Contadores Por Turno 2026'!V824</f>
        <v>0</v>
      </c>
      <c r="AW823" s="112">
        <f>'[1]Contadores Por Turno 2026'!W825-'[1]Contadores Por Turno 2026'!W824</f>
        <v>0</v>
      </c>
      <c r="AX823" s="112"/>
      <c r="AY823" s="112">
        <f>('[1]Contadores Por Turno 2026'!AD825-'[1]Contadores Por Turno 2026'!AD824)</f>
        <v>0</v>
      </c>
      <c r="AZ823" s="112">
        <f>('[1]Contadores Por Turno 2026'!S825-'[1]Contadores Por Turno 2026'!S824)/1000</f>
        <v>0</v>
      </c>
      <c r="BA823" s="225"/>
      <c r="BB823" s="4"/>
    </row>
    <row r="824" spans="1:54" ht="15.75" thickBot="1" x14ac:dyDescent="0.3">
      <c r="A824" s="25">
        <f>+A823+1</f>
        <v>46297</v>
      </c>
      <c r="B824" s="26">
        <v>1</v>
      </c>
      <c r="C824" s="26">
        <f>WEEKNUM(Tabla1[[#This Row],[FECHA]],2)</f>
        <v>40</v>
      </c>
      <c r="D824" s="26">
        <f>DAY(Tabla1[[#This Row],[FECHA]])</f>
        <v>2</v>
      </c>
      <c r="E824" s="26" t="e">
        <f>#REF!-#REF!</f>
        <v>#REF!</v>
      </c>
      <c r="F824" s="26" t="e">
        <f>#REF!-#REF!</f>
        <v>#REF!</v>
      </c>
      <c r="G824" s="26"/>
      <c r="H8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4" s="26">
        <f>('[1]Contadores Por Turno 2026'!C826-'[1]Contadores Por Turno 2026'!C825)*10</f>
        <v>0</v>
      </c>
      <c r="J824" s="57">
        <f>Tabla1[[#This Row],[ENTRADA RO 1 (m3)]]</f>
        <v>0</v>
      </c>
      <c r="K824" s="57">
        <f>Tabla1[[#This Row],[RECHAZO ETAPA 1 (m3)]]</f>
        <v>0</v>
      </c>
      <c r="L824" s="57">
        <f>Tabla1[[#This Row],[PERMEADO ETAPA 1  (m3)]]</f>
        <v>0</v>
      </c>
      <c r="M824" s="56" t="e">
        <f>1-(Tabla1[[#This Row],[VOLUMEN ENVIADO A RO (m3)]]-Tabla1[[#This Row],[VOLUMEN ENVIADO PERMEADO RO (m3)]])/Tabla1[[#This Row],[VOLUMEN ENVIADO A RO (m3)]]</f>
        <v>#DIV/0!</v>
      </c>
      <c r="N824" s="57">
        <f>('[1]Contadores Por Turno 2026'!N826-'[1]Contadores Por Turno 2026'!N825)/1000</f>
        <v>0</v>
      </c>
      <c r="O824" s="57">
        <f>('[1]Contadores Por Turno 2026'!O826-'[1]Contadores Por Turno 2026'!O825)</f>
        <v>0</v>
      </c>
      <c r="P824" s="57">
        <f>+Tabla1[[#This Row],[ENTRADA RO 1 (m3)]]-Tabla1[[#This Row],[PERMEADO ETAPA 1  (m3)]]</f>
        <v>0</v>
      </c>
      <c r="Q824" s="56" t="e">
        <f>1-(Tabla1[[#This Row],[VOLUMEN ENVIADO A RO (m3)]]-Tabla1[[#This Row],[VOLUMEN ENVIADO PERMEADO RO (m3)]])/Tabla1[[#This Row],[VOLUMEN ENVIADO A RO (m3)]]</f>
        <v>#DIV/0!</v>
      </c>
      <c r="R824" s="57">
        <v>0</v>
      </c>
      <c r="S824" s="57" t="e">
        <f>((#REF!-#REF!))</f>
        <v>#REF!</v>
      </c>
      <c r="T824" s="57" t="e">
        <f>Tabla1[[#This Row],[ENTRADA ETAPA 2 (m3)]]-Tabla1[[#This Row],[PERMEADO ETAPA 2 (m3)]]</f>
        <v>#REF!</v>
      </c>
      <c r="U824" s="56" t="s">
        <v>18</v>
      </c>
      <c r="V824" s="57">
        <f>Tabla1[[#This Row],[VOLUMEN ENVIADO PERMEADO RO (m3)]]</f>
        <v>0</v>
      </c>
      <c r="W824" s="101" t="e">
        <f>Tabla1[[#This Row],[TOTAL CONSUMO AGUA LIMPIA PRODUCCIÓN (m3)]]+Tabla1[[#This Row],[TOTAL CONSUMO AGUA RECHAZO PRODUCCIÓN (m3)]]</f>
        <v>#REF!</v>
      </c>
      <c r="X82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4" s="101">
        <v>0</v>
      </c>
      <c r="Z824" s="101"/>
      <c r="AA824" s="101" t="e">
        <f>+Tabla1[[#This Row],[VOLUMEN CONSUMO AGUA LIMPIA TINTORERIA (m3)]]</f>
        <v>#REF!</v>
      </c>
      <c r="AB824" s="104" t="e">
        <f>Tabla1[[#This Row],[VOLUMEN CONSUMO AGUA LIMPIA TINTORERIA (m3)]]/Tabla1[[#This Row],[TOTAL CONSUMO AGUA PRODUCCIÓN (m3)]]</f>
        <v>#REF!</v>
      </c>
      <c r="AC824" s="101" t="e">
        <f>Tabla1[[#This Row],[TOTAL CONSUMO AGUA LIMPIA PRODUCCIÓN (m3)]]-Tabla1[[#This Row],[VOLUMEN CONSUMO AGUA LIMPIA LAVANDERIA (m3)]]</f>
        <v>#REF!</v>
      </c>
      <c r="AD824" s="101">
        <v>0</v>
      </c>
      <c r="AE824" s="105"/>
      <c r="AF824" s="105">
        <v>65</v>
      </c>
      <c r="AG824" s="105">
        <v>45</v>
      </c>
      <c r="AH824" s="105">
        <f>Tabla1[[#This Row],[VOLUMEN CONSUMO AGUA LIMPIA LAVANDERIA (m3)]]</f>
        <v>0</v>
      </c>
      <c r="AI824" s="104" t="e">
        <f>Tabla1[[#This Row],[VOLUMEN CONSUMO AGUA LIMPIA LAVANDERIA (m3)]]/Tabla1[[#This Row],[TOTAL CONSUMO AGUA PRODUCCIÓN (m3)]]</f>
        <v>#REF!</v>
      </c>
      <c r="AJ824" s="105">
        <f>'[1]Contadores Por Turno 2026'!D826-'[1]Contadores Por Turno 2026'!D825</f>
        <v>0</v>
      </c>
      <c r="AK824" s="105">
        <v>0</v>
      </c>
      <c r="AL824" s="105"/>
      <c r="AM824" s="105">
        <v>19</v>
      </c>
      <c r="AN824" s="105">
        <v>0</v>
      </c>
      <c r="AO824" s="218">
        <f>'[1]Contadores Por Turno 2026'!R826-'[1]Contadores Por Turno 2026'!R825</f>
        <v>0</v>
      </c>
      <c r="AP824" s="104" t="str">
        <f t="shared" si="6"/>
        <v>%</v>
      </c>
      <c r="AQ824" s="218">
        <v>0</v>
      </c>
      <c r="AR824" s="218">
        <v>8</v>
      </c>
      <c r="AS824" s="105">
        <f>'[1]Contadores Por Turno 2026'!L826-'[1]Contadores Por Turno 2026'!L825</f>
        <v>0</v>
      </c>
      <c r="AT824" s="218" t="e">
        <f>#REF!-#REF!</f>
        <v>#REF!</v>
      </c>
      <c r="AU824" s="102">
        <f>'[1]Contadores Por Turno 2026'!U826-'[1]Contadores Por Turno 2026'!U825</f>
        <v>0</v>
      </c>
      <c r="AV824" s="102">
        <f>'[1]Contadores Por Turno 2026'!V826-'[1]Contadores Por Turno 2026'!V825</f>
        <v>0</v>
      </c>
      <c r="AW824" s="102">
        <f>'[1]Contadores Por Turno 2026'!W826-'[1]Contadores Por Turno 2026'!W825</f>
        <v>0</v>
      </c>
      <c r="AX824" s="102"/>
      <c r="AY824" s="345">
        <f>('[1]Contadores Por Turno 2026'!AD826-'[1]Contadores Por Turno 2026'!AD825)</f>
        <v>0</v>
      </c>
      <c r="AZ824" s="345">
        <f>('[1]Contadores Por Turno 2026'!S826-'[1]Contadores Por Turno 2026'!S825)/1000</f>
        <v>0</v>
      </c>
      <c r="BA824" s="225"/>
      <c r="BB824" s="4"/>
    </row>
    <row r="825" spans="1:54" ht="15.75" thickBot="1" x14ac:dyDescent="0.3">
      <c r="A825" s="23">
        <f>+A824</f>
        <v>46297</v>
      </c>
      <c r="B825" s="17">
        <v>2</v>
      </c>
      <c r="C825" s="17">
        <f>WEEKNUM(Tabla1[[#This Row],[FECHA]],2)</f>
        <v>40</v>
      </c>
      <c r="D825" s="17">
        <f>DAY(Tabla1[[#This Row],[FECHA]])</f>
        <v>2</v>
      </c>
      <c r="E825" s="17" t="e">
        <f>#REF!-#REF!</f>
        <v>#REF!</v>
      </c>
      <c r="F825" s="17" t="e">
        <f>#REF!-#REF!</f>
        <v>#REF!</v>
      </c>
      <c r="H82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5" s="17">
        <f>('[1]Contadores Por Turno 2026'!C827-'[1]Contadores Por Turno 2026'!C826)*10</f>
        <v>0</v>
      </c>
      <c r="J825" s="59">
        <f>Tabla1[[#This Row],[ENTRADA RO 1 (m3)]]</f>
        <v>0</v>
      </c>
      <c r="K825" s="59">
        <f>Tabla1[[#This Row],[RECHAZO ETAPA 1 (m3)]]</f>
        <v>0</v>
      </c>
      <c r="L825" s="59">
        <f>Tabla1[[#This Row],[PERMEADO ETAPA 1  (m3)]]</f>
        <v>0</v>
      </c>
      <c r="M825" s="58" t="e">
        <f>1-(Tabla1[[#This Row],[VOLUMEN ENVIADO A RO (m3)]]-Tabla1[[#This Row],[VOLUMEN ENVIADO PERMEADO RO (m3)]])/Tabla1[[#This Row],[VOLUMEN ENVIADO A RO (m3)]]</f>
        <v>#DIV/0!</v>
      </c>
      <c r="N825" s="59">
        <f>('[1]Contadores Por Turno 2026'!N827-'[1]Contadores Por Turno 2026'!N826)/1000</f>
        <v>0</v>
      </c>
      <c r="O825" s="59">
        <f>('[1]Contadores Por Turno 2026'!O827-'[1]Contadores Por Turno 2026'!O826)</f>
        <v>0</v>
      </c>
      <c r="P825" s="59">
        <f>+Tabla1[[#This Row],[ENTRADA RO 1 (m3)]]-Tabla1[[#This Row],[PERMEADO ETAPA 1  (m3)]]</f>
        <v>0</v>
      </c>
      <c r="Q825" s="58" t="e">
        <f>1-(Tabla1[[#This Row],[VOLUMEN ENVIADO A RO (m3)]]-Tabla1[[#This Row],[VOLUMEN ENVIADO PERMEADO RO (m3)]])/Tabla1[[#This Row],[VOLUMEN ENVIADO A RO (m3)]]</f>
        <v>#DIV/0!</v>
      </c>
      <c r="R825" s="59">
        <v>0</v>
      </c>
      <c r="S825" s="59" t="e">
        <f>((#REF!-#REF!))</f>
        <v>#REF!</v>
      </c>
      <c r="T825" s="59" t="e">
        <f>Tabla1[[#This Row],[ENTRADA ETAPA 2 (m3)]]-Tabla1[[#This Row],[PERMEADO ETAPA 2 (m3)]]</f>
        <v>#REF!</v>
      </c>
      <c r="U825" s="58" t="s">
        <v>18</v>
      </c>
      <c r="V825" s="59">
        <f>Tabla1[[#This Row],[VOLUMEN ENVIADO PERMEADO RO (m3)]]</f>
        <v>0</v>
      </c>
      <c r="W825" s="106" t="e">
        <f>Tabla1[[#This Row],[TOTAL CONSUMO AGUA LIMPIA PRODUCCIÓN (m3)]]+Tabla1[[#This Row],[TOTAL CONSUMO AGUA RECHAZO PRODUCCIÓN (m3)]]</f>
        <v>#REF!</v>
      </c>
      <c r="X8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5" s="106">
        <v>0</v>
      </c>
      <c r="Z825" s="106"/>
      <c r="AA825" s="106" t="e">
        <f>+Tabla1[[#This Row],[VOLUMEN CONSUMO AGUA LIMPIA TINTORERIA (m3)]]</f>
        <v>#REF!</v>
      </c>
      <c r="AB825" s="104" t="e">
        <f>Tabla1[[#This Row],[VOLUMEN CONSUMO AGUA LIMPIA TINTORERIA (m3)]]/Tabla1[[#This Row],[TOTAL CONSUMO AGUA PRODUCCIÓN (m3)]]</f>
        <v>#REF!</v>
      </c>
      <c r="AC825" s="106" t="e">
        <f>Tabla1[[#This Row],[TOTAL CONSUMO AGUA LIMPIA PRODUCCIÓN (m3)]]-Tabla1[[#This Row],[VOLUMEN CONSUMO AGUA LIMPIA LAVANDERIA (m3)]]</f>
        <v>#REF!</v>
      </c>
      <c r="AD825" s="106">
        <v>0</v>
      </c>
      <c r="AE825" s="110"/>
      <c r="AF825" s="110">
        <v>65</v>
      </c>
      <c r="AG825" s="110">
        <v>45</v>
      </c>
      <c r="AH825" s="110">
        <f>Tabla1[[#This Row],[VOLUMEN CONSUMO AGUA LIMPIA LAVANDERIA (m3)]]</f>
        <v>0</v>
      </c>
      <c r="AI825" s="104" t="e">
        <f>Tabla1[[#This Row],[VOLUMEN CONSUMO AGUA LIMPIA LAVANDERIA (m3)]]/Tabla1[[#This Row],[TOTAL CONSUMO AGUA PRODUCCIÓN (m3)]]</f>
        <v>#REF!</v>
      </c>
      <c r="AJ825" s="110">
        <f>'[1]Contadores Por Turno 2026'!D827-'[1]Contadores Por Turno 2026'!D826</f>
        <v>0</v>
      </c>
      <c r="AK825" s="110">
        <v>0</v>
      </c>
      <c r="AL825" s="110"/>
      <c r="AM825" s="110">
        <v>19</v>
      </c>
      <c r="AN825" s="110">
        <v>0</v>
      </c>
      <c r="AO825" s="219">
        <f>'[1]Contadores Por Turno 2026'!R827-'[1]Contadores Por Turno 2026'!R826</f>
        <v>0</v>
      </c>
      <c r="AP825" s="109" t="str">
        <f t="shared" si="6"/>
        <v>%</v>
      </c>
      <c r="AQ825" s="219">
        <v>0</v>
      </c>
      <c r="AR825" s="219">
        <v>8</v>
      </c>
      <c r="AS825" s="110">
        <f>'[1]Contadores Por Turno 2026'!L827-'[1]Contadores Por Turno 2026'!L826</f>
        <v>0</v>
      </c>
      <c r="AT825" s="219" t="e">
        <f>#REF!-#REF!</f>
        <v>#REF!</v>
      </c>
      <c r="AU825" s="107">
        <f>'[1]Contadores Por Turno 2026'!U827-'[1]Contadores Por Turno 2026'!U826</f>
        <v>0</v>
      </c>
      <c r="AV825" s="107">
        <f>'[1]Contadores Por Turno 2026'!V827-'[1]Contadores Por Turno 2026'!V826</f>
        <v>0</v>
      </c>
      <c r="AW825" s="107">
        <f>'[1]Contadores Por Turno 2026'!W827-'[1]Contadores Por Turno 2026'!W826</f>
        <v>0</v>
      </c>
      <c r="AX825" s="107"/>
      <c r="AY825" s="346">
        <f>('[1]Contadores Por Turno 2026'!AD827-'[1]Contadores Por Turno 2026'!AD826)</f>
        <v>0</v>
      </c>
      <c r="AZ825" s="346">
        <f>('[1]Contadores Por Turno 2026'!S827-'[1]Contadores Por Turno 2026'!S826)/1000</f>
        <v>0</v>
      </c>
      <c r="BA825" s="225"/>
      <c r="BB825" s="4"/>
    </row>
    <row r="826" spans="1:54" ht="15.75" thickBot="1" x14ac:dyDescent="0.3">
      <c r="A826" s="27">
        <f>+A825</f>
        <v>46297</v>
      </c>
      <c r="B826" s="28">
        <v>3</v>
      </c>
      <c r="C826" s="28">
        <f>WEEKNUM(Tabla1[[#This Row],[FECHA]],2)</f>
        <v>40</v>
      </c>
      <c r="D826" s="28">
        <f>DAY(Tabla1[[#This Row],[FECHA]])</f>
        <v>2</v>
      </c>
      <c r="E826" s="28" t="e">
        <f>#REF!-#REF!</f>
        <v>#REF!</v>
      </c>
      <c r="F826" s="28" t="e">
        <f>#REF!-#REF!</f>
        <v>#REF!</v>
      </c>
      <c r="G826" s="28"/>
      <c r="H82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6" s="28">
        <f>('[1]Contadores Por Turno 2026'!C828-'[1]Contadores Por Turno 2026'!C827)*10</f>
        <v>0</v>
      </c>
      <c r="J826" s="61">
        <f>Tabla1[[#This Row],[ENTRADA RO 1 (m3)]]</f>
        <v>0</v>
      </c>
      <c r="K826" s="61">
        <f>Tabla1[[#This Row],[RECHAZO ETAPA 1 (m3)]]</f>
        <v>0</v>
      </c>
      <c r="L826" s="61">
        <f>Tabla1[[#This Row],[PERMEADO ETAPA 1  (m3)]]</f>
        <v>0</v>
      </c>
      <c r="M826" s="60" t="e">
        <f>1-(Tabla1[[#This Row],[VOLUMEN ENVIADO A RO (m3)]]-Tabla1[[#This Row],[VOLUMEN ENVIADO PERMEADO RO (m3)]])/Tabla1[[#This Row],[VOLUMEN ENVIADO A RO (m3)]]</f>
        <v>#DIV/0!</v>
      </c>
      <c r="N826" s="61">
        <f>('[1]Contadores Por Turno 2026'!N828-'[1]Contadores Por Turno 2026'!N827)/1000</f>
        <v>0</v>
      </c>
      <c r="O826" s="61">
        <f>('[1]Contadores Por Turno 2026'!O828-'[1]Contadores Por Turno 2026'!O827)</f>
        <v>0</v>
      </c>
      <c r="P826" s="61">
        <f>+Tabla1[[#This Row],[ENTRADA RO 1 (m3)]]-Tabla1[[#This Row],[PERMEADO ETAPA 1  (m3)]]</f>
        <v>0</v>
      </c>
      <c r="Q826" s="60" t="e">
        <f>1-(Tabla1[[#This Row],[VOLUMEN ENVIADO A RO (m3)]]-Tabla1[[#This Row],[VOLUMEN ENVIADO PERMEADO RO (m3)]])/Tabla1[[#This Row],[VOLUMEN ENVIADO A RO (m3)]]</f>
        <v>#DIV/0!</v>
      </c>
      <c r="R826" s="61">
        <v>0</v>
      </c>
      <c r="S826" s="61" t="e">
        <f>((#REF!-#REF!))</f>
        <v>#REF!</v>
      </c>
      <c r="T826" s="61" t="e">
        <f>Tabla1[[#This Row],[ENTRADA ETAPA 2 (m3)]]-Tabla1[[#This Row],[PERMEADO ETAPA 2 (m3)]]</f>
        <v>#REF!</v>
      </c>
      <c r="U826" s="60" t="s">
        <v>18</v>
      </c>
      <c r="V826" s="61">
        <f>Tabla1[[#This Row],[VOLUMEN ENVIADO PERMEADO RO (m3)]]</f>
        <v>0</v>
      </c>
      <c r="W826" s="111" t="e">
        <f>Tabla1[[#This Row],[TOTAL CONSUMO AGUA LIMPIA PRODUCCIÓN (m3)]]+Tabla1[[#This Row],[TOTAL CONSUMO AGUA RECHAZO PRODUCCIÓN (m3)]]</f>
        <v>#REF!</v>
      </c>
      <c r="X82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6" s="111">
        <v>0</v>
      </c>
      <c r="Z826" s="111"/>
      <c r="AA826" s="111" t="e">
        <f>+Tabla1[[#This Row],[VOLUMEN CONSUMO AGUA LIMPIA TINTORERIA (m3)]]</f>
        <v>#REF!</v>
      </c>
      <c r="AB826" s="104" t="e">
        <f>Tabla1[[#This Row],[VOLUMEN CONSUMO AGUA LIMPIA TINTORERIA (m3)]]/Tabla1[[#This Row],[TOTAL CONSUMO AGUA PRODUCCIÓN (m3)]]</f>
        <v>#REF!</v>
      </c>
      <c r="AC826" s="111" t="e">
        <f>Tabla1[[#This Row],[TOTAL CONSUMO AGUA LIMPIA PRODUCCIÓN (m3)]]-Tabla1[[#This Row],[VOLUMEN CONSUMO AGUA LIMPIA LAVANDERIA (m3)]]</f>
        <v>#REF!</v>
      </c>
      <c r="AD826" s="111">
        <v>0</v>
      </c>
      <c r="AE826" s="115"/>
      <c r="AF826" s="115">
        <v>65</v>
      </c>
      <c r="AG826" s="115">
        <v>45</v>
      </c>
      <c r="AH826" s="115">
        <f>Tabla1[[#This Row],[VOLUMEN CONSUMO AGUA LIMPIA LAVANDERIA (m3)]]</f>
        <v>0</v>
      </c>
      <c r="AI826" s="104" t="e">
        <f>Tabla1[[#This Row],[VOLUMEN CONSUMO AGUA LIMPIA LAVANDERIA (m3)]]/Tabla1[[#This Row],[TOTAL CONSUMO AGUA PRODUCCIÓN (m3)]]</f>
        <v>#REF!</v>
      </c>
      <c r="AJ826" s="115">
        <f>'[1]Contadores Por Turno 2026'!D828-'[1]Contadores Por Turno 2026'!D827</f>
        <v>0</v>
      </c>
      <c r="AK826" s="115">
        <v>0</v>
      </c>
      <c r="AL826" s="115"/>
      <c r="AM826" s="115">
        <v>19</v>
      </c>
      <c r="AN826" s="115">
        <v>0</v>
      </c>
      <c r="AO826" s="220">
        <f>'[1]Contadores Por Turno 2026'!R828-'[1]Contadores Por Turno 2026'!R827</f>
        <v>0</v>
      </c>
      <c r="AP826" s="114" t="str">
        <f t="shared" si="6"/>
        <v>%</v>
      </c>
      <c r="AQ826" s="220">
        <v>0</v>
      </c>
      <c r="AR826" s="220">
        <v>8</v>
      </c>
      <c r="AS826" s="115">
        <f>'[1]Contadores Por Turno 2026'!L828-'[1]Contadores Por Turno 2026'!L827</f>
        <v>0</v>
      </c>
      <c r="AT826" s="220" t="e">
        <f>#REF!-#REF!</f>
        <v>#REF!</v>
      </c>
      <c r="AU826" s="112">
        <f>'[1]Contadores Por Turno 2026'!U828-'[1]Contadores Por Turno 2026'!U827</f>
        <v>0</v>
      </c>
      <c r="AV826" s="112">
        <f>'[1]Contadores Por Turno 2026'!V828-'[1]Contadores Por Turno 2026'!V827</f>
        <v>0</v>
      </c>
      <c r="AW826" s="112">
        <f>'[1]Contadores Por Turno 2026'!W828-'[1]Contadores Por Turno 2026'!W827</f>
        <v>0</v>
      </c>
      <c r="AX826" s="112"/>
      <c r="AY826" s="112">
        <f>('[1]Contadores Por Turno 2026'!AD828-'[1]Contadores Por Turno 2026'!AD827)</f>
        <v>0</v>
      </c>
      <c r="AZ826" s="112">
        <f>('[1]Contadores Por Turno 2026'!S828-'[1]Contadores Por Turno 2026'!S827)/1000</f>
        <v>0</v>
      </c>
      <c r="BA826" s="225"/>
      <c r="BB826" s="4"/>
    </row>
    <row r="827" spans="1:54" ht="15.75" thickBot="1" x14ac:dyDescent="0.3">
      <c r="A827" s="25">
        <f>+A826+1</f>
        <v>46298</v>
      </c>
      <c r="B827" s="26">
        <v>1</v>
      </c>
      <c r="C827" s="26">
        <f>WEEKNUM(Tabla1[[#This Row],[FECHA]],2)</f>
        <v>40</v>
      </c>
      <c r="D827" s="26">
        <f>DAY(Tabla1[[#This Row],[FECHA]])</f>
        <v>3</v>
      </c>
      <c r="E827" s="26" t="e">
        <f>#REF!-#REF!</f>
        <v>#REF!</v>
      </c>
      <c r="F827" s="26" t="e">
        <f>#REF!-#REF!</f>
        <v>#REF!</v>
      </c>
      <c r="G827" s="26"/>
      <c r="H8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7" s="26">
        <f>('[1]Contadores Por Turno 2026'!C829-'[1]Contadores Por Turno 2026'!C828)*10</f>
        <v>0</v>
      </c>
      <c r="J827" s="57">
        <f>Tabla1[[#This Row],[ENTRADA RO 1 (m3)]]</f>
        <v>0</v>
      </c>
      <c r="K827" s="57">
        <f>Tabla1[[#This Row],[RECHAZO ETAPA 1 (m3)]]</f>
        <v>0</v>
      </c>
      <c r="L827" s="57">
        <f>Tabla1[[#This Row],[PERMEADO ETAPA 1  (m3)]]</f>
        <v>0</v>
      </c>
      <c r="M827" s="56" t="e">
        <f>1-(Tabla1[[#This Row],[VOLUMEN ENVIADO A RO (m3)]]-Tabla1[[#This Row],[VOLUMEN ENVIADO PERMEADO RO (m3)]])/Tabla1[[#This Row],[VOLUMEN ENVIADO A RO (m3)]]</f>
        <v>#DIV/0!</v>
      </c>
      <c r="N827" s="57">
        <f>('[1]Contadores Por Turno 2026'!N829-'[1]Contadores Por Turno 2026'!N828)/1000</f>
        <v>0</v>
      </c>
      <c r="O827" s="57">
        <f>('[1]Contadores Por Turno 2026'!O829-'[1]Contadores Por Turno 2026'!O828)</f>
        <v>0</v>
      </c>
      <c r="P827" s="57">
        <f>+Tabla1[[#This Row],[ENTRADA RO 1 (m3)]]-Tabla1[[#This Row],[PERMEADO ETAPA 1  (m3)]]</f>
        <v>0</v>
      </c>
      <c r="Q827" s="56" t="e">
        <f>1-(Tabla1[[#This Row],[VOLUMEN ENVIADO A RO (m3)]]-Tabla1[[#This Row],[VOLUMEN ENVIADO PERMEADO RO (m3)]])/Tabla1[[#This Row],[VOLUMEN ENVIADO A RO (m3)]]</f>
        <v>#DIV/0!</v>
      </c>
      <c r="R827" s="57">
        <v>0</v>
      </c>
      <c r="S827" s="57" t="e">
        <f>((#REF!-#REF!))</f>
        <v>#REF!</v>
      </c>
      <c r="T827" s="57" t="e">
        <f>Tabla1[[#This Row],[ENTRADA ETAPA 2 (m3)]]-Tabla1[[#This Row],[PERMEADO ETAPA 2 (m3)]]</f>
        <v>#REF!</v>
      </c>
      <c r="U827" s="56" t="s">
        <v>18</v>
      </c>
      <c r="V827" s="57">
        <f>Tabla1[[#This Row],[VOLUMEN ENVIADO PERMEADO RO (m3)]]</f>
        <v>0</v>
      </c>
      <c r="W827" s="101" t="e">
        <f>Tabla1[[#This Row],[TOTAL CONSUMO AGUA LIMPIA PRODUCCIÓN (m3)]]+Tabla1[[#This Row],[TOTAL CONSUMO AGUA RECHAZO PRODUCCIÓN (m3)]]</f>
        <v>#REF!</v>
      </c>
      <c r="X82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7" s="101">
        <v>0</v>
      </c>
      <c r="Z827" s="101"/>
      <c r="AA827" s="101" t="e">
        <f>+Tabla1[[#This Row],[VOLUMEN CONSUMO AGUA LIMPIA TINTORERIA (m3)]]</f>
        <v>#REF!</v>
      </c>
      <c r="AB827" s="104" t="e">
        <f>Tabla1[[#This Row],[VOLUMEN CONSUMO AGUA LIMPIA TINTORERIA (m3)]]/Tabla1[[#This Row],[TOTAL CONSUMO AGUA PRODUCCIÓN (m3)]]</f>
        <v>#REF!</v>
      </c>
      <c r="AC827" s="101" t="e">
        <f>Tabla1[[#This Row],[TOTAL CONSUMO AGUA LIMPIA PRODUCCIÓN (m3)]]-Tabla1[[#This Row],[VOLUMEN CONSUMO AGUA LIMPIA LAVANDERIA (m3)]]</f>
        <v>#REF!</v>
      </c>
      <c r="AD827" s="101">
        <v>0</v>
      </c>
      <c r="AE827" s="105"/>
      <c r="AF827" s="105">
        <v>65</v>
      </c>
      <c r="AG827" s="105">
        <v>45</v>
      </c>
      <c r="AH827" s="105">
        <f>Tabla1[[#This Row],[VOLUMEN CONSUMO AGUA LIMPIA LAVANDERIA (m3)]]</f>
        <v>0</v>
      </c>
      <c r="AI827" s="104" t="e">
        <f>Tabla1[[#This Row],[VOLUMEN CONSUMO AGUA LIMPIA LAVANDERIA (m3)]]/Tabla1[[#This Row],[TOTAL CONSUMO AGUA PRODUCCIÓN (m3)]]</f>
        <v>#REF!</v>
      </c>
      <c r="AJ827" s="105">
        <f>'[1]Contadores Por Turno 2026'!D829-'[1]Contadores Por Turno 2026'!D828</f>
        <v>0</v>
      </c>
      <c r="AK827" s="105">
        <v>0</v>
      </c>
      <c r="AL827" s="105"/>
      <c r="AM827" s="105">
        <v>19</v>
      </c>
      <c r="AN827" s="105">
        <v>0</v>
      </c>
      <c r="AO827" s="218">
        <f>'[1]Contadores Por Turno 2026'!R829-'[1]Contadores Por Turno 2026'!R828</f>
        <v>0</v>
      </c>
      <c r="AP827" s="104" t="str">
        <f t="shared" si="6"/>
        <v>%</v>
      </c>
      <c r="AQ827" s="218">
        <v>0</v>
      </c>
      <c r="AR827" s="218">
        <v>8</v>
      </c>
      <c r="AS827" s="105">
        <f>'[1]Contadores Por Turno 2026'!L829-'[1]Contadores Por Turno 2026'!L828</f>
        <v>0</v>
      </c>
      <c r="AT827" s="218" t="e">
        <f>#REF!-#REF!</f>
        <v>#REF!</v>
      </c>
      <c r="AU827" s="102">
        <f>'[1]Contadores Por Turno 2026'!U829-'[1]Contadores Por Turno 2026'!U828</f>
        <v>0</v>
      </c>
      <c r="AV827" s="102">
        <f>'[1]Contadores Por Turno 2026'!V829-'[1]Contadores Por Turno 2026'!V828</f>
        <v>0</v>
      </c>
      <c r="AW827" s="102">
        <f>'[1]Contadores Por Turno 2026'!W829-'[1]Contadores Por Turno 2026'!W828</f>
        <v>0</v>
      </c>
      <c r="AX827" s="102"/>
      <c r="AY827" s="345">
        <f>('[1]Contadores Por Turno 2026'!AD829-'[1]Contadores Por Turno 2026'!AD828)</f>
        <v>0</v>
      </c>
      <c r="AZ827" s="345">
        <f>('[1]Contadores Por Turno 2026'!S829-'[1]Contadores Por Turno 2026'!S828)/1000</f>
        <v>0</v>
      </c>
      <c r="BA827" s="225"/>
      <c r="BB827" s="4"/>
    </row>
    <row r="828" spans="1:54" ht="15.75" thickBot="1" x14ac:dyDescent="0.3">
      <c r="A828" s="23">
        <f>+A827</f>
        <v>46298</v>
      </c>
      <c r="B828" s="17">
        <v>2</v>
      </c>
      <c r="C828" s="17">
        <f>WEEKNUM(Tabla1[[#This Row],[FECHA]],2)</f>
        <v>40</v>
      </c>
      <c r="D828" s="17">
        <f>DAY(Tabla1[[#This Row],[FECHA]])</f>
        <v>3</v>
      </c>
      <c r="E828" s="17" t="e">
        <f>#REF!-#REF!</f>
        <v>#REF!</v>
      </c>
      <c r="F828" s="17" t="e">
        <f>#REF!-#REF!</f>
        <v>#REF!</v>
      </c>
      <c r="H82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8" s="17">
        <f>('[1]Contadores Por Turno 2026'!C830-'[1]Contadores Por Turno 2026'!C829)*10</f>
        <v>0</v>
      </c>
      <c r="J828" s="59">
        <f>Tabla1[[#This Row],[ENTRADA RO 1 (m3)]]</f>
        <v>0</v>
      </c>
      <c r="K828" s="59">
        <f>Tabla1[[#This Row],[RECHAZO ETAPA 1 (m3)]]</f>
        <v>0</v>
      </c>
      <c r="L828" s="59">
        <f>Tabla1[[#This Row],[PERMEADO ETAPA 1  (m3)]]</f>
        <v>0</v>
      </c>
      <c r="M828" s="58" t="e">
        <f>1-(Tabla1[[#This Row],[VOLUMEN ENVIADO A RO (m3)]]-Tabla1[[#This Row],[VOLUMEN ENVIADO PERMEADO RO (m3)]])/Tabla1[[#This Row],[VOLUMEN ENVIADO A RO (m3)]]</f>
        <v>#DIV/0!</v>
      </c>
      <c r="N828" s="59">
        <f>('[1]Contadores Por Turno 2026'!N830-'[1]Contadores Por Turno 2026'!N829)/1000</f>
        <v>0</v>
      </c>
      <c r="O828" s="59">
        <f>('[1]Contadores Por Turno 2026'!O830-'[1]Contadores Por Turno 2026'!O829)</f>
        <v>0</v>
      </c>
      <c r="P828" s="59">
        <f>+Tabla1[[#This Row],[ENTRADA RO 1 (m3)]]-Tabla1[[#This Row],[PERMEADO ETAPA 1  (m3)]]</f>
        <v>0</v>
      </c>
      <c r="Q828" s="58" t="e">
        <f>1-(Tabla1[[#This Row],[VOLUMEN ENVIADO A RO (m3)]]-Tabla1[[#This Row],[VOLUMEN ENVIADO PERMEADO RO (m3)]])/Tabla1[[#This Row],[VOLUMEN ENVIADO A RO (m3)]]</f>
        <v>#DIV/0!</v>
      </c>
      <c r="R828" s="59">
        <v>0</v>
      </c>
      <c r="S828" s="59" t="e">
        <f>((#REF!-#REF!))</f>
        <v>#REF!</v>
      </c>
      <c r="T828" s="59" t="e">
        <f>Tabla1[[#This Row],[ENTRADA ETAPA 2 (m3)]]-Tabla1[[#This Row],[PERMEADO ETAPA 2 (m3)]]</f>
        <v>#REF!</v>
      </c>
      <c r="U828" s="58" t="s">
        <v>18</v>
      </c>
      <c r="V828" s="59">
        <f>Tabla1[[#This Row],[VOLUMEN ENVIADO PERMEADO RO (m3)]]</f>
        <v>0</v>
      </c>
      <c r="W828" s="106" t="e">
        <f>Tabla1[[#This Row],[TOTAL CONSUMO AGUA LIMPIA PRODUCCIÓN (m3)]]+Tabla1[[#This Row],[TOTAL CONSUMO AGUA RECHAZO PRODUCCIÓN (m3)]]</f>
        <v>#REF!</v>
      </c>
      <c r="X8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8" s="106">
        <v>0</v>
      </c>
      <c r="Z828" s="106"/>
      <c r="AA828" s="106" t="e">
        <f>+Tabla1[[#This Row],[VOLUMEN CONSUMO AGUA LIMPIA TINTORERIA (m3)]]</f>
        <v>#REF!</v>
      </c>
      <c r="AB828" s="104" t="e">
        <f>Tabla1[[#This Row],[VOLUMEN CONSUMO AGUA LIMPIA TINTORERIA (m3)]]/Tabla1[[#This Row],[TOTAL CONSUMO AGUA PRODUCCIÓN (m3)]]</f>
        <v>#REF!</v>
      </c>
      <c r="AC828" s="106" t="e">
        <f>Tabla1[[#This Row],[TOTAL CONSUMO AGUA LIMPIA PRODUCCIÓN (m3)]]-Tabla1[[#This Row],[VOLUMEN CONSUMO AGUA LIMPIA LAVANDERIA (m3)]]</f>
        <v>#REF!</v>
      </c>
      <c r="AD828" s="106">
        <v>0</v>
      </c>
      <c r="AE828" s="110"/>
      <c r="AF828" s="110">
        <v>65</v>
      </c>
      <c r="AG828" s="110">
        <v>45</v>
      </c>
      <c r="AH828" s="110">
        <f>Tabla1[[#This Row],[VOLUMEN CONSUMO AGUA LIMPIA LAVANDERIA (m3)]]</f>
        <v>0</v>
      </c>
      <c r="AI828" s="104" t="e">
        <f>Tabla1[[#This Row],[VOLUMEN CONSUMO AGUA LIMPIA LAVANDERIA (m3)]]/Tabla1[[#This Row],[TOTAL CONSUMO AGUA PRODUCCIÓN (m3)]]</f>
        <v>#REF!</v>
      </c>
      <c r="AJ828" s="110">
        <f>'[1]Contadores Por Turno 2026'!D830-'[1]Contadores Por Turno 2026'!D829</f>
        <v>0</v>
      </c>
      <c r="AK828" s="110">
        <v>0</v>
      </c>
      <c r="AL828" s="110"/>
      <c r="AM828" s="110">
        <v>19</v>
      </c>
      <c r="AN828" s="110">
        <v>0</v>
      </c>
      <c r="AO828" s="219">
        <f>'[1]Contadores Por Turno 2026'!R830-'[1]Contadores Por Turno 2026'!R829</f>
        <v>0</v>
      </c>
      <c r="AP828" s="109" t="str">
        <f t="shared" si="6"/>
        <v>%</v>
      </c>
      <c r="AQ828" s="219">
        <v>0</v>
      </c>
      <c r="AR828" s="219">
        <v>8</v>
      </c>
      <c r="AS828" s="110">
        <f>'[1]Contadores Por Turno 2026'!L830-'[1]Contadores Por Turno 2026'!L829</f>
        <v>0</v>
      </c>
      <c r="AT828" s="219" t="e">
        <f>#REF!-#REF!</f>
        <v>#REF!</v>
      </c>
      <c r="AU828" s="107">
        <f>'[1]Contadores Por Turno 2026'!U830-'[1]Contadores Por Turno 2026'!U829</f>
        <v>0</v>
      </c>
      <c r="AV828" s="107">
        <f>'[1]Contadores Por Turno 2026'!V830-'[1]Contadores Por Turno 2026'!V829</f>
        <v>0</v>
      </c>
      <c r="AW828" s="107">
        <f>'[1]Contadores Por Turno 2026'!W830-'[1]Contadores Por Turno 2026'!W829</f>
        <v>0</v>
      </c>
      <c r="AX828" s="107"/>
      <c r="AY828" s="346">
        <f>('[1]Contadores Por Turno 2026'!AD830-'[1]Contadores Por Turno 2026'!AD829)</f>
        <v>0</v>
      </c>
      <c r="AZ828" s="346">
        <f>('[1]Contadores Por Turno 2026'!S830-'[1]Contadores Por Turno 2026'!S829)/1000</f>
        <v>0</v>
      </c>
      <c r="BA828" s="225"/>
      <c r="BB828" s="4"/>
    </row>
    <row r="829" spans="1:54" ht="15.75" thickBot="1" x14ac:dyDescent="0.3">
      <c r="A829" s="27">
        <f>+A828</f>
        <v>46298</v>
      </c>
      <c r="B829" s="28">
        <v>3</v>
      </c>
      <c r="C829" s="28">
        <f>WEEKNUM(Tabla1[[#This Row],[FECHA]],2)</f>
        <v>40</v>
      </c>
      <c r="D829" s="28">
        <f>DAY(Tabla1[[#This Row],[FECHA]])</f>
        <v>3</v>
      </c>
      <c r="E829" s="28" t="e">
        <f>#REF!-#REF!</f>
        <v>#REF!</v>
      </c>
      <c r="F829" s="28" t="e">
        <f>#REF!-#REF!</f>
        <v>#REF!</v>
      </c>
      <c r="G829" s="28"/>
      <c r="H82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9" s="28">
        <f>('[1]Contadores Por Turno 2026'!C831-'[1]Contadores Por Turno 2026'!C830)*10</f>
        <v>0</v>
      </c>
      <c r="J829" s="61">
        <f>Tabla1[[#This Row],[ENTRADA RO 1 (m3)]]</f>
        <v>0</v>
      </c>
      <c r="K829" s="61">
        <f>Tabla1[[#This Row],[RECHAZO ETAPA 1 (m3)]]</f>
        <v>0</v>
      </c>
      <c r="L829" s="61">
        <f>Tabla1[[#This Row],[PERMEADO ETAPA 1  (m3)]]</f>
        <v>0</v>
      </c>
      <c r="M829" s="60" t="e">
        <f>1-(Tabla1[[#This Row],[VOLUMEN ENVIADO A RO (m3)]]-Tabla1[[#This Row],[VOLUMEN ENVIADO PERMEADO RO (m3)]])/Tabla1[[#This Row],[VOLUMEN ENVIADO A RO (m3)]]</f>
        <v>#DIV/0!</v>
      </c>
      <c r="N829" s="61">
        <f>('[1]Contadores Por Turno 2026'!N831-'[1]Contadores Por Turno 2026'!N830)/1000</f>
        <v>0</v>
      </c>
      <c r="O829" s="61">
        <f>('[1]Contadores Por Turno 2026'!O831-'[1]Contadores Por Turno 2026'!O830)</f>
        <v>0</v>
      </c>
      <c r="P829" s="61">
        <f>+Tabla1[[#This Row],[ENTRADA RO 1 (m3)]]-Tabla1[[#This Row],[PERMEADO ETAPA 1  (m3)]]</f>
        <v>0</v>
      </c>
      <c r="Q829" s="60" t="e">
        <f>1-(Tabla1[[#This Row],[VOLUMEN ENVIADO A RO (m3)]]-Tabla1[[#This Row],[VOLUMEN ENVIADO PERMEADO RO (m3)]])/Tabla1[[#This Row],[VOLUMEN ENVIADO A RO (m3)]]</f>
        <v>#DIV/0!</v>
      </c>
      <c r="R829" s="61">
        <v>0</v>
      </c>
      <c r="S829" s="61" t="e">
        <f>((#REF!-#REF!))</f>
        <v>#REF!</v>
      </c>
      <c r="T829" s="61" t="e">
        <f>Tabla1[[#This Row],[ENTRADA ETAPA 2 (m3)]]-Tabla1[[#This Row],[PERMEADO ETAPA 2 (m3)]]</f>
        <v>#REF!</v>
      </c>
      <c r="U829" s="60" t="s">
        <v>18</v>
      </c>
      <c r="V829" s="61">
        <f>Tabla1[[#This Row],[VOLUMEN ENVIADO PERMEADO RO (m3)]]</f>
        <v>0</v>
      </c>
      <c r="W829" s="111" t="e">
        <f>Tabla1[[#This Row],[TOTAL CONSUMO AGUA LIMPIA PRODUCCIÓN (m3)]]+Tabla1[[#This Row],[TOTAL CONSUMO AGUA RECHAZO PRODUCCIÓN (m3)]]</f>
        <v>#REF!</v>
      </c>
      <c r="X82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9" s="111">
        <v>0</v>
      </c>
      <c r="Z829" s="111"/>
      <c r="AA829" s="111" t="e">
        <f>+Tabla1[[#This Row],[VOLUMEN CONSUMO AGUA LIMPIA TINTORERIA (m3)]]</f>
        <v>#REF!</v>
      </c>
      <c r="AB829" s="104" t="e">
        <f>Tabla1[[#This Row],[VOLUMEN CONSUMO AGUA LIMPIA TINTORERIA (m3)]]/Tabla1[[#This Row],[TOTAL CONSUMO AGUA PRODUCCIÓN (m3)]]</f>
        <v>#REF!</v>
      </c>
      <c r="AC829" s="111" t="e">
        <f>Tabla1[[#This Row],[TOTAL CONSUMO AGUA LIMPIA PRODUCCIÓN (m3)]]-Tabla1[[#This Row],[VOLUMEN CONSUMO AGUA LIMPIA LAVANDERIA (m3)]]</f>
        <v>#REF!</v>
      </c>
      <c r="AD829" s="111">
        <v>0</v>
      </c>
      <c r="AE829" s="115"/>
      <c r="AF829" s="115">
        <v>65</v>
      </c>
      <c r="AG829" s="115">
        <v>45</v>
      </c>
      <c r="AH829" s="115">
        <f>Tabla1[[#This Row],[VOLUMEN CONSUMO AGUA LIMPIA LAVANDERIA (m3)]]</f>
        <v>0</v>
      </c>
      <c r="AI829" s="104" t="e">
        <f>Tabla1[[#This Row],[VOLUMEN CONSUMO AGUA LIMPIA LAVANDERIA (m3)]]/Tabla1[[#This Row],[TOTAL CONSUMO AGUA PRODUCCIÓN (m3)]]</f>
        <v>#REF!</v>
      </c>
      <c r="AJ829" s="115">
        <f>'[1]Contadores Por Turno 2026'!D831-'[1]Contadores Por Turno 2026'!D830</f>
        <v>0</v>
      </c>
      <c r="AK829" s="115">
        <v>0</v>
      </c>
      <c r="AL829" s="115"/>
      <c r="AM829" s="115">
        <v>19</v>
      </c>
      <c r="AN829" s="115">
        <v>0</v>
      </c>
      <c r="AO829" s="220">
        <f>'[1]Contadores Por Turno 2026'!R831-'[1]Contadores Por Turno 2026'!R830</f>
        <v>0</v>
      </c>
      <c r="AP829" s="114" t="str">
        <f t="shared" si="6"/>
        <v>%</v>
      </c>
      <c r="AQ829" s="220">
        <v>0</v>
      </c>
      <c r="AR829" s="220">
        <v>8</v>
      </c>
      <c r="AS829" s="115">
        <f>'[1]Contadores Por Turno 2026'!L831-'[1]Contadores Por Turno 2026'!L830</f>
        <v>0</v>
      </c>
      <c r="AT829" s="220" t="e">
        <f>#REF!-#REF!</f>
        <v>#REF!</v>
      </c>
      <c r="AU829" s="112">
        <f>'[1]Contadores Por Turno 2026'!U831-'[1]Contadores Por Turno 2026'!U830</f>
        <v>0</v>
      </c>
      <c r="AV829" s="112">
        <f>'[1]Contadores Por Turno 2026'!V831-'[1]Contadores Por Turno 2026'!V830</f>
        <v>0</v>
      </c>
      <c r="AW829" s="112">
        <f>'[1]Contadores Por Turno 2026'!W831-'[1]Contadores Por Turno 2026'!W830</f>
        <v>0</v>
      </c>
      <c r="AX829" s="112"/>
      <c r="AY829" s="112">
        <f>('[1]Contadores Por Turno 2026'!AD831-'[1]Contadores Por Turno 2026'!AD830)</f>
        <v>0</v>
      </c>
      <c r="AZ829" s="112">
        <f>('[1]Contadores Por Turno 2026'!S831-'[1]Contadores Por Turno 2026'!S830)/1000</f>
        <v>0</v>
      </c>
      <c r="BA829" s="225"/>
      <c r="BB829" s="4"/>
    </row>
    <row r="830" spans="1:54" ht="15.75" thickBot="1" x14ac:dyDescent="0.3">
      <c r="A830" s="25">
        <f>+A829+1</f>
        <v>46299</v>
      </c>
      <c r="B830" s="26">
        <v>1</v>
      </c>
      <c r="C830" s="26">
        <f>WEEKNUM(Tabla1[[#This Row],[FECHA]],2)</f>
        <v>40</v>
      </c>
      <c r="D830" s="26">
        <f>DAY(Tabla1[[#This Row],[FECHA]])</f>
        <v>4</v>
      </c>
      <c r="E830" s="26" t="e">
        <f>#REF!-#REF!</f>
        <v>#REF!</v>
      </c>
      <c r="F830" s="26" t="e">
        <f>#REF!-#REF!</f>
        <v>#REF!</v>
      </c>
      <c r="G830" s="26"/>
      <c r="H8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0" s="26">
        <f>('[1]Contadores Por Turno 2026'!C832-'[1]Contadores Por Turno 2026'!C831)*10</f>
        <v>0</v>
      </c>
      <c r="J830" s="57">
        <f>Tabla1[[#This Row],[ENTRADA RO 1 (m3)]]</f>
        <v>0</v>
      </c>
      <c r="K830" s="57">
        <f>Tabla1[[#This Row],[RECHAZO ETAPA 1 (m3)]]</f>
        <v>0</v>
      </c>
      <c r="L830" s="57">
        <f>Tabla1[[#This Row],[PERMEADO ETAPA 1  (m3)]]</f>
        <v>0</v>
      </c>
      <c r="M830" s="56" t="e">
        <f>1-(Tabla1[[#This Row],[VOLUMEN ENVIADO A RO (m3)]]-Tabla1[[#This Row],[VOLUMEN ENVIADO PERMEADO RO (m3)]])/Tabla1[[#This Row],[VOLUMEN ENVIADO A RO (m3)]]</f>
        <v>#DIV/0!</v>
      </c>
      <c r="N830" s="57">
        <f>('[1]Contadores Por Turno 2026'!N832-'[1]Contadores Por Turno 2026'!N831)/1000</f>
        <v>0</v>
      </c>
      <c r="O830" s="57">
        <f>('[1]Contadores Por Turno 2026'!O832-'[1]Contadores Por Turno 2026'!O831)</f>
        <v>0</v>
      </c>
      <c r="P830" s="57">
        <f>+Tabla1[[#This Row],[ENTRADA RO 1 (m3)]]-Tabla1[[#This Row],[PERMEADO ETAPA 1  (m3)]]</f>
        <v>0</v>
      </c>
      <c r="Q830" s="56" t="e">
        <f>1-(Tabla1[[#This Row],[VOLUMEN ENVIADO A RO (m3)]]-Tabla1[[#This Row],[VOLUMEN ENVIADO PERMEADO RO (m3)]])/Tabla1[[#This Row],[VOLUMEN ENVIADO A RO (m3)]]</f>
        <v>#DIV/0!</v>
      </c>
      <c r="R830" s="57">
        <v>0</v>
      </c>
      <c r="S830" s="57" t="e">
        <f>((#REF!-#REF!))</f>
        <v>#REF!</v>
      </c>
      <c r="T830" s="57" t="e">
        <f>Tabla1[[#This Row],[ENTRADA ETAPA 2 (m3)]]-Tabla1[[#This Row],[PERMEADO ETAPA 2 (m3)]]</f>
        <v>#REF!</v>
      </c>
      <c r="U830" s="56" t="s">
        <v>18</v>
      </c>
      <c r="V830" s="57">
        <f>Tabla1[[#This Row],[VOLUMEN ENVIADO PERMEADO RO (m3)]]</f>
        <v>0</v>
      </c>
      <c r="W830" s="101" t="e">
        <f>Tabla1[[#This Row],[TOTAL CONSUMO AGUA LIMPIA PRODUCCIÓN (m3)]]+Tabla1[[#This Row],[TOTAL CONSUMO AGUA RECHAZO PRODUCCIÓN (m3)]]</f>
        <v>#REF!</v>
      </c>
      <c r="X83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0" s="101">
        <v>0</v>
      </c>
      <c r="Z830" s="101"/>
      <c r="AA830" s="101" t="e">
        <f>+Tabla1[[#This Row],[VOLUMEN CONSUMO AGUA LIMPIA TINTORERIA (m3)]]</f>
        <v>#REF!</v>
      </c>
      <c r="AB830" s="104" t="e">
        <f>Tabla1[[#This Row],[VOLUMEN CONSUMO AGUA LIMPIA TINTORERIA (m3)]]/Tabla1[[#This Row],[TOTAL CONSUMO AGUA PRODUCCIÓN (m3)]]</f>
        <v>#REF!</v>
      </c>
      <c r="AC830" s="101" t="e">
        <f>Tabla1[[#This Row],[TOTAL CONSUMO AGUA LIMPIA PRODUCCIÓN (m3)]]-Tabla1[[#This Row],[VOLUMEN CONSUMO AGUA LIMPIA LAVANDERIA (m3)]]</f>
        <v>#REF!</v>
      </c>
      <c r="AD830" s="101">
        <v>0</v>
      </c>
      <c r="AE830" s="105"/>
      <c r="AF830" s="105">
        <v>65</v>
      </c>
      <c r="AG830" s="105">
        <v>45</v>
      </c>
      <c r="AH830" s="105">
        <f>Tabla1[[#This Row],[VOLUMEN CONSUMO AGUA LIMPIA LAVANDERIA (m3)]]</f>
        <v>0</v>
      </c>
      <c r="AI830" s="104" t="e">
        <f>Tabla1[[#This Row],[VOLUMEN CONSUMO AGUA LIMPIA LAVANDERIA (m3)]]/Tabla1[[#This Row],[TOTAL CONSUMO AGUA PRODUCCIÓN (m3)]]</f>
        <v>#REF!</v>
      </c>
      <c r="AJ830" s="105">
        <f>'[1]Contadores Por Turno 2026'!D832-'[1]Contadores Por Turno 2026'!D831</f>
        <v>0</v>
      </c>
      <c r="AK830" s="105">
        <v>0</v>
      </c>
      <c r="AL830" s="105"/>
      <c r="AM830" s="105">
        <v>19</v>
      </c>
      <c r="AN830" s="105">
        <v>0</v>
      </c>
      <c r="AO830" s="218">
        <f>'[1]Contadores Por Turno 2026'!R832-'[1]Contadores Por Turno 2026'!R831</f>
        <v>0</v>
      </c>
      <c r="AP830" s="104" t="str">
        <f t="shared" si="6"/>
        <v>%</v>
      </c>
      <c r="AQ830" s="218">
        <v>0</v>
      </c>
      <c r="AR830" s="218">
        <v>8</v>
      </c>
      <c r="AS830" s="105">
        <f>'[1]Contadores Por Turno 2026'!L832-'[1]Contadores Por Turno 2026'!L831</f>
        <v>0</v>
      </c>
      <c r="AT830" s="218" t="e">
        <f>#REF!-#REF!</f>
        <v>#REF!</v>
      </c>
      <c r="AU830" s="102">
        <f>'[1]Contadores Por Turno 2026'!U832-'[1]Contadores Por Turno 2026'!U831</f>
        <v>0</v>
      </c>
      <c r="AV830" s="102">
        <f>'[1]Contadores Por Turno 2026'!V832-'[1]Contadores Por Turno 2026'!V831</f>
        <v>0</v>
      </c>
      <c r="AW830" s="102">
        <f>'[1]Contadores Por Turno 2026'!W832-'[1]Contadores Por Turno 2026'!W831</f>
        <v>0</v>
      </c>
      <c r="AX830" s="102"/>
      <c r="AY830" s="345">
        <f>('[1]Contadores Por Turno 2026'!AD832-'[1]Contadores Por Turno 2026'!AD831)</f>
        <v>0</v>
      </c>
      <c r="AZ830" s="345">
        <f>('[1]Contadores Por Turno 2026'!S832-'[1]Contadores Por Turno 2026'!S831)/1000</f>
        <v>0</v>
      </c>
      <c r="BA830" s="225"/>
      <c r="BB830" s="4"/>
    </row>
    <row r="831" spans="1:54" ht="15.75" thickBot="1" x14ac:dyDescent="0.3">
      <c r="A831" s="23">
        <f>+A830</f>
        <v>46299</v>
      </c>
      <c r="B831" s="17">
        <v>2</v>
      </c>
      <c r="C831" s="17">
        <f>WEEKNUM(Tabla1[[#This Row],[FECHA]],2)</f>
        <v>40</v>
      </c>
      <c r="D831" s="17">
        <f>DAY(Tabla1[[#This Row],[FECHA]])</f>
        <v>4</v>
      </c>
      <c r="E831" s="17" t="e">
        <f>#REF!-#REF!</f>
        <v>#REF!</v>
      </c>
      <c r="F831" s="17" t="e">
        <f>#REF!-#REF!</f>
        <v>#REF!</v>
      </c>
      <c r="H83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1" s="17">
        <f>('[1]Contadores Por Turno 2026'!C833-'[1]Contadores Por Turno 2026'!C832)*10</f>
        <v>0</v>
      </c>
      <c r="J831" s="59">
        <f>Tabla1[[#This Row],[ENTRADA RO 1 (m3)]]</f>
        <v>0</v>
      </c>
      <c r="K831" s="59">
        <f>Tabla1[[#This Row],[RECHAZO ETAPA 1 (m3)]]</f>
        <v>0</v>
      </c>
      <c r="L831" s="59">
        <f>Tabla1[[#This Row],[PERMEADO ETAPA 1  (m3)]]</f>
        <v>0</v>
      </c>
      <c r="M831" s="58" t="e">
        <f>1-(Tabla1[[#This Row],[VOLUMEN ENVIADO A RO (m3)]]-Tabla1[[#This Row],[VOLUMEN ENVIADO PERMEADO RO (m3)]])/Tabla1[[#This Row],[VOLUMEN ENVIADO A RO (m3)]]</f>
        <v>#DIV/0!</v>
      </c>
      <c r="N831" s="59">
        <f>('[1]Contadores Por Turno 2026'!N833-'[1]Contadores Por Turno 2026'!N832)/1000</f>
        <v>0</v>
      </c>
      <c r="O831" s="59">
        <f>('[1]Contadores Por Turno 2026'!O833-'[1]Contadores Por Turno 2026'!O832)</f>
        <v>0</v>
      </c>
      <c r="P831" s="59">
        <f>+Tabla1[[#This Row],[ENTRADA RO 1 (m3)]]-Tabla1[[#This Row],[PERMEADO ETAPA 1  (m3)]]</f>
        <v>0</v>
      </c>
      <c r="Q831" s="58" t="e">
        <f>1-(Tabla1[[#This Row],[VOLUMEN ENVIADO A RO (m3)]]-Tabla1[[#This Row],[VOLUMEN ENVIADO PERMEADO RO (m3)]])/Tabla1[[#This Row],[VOLUMEN ENVIADO A RO (m3)]]</f>
        <v>#DIV/0!</v>
      </c>
      <c r="R831" s="59">
        <v>0</v>
      </c>
      <c r="S831" s="59" t="e">
        <f>((#REF!-#REF!))</f>
        <v>#REF!</v>
      </c>
      <c r="T831" s="59" t="e">
        <f>Tabla1[[#This Row],[ENTRADA ETAPA 2 (m3)]]-Tabla1[[#This Row],[PERMEADO ETAPA 2 (m3)]]</f>
        <v>#REF!</v>
      </c>
      <c r="U831" s="58" t="s">
        <v>18</v>
      </c>
      <c r="V831" s="59">
        <f>Tabla1[[#This Row],[VOLUMEN ENVIADO PERMEADO RO (m3)]]</f>
        <v>0</v>
      </c>
      <c r="W831" s="106" t="e">
        <f>Tabla1[[#This Row],[TOTAL CONSUMO AGUA LIMPIA PRODUCCIÓN (m3)]]+Tabla1[[#This Row],[TOTAL CONSUMO AGUA RECHAZO PRODUCCIÓN (m3)]]</f>
        <v>#REF!</v>
      </c>
      <c r="X8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1" s="106">
        <v>0</v>
      </c>
      <c r="Z831" s="106"/>
      <c r="AA831" s="106" t="e">
        <f>+Tabla1[[#This Row],[VOLUMEN CONSUMO AGUA LIMPIA TINTORERIA (m3)]]</f>
        <v>#REF!</v>
      </c>
      <c r="AB831" s="104" t="e">
        <f>Tabla1[[#This Row],[VOLUMEN CONSUMO AGUA LIMPIA TINTORERIA (m3)]]/Tabla1[[#This Row],[TOTAL CONSUMO AGUA PRODUCCIÓN (m3)]]</f>
        <v>#REF!</v>
      </c>
      <c r="AC831" s="106" t="e">
        <f>Tabla1[[#This Row],[TOTAL CONSUMO AGUA LIMPIA PRODUCCIÓN (m3)]]-Tabla1[[#This Row],[VOLUMEN CONSUMO AGUA LIMPIA LAVANDERIA (m3)]]</f>
        <v>#REF!</v>
      </c>
      <c r="AD831" s="106">
        <v>0</v>
      </c>
      <c r="AE831" s="110"/>
      <c r="AF831" s="110">
        <v>65</v>
      </c>
      <c r="AG831" s="110">
        <v>45</v>
      </c>
      <c r="AH831" s="110">
        <f>Tabla1[[#This Row],[VOLUMEN CONSUMO AGUA LIMPIA LAVANDERIA (m3)]]</f>
        <v>0</v>
      </c>
      <c r="AI831" s="104" t="e">
        <f>Tabla1[[#This Row],[VOLUMEN CONSUMO AGUA LIMPIA LAVANDERIA (m3)]]/Tabla1[[#This Row],[TOTAL CONSUMO AGUA PRODUCCIÓN (m3)]]</f>
        <v>#REF!</v>
      </c>
      <c r="AJ831" s="110">
        <f>'[1]Contadores Por Turno 2026'!D833-'[1]Contadores Por Turno 2026'!D832</f>
        <v>0</v>
      </c>
      <c r="AK831" s="110">
        <v>0</v>
      </c>
      <c r="AL831" s="110"/>
      <c r="AM831" s="110">
        <v>19</v>
      </c>
      <c r="AN831" s="110">
        <v>0</v>
      </c>
      <c r="AO831" s="219">
        <f>'[1]Contadores Por Turno 2026'!R833-'[1]Contadores Por Turno 2026'!R832</f>
        <v>0</v>
      </c>
      <c r="AP831" s="109" t="str">
        <f t="shared" si="6"/>
        <v>%</v>
      </c>
      <c r="AQ831" s="219">
        <v>0</v>
      </c>
      <c r="AR831" s="219">
        <v>8</v>
      </c>
      <c r="AS831" s="110">
        <f>'[1]Contadores Por Turno 2026'!L833-'[1]Contadores Por Turno 2026'!L832</f>
        <v>0</v>
      </c>
      <c r="AT831" s="219" t="e">
        <f>#REF!-#REF!</f>
        <v>#REF!</v>
      </c>
      <c r="AU831" s="107">
        <f>'[1]Contadores Por Turno 2026'!U833-'[1]Contadores Por Turno 2026'!U832</f>
        <v>0</v>
      </c>
      <c r="AV831" s="107">
        <f>'[1]Contadores Por Turno 2026'!V833-'[1]Contadores Por Turno 2026'!V832</f>
        <v>0</v>
      </c>
      <c r="AW831" s="107">
        <f>'[1]Contadores Por Turno 2026'!W833-'[1]Contadores Por Turno 2026'!W832</f>
        <v>0</v>
      </c>
      <c r="AX831" s="107"/>
      <c r="AY831" s="346">
        <f>('[1]Contadores Por Turno 2026'!AD833-'[1]Contadores Por Turno 2026'!AD832)</f>
        <v>0</v>
      </c>
      <c r="AZ831" s="346">
        <f>('[1]Contadores Por Turno 2026'!S833-'[1]Contadores Por Turno 2026'!S832)/1000</f>
        <v>0</v>
      </c>
      <c r="BA831" s="225"/>
      <c r="BB831" s="4"/>
    </row>
    <row r="832" spans="1:54" ht="15.75" thickBot="1" x14ac:dyDescent="0.3">
      <c r="A832" s="27">
        <f>+A831</f>
        <v>46299</v>
      </c>
      <c r="B832" s="28">
        <v>3</v>
      </c>
      <c r="C832" s="28">
        <f>WEEKNUM(Tabla1[[#This Row],[FECHA]],2)</f>
        <v>40</v>
      </c>
      <c r="D832" s="28">
        <f>DAY(Tabla1[[#This Row],[FECHA]])</f>
        <v>4</v>
      </c>
      <c r="E832" s="28" t="e">
        <f>#REF!-#REF!</f>
        <v>#REF!</v>
      </c>
      <c r="F832" s="28" t="e">
        <f>#REF!-#REF!</f>
        <v>#REF!</v>
      </c>
      <c r="G832" s="28"/>
      <c r="H83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2" s="28">
        <f>('[1]Contadores Por Turno 2026'!C834-'[1]Contadores Por Turno 2026'!C833)*10</f>
        <v>0</v>
      </c>
      <c r="J832" s="61">
        <f>Tabla1[[#This Row],[ENTRADA RO 1 (m3)]]</f>
        <v>0</v>
      </c>
      <c r="K832" s="61">
        <f>Tabla1[[#This Row],[RECHAZO ETAPA 1 (m3)]]</f>
        <v>0</v>
      </c>
      <c r="L832" s="61">
        <f>Tabla1[[#This Row],[PERMEADO ETAPA 1  (m3)]]</f>
        <v>0</v>
      </c>
      <c r="M832" s="60" t="e">
        <f>1-(Tabla1[[#This Row],[VOLUMEN ENVIADO A RO (m3)]]-Tabla1[[#This Row],[VOLUMEN ENVIADO PERMEADO RO (m3)]])/Tabla1[[#This Row],[VOLUMEN ENVIADO A RO (m3)]]</f>
        <v>#DIV/0!</v>
      </c>
      <c r="N832" s="61">
        <f>('[1]Contadores Por Turno 2026'!N834-'[1]Contadores Por Turno 2026'!N833)/1000</f>
        <v>0</v>
      </c>
      <c r="O832" s="61">
        <f>('[1]Contadores Por Turno 2026'!O834-'[1]Contadores Por Turno 2026'!O833)</f>
        <v>0</v>
      </c>
      <c r="P832" s="61">
        <f>+Tabla1[[#This Row],[ENTRADA RO 1 (m3)]]-Tabla1[[#This Row],[PERMEADO ETAPA 1  (m3)]]</f>
        <v>0</v>
      </c>
      <c r="Q832" s="60" t="e">
        <f>1-(Tabla1[[#This Row],[VOLUMEN ENVIADO A RO (m3)]]-Tabla1[[#This Row],[VOLUMEN ENVIADO PERMEADO RO (m3)]])/Tabla1[[#This Row],[VOLUMEN ENVIADO A RO (m3)]]</f>
        <v>#DIV/0!</v>
      </c>
      <c r="R832" s="61">
        <v>0</v>
      </c>
      <c r="S832" s="61" t="e">
        <f>((#REF!-#REF!))</f>
        <v>#REF!</v>
      </c>
      <c r="T832" s="61" t="e">
        <f>Tabla1[[#This Row],[ENTRADA ETAPA 2 (m3)]]-Tabla1[[#This Row],[PERMEADO ETAPA 2 (m3)]]</f>
        <v>#REF!</v>
      </c>
      <c r="U832" s="60" t="s">
        <v>18</v>
      </c>
      <c r="V832" s="61">
        <f>Tabla1[[#This Row],[VOLUMEN ENVIADO PERMEADO RO (m3)]]</f>
        <v>0</v>
      </c>
      <c r="W832" s="111" t="e">
        <f>Tabla1[[#This Row],[TOTAL CONSUMO AGUA LIMPIA PRODUCCIÓN (m3)]]+Tabla1[[#This Row],[TOTAL CONSUMO AGUA RECHAZO PRODUCCIÓN (m3)]]</f>
        <v>#REF!</v>
      </c>
      <c r="X83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2" s="111">
        <v>0</v>
      </c>
      <c r="Z832" s="111"/>
      <c r="AA832" s="111" t="e">
        <f>+Tabla1[[#This Row],[VOLUMEN CONSUMO AGUA LIMPIA TINTORERIA (m3)]]</f>
        <v>#REF!</v>
      </c>
      <c r="AB832" s="104" t="e">
        <f>Tabla1[[#This Row],[VOLUMEN CONSUMO AGUA LIMPIA TINTORERIA (m3)]]/Tabla1[[#This Row],[TOTAL CONSUMO AGUA PRODUCCIÓN (m3)]]</f>
        <v>#REF!</v>
      </c>
      <c r="AC832" s="111" t="e">
        <f>Tabla1[[#This Row],[TOTAL CONSUMO AGUA LIMPIA PRODUCCIÓN (m3)]]-Tabla1[[#This Row],[VOLUMEN CONSUMO AGUA LIMPIA LAVANDERIA (m3)]]</f>
        <v>#REF!</v>
      </c>
      <c r="AD832" s="111">
        <v>0</v>
      </c>
      <c r="AE832" s="115"/>
      <c r="AF832" s="115">
        <v>65</v>
      </c>
      <c r="AG832" s="115">
        <v>45</v>
      </c>
      <c r="AH832" s="115">
        <f>Tabla1[[#This Row],[VOLUMEN CONSUMO AGUA LIMPIA LAVANDERIA (m3)]]</f>
        <v>0</v>
      </c>
      <c r="AI832" s="104" t="e">
        <f>Tabla1[[#This Row],[VOLUMEN CONSUMO AGUA LIMPIA LAVANDERIA (m3)]]/Tabla1[[#This Row],[TOTAL CONSUMO AGUA PRODUCCIÓN (m3)]]</f>
        <v>#REF!</v>
      </c>
      <c r="AJ832" s="115">
        <f>'[1]Contadores Por Turno 2026'!D834-'[1]Contadores Por Turno 2026'!D833</f>
        <v>0</v>
      </c>
      <c r="AK832" s="115">
        <v>0</v>
      </c>
      <c r="AL832" s="115"/>
      <c r="AM832" s="115">
        <v>19</v>
      </c>
      <c r="AN832" s="115">
        <v>0</v>
      </c>
      <c r="AO832" s="220">
        <f>'[1]Contadores Por Turno 2026'!R834-'[1]Contadores Por Turno 2026'!R833</f>
        <v>0</v>
      </c>
      <c r="AP832" s="114" t="str">
        <f t="shared" si="6"/>
        <v>%</v>
      </c>
      <c r="AQ832" s="220">
        <v>0</v>
      </c>
      <c r="AR832" s="220">
        <v>8</v>
      </c>
      <c r="AS832" s="115">
        <f>'[1]Contadores Por Turno 2026'!L834-'[1]Contadores Por Turno 2026'!L833</f>
        <v>0</v>
      </c>
      <c r="AT832" s="220" t="e">
        <f>#REF!-#REF!</f>
        <v>#REF!</v>
      </c>
      <c r="AU832" s="112">
        <f>'[1]Contadores Por Turno 2026'!U834-'[1]Contadores Por Turno 2026'!U833</f>
        <v>0</v>
      </c>
      <c r="AV832" s="112">
        <f>'[1]Contadores Por Turno 2026'!V834-'[1]Contadores Por Turno 2026'!V833</f>
        <v>0</v>
      </c>
      <c r="AW832" s="112">
        <f>'[1]Contadores Por Turno 2026'!W834-'[1]Contadores Por Turno 2026'!W833</f>
        <v>0</v>
      </c>
      <c r="AX832" s="112"/>
      <c r="AY832" s="112">
        <f>('[1]Contadores Por Turno 2026'!AD834-'[1]Contadores Por Turno 2026'!AD833)</f>
        <v>0</v>
      </c>
      <c r="AZ832" s="112">
        <f>('[1]Contadores Por Turno 2026'!S834-'[1]Contadores Por Turno 2026'!S833)/1000</f>
        <v>0</v>
      </c>
      <c r="BA832" s="225"/>
      <c r="BB832" s="4"/>
    </row>
    <row r="833" spans="1:54" ht="15.75" thickBot="1" x14ac:dyDescent="0.3">
      <c r="A833" s="25">
        <f>+A832+1</f>
        <v>46300</v>
      </c>
      <c r="B833" s="26">
        <v>1</v>
      </c>
      <c r="C833" s="26">
        <f>WEEKNUM(Tabla1[[#This Row],[FECHA]],2)</f>
        <v>41</v>
      </c>
      <c r="D833" s="26">
        <f>DAY(Tabla1[[#This Row],[FECHA]])</f>
        <v>5</v>
      </c>
      <c r="E833" s="26" t="e">
        <f>#REF!-#REF!</f>
        <v>#REF!</v>
      </c>
      <c r="F833" s="26" t="e">
        <f>#REF!-#REF!</f>
        <v>#REF!</v>
      </c>
      <c r="G833" s="26"/>
      <c r="H8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3" s="26">
        <f>('[1]Contadores Por Turno 2026'!C835-'[1]Contadores Por Turno 2026'!C834)*10</f>
        <v>0</v>
      </c>
      <c r="J833" s="57">
        <f>Tabla1[[#This Row],[ENTRADA RO 1 (m3)]]</f>
        <v>0</v>
      </c>
      <c r="K833" s="57">
        <f>Tabla1[[#This Row],[RECHAZO ETAPA 1 (m3)]]</f>
        <v>0</v>
      </c>
      <c r="L833" s="57">
        <f>Tabla1[[#This Row],[PERMEADO ETAPA 1  (m3)]]</f>
        <v>0</v>
      </c>
      <c r="M833" s="56" t="e">
        <f>1-(Tabla1[[#This Row],[VOLUMEN ENVIADO A RO (m3)]]-Tabla1[[#This Row],[VOLUMEN ENVIADO PERMEADO RO (m3)]])/Tabla1[[#This Row],[VOLUMEN ENVIADO A RO (m3)]]</f>
        <v>#DIV/0!</v>
      </c>
      <c r="N833" s="57">
        <f>('[1]Contadores Por Turno 2026'!N835-'[1]Contadores Por Turno 2026'!N834)/1000</f>
        <v>0</v>
      </c>
      <c r="O833" s="57">
        <f>('[1]Contadores Por Turno 2026'!O835-'[1]Contadores Por Turno 2026'!O834)</f>
        <v>0</v>
      </c>
      <c r="P833" s="57">
        <f>+Tabla1[[#This Row],[ENTRADA RO 1 (m3)]]-Tabla1[[#This Row],[PERMEADO ETAPA 1  (m3)]]</f>
        <v>0</v>
      </c>
      <c r="Q833" s="56" t="e">
        <f>1-(Tabla1[[#This Row],[VOLUMEN ENVIADO A RO (m3)]]-Tabla1[[#This Row],[VOLUMEN ENVIADO PERMEADO RO (m3)]])/Tabla1[[#This Row],[VOLUMEN ENVIADO A RO (m3)]]</f>
        <v>#DIV/0!</v>
      </c>
      <c r="R833" s="57">
        <v>0</v>
      </c>
      <c r="S833" s="57" t="e">
        <f>((#REF!-#REF!))</f>
        <v>#REF!</v>
      </c>
      <c r="T833" s="57" t="e">
        <f>Tabla1[[#This Row],[ENTRADA ETAPA 2 (m3)]]-Tabla1[[#This Row],[PERMEADO ETAPA 2 (m3)]]</f>
        <v>#REF!</v>
      </c>
      <c r="U833" s="56" t="s">
        <v>18</v>
      </c>
      <c r="V833" s="57">
        <f>Tabla1[[#This Row],[VOLUMEN ENVIADO PERMEADO RO (m3)]]</f>
        <v>0</v>
      </c>
      <c r="W833" s="101" t="e">
        <f>Tabla1[[#This Row],[TOTAL CONSUMO AGUA LIMPIA PRODUCCIÓN (m3)]]+Tabla1[[#This Row],[TOTAL CONSUMO AGUA RECHAZO PRODUCCIÓN (m3)]]</f>
        <v>#REF!</v>
      </c>
      <c r="X83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3" s="101">
        <v>0</v>
      </c>
      <c r="Z833" s="101"/>
      <c r="AA833" s="101" t="e">
        <f>+Tabla1[[#This Row],[VOLUMEN CONSUMO AGUA LIMPIA TINTORERIA (m3)]]</f>
        <v>#REF!</v>
      </c>
      <c r="AB833" s="104" t="e">
        <f>Tabla1[[#This Row],[VOLUMEN CONSUMO AGUA LIMPIA TINTORERIA (m3)]]/Tabla1[[#This Row],[TOTAL CONSUMO AGUA PRODUCCIÓN (m3)]]</f>
        <v>#REF!</v>
      </c>
      <c r="AC833" s="101" t="e">
        <f>Tabla1[[#This Row],[TOTAL CONSUMO AGUA LIMPIA PRODUCCIÓN (m3)]]-Tabla1[[#This Row],[VOLUMEN CONSUMO AGUA LIMPIA LAVANDERIA (m3)]]</f>
        <v>#REF!</v>
      </c>
      <c r="AD833" s="101">
        <v>0</v>
      </c>
      <c r="AE833" s="105"/>
      <c r="AF833" s="105">
        <v>65</v>
      </c>
      <c r="AG833" s="105">
        <v>45</v>
      </c>
      <c r="AH833" s="105">
        <f>Tabla1[[#This Row],[VOLUMEN CONSUMO AGUA LIMPIA LAVANDERIA (m3)]]</f>
        <v>0</v>
      </c>
      <c r="AI833" s="104" t="e">
        <f>Tabla1[[#This Row],[VOLUMEN CONSUMO AGUA LIMPIA LAVANDERIA (m3)]]/Tabla1[[#This Row],[TOTAL CONSUMO AGUA PRODUCCIÓN (m3)]]</f>
        <v>#REF!</v>
      </c>
      <c r="AJ833" s="105">
        <f>'[1]Contadores Por Turno 2026'!D835-'[1]Contadores Por Turno 2026'!D834</f>
        <v>0</v>
      </c>
      <c r="AK833" s="105">
        <v>0</v>
      </c>
      <c r="AL833" s="105"/>
      <c r="AM833" s="105">
        <v>19</v>
      </c>
      <c r="AN833" s="105">
        <v>0</v>
      </c>
      <c r="AO833" s="218">
        <f>'[1]Contadores Por Turno 2026'!R835-'[1]Contadores Por Turno 2026'!R834</f>
        <v>0</v>
      </c>
      <c r="AP833" s="104" t="str">
        <f t="shared" si="6"/>
        <v>%</v>
      </c>
      <c r="AQ833" s="218">
        <v>0</v>
      </c>
      <c r="AR833" s="218">
        <v>8</v>
      </c>
      <c r="AS833" s="105">
        <f>'[1]Contadores Por Turno 2026'!L835-'[1]Contadores Por Turno 2026'!L834</f>
        <v>0</v>
      </c>
      <c r="AT833" s="218" t="e">
        <f>#REF!-#REF!</f>
        <v>#REF!</v>
      </c>
      <c r="AU833" s="102">
        <f>'[1]Contadores Por Turno 2026'!U835-'[1]Contadores Por Turno 2026'!U834</f>
        <v>0</v>
      </c>
      <c r="AV833" s="102">
        <f>'[1]Contadores Por Turno 2026'!V835-'[1]Contadores Por Turno 2026'!V834</f>
        <v>0</v>
      </c>
      <c r="AW833" s="102">
        <f>'[1]Contadores Por Turno 2026'!W835-'[1]Contadores Por Turno 2026'!W834</f>
        <v>0</v>
      </c>
      <c r="AX833" s="102"/>
      <c r="AY833" s="345">
        <f>('[1]Contadores Por Turno 2026'!AD835-'[1]Contadores Por Turno 2026'!AD834)</f>
        <v>0</v>
      </c>
      <c r="AZ833" s="345">
        <f>('[1]Contadores Por Turno 2026'!S835-'[1]Contadores Por Turno 2026'!S834)/1000</f>
        <v>0</v>
      </c>
      <c r="BA833" s="225"/>
      <c r="BB833" s="4"/>
    </row>
    <row r="834" spans="1:54" ht="15.75" thickBot="1" x14ac:dyDescent="0.3">
      <c r="A834" s="23">
        <f>+A833</f>
        <v>46300</v>
      </c>
      <c r="B834" s="17">
        <v>2</v>
      </c>
      <c r="C834" s="17">
        <f>WEEKNUM(Tabla1[[#This Row],[FECHA]],2)</f>
        <v>41</v>
      </c>
      <c r="D834" s="17">
        <f>DAY(Tabla1[[#This Row],[FECHA]])</f>
        <v>5</v>
      </c>
      <c r="E834" s="17" t="e">
        <f>#REF!-#REF!</f>
        <v>#REF!</v>
      </c>
      <c r="F834" s="17" t="e">
        <f>#REF!-#REF!</f>
        <v>#REF!</v>
      </c>
      <c r="H83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4" s="17">
        <f>('[1]Contadores Por Turno 2026'!C836-'[1]Contadores Por Turno 2026'!C835)*10</f>
        <v>0</v>
      </c>
      <c r="J834" s="59">
        <f>Tabla1[[#This Row],[ENTRADA RO 1 (m3)]]</f>
        <v>0</v>
      </c>
      <c r="K834" s="59">
        <f>Tabla1[[#This Row],[RECHAZO ETAPA 1 (m3)]]</f>
        <v>0</v>
      </c>
      <c r="L834" s="59">
        <f>Tabla1[[#This Row],[PERMEADO ETAPA 1  (m3)]]</f>
        <v>0</v>
      </c>
      <c r="M834" s="58" t="e">
        <f>1-(Tabla1[[#This Row],[VOLUMEN ENVIADO A RO (m3)]]-Tabla1[[#This Row],[VOLUMEN ENVIADO PERMEADO RO (m3)]])/Tabla1[[#This Row],[VOLUMEN ENVIADO A RO (m3)]]</f>
        <v>#DIV/0!</v>
      </c>
      <c r="N834" s="59">
        <f>('[1]Contadores Por Turno 2026'!N836-'[1]Contadores Por Turno 2026'!N835)/1000</f>
        <v>0</v>
      </c>
      <c r="O834" s="59">
        <f>('[1]Contadores Por Turno 2026'!O836-'[1]Contadores Por Turno 2026'!O835)</f>
        <v>0</v>
      </c>
      <c r="P834" s="59">
        <f>+Tabla1[[#This Row],[ENTRADA RO 1 (m3)]]-Tabla1[[#This Row],[PERMEADO ETAPA 1  (m3)]]</f>
        <v>0</v>
      </c>
      <c r="Q834" s="58" t="e">
        <f>1-(Tabla1[[#This Row],[VOLUMEN ENVIADO A RO (m3)]]-Tabla1[[#This Row],[VOLUMEN ENVIADO PERMEADO RO (m3)]])/Tabla1[[#This Row],[VOLUMEN ENVIADO A RO (m3)]]</f>
        <v>#DIV/0!</v>
      </c>
      <c r="R834" s="59">
        <v>0</v>
      </c>
      <c r="S834" s="59" t="e">
        <f>((#REF!-#REF!))</f>
        <v>#REF!</v>
      </c>
      <c r="T834" s="59" t="e">
        <f>Tabla1[[#This Row],[ENTRADA ETAPA 2 (m3)]]-Tabla1[[#This Row],[PERMEADO ETAPA 2 (m3)]]</f>
        <v>#REF!</v>
      </c>
      <c r="U834" s="58" t="s">
        <v>18</v>
      </c>
      <c r="V834" s="59">
        <f>Tabla1[[#This Row],[VOLUMEN ENVIADO PERMEADO RO (m3)]]</f>
        <v>0</v>
      </c>
      <c r="W834" s="106" t="e">
        <f>Tabla1[[#This Row],[TOTAL CONSUMO AGUA LIMPIA PRODUCCIÓN (m3)]]+Tabla1[[#This Row],[TOTAL CONSUMO AGUA RECHAZO PRODUCCIÓN (m3)]]</f>
        <v>#REF!</v>
      </c>
      <c r="X8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4" s="106">
        <v>0</v>
      </c>
      <c r="Z834" s="106"/>
      <c r="AA834" s="106" t="e">
        <f>+Tabla1[[#This Row],[VOLUMEN CONSUMO AGUA LIMPIA TINTORERIA (m3)]]</f>
        <v>#REF!</v>
      </c>
      <c r="AB834" s="104" t="e">
        <f>Tabla1[[#This Row],[VOLUMEN CONSUMO AGUA LIMPIA TINTORERIA (m3)]]/Tabla1[[#This Row],[TOTAL CONSUMO AGUA PRODUCCIÓN (m3)]]</f>
        <v>#REF!</v>
      </c>
      <c r="AC834" s="106" t="e">
        <f>Tabla1[[#This Row],[TOTAL CONSUMO AGUA LIMPIA PRODUCCIÓN (m3)]]-Tabla1[[#This Row],[VOLUMEN CONSUMO AGUA LIMPIA LAVANDERIA (m3)]]</f>
        <v>#REF!</v>
      </c>
      <c r="AD834" s="106">
        <v>0</v>
      </c>
      <c r="AE834" s="110"/>
      <c r="AF834" s="110">
        <v>65</v>
      </c>
      <c r="AG834" s="110">
        <v>45</v>
      </c>
      <c r="AH834" s="110">
        <f>Tabla1[[#This Row],[VOLUMEN CONSUMO AGUA LIMPIA LAVANDERIA (m3)]]</f>
        <v>0</v>
      </c>
      <c r="AI834" s="104" t="e">
        <f>Tabla1[[#This Row],[VOLUMEN CONSUMO AGUA LIMPIA LAVANDERIA (m3)]]/Tabla1[[#This Row],[TOTAL CONSUMO AGUA PRODUCCIÓN (m3)]]</f>
        <v>#REF!</v>
      </c>
      <c r="AJ834" s="110">
        <f>'[1]Contadores Por Turno 2026'!D836-'[1]Contadores Por Turno 2026'!D835</f>
        <v>0</v>
      </c>
      <c r="AK834" s="110">
        <v>0</v>
      </c>
      <c r="AL834" s="110"/>
      <c r="AM834" s="110">
        <v>19</v>
      </c>
      <c r="AN834" s="110">
        <v>0</v>
      </c>
      <c r="AO834" s="219">
        <f>'[1]Contadores Por Turno 2026'!R836-'[1]Contadores Por Turno 2026'!R835</f>
        <v>0</v>
      </c>
      <c r="AP834" s="109" t="str">
        <f t="shared" si="6"/>
        <v>%</v>
      </c>
      <c r="AQ834" s="219">
        <v>0</v>
      </c>
      <c r="AR834" s="219">
        <v>8</v>
      </c>
      <c r="AS834" s="110">
        <f>'[1]Contadores Por Turno 2026'!L836-'[1]Contadores Por Turno 2026'!L835</f>
        <v>0</v>
      </c>
      <c r="AT834" s="219" t="e">
        <f>#REF!-#REF!</f>
        <v>#REF!</v>
      </c>
      <c r="AU834" s="107">
        <f>'[1]Contadores Por Turno 2026'!U836-'[1]Contadores Por Turno 2026'!U835</f>
        <v>0</v>
      </c>
      <c r="AV834" s="107">
        <f>'[1]Contadores Por Turno 2026'!V836-'[1]Contadores Por Turno 2026'!V835</f>
        <v>0</v>
      </c>
      <c r="AW834" s="107">
        <f>'[1]Contadores Por Turno 2026'!W836-'[1]Contadores Por Turno 2026'!W835</f>
        <v>0</v>
      </c>
      <c r="AX834" s="107"/>
      <c r="AY834" s="346">
        <f>('[1]Contadores Por Turno 2026'!AD836-'[1]Contadores Por Turno 2026'!AD835)</f>
        <v>0</v>
      </c>
      <c r="AZ834" s="346">
        <f>('[1]Contadores Por Turno 2026'!S836-'[1]Contadores Por Turno 2026'!S835)/1000</f>
        <v>0</v>
      </c>
      <c r="BA834" s="225"/>
      <c r="BB834" s="4"/>
    </row>
    <row r="835" spans="1:54" ht="15.75" thickBot="1" x14ac:dyDescent="0.3">
      <c r="A835" s="27">
        <f>+A834</f>
        <v>46300</v>
      </c>
      <c r="B835" s="28">
        <v>3</v>
      </c>
      <c r="C835" s="28">
        <f>WEEKNUM(Tabla1[[#This Row],[FECHA]],2)</f>
        <v>41</v>
      </c>
      <c r="D835" s="28">
        <f>DAY(Tabla1[[#This Row],[FECHA]])</f>
        <v>5</v>
      </c>
      <c r="E835" s="28" t="e">
        <f>#REF!-#REF!</f>
        <v>#REF!</v>
      </c>
      <c r="F835" s="28" t="e">
        <f>#REF!-#REF!</f>
        <v>#REF!</v>
      </c>
      <c r="G835" s="28"/>
      <c r="H83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5" s="28">
        <f>('[1]Contadores Por Turno 2026'!C837-'[1]Contadores Por Turno 2026'!C836)*10</f>
        <v>0</v>
      </c>
      <c r="J835" s="61">
        <f>Tabla1[[#This Row],[ENTRADA RO 1 (m3)]]</f>
        <v>0</v>
      </c>
      <c r="K835" s="61">
        <f>Tabla1[[#This Row],[RECHAZO ETAPA 1 (m3)]]</f>
        <v>0</v>
      </c>
      <c r="L835" s="61">
        <f>Tabla1[[#This Row],[PERMEADO ETAPA 1  (m3)]]</f>
        <v>0</v>
      </c>
      <c r="M835" s="60" t="e">
        <f>1-(Tabla1[[#This Row],[VOLUMEN ENVIADO A RO (m3)]]-Tabla1[[#This Row],[VOLUMEN ENVIADO PERMEADO RO (m3)]])/Tabla1[[#This Row],[VOLUMEN ENVIADO A RO (m3)]]</f>
        <v>#DIV/0!</v>
      </c>
      <c r="N835" s="61">
        <f>('[1]Contadores Por Turno 2026'!N837-'[1]Contadores Por Turno 2026'!N836)/1000</f>
        <v>0</v>
      </c>
      <c r="O835" s="61">
        <f>('[1]Contadores Por Turno 2026'!O837-'[1]Contadores Por Turno 2026'!O836)</f>
        <v>0</v>
      </c>
      <c r="P835" s="61">
        <f>+Tabla1[[#This Row],[ENTRADA RO 1 (m3)]]-Tabla1[[#This Row],[PERMEADO ETAPA 1  (m3)]]</f>
        <v>0</v>
      </c>
      <c r="Q835" s="60" t="e">
        <f>1-(Tabla1[[#This Row],[VOLUMEN ENVIADO A RO (m3)]]-Tabla1[[#This Row],[VOLUMEN ENVIADO PERMEADO RO (m3)]])/Tabla1[[#This Row],[VOLUMEN ENVIADO A RO (m3)]]</f>
        <v>#DIV/0!</v>
      </c>
      <c r="R835" s="61">
        <v>0</v>
      </c>
      <c r="S835" s="61" t="e">
        <f>((#REF!-#REF!))</f>
        <v>#REF!</v>
      </c>
      <c r="T835" s="61" t="e">
        <f>Tabla1[[#This Row],[ENTRADA ETAPA 2 (m3)]]-Tabla1[[#This Row],[PERMEADO ETAPA 2 (m3)]]</f>
        <v>#REF!</v>
      </c>
      <c r="U835" s="60" t="s">
        <v>18</v>
      </c>
      <c r="V835" s="61">
        <f>Tabla1[[#This Row],[VOLUMEN ENVIADO PERMEADO RO (m3)]]</f>
        <v>0</v>
      </c>
      <c r="W835" s="111" t="e">
        <f>Tabla1[[#This Row],[TOTAL CONSUMO AGUA LIMPIA PRODUCCIÓN (m3)]]+Tabla1[[#This Row],[TOTAL CONSUMO AGUA RECHAZO PRODUCCIÓN (m3)]]</f>
        <v>#REF!</v>
      </c>
      <c r="X83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5" s="111">
        <v>0</v>
      </c>
      <c r="Z835" s="111"/>
      <c r="AA835" s="111" t="e">
        <f>+Tabla1[[#This Row],[VOLUMEN CONSUMO AGUA LIMPIA TINTORERIA (m3)]]</f>
        <v>#REF!</v>
      </c>
      <c r="AB835" s="104" t="e">
        <f>Tabla1[[#This Row],[VOLUMEN CONSUMO AGUA LIMPIA TINTORERIA (m3)]]/Tabla1[[#This Row],[TOTAL CONSUMO AGUA PRODUCCIÓN (m3)]]</f>
        <v>#REF!</v>
      </c>
      <c r="AC835" s="111" t="e">
        <f>Tabla1[[#This Row],[TOTAL CONSUMO AGUA LIMPIA PRODUCCIÓN (m3)]]-Tabla1[[#This Row],[VOLUMEN CONSUMO AGUA LIMPIA LAVANDERIA (m3)]]</f>
        <v>#REF!</v>
      </c>
      <c r="AD835" s="111">
        <v>0</v>
      </c>
      <c r="AE835" s="115"/>
      <c r="AF835" s="115">
        <v>65</v>
      </c>
      <c r="AG835" s="115">
        <v>45</v>
      </c>
      <c r="AH835" s="115">
        <f>Tabla1[[#This Row],[VOLUMEN CONSUMO AGUA LIMPIA LAVANDERIA (m3)]]</f>
        <v>0</v>
      </c>
      <c r="AI835" s="104" t="e">
        <f>Tabla1[[#This Row],[VOLUMEN CONSUMO AGUA LIMPIA LAVANDERIA (m3)]]/Tabla1[[#This Row],[TOTAL CONSUMO AGUA PRODUCCIÓN (m3)]]</f>
        <v>#REF!</v>
      </c>
      <c r="AJ835" s="115">
        <f>'[1]Contadores Por Turno 2026'!D837-'[1]Contadores Por Turno 2026'!D836</f>
        <v>0</v>
      </c>
      <c r="AK835" s="115">
        <v>0</v>
      </c>
      <c r="AL835" s="115"/>
      <c r="AM835" s="115">
        <v>19</v>
      </c>
      <c r="AN835" s="115">
        <v>0</v>
      </c>
      <c r="AO835" s="220">
        <f>'[1]Contadores Por Turno 2026'!R837-'[1]Contadores Por Turno 2026'!R836</f>
        <v>0</v>
      </c>
      <c r="AP835" s="114" t="str">
        <f t="shared" si="6"/>
        <v>%</v>
      </c>
      <c r="AQ835" s="220">
        <v>0</v>
      </c>
      <c r="AR835" s="220">
        <v>8</v>
      </c>
      <c r="AS835" s="115">
        <f>'[1]Contadores Por Turno 2026'!L837-'[1]Contadores Por Turno 2026'!L836</f>
        <v>0</v>
      </c>
      <c r="AT835" s="220" t="e">
        <f>#REF!-#REF!</f>
        <v>#REF!</v>
      </c>
      <c r="AU835" s="112">
        <f>'[1]Contadores Por Turno 2026'!U837-'[1]Contadores Por Turno 2026'!U836</f>
        <v>0</v>
      </c>
      <c r="AV835" s="112">
        <f>'[1]Contadores Por Turno 2026'!V837-'[1]Contadores Por Turno 2026'!V836</f>
        <v>0</v>
      </c>
      <c r="AW835" s="112">
        <f>'[1]Contadores Por Turno 2026'!W837-'[1]Contadores Por Turno 2026'!W836</f>
        <v>0</v>
      </c>
      <c r="AX835" s="112"/>
      <c r="AY835" s="112">
        <f>('[1]Contadores Por Turno 2026'!AD837-'[1]Contadores Por Turno 2026'!AD836)</f>
        <v>0</v>
      </c>
      <c r="AZ835" s="112">
        <f>('[1]Contadores Por Turno 2026'!S837-'[1]Contadores Por Turno 2026'!S836)/1000</f>
        <v>0</v>
      </c>
      <c r="BA835" s="225"/>
      <c r="BB835" s="4"/>
    </row>
    <row r="836" spans="1:54" ht="15.75" thickBot="1" x14ac:dyDescent="0.3">
      <c r="A836" s="25">
        <f>+A835+1</f>
        <v>46301</v>
      </c>
      <c r="B836" s="26">
        <v>1</v>
      </c>
      <c r="C836" s="26">
        <f>WEEKNUM(Tabla1[[#This Row],[FECHA]],2)</f>
        <v>41</v>
      </c>
      <c r="D836" s="26">
        <f>DAY(Tabla1[[#This Row],[FECHA]])</f>
        <v>6</v>
      </c>
      <c r="E836" s="26" t="e">
        <f>#REF!-#REF!</f>
        <v>#REF!</v>
      </c>
      <c r="F836" s="26" t="e">
        <f>#REF!-#REF!</f>
        <v>#REF!</v>
      </c>
      <c r="G836" s="26"/>
      <c r="H8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6" s="26">
        <f>('[1]Contadores Por Turno 2026'!C838-'[1]Contadores Por Turno 2026'!C837)*10</f>
        <v>0</v>
      </c>
      <c r="J836" s="57">
        <f>Tabla1[[#This Row],[ENTRADA RO 1 (m3)]]</f>
        <v>0</v>
      </c>
      <c r="K836" s="57">
        <f>Tabla1[[#This Row],[RECHAZO ETAPA 1 (m3)]]</f>
        <v>0</v>
      </c>
      <c r="L836" s="57">
        <f>Tabla1[[#This Row],[PERMEADO ETAPA 1  (m3)]]</f>
        <v>0</v>
      </c>
      <c r="M836" s="56" t="e">
        <f>1-(Tabla1[[#This Row],[VOLUMEN ENVIADO A RO (m3)]]-Tabla1[[#This Row],[VOLUMEN ENVIADO PERMEADO RO (m3)]])/Tabla1[[#This Row],[VOLUMEN ENVIADO A RO (m3)]]</f>
        <v>#DIV/0!</v>
      </c>
      <c r="N836" s="57">
        <f>('[1]Contadores Por Turno 2026'!N838-'[1]Contadores Por Turno 2026'!N837)/1000</f>
        <v>0</v>
      </c>
      <c r="O836" s="57">
        <f>('[1]Contadores Por Turno 2026'!O838-'[1]Contadores Por Turno 2026'!O837)</f>
        <v>0</v>
      </c>
      <c r="P836" s="57">
        <f>+Tabla1[[#This Row],[ENTRADA RO 1 (m3)]]-Tabla1[[#This Row],[PERMEADO ETAPA 1  (m3)]]</f>
        <v>0</v>
      </c>
      <c r="Q836" s="56" t="e">
        <f>1-(Tabla1[[#This Row],[VOLUMEN ENVIADO A RO (m3)]]-Tabla1[[#This Row],[VOLUMEN ENVIADO PERMEADO RO (m3)]])/Tabla1[[#This Row],[VOLUMEN ENVIADO A RO (m3)]]</f>
        <v>#DIV/0!</v>
      </c>
      <c r="R836" s="57">
        <v>0</v>
      </c>
      <c r="S836" s="57" t="e">
        <f>((#REF!-#REF!))</f>
        <v>#REF!</v>
      </c>
      <c r="T836" s="57" t="e">
        <f>Tabla1[[#This Row],[ENTRADA ETAPA 2 (m3)]]-Tabla1[[#This Row],[PERMEADO ETAPA 2 (m3)]]</f>
        <v>#REF!</v>
      </c>
      <c r="U836" s="56" t="s">
        <v>18</v>
      </c>
      <c r="V836" s="57">
        <f>Tabla1[[#This Row],[VOLUMEN ENVIADO PERMEADO RO (m3)]]</f>
        <v>0</v>
      </c>
      <c r="W836" s="101" t="e">
        <f>Tabla1[[#This Row],[TOTAL CONSUMO AGUA LIMPIA PRODUCCIÓN (m3)]]+Tabla1[[#This Row],[TOTAL CONSUMO AGUA RECHAZO PRODUCCIÓN (m3)]]</f>
        <v>#REF!</v>
      </c>
      <c r="X83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6" s="101">
        <v>0</v>
      </c>
      <c r="Z836" s="101"/>
      <c r="AA836" s="101" t="e">
        <f>+Tabla1[[#This Row],[VOLUMEN CONSUMO AGUA LIMPIA TINTORERIA (m3)]]</f>
        <v>#REF!</v>
      </c>
      <c r="AB836" s="104" t="e">
        <f>Tabla1[[#This Row],[VOLUMEN CONSUMO AGUA LIMPIA TINTORERIA (m3)]]/Tabla1[[#This Row],[TOTAL CONSUMO AGUA PRODUCCIÓN (m3)]]</f>
        <v>#REF!</v>
      </c>
      <c r="AC836" s="101" t="e">
        <f>Tabla1[[#This Row],[TOTAL CONSUMO AGUA LIMPIA PRODUCCIÓN (m3)]]-Tabla1[[#This Row],[VOLUMEN CONSUMO AGUA LIMPIA LAVANDERIA (m3)]]</f>
        <v>#REF!</v>
      </c>
      <c r="AD836" s="101">
        <v>0</v>
      </c>
      <c r="AE836" s="105"/>
      <c r="AF836" s="105">
        <v>65</v>
      </c>
      <c r="AG836" s="105">
        <v>45</v>
      </c>
      <c r="AH836" s="105">
        <f>Tabla1[[#This Row],[VOLUMEN CONSUMO AGUA LIMPIA LAVANDERIA (m3)]]</f>
        <v>0</v>
      </c>
      <c r="AI836" s="104" t="e">
        <f>Tabla1[[#This Row],[VOLUMEN CONSUMO AGUA LIMPIA LAVANDERIA (m3)]]/Tabla1[[#This Row],[TOTAL CONSUMO AGUA PRODUCCIÓN (m3)]]</f>
        <v>#REF!</v>
      </c>
      <c r="AJ836" s="105">
        <f>'[1]Contadores Por Turno 2026'!D838-'[1]Contadores Por Turno 2026'!D837</f>
        <v>0</v>
      </c>
      <c r="AK836" s="105">
        <v>0</v>
      </c>
      <c r="AL836" s="105"/>
      <c r="AM836" s="105">
        <v>19</v>
      </c>
      <c r="AN836" s="105">
        <v>0</v>
      </c>
      <c r="AO836" s="218">
        <f>'[1]Contadores Por Turno 2026'!R838-'[1]Contadores Por Turno 2026'!R837</f>
        <v>0</v>
      </c>
      <c r="AP836" s="104" t="str">
        <f t="shared" si="6"/>
        <v>%</v>
      </c>
      <c r="AQ836" s="218">
        <v>0</v>
      </c>
      <c r="AR836" s="218">
        <v>8</v>
      </c>
      <c r="AS836" s="105">
        <f>'[1]Contadores Por Turno 2026'!L838-'[1]Contadores Por Turno 2026'!L837</f>
        <v>0</v>
      </c>
      <c r="AT836" s="218" t="e">
        <f>#REF!-#REF!</f>
        <v>#REF!</v>
      </c>
      <c r="AU836" s="102">
        <f>'[1]Contadores Por Turno 2026'!U838-'[1]Contadores Por Turno 2026'!U837</f>
        <v>0</v>
      </c>
      <c r="AV836" s="102">
        <f>'[1]Contadores Por Turno 2026'!V838-'[1]Contadores Por Turno 2026'!V837</f>
        <v>0</v>
      </c>
      <c r="AW836" s="102">
        <f>'[1]Contadores Por Turno 2026'!W838-'[1]Contadores Por Turno 2026'!W837</f>
        <v>0</v>
      </c>
      <c r="AX836" s="102"/>
      <c r="AY836" s="345">
        <f>('[1]Contadores Por Turno 2026'!AD838-'[1]Contadores Por Turno 2026'!AD837)</f>
        <v>0</v>
      </c>
      <c r="AZ836" s="345">
        <f>('[1]Contadores Por Turno 2026'!S838-'[1]Contadores Por Turno 2026'!S837)/1000</f>
        <v>0</v>
      </c>
      <c r="BA836" s="225"/>
      <c r="BB836" s="4"/>
    </row>
    <row r="837" spans="1:54" ht="15.75" thickBot="1" x14ac:dyDescent="0.3">
      <c r="A837" s="23">
        <f>+A836</f>
        <v>46301</v>
      </c>
      <c r="B837" s="17">
        <v>2</v>
      </c>
      <c r="C837" s="17">
        <f>WEEKNUM(Tabla1[[#This Row],[FECHA]],2)</f>
        <v>41</v>
      </c>
      <c r="D837" s="17">
        <f>DAY(Tabla1[[#This Row],[FECHA]])</f>
        <v>6</v>
      </c>
      <c r="E837" s="17" t="e">
        <f>#REF!-#REF!</f>
        <v>#REF!</v>
      </c>
      <c r="F837" s="17" t="e">
        <f>#REF!-#REF!</f>
        <v>#REF!</v>
      </c>
      <c r="H83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7" s="17">
        <f>('[1]Contadores Por Turno 2026'!C839-'[1]Contadores Por Turno 2026'!C838)*10</f>
        <v>0</v>
      </c>
      <c r="J837" s="59">
        <f>Tabla1[[#This Row],[ENTRADA RO 1 (m3)]]</f>
        <v>0</v>
      </c>
      <c r="K837" s="59">
        <f>Tabla1[[#This Row],[RECHAZO ETAPA 1 (m3)]]</f>
        <v>0</v>
      </c>
      <c r="L837" s="59">
        <f>Tabla1[[#This Row],[PERMEADO ETAPA 1  (m3)]]</f>
        <v>0</v>
      </c>
      <c r="M837" s="58" t="e">
        <f>1-(Tabla1[[#This Row],[VOLUMEN ENVIADO A RO (m3)]]-Tabla1[[#This Row],[VOLUMEN ENVIADO PERMEADO RO (m3)]])/Tabla1[[#This Row],[VOLUMEN ENVIADO A RO (m3)]]</f>
        <v>#DIV/0!</v>
      </c>
      <c r="N837" s="59">
        <f>('[1]Contadores Por Turno 2026'!N839-'[1]Contadores Por Turno 2026'!N838)/1000</f>
        <v>0</v>
      </c>
      <c r="O837" s="59">
        <f>('[1]Contadores Por Turno 2026'!O839-'[1]Contadores Por Turno 2026'!O838)</f>
        <v>0</v>
      </c>
      <c r="P837" s="59">
        <f>+Tabla1[[#This Row],[ENTRADA RO 1 (m3)]]-Tabla1[[#This Row],[PERMEADO ETAPA 1  (m3)]]</f>
        <v>0</v>
      </c>
      <c r="Q837" s="58" t="e">
        <f>1-(Tabla1[[#This Row],[VOLUMEN ENVIADO A RO (m3)]]-Tabla1[[#This Row],[VOLUMEN ENVIADO PERMEADO RO (m3)]])/Tabla1[[#This Row],[VOLUMEN ENVIADO A RO (m3)]]</f>
        <v>#DIV/0!</v>
      </c>
      <c r="R837" s="59">
        <v>0</v>
      </c>
      <c r="S837" s="59" t="e">
        <f>((#REF!-#REF!))</f>
        <v>#REF!</v>
      </c>
      <c r="T837" s="59" t="e">
        <f>Tabla1[[#This Row],[ENTRADA ETAPA 2 (m3)]]-Tabla1[[#This Row],[PERMEADO ETAPA 2 (m3)]]</f>
        <v>#REF!</v>
      </c>
      <c r="U837" s="58" t="s">
        <v>18</v>
      </c>
      <c r="V837" s="59">
        <f>Tabla1[[#This Row],[VOLUMEN ENVIADO PERMEADO RO (m3)]]</f>
        <v>0</v>
      </c>
      <c r="W837" s="106" t="e">
        <f>Tabla1[[#This Row],[TOTAL CONSUMO AGUA LIMPIA PRODUCCIÓN (m3)]]+Tabla1[[#This Row],[TOTAL CONSUMO AGUA RECHAZO PRODUCCIÓN (m3)]]</f>
        <v>#REF!</v>
      </c>
      <c r="X83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7" s="106">
        <v>0</v>
      </c>
      <c r="Z837" s="106"/>
      <c r="AA837" s="106" t="e">
        <f>+Tabla1[[#This Row],[VOLUMEN CONSUMO AGUA LIMPIA TINTORERIA (m3)]]</f>
        <v>#REF!</v>
      </c>
      <c r="AB837" s="104" t="e">
        <f>Tabla1[[#This Row],[VOLUMEN CONSUMO AGUA LIMPIA TINTORERIA (m3)]]/Tabla1[[#This Row],[TOTAL CONSUMO AGUA PRODUCCIÓN (m3)]]</f>
        <v>#REF!</v>
      </c>
      <c r="AC837" s="106" t="e">
        <f>Tabla1[[#This Row],[TOTAL CONSUMO AGUA LIMPIA PRODUCCIÓN (m3)]]-Tabla1[[#This Row],[VOLUMEN CONSUMO AGUA LIMPIA LAVANDERIA (m3)]]</f>
        <v>#REF!</v>
      </c>
      <c r="AD837" s="106">
        <v>0</v>
      </c>
      <c r="AE837" s="110"/>
      <c r="AF837" s="110">
        <v>65</v>
      </c>
      <c r="AG837" s="110">
        <v>45</v>
      </c>
      <c r="AH837" s="110">
        <f>Tabla1[[#This Row],[VOLUMEN CONSUMO AGUA LIMPIA LAVANDERIA (m3)]]</f>
        <v>0</v>
      </c>
      <c r="AI837" s="104" t="e">
        <f>Tabla1[[#This Row],[VOLUMEN CONSUMO AGUA LIMPIA LAVANDERIA (m3)]]/Tabla1[[#This Row],[TOTAL CONSUMO AGUA PRODUCCIÓN (m3)]]</f>
        <v>#REF!</v>
      </c>
      <c r="AJ837" s="110">
        <f>'[1]Contadores Por Turno 2026'!D839-'[1]Contadores Por Turno 2026'!D838</f>
        <v>0</v>
      </c>
      <c r="AK837" s="110">
        <v>0</v>
      </c>
      <c r="AL837" s="110"/>
      <c r="AM837" s="110">
        <v>19</v>
      </c>
      <c r="AN837" s="110">
        <v>0</v>
      </c>
      <c r="AO837" s="219">
        <f>'[1]Contadores Por Turno 2026'!R839-'[1]Contadores Por Turno 2026'!R838</f>
        <v>0</v>
      </c>
      <c r="AP837" s="109" t="str">
        <f t="shared" si="6"/>
        <v>%</v>
      </c>
      <c r="AQ837" s="219">
        <v>0</v>
      </c>
      <c r="AR837" s="219">
        <v>8</v>
      </c>
      <c r="AS837" s="110">
        <f>'[1]Contadores Por Turno 2026'!L839-'[1]Contadores Por Turno 2026'!L838</f>
        <v>0</v>
      </c>
      <c r="AT837" s="219" t="e">
        <f>#REF!-#REF!</f>
        <v>#REF!</v>
      </c>
      <c r="AU837" s="107">
        <f>'[1]Contadores Por Turno 2026'!U839-'[1]Contadores Por Turno 2026'!U838</f>
        <v>0</v>
      </c>
      <c r="AV837" s="107">
        <f>'[1]Contadores Por Turno 2026'!V839-'[1]Contadores Por Turno 2026'!V838</f>
        <v>0</v>
      </c>
      <c r="AW837" s="107">
        <f>'[1]Contadores Por Turno 2026'!W839-'[1]Contadores Por Turno 2026'!W838</f>
        <v>0</v>
      </c>
      <c r="AX837" s="107"/>
      <c r="AY837" s="346">
        <f>('[1]Contadores Por Turno 2026'!AD839-'[1]Contadores Por Turno 2026'!AD838)</f>
        <v>0</v>
      </c>
      <c r="AZ837" s="346">
        <f>('[1]Contadores Por Turno 2026'!S839-'[1]Contadores Por Turno 2026'!S838)/1000</f>
        <v>0</v>
      </c>
      <c r="BA837" s="225"/>
      <c r="BB837" s="4"/>
    </row>
    <row r="838" spans="1:54" ht="15.75" thickBot="1" x14ac:dyDescent="0.3">
      <c r="A838" s="27">
        <f>+A837</f>
        <v>46301</v>
      </c>
      <c r="B838" s="28">
        <v>3</v>
      </c>
      <c r="C838" s="28">
        <f>WEEKNUM(Tabla1[[#This Row],[FECHA]],2)</f>
        <v>41</v>
      </c>
      <c r="D838" s="28">
        <f>DAY(Tabla1[[#This Row],[FECHA]])</f>
        <v>6</v>
      </c>
      <c r="E838" s="28" t="e">
        <f>#REF!-#REF!</f>
        <v>#REF!</v>
      </c>
      <c r="F838" s="28" t="e">
        <f>#REF!-#REF!</f>
        <v>#REF!</v>
      </c>
      <c r="G838" s="28"/>
      <c r="H83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8" s="28">
        <f>('[1]Contadores Por Turno 2026'!C840-'[1]Contadores Por Turno 2026'!C839)*10</f>
        <v>0</v>
      </c>
      <c r="J838" s="61">
        <f>Tabla1[[#This Row],[ENTRADA RO 1 (m3)]]</f>
        <v>0</v>
      </c>
      <c r="K838" s="61">
        <f>Tabla1[[#This Row],[RECHAZO ETAPA 1 (m3)]]</f>
        <v>0</v>
      </c>
      <c r="L838" s="61">
        <f>Tabla1[[#This Row],[PERMEADO ETAPA 1  (m3)]]</f>
        <v>0</v>
      </c>
      <c r="M838" s="60" t="e">
        <f>1-(Tabla1[[#This Row],[VOLUMEN ENVIADO A RO (m3)]]-Tabla1[[#This Row],[VOLUMEN ENVIADO PERMEADO RO (m3)]])/Tabla1[[#This Row],[VOLUMEN ENVIADO A RO (m3)]]</f>
        <v>#DIV/0!</v>
      </c>
      <c r="N838" s="61">
        <f>('[1]Contadores Por Turno 2026'!N840-'[1]Contadores Por Turno 2026'!N839)/1000</f>
        <v>0</v>
      </c>
      <c r="O838" s="61">
        <f>('[1]Contadores Por Turno 2026'!O840-'[1]Contadores Por Turno 2026'!O839)</f>
        <v>0</v>
      </c>
      <c r="P838" s="61">
        <f>+Tabla1[[#This Row],[ENTRADA RO 1 (m3)]]-Tabla1[[#This Row],[PERMEADO ETAPA 1  (m3)]]</f>
        <v>0</v>
      </c>
      <c r="Q838" s="60" t="e">
        <f>1-(Tabla1[[#This Row],[VOLUMEN ENVIADO A RO (m3)]]-Tabla1[[#This Row],[VOLUMEN ENVIADO PERMEADO RO (m3)]])/Tabla1[[#This Row],[VOLUMEN ENVIADO A RO (m3)]]</f>
        <v>#DIV/0!</v>
      </c>
      <c r="R838" s="61">
        <v>0</v>
      </c>
      <c r="S838" s="61" t="e">
        <f>((#REF!-#REF!))</f>
        <v>#REF!</v>
      </c>
      <c r="T838" s="61" t="e">
        <f>Tabla1[[#This Row],[ENTRADA ETAPA 2 (m3)]]-Tabla1[[#This Row],[PERMEADO ETAPA 2 (m3)]]</f>
        <v>#REF!</v>
      </c>
      <c r="U838" s="60" t="s">
        <v>18</v>
      </c>
      <c r="V838" s="61">
        <f>Tabla1[[#This Row],[VOLUMEN ENVIADO PERMEADO RO (m3)]]</f>
        <v>0</v>
      </c>
      <c r="W838" s="111" t="e">
        <f>Tabla1[[#This Row],[TOTAL CONSUMO AGUA LIMPIA PRODUCCIÓN (m3)]]+Tabla1[[#This Row],[TOTAL CONSUMO AGUA RECHAZO PRODUCCIÓN (m3)]]</f>
        <v>#REF!</v>
      </c>
      <c r="X83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8" s="111">
        <v>0</v>
      </c>
      <c r="Z838" s="111"/>
      <c r="AA838" s="111" t="e">
        <f>+Tabla1[[#This Row],[VOLUMEN CONSUMO AGUA LIMPIA TINTORERIA (m3)]]</f>
        <v>#REF!</v>
      </c>
      <c r="AB838" s="104" t="e">
        <f>Tabla1[[#This Row],[VOLUMEN CONSUMO AGUA LIMPIA TINTORERIA (m3)]]/Tabla1[[#This Row],[TOTAL CONSUMO AGUA PRODUCCIÓN (m3)]]</f>
        <v>#REF!</v>
      </c>
      <c r="AC838" s="111" t="e">
        <f>Tabla1[[#This Row],[TOTAL CONSUMO AGUA LIMPIA PRODUCCIÓN (m3)]]-Tabla1[[#This Row],[VOLUMEN CONSUMO AGUA LIMPIA LAVANDERIA (m3)]]</f>
        <v>#REF!</v>
      </c>
      <c r="AD838" s="111">
        <v>0</v>
      </c>
      <c r="AE838" s="115"/>
      <c r="AF838" s="115">
        <v>65</v>
      </c>
      <c r="AG838" s="115">
        <v>45</v>
      </c>
      <c r="AH838" s="115">
        <f>Tabla1[[#This Row],[VOLUMEN CONSUMO AGUA LIMPIA LAVANDERIA (m3)]]</f>
        <v>0</v>
      </c>
      <c r="AI838" s="104" t="e">
        <f>Tabla1[[#This Row],[VOLUMEN CONSUMO AGUA LIMPIA LAVANDERIA (m3)]]/Tabla1[[#This Row],[TOTAL CONSUMO AGUA PRODUCCIÓN (m3)]]</f>
        <v>#REF!</v>
      </c>
      <c r="AJ838" s="115">
        <f>'[1]Contadores Por Turno 2026'!D840-'[1]Contadores Por Turno 2026'!D839</f>
        <v>0</v>
      </c>
      <c r="AK838" s="115">
        <v>0</v>
      </c>
      <c r="AL838" s="115"/>
      <c r="AM838" s="115">
        <v>19</v>
      </c>
      <c r="AN838" s="115">
        <v>0</v>
      </c>
      <c r="AO838" s="220">
        <f>'[1]Contadores Por Turno 2026'!R840-'[1]Contadores Por Turno 2026'!R839</f>
        <v>0</v>
      </c>
      <c r="AP838" s="114" t="str">
        <f t="shared" si="6"/>
        <v>%</v>
      </c>
      <c r="AQ838" s="220">
        <v>0</v>
      </c>
      <c r="AR838" s="220">
        <v>8</v>
      </c>
      <c r="AS838" s="115">
        <f>'[1]Contadores Por Turno 2026'!L840-'[1]Contadores Por Turno 2026'!L839</f>
        <v>0</v>
      </c>
      <c r="AT838" s="220" t="e">
        <f>#REF!-#REF!</f>
        <v>#REF!</v>
      </c>
      <c r="AU838" s="112">
        <f>'[1]Contadores Por Turno 2026'!U840-'[1]Contadores Por Turno 2026'!U839</f>
        <v>0</v>
      </c>
      <c r="AV838" s="112">
        <f>'[1]Contadores Por Turno 2026'!V840-'[1]Contadores Por Turno 2026'!V839</f>
        <v>0</v>
      </c>
      <c r="AW838" s="112">
        <f>'[1]Contadores Por Turno 2026'!W840-'[1]Contadores Por Turno 2026'!W839</f>
        <v>0</v>
      </c>
      <c r="AX838" s="112"/>
      <c r="AY838" s="112">
        <f>('[1]Contadores Por Turno 2026'!AD840-'[1]Contadores Por Turno 2026'!AD839)</f>
        <v>0</v>
      </c>
      <c r="AZ838" s="112">
        <f>('[1]Contadores Por Turno 2026'!S840-'[1]Contadores Por Turno 2026'!S839)/1000</f>
        <v>0</v>
      </c>
      <c r="BA838" s="225"/>
      <c r="BB838" s="4"/>
    </row>
    <row r="839" spans="1:54" ht="15.75" thickBot="1" x14ac:dyDescent="0.3">
      <c r="A839" s="25">
        <f>+A838+1</f>
        <v>46302</v>
      </c>
      <c r="B839" s="26">
        <v>1</v>
      </c>
      <c r="C839" s="26">
        <f>WEEKNUM(Tabla1[[#This Row],[FECHA]],2)</f>
        <v>41</v>
      </c>
      <c r="D839" s="26">
        <f>DAY(Tabla1[[#This Row],[FECHA]])</f>
        <v>7</v>
      </c>
      <c r="E839" s="26" t="e">
        <f>#REF!-#REF!</f>
        <v>#REF!</v>
      </c>
      <c r="F839" s="26" t="e">
        <f>#REF!-#REF!</f>
        <v>#REF!</v>
      </c>
      <c r="G839" s="26"/>
      <c r="H8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9" s="26">
        <f>('[1]Contadores Por Turno 2026'!C841-'[1]Contadores Por Turno 2026'!C840)*10</f>
        <v>0</v>
      </c>
      <c r="J839" s="57">
        <f>Tabla1[[#This Row],[ENTRADA RO 1 (m3)]]</f>
        <v>0</v>
      </c>
      <c r="K839" s="57">
        <f>Tabla1[[#This Row],[RECHAZO ETAPA 1 (m3)]]</f>
        <v>0</v>
      </c>
      <c r="L839" s="57">
        <f>Tabla1[[#This Row],[PERMEADO ETAPA 1  (m3)]]</f>
        <v>0</v>
      </c>
      <c r="M839" s="56" t="e">
        <f>1-(Tabla1[[#This Row],[VOLUMEN ENVIADO A RO (m3)]]-Tabla1[[#This Row],[VOLUMEN ENVIADO PERMEADO RO (m3)]])/Tabla1[[#This Row],[VOLUMEN ENVIADO A RO (m3)]]</f>
        <v>#DIV/0!</v>
      </c>
      <c r="N839" s="57">
        <f>('[1]Contadores Por Turno 2026'!N841-'[1]Contadores Por Turno 2026'!N840)/1000</f>
        <v>0</v>
      </c>
      <c r="O839" s="57">
        <f>('[1]Contadores Por Turno 2026'!O841-'[1]Contadores Por Turno 2026'!O840)</f>
        <v>0</v>
      </c>
      <c r="P839" s="57">
        <f>+Tabla1[[#This Row],[ENTRADA RO 1 (m3)]]-Tabla1[[#This Row],[PERMEADO ETAPA 1  (m3)]]</f>
        <v>0</v>
      </c>
      <c r="Q839" s="56" t="e">
        <f>1-(Tabla1[[#This Row],[VOLUMEN ENVIADO A RO (m3)]]-Tabla1[[#This Row],[VOLUMEN ENVIADO PERMEADO RO (m3)]])/Tabla1[[#This Row],[VOLUMEN ENVIADO A RO (m3)]]</f>
        <v>#DIV/0!</v>
      </c>
      <c r="R839" s="57">
        <v>0</v>
      </c>
      <c r="S839" s="57" t="e">
        <f>((#REF!-#REF!))</f>
        <v>#REF!</v>
      </c>
      <c r="T839" s="57" t="e">
        <f>Tabla1[[#This Row],[ENTRADA ETAPA 2 (m3)]]-Tabla1[[#This Row],[PERMEADO ETAPA 2 (m3)]]</f>
        <v>#REF!</v>
      </c>
      <c r="U839" s="56" t="s">
        <v>18</v>
      </c>
      <c r="V839" s="57">
        <f>Tabla1[[#This Row],[VOLUMEN ENVIADO PERMEADO RO (m3)]]</f>
        <v>0</v>
      </c>
      <c r="W839" s="101" t="e">
        <f>Tabla1[[#This Row],[TOTAL CONSUMO AGUA LIMPIA PRODUCCIÓN (m3)]]+Tabla1[[#This Row],[TOTAL CONSUMO AGUA RECHAZO PRODUCCIÓN (m3)]]</f>
        <v>#REF!</v>
      </c>
      <c r="X83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9" s="101">
        <v>0</v>
      </c>
      <c r="Z839" s="101"/>
      <c r="AA839" s="101" t="e">
        <f>+Tabla1[[#This Row],[VOLUMEN CONSUMO AGUA LIMPIA TINTORERIA (m3)]]</f>
        <v>#REF!</v>
      </c>
      <c r="AB839" s="104" t="e">
        <f>Tabla1[[#This Row],[VOLUMEN CONSUMO AGUA LIMPIA TINTORERIA (m3)]]/Tabla1[[#This Row],[TOTAL CONSUMO AGUA PRODUCCIÓN (m3)]]</f>
        <v>#REF!</v>
      </c>
      <c r="AC839" s="101" t="e">
        <f>Tabla1[[#This Row],[TOTAL CONSUMO AGUA LIMPIA PRODUCCIÓN (m3)]]-Tabla1[[#This Row],[VOLUMEN CONSUMO AGUA LIMPIA LAVANDERIA (m3)]]</f>
        <v>#REF!</v>
      </c>
      <c r="AD839" s="101">
        <v>0</v>
      </c>
      <c r="AE839" s="105"/>
      <c r="AF839" s="105">
        <v>65</v>
      </c>
      <c r="AG839" s="105">
        <v>45</v>
      </c>
      <c r="AH839" s="105">
        <f>Tabla1[[#This Row],[VOLUMEN CONSUMO AGUA LIMPIA LAVANDERIA (m3)]]</f>
        <v>0</v>
      </c>
      <c r="AI839" s="104" t="e">
        <f>Tabla1[[#This Row],[VOLUMEN CONSUMO AGUA LIMPIA LAVANDERIA (m3)]]/Tabla1[[#This Row],[TOTAL CONSUMO AGUA PRODUCCIÓN (m3)]]</f>
        <v>#REF!</v>
      </c>
      <c r="AJ839" s="105">
        <f>'[1]Contadores Por Turno 2026'!D841-'[1]Contadores Por Turno 2026'!D840</f>
        <v>0</v>
      </c>
      <c r="AK839" s="105">
        <v>0</v>
      </c>
      <c r="AL839" s="105"/>
      <c r="AM839" s="105">
        <v>19</v>
      </c>
      <c r="AN839" s="105">
        <v>0</v>
      </c>
      <c r="AO839" s="218">
        <f>'[1]Contadores Por Turno 2026'!R841-'[1]Contadores Por Turno 2026'!R840</f>
        <v>0</v>
      </c>
      <c r="AP839" s="104" t="str">
        <f t="shared" si="6"/>
        <v>%</v>
      </c>
      <c r="AQ839" s="218">
        <v>0</v>
      </c>
      <c r="AR839" s="218">
        <v>8</v>
      </c>
      <c r="AS839" s="105">
        <f>'[1]Contadores Por Turno 2026'!L841-'[1]Contadores Por Turno 2026'!L840</f>
        <v>0</v>
      </c>
      <c r="AT839" s="218" t="e">
        <f>#REF!-#REF!</f>
        <v>#REF!</v>
      </c>
      <c r="AU839" s="102">
        <f>'[1]Contadores Por Turno 2026'!U841-'[1]Contadores Por Turno 2026'!U840</f>
        <v>0</v>
      </c>
      <c r="AV839" s="102">
        <f>'[1]Contadores Por Turno 2026'!V841-'[1]Contadores Por Turno 2026'!V840</f>
        <v>0</v>
      </c>
      <c r="AW839" s="102">
        <f>'[1]Contadores Por Turno 2026'!W841-'[1]Contadores Por Turno 2026'!W840</f>
        <v>0</v>
      </c>
      <c r="AX839" s="102"/>
      <c r="AY839" s="345">
        <f>('[1]Contadores Por Turno 2026'!AD841-'[1]Contadores Por Turno 2026'!AD840)</f>
        <v>0</v>
      </c>
      <c r="AZ839" s="345">
        <f>('[1]Contadores Por Turno 2026'!S841-'[1]Contadores Por Turno 2026'!S840)/1000</f>
        <v>0</v>
      </c>
      <c r="BA839" s="225"/>
      <c r="BB839" s="4"/>
    </row>
    <row r="840" spans="1:54" ht="15.75" thickBot="1" x14ac:dyDescent="0.3">
      <c r="A840" s="23">
        <f>+A839</f>
        <v>46302</v>
      </c>
      <c r="B840" s="17">
        <v>2</v>
      </c>
      <c r="C840" s="17">
        <f>WEEKNUM(Tabla1[[#This Row],[FECHA]],2)</f>
        <v>41</v>
      </c>
      <c r="D840" s="17">
        <f>DAY(Tabla1[[#This Row],[FECHA]])</f>
        <v>7</v>
      </c>
      <c r="E840" s="17" t="e">
        <f>#REF!-#REF!</f>
        <v>#REF!</v>
      </c>
      <c r="F840" s="17" t="e">
        <f>#REF!-#REF!</f>
        <v>#REF!</v>
      </c>
      <c r="H84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0" s="17">
        <f>('[1]Contadores Por Turno 2026'!C842-'[1]Contadores Por Turno 2026'!C841)*10</f>
        <v>0</v>
      </c>
      <c r="J840" s="59">
        <f>Tabla1[[#This Row],[ENTRADA RO 1 (m3)]]</f>
        <v>0</v>
      </c>
      <c r="K840" s="59">
        <f>Tabla1[[#This Row],[RECHAZO ETAPA 1 (m3)]]</f>
        <v>0</v>
      </c>
      <c r="L840" s="59">
        <f>Tabla1[[#This Row],[PERMEADO ETAPA 1  (m3)]]</f>
        <v>0</v>
      </c>
      <c r="M840" s="58" t="e">
        <f>1-(Tabla1[[#This Row],[VOLUMEN ENVIADO A RO (m3)]]-Tabla1[[#This Row],[VOLUMEN ENVIADO PERMEADO RO (m3)]])/Tabla1[[#This Row],[VOLUMEN ENVIADO A RO (m3)]]</f>
        <v>#DIV/0!</v>
      </c>
      <c r="N840" s="59">
        <f>('[1]Contadores Por Turno 2026'!N842-'[1]Contadores Por Turno 2026'!N841)/1000</f>
        <v>0</v>
      </c>
      <c r="O840" s="59">
        <f>('[1]Contadores Por Turno 2026'!O842-'[1]Contadores Por Turno 2026'!O841)</f>
        <v>0</v>
      </c>
      <c r="P840" s="59">
        <f>+Tabla1[[#This Row],[ENTRADA RO 1 (m3)]]-Tabla1[[#This Row],[PERMEADO ETAPA 1  (m3)]]</f>
        <v>0</v>
      </c>
      <c r="Q840" s="58" t="e">
        <f>1-(Tabla1[[#This Row],[VOLUMEN ENVIADO A RO (m3)]]-Tabla1[[#This Row],[VOLUMEN ENVIADO PERMEADO RO (m3)]])/Tabla1[[#This Row],[VOLUMEN ENVIADO A RO (m3)]]</f>
        <v>#DIV/0!</v>
      </c>
      <c r="R840" s="59">
        <v>0</v>
      </c>
      <c r="S840" s="59" t="e">
        <f>((#REF!-#REF!))</f>
        <v>#REF!</v>
      </c>
      <c r="T840" s="59" t="e">
        <f>Tabla1[[#This Row],[ENTRADA ETAPA 2 (m3)]]-Tabla1[[#This Row],[PERMEADO ETAPA 2 (m3)]]</f>
        <v>#REF!</v>
      </c>
      <c r="U840" s="58" t="s">
        <v>18</v>
      </c>
      <c r="V840" s="59">
        <f>Tabla1[[#This Row],[VOLUMEN ENVIADO PERMEADO RO (m3)]]</f>
        <v>0</v>
      </c>
      <c r="W840" s="106" t="e">
        <f>Tabla1[[#This Row],[TOTAL CONSUMO AGUA LIMPIA PRODUCCIÓN (m3)]]+Tabla1[[#This Row],[TOTAL CONSUMO AGUA RECHAZO PRODUCCIÓN (m3)]]</f>
        <v>#REF!</v>
      </c>
      <c r="X84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0" s="106">
        <v>0</v>
      </c>
      <c r="Z840" s="106"/>
      <c r="AA840" s="106" t="e">
        <f>+Tabla1[[#This Row],[VOLUMEN CONSUMO AGUA LIMPIA TINTORERIA (m3)]]</f>
        <v>#REF!</v>
      </c>
      <c r="AB840" s="104" t="e">
        <f>Tabla1[[#This Row],[VOLUMEN CONSUMO AGUA LIMPIA TINTORERIA (m3)]]/Tabla1[[#This Row],[TOTAL CONSUMO AGUA PRODUCCIÓN (m3)]]</f>
        <v>#REF!</v>
      </c>
      <c r="AC840" s="106" t="e">
        <f>Tabla1[[#This Row],[TOTAL CONSUMO AGUA LIMPIA PRODUCCIÓN (m3)]]-Tabla1[[#This Row],[VOLUMEN CONSUMO AGUA LIMPIA LAVANDERIA (m3)]]</f>
        <v>#REF!</v>
      </c>
      <c r="AD840" s="106">
        <v>0</v>
      </c>
      <c r="AE840" s="110"/>
      <c r="AF840" s="110">
        <v>65</v>
      </c>
      <c r="AG840" s="110">
        <v>45</v>
      </c>
      <c r="AH840" s="110">
        <f>Tabla1[[#This Row],[VOLUMEN CONSUMO AGUA LIMPIA LAVANDERIA (m3)]]</f>
        <v>0</v>
      </c>
      <c r="AI840" s="104" t="e">
        <f>Tabla1[[#This Row],[VOLUMEN CONSUMO AGUA LIMPIA LAVANDERIA (m3)]]/Tabla1[[#This Row],[TOTAL CONSUMO AGUA PRODUCCIÓN (m3)]]</f>
        <v>#REF!</v>
      </c>
      <c r="AJ840" s="110">
        <f>'[1]Contadores Por Turno 2026'!D842-'[1]Contadores Por Turno 2026'!D841</f>
        <v>0</v>
      </c>
      <c r="AK840" s="110">
        <v>0</v>
      </c>
      <c r="AL840" s="110"/>
      <c r="AM840" s="110">
        <v>19</v>
      </c>
      <c r="AN840" s="110">
        <v>0</v>
      </c>
      <c r="AO840" s="219">
        <f>'[1]Contadores Por Turno 2026'!R842-'[1]Contadores Por Turno 2026'!R841</f>
        <v>0</v>
      </c>
      <c r="AP840" s="109" t="str">
        <f t="shared" si="6"/>
        <v>%</v>
      </c>
      <c r="AQ840" s="219">
        <v>80</v>
      </c>
      <c r="AR840" s="219">
        <v>8</v>
      </c>
      <c r="AS840" s="110">
        <f>'[1]Contadores Por Turno 2026'!L842-'[1]Contadores Por Turno 2026'!L841</f>
        <v>0</v>
      </c>
      <c r="AT840" s="219" t="e">
        <f>#REF!-#REF!</f>
        <v>#REF!</v>
      </c>
      <c r="AU840" s="107">
        <f>'[1]Contadores Por Turno 2026'!U842-'[1]Contadores Por Turno 2026'!U841</f>
        <v>0</v>
      </c>
      <c r="AV840" s="107">
        <f>'[1]Contadores Por Turno 2026'!V842-'[1]Contadores Por Turno 2026'!V841</f>
        <v>0</v>
      </c>
      <c r="AW840" s="107">
        <f>'[1]Contadores Por Turno 2026'!W842-'[1]Contadores Por Turno 2026'!W841</f>
        <v>0</v>
      </c>
      <c r="AX840" s="107"/>
      <c r="AY840" s="346">
        <f>('[1]Contadores Por Turno 2026'!AD842-'[1]Contadores Por Turno 2026'!AD841)</f>
        <v>0</v>
      </c>
      <c r="AZ840" s="346">
        <f>('[1]Contadores Por Turno 2026'!S842-'[1]Contadores Por Turno 2026'!S841)/1000</f>
        <v>0</v>
      </c>
      <c r="BA840" s="225"/>
      <c r="BB840" s="4"/>
    </row>
    <row r="841" spans="1:54" ht="15.75" thickBot="1" x14ac:dyDescent="0.3">
      <c r="A841" s="27">
        <f>+A840</f>
        <v>46302</v>
      </c>
      <c r="B841" s="28">
        <v>3</v>
      </c>
      <c r="C841" s="28">
        <f>WEEKNUM(Tabla1[[#This Row],[FECHA]],2)</f>
        <v>41</v>
      </c>
      <c r="D841" s="28">
        <f>DAY(Tabla1[[#This Row],[FECHA]])</f>
        <v>7</v>
      </c>
      <c r="E841" s="28" t="e">
        <f>#REF!-#REF!</f>
        <v>#REF!</v>
      </c>
      <c r="F841" s="28" t="e">
        <f>#REF!-#REF!</f>
        <v>#REF!</v>
      </c>
      <c r="G841" s="28"/>
      <c r="H84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1" s="28">
        <f>('[1]Contadores Por Turno 2026'!C843-'[1]Contadores Por Turno 2026'!C842)*10</f>
        <v>0</v>
      </c>
      <c r="J841" s="61">
        <f>Tabla1[[#This Row],[ENTRADA RO 1 (m3)]]</f>
        <v>0</v>
      </c>
      <c r="K841" s="61">
        <f>Tabla1[[#This Row],[RECHAZO ETAPA 1 (m3)]]</f>
        <v>0</v>
      </c>
      <c r="L841" s="61">
        <f>Tabla1[[#This Row],[PERMEADO ETAPA 1  (m3)]]</f>
        <v>0</v>
      </c>
      <c r="M841" s="60" t="e">
        <f>1-(Tabla1[[#This Row],[VOLUMEN ENVIADO A RO (m3)]]-Tabla1[[#This Row],[VOLUMEN ENVIADO PERMEADO RO (m3)]])/Tabla1[[#This Row],[VOLUMEN ENVIADO A RO (m3)]]</f>
        <v>#DIV/0!</v>
      </c>
      <c r="N841" s="61">
        <f>('[1]Contadores Por Turno 2026'!N843-'[1]Contadores Por Turno 2026'!N842)/1000</f>
        <v>0</v>
      </c>
      <c r="O841" s="61">
        <f>('[1]Contadores Por Turno 2026'!O843-'[1]Contadores Por Turno 2026'!O842)</f>
        <v>0</v>
      </c>
      <c r="P841" s="61">
        <f>+Tabla1[[#This Row],[ENTRADA RO 1 (m3)]]-Tabla1[[#This Row],[PERMEADO ETAPA 1  (m3)]]</f>
        <v>0</v>
      </c>
      <c r="Q841" s="60" t="e">
        <f>1-(Tabla1[[#This Row],[VOLUMEN ENVIADO A RO (m3)]]-Tabla1[[#This Row],[VOLUMEN ENVIADO PERMEADO RO (m3)]])/Tabla1[[#This Row],[VOLUMEN ENVIADO A RO (m3)]]</f>
        <v>#DIV/0!</v>
      </c>
      <c r="R841" s="61">
        <v>0</v>
      </c>
      <c r="S841" s="61" t="e">
        <f>((#REF!-#REF!))</f>
        <v>#REF!</v>
      </c>
      <c r="T841" s="61" t="e">
        <f>Tabla1[[#This Row],[ENTRADA ETAPA 2 (m3)]]-Tabla1[[#This Row],[PERMEADO ETAPA 2 (m3)]]</f>
        <v>#REF!</v>
      </c>
      <c r="U841" s="60" t="s">
        <v>18</v>
      </c>
      <c r="V841" s="61">
        <f>Tabla1[[#This Row],[VOLUMEN ENVIADO PERMEADO RO (m3)]]</f>
        <v>0</v>
      </c>
      <c r="W841" s="111" t="e">
        <f>Tabla1[[#This Row],[TOTAL CONSUMO AGUA LIMPIA PRODUCCIÓN (m3)]]+Tabla1[[#This Row],[TOTAL CONSUMO AGUA RECHAZO PRODUCCIÓN (m3)]]</f>
        <v>#REF!</v>
      </c>
      <c r="X84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1" s="111">
        <v>0</v>
      </c>
      <c r="Z841" s="111"/>
      <c r="AA841" s="111" t="e">
        <f>+Tabla1[[#This Row],[VOLUMEN CONSUMO AGUA LIMPIA TINTORERIA (m3)]]</f>
        <v>#REF!</v>
      </c>
      <c r="AB841" s="104" t="e">
        <f>Tabla1[[#This Row],[VOLUMEN CONSUMO AGUA LIMPIA TINTORERIA (m3)]]/Tabla1[[#This Row],[TOTAL CONSUMO AGUA PRODUCCIÓN (m3)]]</f>
        <v>#REF!</v>
      </c>
      <c r="AC841" s="111" t="e">
        <f>Tabla1[[#This Row],[TOTAL CONSUMO AGUA LIMPIA PRODUCCIÓN (m3)]]-Tabla1[[#This Row],[VOLUMEN CONSUMO AGUA LIMPIA LAVANDERIA (m3)]]</f>
        <v>#REF!</v>
      </c>
      <c r="AD841" s="111">
        <v>0</v>
      </c>
      <c r="AE841" s="115"/>
      <c r="AF841" s="115">
        <v>65</v>
      </c>
      <c r="AG841" s="115">
        <v>45</v>
      </c>
      <c r="AH841" s="115">
        <f>Tabla1[[#This Row],[VOLUMEN CONSUMO AGUA LIMPIA LAVANDERIA (m3)]]</f>
        <v>0</v>
      </c>
      <c r="AI841" s="104" t="e">
        <f>Tabla1[[#This Row],[VOLUMEN CONSUMO AGUA LIMPIA LAVANDERIA (m3)]]/Tabla1[[#This Row],[TOTAL CONSUMO AGUA PRODUCCIÓN (m3)]]</f>
        <v>#REF!</v>
      </c>
      <c r="AJ841" s="115">
        <f>'[1]Contadores Por Turno 2026'!D843-'[1]Contadores Por Turno 2026'!D842</f>
        <v>0</v>
      </c>
      <c r="AK841" s="115">
        <v>0</v>
      </c>
      <c r="AL841" s="115"/>
      <c r="AM841" s="115">
        <v>19</v>
      </c>
      <c r="AN841" s="115">
        <v>0</v>
      </c>
      <c r="AO841" s="220">
        <f>'[1]Contadores Por Turno 2026'!R843-'[1]Contadores Por Turno 2026'!R842</f>
        <v>0</v>
      </c>
      <c r="AP841" s="114" t="str">
        <f t="shared" si="6"/>
        <v>%</v>
      </c>
      <c r="AQ841" s="220">
        <v>0</v>
      </c>
      <c r="AR841" s="220">
        <v>8</v>
      </c>
      <c r="AS841" s="115">
        <f>'[1]Contadores Por Turno 2026'!L843-'[1]Contadores Por Turno 2026'!L842</f>
        <v>0</v>
      </c>
      <c r="AT841" s="220" t="e">
        <f>#REF!-#REF!</f>
        <v>#REF!</v>
      </c>
      <c r="AU841" s="112">
        <f>'[1]Contadores Por Turno 2026'!U843-'[1]Contadores Por Turno 2026'!U842</f>
        <v>0</v>
      </c>
      <c r="AV841" s="112">
        <f>'[1]Contadores Por Turno 2026'!V843-'[1]Contadores Por Turno 2026'!V842</f>
        <v>0</v>
      </c>
      <c r="AW841" s="112">
        <f>'[1]Contadores Por Turno 2026'!W843-'[1]Contadores Por Turno 2026'!W842</f>
        <v>0</v>
      </c>
      <c r="AX841" s="112"/>
      <c r="AY841" s="112">
        <f>('[1]Contadores Por Turno 2026'!AD843-'[1]Contadores Por Turno 2026'!AD842)</f>
        <v>0</v>
      </c>
      <c r="AZ841" s="112">
        <f>('[1]Contadores Por Turno 2026'!S843-'[1]Contadores Por Turno 2026'!S842)/1000</f>
        <v>0</v>
      </c>
      <c r="BA841" s="225"/>
      <c r="BB841" s="4"/>
    </row>
    <row r="842" spans="1:54" ht="15.75" thickBot="1" x14ac:dyDescent="0.3">
      <c r="A842" s="25">
        <f>+A841+1</f>
        <v>46303</v>
      </c>
      <c r="B842" s="26">
        <v>1</v>
      </c>
      <c r="C842" s="26">
        <f>WEEKNUM(Tabla1[[#This Row],[FECHA]],2)</f>
        <v>41</v>
      </c>
      <c r="D842" s="26">
        <f>DAY(Tabla1[[#This Row],[FECHA]])</f>
        <v>8</v>
      </c>
      <c r="E842" s="26" t="e">
        <f>#REF!-#REF!</f>
        <v>#REF!</v>
      </c>
      <c r="F842" s="26" t="e">
        <f>#REF!-#REF!</f>
        <v>#REF!</v>
      </c>
      <c r="G842" s="26"/>
      <c r="H8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2" s="26">
        <f>('[1]Contadores Por Turno 2026'!C844-'[1]Contadores Por Turno 2026'!C843)*10</f>
        <v>0</v>
      </c>
      <c r="J842" s="57">
        <f>Tabla1[[#This Row],[ENTRADA RO 1 (m3)]]</f>
        <v>0</v>
      </c>
      <c r="K842" s="57">
        <f>Tabla1[[#This Row],[RECHAZO ETAPA 1 (m3)]]</f>
        <v>0</v>
      </c>
      <c r="L842" s="57">
        <f>Tabla1[[#This Row],[PERMEADO ETAPA 1  (m3)]]</f>
        <v>0</v>
      </c>
      <c r="M842" s="56" t="e">
        <f>1-(Tabla1[[#This Row],[VOLUMEN ENVIADO A RO (m3)]]-Tabla1[[#This Row],[VOLUMEN ENVIADO PERMEADO RO (m3)]])/Tabla1[[#This Row],[VOLUMEN ENVIADO A RO (m3)]]</f>
        <v>#DIV/0!</v>
      </c>
      <c r="N842" s="57">
        <f>('[1]Contadores Por Turno 2026'!N844-'[1]Contadores Por Turno 2026'!N843)/1000</f>
        <v>0</v>
      </c>
      <c r="O842" s="57">
        <f>('[1]Contadores Por Turno 2026'!O844-'[1]Contadores Por Turno 2026'!O843)</f>
        <v>0</v>
      </c>
      <c r="P842" s="57">
        <f>+Tabla1[[#This Row],[ENTRADA RO 1 (m3)]]-Tabla1[[#This Row],[PERMEADO ETAPA 1  (m3)]]</f>
        <v>0</v>
      </c>
      <c r="Q842" s="56" t="e">
        <f>1-(Tabla1[[#This Row],[VOLUMEN ENVIADO A RO (m3)]]-Tabla1[[#This Row],[VOLUMEN ENVIADO PERMEADO RO (m3)]])/Tabla1[[#This Row],[VOLUMEN ENVIADO A RO (m3)]]</f>
        <v>#DIV/0!</v>
      </c>
      <c r="R842" s="57">
        <v>0</v>
      </c>
      <c r="S842" s="57" t="e">
        <f>((#REF!-#REF!))</f>
        <v>#REF!</v>
      </c>
      <c r="T842" s="57" t="e">
        <f>Tabla1[[#This Row],[ENTRADA ETAPA 2 (m3)]]-Tabla1[[#This Row],[PERMEADO ETAPA 2 (m3)]]</f>
        <v>#REF!</v>
      </c>
      <c r="U842" s="56" t="s">
        <v>18</v>
      </c>
      <c r="V842" s="57">
        <f>Tabla1[[#This Row],[VOLUMEN ENVIADO PERMEADO RO (m3)]]</f>
        <v>0</v>
      </c>
      <c r="W842" s="101" t="e">
        <f>Tabla1[[#This Row],[TOTAL CONSUMO AGUA LIMPIA PRODUCCIÓN (m3)]]+Tabla1[[#This Row],[TOTAL CONSUMO AGUA RECHAZO PRODUCCIÓN (m3)]]</f>
        <v>#REF!</v>
      </c>
      <c r="X84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2" s="101">
        <v>0</v>
      </c>
      <c r="Z842" s="101"/>
      <c r="AA842" s="101" t="e">
        <f>+Tabla1[[#This Row],[VOLUMEN CONSUMO AGUA LIMPIA TINTORERIA (m3)]]</f>
        <v>#REF!</v>
      </c>
      <c r="AB842" s="104" t="e">
        <f>Tabla1[[#This Row],[VOLUMEN CONSUMO AGUA LIMPIA TINTORERIA (m3)]]/Tabla1[[#This Row],[TOTAL CONSUMO AGUA PRODUCCIÓN (m3)]]</f>
        <v>#REF!</v>
      </c>
      <c r="AC842" s="101" t="e">
        <f>Tabla1[[#This Row],[TOTAL CONSUMO AGUA LIMPIA PRODUCCIÓN (m3)]]-Tabla1[[#This Row],[VOLUMEN CONSUMO AGUA LIMPIA LAVANDERIA (m3)]]</f>
        <v>#REF!</v>
      </c>
      <c r="AD842" s="101">
        <v>0</v>
      </c>
      <c r="AE842" s="105"/>
      <c r="AF842" s="105">
        <v>65</v>
      </c>
      <c r="AG842" s="105">
        <v>45</v>
      </c>
      <c r="AH842" s="105">
        <f>Tabla1[[#This Row],[VOLUMEN CONSUMO AGUA LIMPIA LAVANDERIA (m3)]]</f>
        <v>0</v>
      </c>
      <c r="AI842" s="104" t="e">
        <f>Tabla1[[#This Row],[VOLUMEN CONSUMO AGUA LIMPIA LAVANDERIA (m3)]]/Tabla1[[#This Row],[TOTAL CONSUMO AGUA PRODUCCIÓN (m3)]]</f>
        <v>#REF!</v>
      </c>
      <c r="AJ842" s="105">
        <f>'[1]Contadores Por Turno 2026'!D844-'[1]Contadores Por Turno 2026'!D843</f>
        <v>0</v>
      </c>
      <c r="AK842" s="105">
        <v>0</v>
      </c>
      <c r="AL842" s="105"/>
      <c r="AM842" s="105">
        <v>19</v>
      </c>
      <c r="AN842" s="105">
        <v>0</v>
      </c>
      <c r="AO842" s="218">
        <f>'[1]Contadores Por Turno 2026'!R844-'[1]Contadores Por Turno 2026'!R843</f>
        <v>0</v>
      </c>
      <c r="AP842" s="104" t="str">
        <f t="shared" si="6"/>
        <v>%</v>
      </c>
      <c r="AQ842" s="218">
        <v>0</v>
      </c>
      <c r="AR842" s="218">
        <v>8</v>
      </c>
      <c r="AS842" s="105">
        <f>'[1]Contadores Por Turno 2026'!L844-'[1]Contadores Por Turno 2026'!L843</f>
        <v>0</v>
      </c>
      <c r="AT842" s="218" t="e">
        <f>#REF!-#REF!</f>
        <v>#REF!</v>
      </c>
      <c r="AU842" s="102">
        <f>'[1]Contadores Por Turno 2026'!U844-'[1]Contadores Por Turno 2026'!U843</f>
        <v>0</v>
      </c>
      <c r="AV842" s="102">
        <f>'[1]Contadores Por Turno 2026'!V844-'[1]Contadores Por Turno 2026'!V843</f>
        <v>0</v>
      </c>
      <c r="AW842" s="102">
        <f>'[1]Contadores Por Turno 2026'!W844-'[1]Contadores Por Turno 2026'!W843</f>
        <v>0</v>
      </c>
      <c r="AX842" s="102"/>
      <c r="AY842" s="345">
        <f>('[1]Contadores Por Turno 2026'!AD844-'[1]Contadores Por Turno 2026'!AD843)</f>
        <v>0</v>
      </c>
      <c r="AZ842" s="345">
        <f>('[1]Contadores Por Turno 2026'!S844-'[1]Contadores Por Turno 2026'!S843)/1000</f>
        <v>0</v>
      </c>
      <c r="BA842" s="225"/>
      <c r="BB842" s="4"/>
    </row>
    <row r="843" spans="1:54" ht="15.75" thickBot="1" x14ac:dyDescent="0.3">
      <c r="A843" s="23">
        <f>+A842</f>
        <v>46303</v>
      </c>
      <c r="B843" s="17">
        <v>2</v>
      </c>
      <c r="C843" s="17">
        <f>WEEKNUM(Tabla1[[#This Row],[FECHA]],2)</f>
        <v>41</v>
      </c>
      <c r="D843" s="17">
        <f>DAY(Tabla1[[#This Row],[FECHA]])</f>
        <v>8</v>
      </c>
      <c r="E843" s="17" t="e">
        <f>#REF!-#REF!</f>
        <v>#REF!</v>
      </c>
      <c r="F843" s="17" t="e">
        <f>#REF!-#REF!</f>
        <v>#REF!</v>
      </c>
      <c r="H84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3" s="17">
        <f>('[1]Contadores Por Turno 2026'!C845-'[1]Contadores Por Turno 2026'!C844)*10</f>
        <v>0</v>
      </c>
      <c r="J843" s="59">
        <f>Tabla1[[#This Row],[ENTRADA RO 1 (m3)]]</f>
        <v>0</v>
      </c>
      <c r="K843" s="59">
        <f>Tabla1[[#This Row],[RECHAZO ETAPA 1 (m3)]]</f>
        <v>0</v>
      </c>
      <c r="L843" s="59">
        <f>Tabla1[[#This Row],[PERMEADO ETAPA 1  (m3)]]</f>
        <v>0</v>
      </c>
      <c r="M843" s="58" t="e">
        <f>1-(Tabla1[[#This Row],[VOLUMEN ENVIADO A RO (m3)]]-Tabla1[[#This Row],[VOLUMEN ENVIADO PERMEADO RO (m3)]])/Tabla1[[#This Row],[VOLUMEN ENVIADO A RO (m3)]]</f>
        <v>#DIV/0!</v>
      </c>
      <c r="N843" s="59">
        <f>('[1]Contadores Por Turno 2026'!N845-'[1]Contadores Por Turno 2026'!N844)/1000</f>
        <v>0</v>
      </c>
      <c r="O843" s="59">
        <f>('[1]Contadores Por Turno 2026'!O845-'[1]Contadores Por Turno 2026'!O844)</f>
        <v>0</v>
      </c>
      <c r="P843" s="59">
        <f>+Tabla1[[#This Row],[ENTRADA RO 1 (m3)]]-Tabla1[[#This Row],[PERMEADO ETAPA 1  (m3)]]</f>
        <v>0</v>
      </c>
      <c r="Q843" s="58" t="e">
        <f>1-(Tabla1[[#This Row],[VOLUMEN ENVIADO A RO (m3)]]-Tabla1[[#This Row],[VOLUMEN ENVIADO PERMEADO RO (m3)]])/Tabla1[[#This Row],[VOLUMEN ENVIADO A RO (m3)]]</f>
        <v>#DIV/0!</v>
      </c>
      <c r="R843" s="59">
        <v>0</v>
      </c>
      <c r="S843" s="59" t="e">
        <f>((#REF!-#REF!))</f>
        <v>#REF!</v>
      </c>
      <c r="T843" s="59" t="e">
        <f>Tabla1[[#This Row],[ENTRADA ETAPA 2 (m3)]]-Tabla1[[#This Row],[PERMEADO ETAPA 2 (m3)]]</f>
        <v>#REF!</v>
      </c>
      <c r="U843" s="58" t="s">
        <v>18</v>
      </c>
      <c r="V843" s="59">
        <f>Tabla1[[#This Row],[VOLUMEN ENVIADO PERMEADO RO (m3)]]</f>
        <v>0</v>
      </c>
      <c r="W843" s="106" t="e">
        <f>Tabla1[[#This Row],[TOTAL CONSUMO AGUA LIMPIA PRODUCCIÓN (m3)]]+Tabla1[[#This Row],[TOTAL CONSUMO AGUA RECHAZO PRODUCCIÓN (m3)]]</f>
        <v>#REF!</v>
      </c>
      <c r="X84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3" s="106">
        <v>0</v>
      </c>
      <c r="Z843" s="106"/>
      <c r="AA843" s="106" t="e">
        <f>+Tabla1[[#This Row],[VOLUMEN CONSUMO AGUA LIMPIA TINTORERIA (m3)]]</f>
        <v>#REF!</v>
      </c>
      <c r="AB843" s="104" t="e">
        <f>Tabla1[[#This Row],[VOLUMEN CONSUMO AGUA LIMPIA TINTORERIA (m3)]]/Tabla1[[#This Row],[TOTAL CONSUMO AGUA PRODUCCIÓN (m3)]]</f>
        <v>#REF!</v>
      </c>
      <c r="AC843" s="106" t="e">
        <f>Tabla1[[#This Row],[TOTAL CONSUMO AGUA LIMPIA PRODUCCIÓN (m3)]]-Tabla1[[#This Row],[VOLUMEN CONSUMO AGUA LIMPIA LAVANDERIA (m3)]]</f>
        <v>#REF!</v>
      </c>
      <c r="AD843" s="106">
        <v>0</v>
      </c>
      <c r="AE843" s="110"/>
      <c r="AF843" s="110">
        <v>65</v>
      </c>
      <c r="AG843" s="110">
        <v>45</v>
      </c>
      <c r="AH843" s="110">
        <f>Tabla1[[#This Row],[VOLUMEN CONSUMO AGUA LIMPIA LAVANDERIA (m3)]]</f>
        <v>0</v>
      </c>
      <c r="AI843" s="104" t="e">
        <f>Tabla1[[#This Row],[VOLUMEN CONSUMO AGUA LIMPIA LAVANDERIA (m3)]]/Tabla1[[#This Row],[TOTAL CONSUMO AGUA PRODUCCIÓN (m3)]]</f>
        <v>#REF!</v>
      </c>
      <c r="AJ843" s="110">
        <f>'[1]Contadores Por Turno 2026'!D845-'[1]Contadores Por Turno 2026'!D844</f>
        <v>0</v>
      </c>
      <c r="AK843" s="110">
        <v>0</v>
      </c>
      <c r="AL843" s="110"/>
      <c r="AM843" s="110">
        <v>19</v>
      </c>
      <c r="AN843" s="110">
        <v>0</v>
      </c>
      <c r="AO843" s="219">
        <f>'[1]Contadores Por Turno 2026'!R845-'[1]Contadores Por Turno 2026'!R844</f>
        <v>0</v>
      </c>
      <c r="AP843" s="109" t="str">
        <f t="shared" si="6"/>
        <v>%</v>
      </c>
      <c r="AQ843" s="219">
        <v>0</v>
      </c>
      <c r="AR843" s="219">
        <v>8</v>
      </c>
      <c r="AS843" s="110">
        <f>'[1]Contadores Por Turno 2026'!L845-'[1]Contadores Por Turno 2026'!L844</f>
        <v>0</v>
      </c>
      <c r="AT843" s="219" t="e">
        <f>#REF!-#REF!</f>
        <v>#REF!</v>
      </c>
      <c r="AU843" s="107">
        <f>'[1]Contadores Por Turno 2026'!U845-'[1]Contadores Por Turno 2026'!U844</f>
        <v>0</v>
      </c>
      <c r="AV843" s="107">
        <f>'[1]Contadores Por Turno 2026'!V845-'[1]Contadores Por Turno 2026'!V844</f>
        <v>0</v>
      </c>
      <c r="AW843" s="107">
        <f>'[1]Contadores Por Turno 2026'!W845-'[1]Contadores Por Turno 2026'!W844</f>
        <v>0</v>
      </c>
      <c r="AX843" s="107"/>
      <c r="AY843" s="346">
        <f>('[1]Contadores Por Turno 2026'!AD845-'[1]Contadores Por Turno 2026'!AD844)</f>
        <v>0</v>
      </c>
      <c r="AZ843" s="346">
        <f>('[1]Contadores Por Turno 2026'!S845-'[1]Contadores Por Turno 2026'!S844)/1000</f>
        <v>0</v>
      </c>
      <c r="BA843" s="225"/>
      <c r="BB843" s="4"/>
    </row>
    <row r="844" spans="1:54" ht="15.75" thickBot="1" x14ac:dyDescent="0.3">
      <c r="A844" s="27">
        <f>+A843</f>
        <v>46303</v>
      </c>
      <c r="B844" s="28">
        <v>3</v>
      </c>
      <c r="C844" s="28">
        <f>WEEKNUM(Tabla1[[#This Row],[FECHA]],2)</f>
        <v>41</v>
      </c>
      <c r="D844" s="28">
        <f>DAY(Tabla1[[#This Row],[FECHA]])</f>
        <v>8</v>
      </c>
      <c r="E844" s="28" t="e">
        <f>#REF!-#REF!</f>
        <v>#REF!</v>
      </c>
      <c r="F844" s="28" t="e">
        <f>#REF!-#REF!</f>
        <v>#REF!</v>
      </c>
      <c r="G844" s="28"/>
      <c r="H84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4" s="28">
        <f>('[1]Contadores Por Turno 2026'!C846-'[1]Contadores Por Turno 2026'!C845)*10</f>
        <v>0</v>
      </c>
      <c r="J844" s="61">
        <f>Tabla1[[#This Row],[ENTRADA RO 1 (m3)]]</f>
        <v>0</v>
      </c>
      <c r="K844" s="61">
        <f>Tabla1[[#This Row],[RECHAZO ETAPA 1 (m3)]]</f>
        <v>0</v>
      </c>
      <c r="L844" s="61">
        <f>Tabla1[[#This Row],[PERMEADO ETAPA 1  (m3)]]</f>
        <v>0</v>
      </c>
      <c r="M844" s="60" t="e">
        <f>1-(Tabla1[[#This Row],[VOLUMEN ENVIADO A RO (m3)]]-Tabla1[[#This Row],[VOLUMEN ENVIADO PERMEADO RO (m3)]])/Tabla1[[#This Row],[VOLUMEN ENVIADO A RO (m3)]]</f>
        <v>#DIV/0!</v>
      </c>
      <c r="N844" s="61">
        <f>('[1]Contadores Por Turno 2026'!N846-'[1]Contadores Por Turno 2026'!N845)/1000</f>
        <v>0</v>
      </c>
      <c r="O844" s="61">
        <f>('[1]Contadores Por Turno 2026'!O846-'[1]Contadores Por Turno 2026'!O845)</f>
        <v>0</v>
      </c>
      <c r="P844" s="61">
        <f>+Tabla1[[#This Row],[ENTRADA RO 1 (m3)]]-Tabla1[[#This Row],[PERMEADO ETAPA 1  (m3)]]</f>
        <v>0</v>
      </c>
      <c r="Q844" s="60" t="e">
        <f>1-(Tabla1[[#This Row],[VOLUMEN ENVIADO A RO (m3)]]-Tabla1[[#This Row],[VOLUMEN ENVIADO PERMEADO RO (m3)]])/Tabla1[[#This Row],[VOLUMEN ENVIADO A RO (m3)]]</f>
        <v>#DIV/0!</v>
      </c>
      <c r="R844" s="61">
        <v>0</v>
      </c>
      <c r="S844" s="61" t="e">
        <f>((#REF!-#REF!))</f>
        <v>#REF!</v>
      </c>
      <c r="T844" s="61" t="e">
        <f>Tabla1[[#This Row],[ENTRADA ETAPA 2 (m3)]]-Tabla1[[#This Row],[PERMEADO ETAPA 2 (m3)]]</f>
        <v>#REF!</v>
      </c>
      <c r="U844" s="60" t="s">
        <v>18</v>
      </c>
      <c r="V844" s="61">
        <f>Tabla1[[#This Row],[VOLUMEN ENVIADO PERMEADO RO (m3)]]</f>
        <v>0</v>
      </c>
      <c r="W844" s="111" t="e">
        <f>Tabla1[[#This Row],[TOTAL CONSUMO AGUA LIMPIA PRODUCCIÓN (m3)]]+Tabla1[[#This Row],[TOTAL CONSUMO AGUA RECHAZO PRODUCCIÓN (m3)]]</f>
        <v>#REF!</v>
      </c>
      <c r="X84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4" s="111">
        <v>0</v>
      </c>
      <c r="Z844" s="111"/>
      <c r="AA844" s="111" t="e">
        <f>+Tabla1[[#This Row],[VOLUMEN CONSUMO AGUA LIMPIA TINTORERIA (m3)]]</f>
        <v>#REF!</v>
      </c>
      <c r="AB844" s="104" t="e">
        <f>Tabla1[[#This Row],[VOLUMEN CONSUMO AGUA LIMPIA TINTORERIA (m3)]]/Tabla1[[#This Row],[TOTAL CONSUMO AGUA PRODUCCIÓN (m3)]]</f>
        <v>#REF!</v>
      </c>
      <c r="AC844" s="111" t="e">
        <f>Tabla1[[#This Row],[TOTAL CONSUMO AGUA LIMPIA PRODUCCIÓN (m3)]]-Tabla1[[#This Row],[VOLUMEN CONSUMO AGUA LIMPIA LAVANDERIA (m3)]]</f>
        <v>#REF!</v>
      </c>
      <c r="AD844" s="111">
        <v>0</v>
      </c>
      <c r="AE844" s="115"/>
      <c r="AF844" s="115">
        <v>65</v>
      </c>
      <c r="AG844" s="115">
        <v>45</v>
      </c>
      <c r="AH844" s="115">
        <f>Tabla1[[#This Row],[VOLUMEN CONSUMO AGUA LIMPIA LAVANDERIA (m3)]]</f>
        <v>0</v>
      </c>
      <c r="AI844" s="104" t="e">
        <f>Tabla1[[#This Row],[VOLUMEN CONSUMO AGUA LIMPIA LAVANDERIA (m3)]]/Tabla1[[#This Row],[TOTAL CONSUMO AGUA PRODUCCIÓN (m3)]]</f>
        <v>#REF!</v>
      </c>
      <c r="AJ844" s="115">
        <f>'[1]Contadores Por Turno 2026'!D846-'[1]Contadores Por Turno 2026'!D845</f>
        <v>0</v>
      </c>
      <c r="AK844" s="115">
        <v>0</v>
      </c>
      <c r="AL844" s="115"/>
      <c r="AM844" s="115">
        <v>19</v>
      </c>
      <c r="AN844" s="115">
        <v>0</v>
      </c>
      <c r="AO844" s="220">
        <f>'[1]Contadores Por Turno 2026'!R846-'[1]Contadores Por Turno 2026'!R845</f>
        <v>0</v>
      </c>
      <c r="AP844" s="114" t="str">
        <f t="shared" si="6"/>
        <v>%</v>
      </c>
      <c r="AQ844" s="220">
        <v>0</v>
      </c>
      <c r="AR844" s="220">
        <v>8</v>
      </c>
      <c r="AS844" s="115">
        <f>'[1]Contadores Por Turno 2026'!L846-'[1]Contadores Por Turno 2026'!L845</f>
        <v>0</v>
      </c>
      <c r="AT844" s="220" t="e">
        <f>#REF!-#REF!</f>
        <v>#REF!</v>
      </c>
      <c r="AU844" s="112">
        <f>'[1]Contadores Por Turno 2026'!U846-'[1]Contadores Por Turno 2026'!U845</f>
        <v>0</v>
      </c>
      <c r="AV844" s="112">
        <f>'[1]Contadores Por Turno 2026'!V846-'[1]Contadores Por Turno 2026'!V845</f>
        <v>0</v>
      </c>
      <c r="AW844" s="112">
        <f>'[1]Contadores Por Turno 2026'!W846-'[1]Contadores Por Turno 2026'!W845</f>
        <v>0</v>
      </c>
      <c r="AX844" s="112"/>
      <c r="AY844" s="112">
        <f>('[1]Contadores Por Turno 2026'!AD846-'[1]Contadores Por Turno 2026'!AD845)</f>
        <v>0</v>
      </c>
      <c r="AZ844" s="112">
        <f>('[1]Contadores Por Turno 2026'!S846-'[1]Contadores Por Turno 2026'!S845)/1000</f>
        <v>0</v>
      </c>
      <c r="BA844" s="225"/>
      <c r="BB844" s="4"/>
    </row>
    <row r="845" spans="1:54" ht="15.75" thickBot="1" x14ac:dyDescent="0.3">
      <c r="A845" s="25">
        <f>+A844+1</f>
        <v>46304</v>
      </c>
      <c r="B845" s="26">
        <v>1</v>
      </c>
      <c r="C845" s="26">
        <f>WEEKNUM(Tabla1[[#This Row],[FECHA]],2)</f>
        <v>41</v>
      </c>
      <c r="D845" s="26">
        <f>DAY(Tabla1[[#This Row],[FECHA]])</f>
        <v>9</v>
      </c>
      <c r="E845" s="26" t="e">
        <f>#REF!-#REF!</f>
        <v>#REF!</v>
      </c>
      <c r="F845" s="26" t="e">
        <f>#REF!-#REF!</f>
        <v>#REF!</v>
      </c>
      <c r="G845" s="26"/>
      <c r="H8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5" s="26">
        <f>('[1]Contadores Por Turno 2026'!C847-'[1]Contadores Por Turno 2026'!C846)*10</f>
        <v>0</v>
      </c>
      <c r="J845" s="57">
        <f>Tabla1[[#This Row],[ENTRADA RO 1 (m3)]]</f>
        <v>0</v>
      </c>
      <c r="K845" s="57">
        <f>Tabla1[[#This Row],[RECHAZO ETAPA 1 (m3)]]</f>
        <v>0</v>
      </c>
      <c r="L845" s="57">
        <f>Tabla1[[#This Row],[PERMEADO ETAPA 1  (m3)]]</f>
        <v>0</v>
      </c>
      <c r="M845" s="56" t="e">
        <f>1-(Tabla1[[#This Row],[VOLUMEN ENVIADO A RO (m3)]]-Tabla1[[#This Row],[VOLUMEN ENVIADO PERMEADO RO (m3)]])/Tabla1[[#This Row],[VOLUMEN ENVIADO A RO (m3)]]</f>
        <v>#DIV/0!</v>
      </c>
      <c r="N845" s="57">
        <f>('[1]Contadores Por Turno 2026'!N847-'[1]Contadores Por Turno 2026'!N846)/1000</f>
        <v>0</v>
      </c>
      <c r="O845" s="57">
        <f>('[1]Contadores Por Turno 2026'!O847-'[1]Contadores Por Turno 2026'!O846)</f>
        <v>0</v>
      </c>
      <c r="P845" s="57">
        <f>+Tabla1[[#This Row],[ENTRADA RO 1 (m3)]]-Tabla1[[#This Row],[PERMEADO ETAPA 1  (m3)]]</f>
        <v>0</v>
      </c>
      <c r="Q845" s="56" t="e">
        <f>1-(Tabla1[[#This Row],[VOLUMEN ENVIADO A RO (m3)]]-Tabla1[[#This Row],[VOLUMEN ENVIADO PERMEADO RO (m3)]])/Tabla1[[#This Row],[VOLUMEN ENVIADO A RO (m3)]]</f>
        <v>#DIV/0!</v>
      </c>
      <c r="R845" s="57">
        <v>0</v>
      </c>
      <c r="S845" s="57" t="e">
        <f>((#REF!-#REF!))</f>
        <v>#REF!</v>
      </c>
      <c r="T845" s="57" t="e">
        <f>Tabla1[[#This Row],[ENTRADA ETAPA 2 (m3)]]-Tabla1[[#This Row],[PERMEADO ETAPA 2 (m3)]]</f>
        <v>#REF!</v>
      </c>
      <c r="U845" s="56" t="s">
        <v>18</v>
      </c>
      <c r="V845" s="57">
        <f>Tabla1[[#This Row],[VOLUMEN ENVIADO PERMEADO RO (m3)]]</f>
        <v>0</v>
      </c>
      <c r="W845" s="101" t="e">
        <f>Tabla1[[#This Row],[TOTAL CONSUMO AGUA LIMPIA PRODUCCIÓN (m3)]]+Tabla1[[#This Row],[TOTAL CONSUMO AGUA RECHAZO PRODUCCIÓN (m3)]]</f>
        <v>#REF!</v>
      </c>
      <c r="X84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5" s="101">
        <v>0</v>
      </c>
      <c r="Z845" s="101"/>
      <c r="AA845" s="101" t="e">
        <f>+Tabla1[[#This Row],[VOLUMEN CONSUMO AGUA LIMPIA TINTORERIA (m3)]]</f>
        <v>#REF!</v>
      </c>
      <c r="AB845" s="104" t="e">
        <f>Tabla1[[#This Row],[VOLUMEN CONSUMO AGUA LIMPIA TINTORERIA (m3)]]/Tabla1[[#This Row],[TOTAL CONSUMO AGUA PRODUCCIÓN (m3)]]</f>
        <v>#REF!</v>
      </c>
      <c r="AC845" s="101" t="e">
        <f>Tabla1[[#This Row],[TOTAL CONSUMO AGUA LIMPIA PRODUCCIÓN (m3)]]-Tabla1[[#This Row],[VOLUMEN CONSUMO AGUA LIMPIA LAVANDERIA (m3)]]</f>
        <v>#REF!</v>
      </c>
      <c r="AD845" s="101">
        <v>0</v>
      </c>
      <c r="AE845" s="105"/>
      <c r="AF845" s="105">
        <v>65</v>
      </c>
      <c r="AG845" s="105">
        <v>45</v>
      </c>
      <c r="AH845" s="105">
        <f>Tabla1[[#This Row],[VOLUMEN CONSUMO AGUA LIMPIA LAVANDERIA (m3)]]</f>
        <v>0</v>
      </c>
      <c r="AI845" s="104" t="e">
        <f>Tabla1[[#This Row],[VOLUMEN CONSUMO AGUA LIMPIA LAVANDERIA (m3)]]/Tabla1[[#This Row],[TOTAL CONSUMO AGUA PRODUCCIÓN (m3)]]</f>
        <v>#REF!</v>
      </c>
      <c r="AJ845" s="105">
        <f>'[1]Contadores Por Turno 2026'!D847-'[1]Contadores Por Turno 2026'!D846</f>
        <v>0</v>
      </c>
      <c r="AK845" s="105">
        <v>0</v>
      </c>
      <c r="AL845" s="105"/>
      <c r="AM845" s="105">
        <v>19</v>
      </c>
      <c r="AN845" s="105">
        <v>0</v>
      </c>
      <c r="AO845" s="218">
        <f>'[1]Contadores Por Turno 2026'!R847-'[1]Contadores Por Turno 2026'!R846</f>
        <v>0</v>
      </c>
      <c r="AP845" s="104" t="str">
        <f t="shared" si="6"/>
        <v>%</v>
      </c>
      <c r="AQ845" s="218">
        <v>0</v>
      </c>
      <c r="AR845" s="218">
        <v>8</v>
      </c>
      <c r="AS845" s="105">
        <f>'[1]Contadores Por Turno 2026'!L847-'[1]Contadores Por Turno 2026'!L846</f>
        <v>0</v>
      </c>
      <c r="AT845" s="218" t="e">
        <f>#REF!-#REF!</f>
        <v>#REF!</v>
      </c>
      <c r="AU845" s="102">
        <f>'[1]Contadores Por Turno 2026'!U847-'[1]Contadores Por Turno 2026'!U846</f>
        <v>0</v>
      </c>
      <c r="AV845" s="102">
        <f>'[1]Contadores Por Turno 2026'!V847-'[1]Contadores Por Turno 2026'!V846</f>
        <v>0</v>
      </c>
      <c r="AW845" s="102">
        <f>'[1]Contadores Por Turno 2026'!W847-'[1]Contadores Por Turno 2026'!W846</f>
        <v>0</v>
      </c>
      <c r="AX845" s="102"/>
      <c r="AY845" s="345">
        <f>('[1]Contadores Por Turno 2026'!AD847-'[1]Contadores Por Turno 2026'!AD846)</f>
        <v>0</v>
      </c>
      <c r="AZ845" s="345">
        <f>('[1]Contadores Por Turno 2026'!S847-'[1]Contadores Por Turno 2026'!S846)/1000</f>
        <v>0</v>
      </c>
      <c r="BA845" s="225"/>
      <c r="BB845" s="4"/>
    </row>
    <row r="846" spans="1:54" ht="15.75" thickBot="1" x14ac:dyDescent="0.3">
      <c r="A846" s="23">
        <f>+A845</f>
        <v>46304</v>
      </c>
      <c r="B846" s="17">
        <v>2</v>
      </c>
      <c r="C846" s="17">
        <f>WEEKNUM(Tabla1[[#This Row],[FECHA]],2)</f>
        <v>41</v>
      </c>
      <c r="D846" s="17">
        <f>DAY(Tabla1[[#This Row],[FECHA]])</f>
        <v>9</v>
      </c>
      <c r="E846" s="17" t="e">
        <f>#REF!-#REF!</f>
        <v>#REF!</v>
      </c>
      <c r="F846" s="17" t="e">
        <f>#REF!-#REF!</f>
        <v>#REF!</v>
      </c>
      <c r="H84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6" s="17">
        <f>('[1]Contadores Por Turno 2026'!C848-'[1]Contadores Por Turno 2026'!C847)*10</f>
        <v>0</v>
      </c>
      <c r="J846" s="59">
        <f>Tabla1[[#This Row],[ENTRADA RO 1 (m3)]]</f>
        <v>0</v>
      </c>
      <c r="K846" s="59">
        <f>Tabla1[[#This Row],[RECHAZO ETAPA 1 (m3)]]</f>
        <v>0</v>
      </c>
      <c r="L846" s="59">
        <f>Tabla1[[#This Row],[PERMEADO ETAPA 1  (m3)]]</f>
        <v>0</v>
      </c>
      <c r="M846" s="58" t="e">
        <f>1-(Tabla1[[#This Row],[VOLUMEN ENVIADO A RO (m3)]]-Tabla1[[#This Row],[VOLUMEN ENVIADO PERMEADO RO (m3)]])/Tabla1[[#This Row],[VOLUMEN ENVIADO A RO (m3)]]</f>
        <v>#DIV/0!</v>
      </c>
      <c r="N846" s="59">
        <f>('[1]Contadores Por Turno 2026'!N848-'[1]Contadores Por Turno 2026'!N847)/1000</f>
        <v>0</v>
      </c>
      <c r="O846" s="59">
        <f>('[1]Contadores Por Turno 2026'!O848-'[1]Contadores Por Turno 2026'!O847)</f>
        <v>0</v>
      </c>
      <c r="P846" s="59">
        <f>+Tabla1[[#This Row],[ENTRADA RO 1 (m3)]]-Tabla1[[#This Row],[PERMEADO ETAPA 1  (m3)]]</f>
        <v>0</v>
      </c>
      <c r="Q846" s="58" t="e">
        <f>1-(Tabla1[[#This Row],[VOLUMEN ENVIADO A RO (m3)]]-Tabla1[[#This Row],[VOLUMEN ENVIADO PERMEADO RO (m3)]])/Tabla1[[#This Row],[VOLUMEN ENVIADO A RO (m3)]]</f>
        <v>#DIV/0!</v>
      </c>
      <c r="R846" s="59">
        <v>0</v>
      </c>
      <c r="S846" s="59" t="e">
        <f>((#REF!-#REF!))</f>
        <v>#REF!</v>
      </c>
      <c r="T846" s="59" t="e">
        <f>Tabla1[[#This Row],[ENTRADA ETAPA 2 (m3)]]-Tabla1[[#This Row],[PERMEADO ETAPA 2 (m3)]]</f>
        <v>#REF!</v>
      </c>
      <c r="U846" s="58" t="s">
        <v>18</v>
      </c>
      <c r="V846" s="59">
        <f>Tabla1[[#This Row],[VOLUMEN ENVIADO PERMEADO RO (m3)]]</f>
        <v>0</v>
      </c>
      <c r="W846" s="106" t="e">
        <f>Tabla1[[#This Row],[TOTAL CONSUMO AGUA LIMPIA PRODUCCIÓN (m3)]]+Tabla1[[#This Row],[TOTAL CONSUMO AGUA RECHAZO PRODUCCIÓN (m3)]]</f>
        <v>#REF!</v>
      </c>
      <c r="X8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6" s="106">
        <v>0</v>
      </c>
      <c r="Z846" s="106"/>
      <c r="AA846" s="106" t="e">
        <f>+Tabla1[[#This Row],[VOLUMEN CONSUMO AGUA LIMPIA TINTORERIA (m3)]]</f>
        <v>#REF!</v>
      </c>
      <c r="AB846" s="104" t="e">
        <f>Tabla1[[#This Row],[VOLUMEN CONSUMO AGUA LIMPIA TINTORERIA (m3)]]/Tabla1[[#This Row],[TOTAL CONSUMO AGUA PRODUCCIÓN (m3)]]</f>
        <v>#REF!</v>
      </c>
      <c r="AC846" s="106" t="e">
        <f>Tabla1[[#This Row],[TOTAL CONSUMO AGUA LIMPIA PRODUCCIÓN (m3)]]-Tabla1[[#This Row],[VOLUMEN CONSUMO AGUA LIMPIA LAVANDERIA (m3)]]</f>
        <v>#REF!</v>
      </c>
      <c r="AD846" s="106">
        <v>0</v>
      </c>
      <c r="AE846" s="110"/>
      <c r="AF846" s="110">
        <v>65</v>
      </c>
      <c r="AG846" s="110">
        <v>45</v>
      </c>
      <c r="AH846" s="110">
        <f>Tabla1[[#This Row],[VOLUMEN CONSUMO AGUA LIMPIA LAVANDERIA (m3)]]</f>
        <v>0</v>
      </c>
      <c r="AI846" s="104" t="e">
        <f>Tabla1[[#This Row],[VOLUMEN CONSUMO AGUA LIMPIA LAVANDERIA (m3)]]/Tabla1[[#This Row],[TOTAL CONSUMO AGUA PRODUCCIÓN (m3)]]</f>
        <v>#REF!</v>
      </c>
      <c r="AJ846" s="110">
        <f>'[1]Contadores Por Turno 2026'!D848-'[1]Contadores Por Turno 2026'!D847</f>
        <v>0</v>
      </c>
      <c r="AK846" s="110">
        <v>0</v>
      </c>
      <c r="AL846" s="110"/>
      <c r="AM846" s="110">
        <v>19</v>
      </c>
      <c r="AN846" s="110">
        <v>0</v>
      </c>
      <c r="AO846" s="219">
        <f>'[1]Contadores Por Turno 2026'!R848-'[1]Contadores Por Turno 2026'!R847</f>
        <v>0</v>
      </c>
      <c r="AP846" s="109" t="str">
        <f t="shared" si="6"/>
        <v>%</v>
      </c>
      <c r="AQ846" s="219">
        <v>0</v>
      </c>
      <c r="AR846" s="219">
        <v>8</v>
      </c>
      <c r="AS846" s="110">
        <f>'[1]Contadores Por Turno 2026'!L848-'[1]Contadores Por Turno 2026'!L847</f>
        <v>0</v>
      </c>
      <c r="AT846" s="219" t="e">
        <f>#REF!-#REF!</f>
        <v>#REF!</v>
      </c>
      <c r="AU846" s="107">
        <f>'[1]Contadores Por Turno 2026'!U848-'[1]Contadores Por Turno 2026'!U847</f>
        <v>0</v>
      </c>
      <c r="AV846" s="107">
        <f>'[1]Contadores Por Turno 2026'!V848-'[1]Contadores Por Turno 2026'!V847</f>
        <v>0</v>
      </c>
      <c r="AW846" s="107">
        <f>'[1]Contadores Por Turno 2026'!W848-'[1]Contadores Por Turno 2026'!W847</f>
        <v>0</v>
      </c>
      <c r="AX846" s="107"/>
      <c r="AY846" s="346">
        <f>('[1]Contadores Por Turno 2026'!AD848-'[1]Contadores Por Turno 2026'!AD847)</f>
        <v>0</v>
      </c>
      <c r="AZ846" s="346">
        <f>('[1]Contadores Por Turno 2026'!S848-'[1]Contadores Por Turno 2026'!S847)/1000</f>
        <v>0</v>
      </c>
      <c r="BA846" s="225"/>
      <c r="BB846" s="4"/>
    </row>
    <row r="847" spans="1:54" ht="15.75" thickBot="1" x14ac:dyDescent="0.3">
      <c r="A847" s="27">
        <f>+A846</f>
        <v>46304</v>
      </c>
      <c r="B847" s="28">
        <v>3</v>
      </c>
      <c r="C847" s="28">
        <f>WEEKNUM(Tabla1[[#This Row],[FECHA]],2)</f>
        <v>41</v>
      </c>
      <c r="D847" s="28">
        <f>DAY(Tabla1[[#This Row],[FECHA]])</f>
        <v>9</v>
      </c>
      <c r="E847" s="28" t="e">
        <f>#REF!-#REF!</f>
        <v>#REF!</v>
      </c>
      <c r="F847" s="28" t="e">
        <f>#REF!-#REF!</f>
        <v>#REF!</v>
      </c>
      <c r="G847" s="28"/>
      <c r="H84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7" s="28">
        <f>('[1]Contadores Por Turno 2026'!C849-'[1]Contadores Por Turno 2026'!C848)*10</f>
        <v>0</v>
      </c>
      <c r="J847" s="61">
        <f>Tabla1[[#This Row],[ENTRADA RO 1 (m3)]]</f>
        <v>0</v>
      </c>
      <c r="K847" s="61">
        <f>Tabla1[[#This Row],[RECHAZO ETAPA 1 (m3)]]</f>
        <v>0</v>
      </c>
      <c r="L847" s="61">
        <f>Tabla1[[#This Row],[PERMEADO ETAPA 1  (m3)]]</f>
        <v>0</v>
      </c>
      <c r="M847" s="60" t="e">
        <f>1-(Tabla1[[#This Row],[VOLUMEN ENVIADO A RO (m3)]]-Tabla1[[#This Row],[VOLUMEN ENVIADO PERMEADO RO (m3)]])/Tabla1[[#This Row],[VOLUMEN ENVIADO A RO (m3)]]</f>
        <v>#DIV/0!</v>
      </c>
      <c r="N847" s="61">
        <f>('[1]Contadores Por Turno 2026'!N849-'[1]Contadores Por Turno 2026'!N848)/1000</f>
        <v>0</v>
      </c>
      <c r="O847" s="61">
        <f>('[1]Contadores Por Turno 2026'!O849-'[1]Contadores Por Turno 2026'!O848)</f>
        <v>0</v>
      </c>
      <c r="P847" s="61">
        <f>+Tabla1[[#This Row],[ENTRADA RO 1 (m3)]]-Tabla1[[#This Row],[PERMEADO ETAPA 1  (m3)]]</f>
        <v>0</v>
      </c>
      <c r="Q847" s="60" t="e">
        <f>1-(Tabla1[[#This Row],[VOLUMEN ENVIADO A RO (m3)]]-Tabla1[[#This Row],[VOLUMEN ENVIADO PERMEADO RO (m3)]])/Tabla1[[#This Row],[VOLUMEN ENVIADO A RO (m3)]]</f>
        <v>#DIV/0!</v>
      </c>
      <c r="R847" s="61">
        <v>0</v>
      </c>
      <c r="S847" s="61" t="e">
        <f>((#REF!-#REF!))</f>
        <v>#REF!</v>
      </c>
      <c r="T847" s="61" t="e">
        <f>Tabla1[[#This Row],[ENTRADA ETAPA 2 (m3)]]-Tabla1[[#This Row],[PERMEADO ETAPA 2 (m3)]]</f>
        <v>#REF!</v>
      </c>
      <c r="U847" s="60" t="s">
        <v>18</v>
      </c>
      <c r="V847" s="61">
        <f>Tabla1[[#This Row],[VOLUMEN ENVIADO PERMEADO RO (m3)]]</f>
        <v>0</v>
      </c>
      <c r="W847" s="111" t="e">
        <f>Tabla1[[#This Row],[TOTAL CONSUMO AGUA LIMPIA PRODUCCIÓN (m3)]]+Tabla1[[#This Row],[TOTAL CONSUMO AGUA RECHAZO PRODUCCIÓN (m3)]]</f>
        <v>#REF!</v>
      </c>
      <c r="X84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7" s="111">
        <v>0</v>
      </c>
      <c r="Z847" s="111"/>
      <c r="AA847" s="111" t="e">
        <f>+Tabla1[[#This Row],[VOLUMEN CONSUMO AGUA LIMPIA TINTORERIA (m3)]]</f>
        <v>#REF!</v>
      </c>
      <c r="AB847" s="104" t="e">
        <f>Tabla1[[#This Row],[VOLUMEN CONSUMO AGUA LIMPIA TINTORERIA (m3)]]/Tabla1[[#This Row],[TOTAL CONSUMO AGUA PRODUCCIÓN (m3)]]</f>
        <v>#REF!</v>
      </c>
      <c r="AC847" s="111" t="e">
        <f>Tabla1[[#This Row],[TOTAL CONSUMO AGUA LIMPIA PRODUCCIÓN (m3)]]-Tabla1[[#This Row],[VOLUMEN CONSUMO AGUA LIMPIA LAVANDERIA (m3)]]</f>
        <v>#REF!</v>
      </c>
      <c r="AD847" s="111">
        <v>0</v>
      </c>
      <c r="AE847" s="115"/>
      <c r="AF847" s="115">
        <v>65</v>
      </c>
      <c r="AG847" s="115">
        <v>45</v>
      </c>
      <c r="AH847" s="115">
        <f>Tabla1[[#This Row],[VOLUMEN CONSUMO AGUA LIMPIA LAVANDERIA (m3)]]</f>
        <v>0</v>
      </c>
      <c r="AI847" s="104" t="e">
        <f>Tabla1[[#This Row],[VOLUMEN CONSUMO AGUA LIMPIA LAVANDERIA (m3)]]/Tabla1[[#This Row],[TOTAL CONSUMO AGUA PRODUCCIÓN (m3)]]</f>
        <v>#REF!</v>
      </c>
      <c r="AJ847" s="115">
        <f>'[1]Contadores Por Turno 2026'!D849-'[1]Contadores Por Turno 2026'!D848</f>
        <v>0</v>
      </c>
      <c r="AK847" s="115">
        <v>0</v>
      </c>
      <c r="AL847" s="115"/>
      <c r="AM847" s="115">
        <v>19</v>
      </c>
      <c r="AN847" s="115">
        <v>0</v>
      </c>
      <c r="AO847" s="220">
        <f>'[1]Contadores Por Turno 2026'!R849-'[1]Contadores Por Turno 2026'!R848</f>
        <v>0</v>
      </c>
      <c r="AP847" s="114" t="str">
        <f t="shared" si="6"/>
        <v>%</v>
      </c>
      <c r="AQ847" s="220">
        <v>0</v>
      </c>
      <c r="AR847" s="220">
        <v>8</v>
      </c>
      <c r="AS847" s="115">
        <f>'[1]Contadores Por Turno 2026'!L849-'[1]Contadores Por Turno 2026'!L848</f>
        <v>0</v>
      </c>
      <c r="AT847" s="220" t="e">
        <f>#REF!-#REF!</f>
        <v>#REF!</v>
      </c>
      <c r="AU847" s="112">
        <f>'[1]Contadores Por Turno 2026'!U849-'[1]Contadores Por Turno 2026'!U848</f>
        <v>0</v>
      </c>
      <c r="AV847" s="112">
        <f>'[1]Contadores Por Turno 2026'!V849-'[1]Contadores Por Turno 2026'!V848</f>
        <v>0</v>
      </c>
      <c r="AW847" s="112">
        <f>'[1]Contadores Por Turno 2026'!W849-'[1]Contadores Por Turno 2026'!W848</f>
        <v>0</v>
      </c>
      <c r="AX847" s="112"/>
      <c r="AY847" s="112">
        <f>('[1]Contadores Por Turno 2026'!AD849-'[1]Contadores Por Turno 2026'!AD848)</f>
        <v>0</v>
      </c>
      <c r="AZ847" s="112">
        <f>('[1]Contadores Por Turno 2026'!S849-'[1]Contadores Por Turno 2026'!S848)/1000</f>
        <v>0</v>
      </c>
      <c r="BA847" s="225"/>
      <c r="BB847" s="4"/>
    </row>
    <row r="848" spans="1:54" ht="15.75" thickBot="1" x14ac:dyDescent="0.3">
      <c r="A848" s="25">
        <f>+A847+1</f>
        <v>46305</v>
      </c>
      <c r="B848" s="26">
        <v>1</v>
      </c>
      <c r="C848" s="26">
        <f>WEEKNUM(Tabla1[[#This Row],[FECHA]],2)</f>
        <v>41</v>
      </c>
      <c r="D848" s="26">
        <f>DAY(Tabla1[[#This Row],[FECHA]])</f>
        <v>10</v>
      </c>
      <c r="E848" s="26" t="e">
        <f>#REF!-#REF!</f>
        <v>#REF!</v>
      </c>
      <c r="F848" s="26" t="e">
        <f>#REF!-#REF!</f>
        <v>#REF!</v>
      </c>
      <c r="G848" s="26"/>
      <c r="H8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8" s="26">
        <f>('[1]Contadores Por Turno 2026'!C850-'[1]Contadores Por Turno 2026'!C849)*10</f>
        <v>0</v>
      </c>
      <c r="J848" s="57">
        <f>Tabla1[[#This Row],[ENTRADA RO 1 (m3)]]</f>
        <v>0</v>
      </c>
      <c r="K848" s="57">
        <f>Tabla1[[#This Row],[RECHAZO ETAPA 1 (m3)]]</f>
        <v>0</v>
      </c>
      <c r="L848" s="57">
        <f>Tabla1[[#This Row],[PERMEADO ETAPA 1  (m3)]]</f>
        <v>0</v>
      </c>
      <c r="M848" s="56" t="e">
        <f>1-(Tabla1[[#This Row],[VOLUMEN ENVIADO A RO (m3)]]-Tabla1[[#This Row],[VOLUMEN ENVIADO PERMEADO RO (m3)]])/Tabla1[[#This Row],[VOLUMEN ENVIADO A RO (m3)]]</f>
        <v>#DIV/0!</v>
      </c>
      <c r="N848" s="57">
        <f>('[1]Contadores Por Turno 2026'!N850-'[1]Contadores Por Turno 2026'!N849)/1000</f>
        <v>0</v>
      </c>
      <c r="O848" s="57">
        <f>('[1]Contadores Por Turno 2026'!O850-'[1]Contadores Por Turno 2026'!O849)</f>
        <v>0</v>
      </c>
      <c r="P848" s="57">
        <f>+Tabla1[[#This Row],[ENTRADA RO 1 (m3)]]-Tabla1[[#This Row],[PERMEADO ETAPA 1  (m3)]]</f>
        <v>0</v>
      </c>
      <c r="Q848" s="56" t="e">
        <f>1-(Tabla1[[#This Row],[VOLUMEN ENVIADO A RO (m3)]]-Tabla1[[#This Row],[VOLUMEN ENVIADO PERMEADO RO (m3)]])/Tabla1[[#This Row],[VOLUMEN ENVIADO A RO (m3)]]</f>
        <v>#DIV/0!</v>
      </c>
      <c r="R848" s="57">
        <v>0</v>
      </c>
      <c r="S848" s="57" t="e">
        <f>((#REF!-#REF!))</f>
        <v>#REF!</v>
      </c>
      <c r="T848" s="57" t="e">
        <f>Tabla1[[#This Row],[ENTRADA ETAPA 2 (m3)]]-Tabla1[[#This Row],[PERMEADO ETAPA 2 (m3)]]</f>
        <v>#REF!</v>
      </c>
      <c r="U848" s="56" t="s">
        <v>18</v>
      </c>
      <c r="V848" s="57">
        <f>Tabla1[[#This Row],[VOLUMEN ENVIADO PERMEADO RO (m3)]]</f>
        <v>0</v>
      </c>
      <c r="W848" s="101" t="e">
        <f>Tabla1[[#This Row],[TOTAL CONSUMO AGUA LIMPIA PRODUCCIÓN (m3)]]+Tabla1[[#This Row],[TOTAL CONSUMO AGUA RECHAZO PRODUCCIÓN (m3)]]</f>
        <v>#REF!</v>
      </c>
      <c r="X84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8" s="101">
        <v>0</v>
      </c>
      <c r="Z848" s="101"/>
      <c r="AA848" s="101" t="e">
        <f>+Tabla1[[#This Row],[VOLUMEN CONSUMO AGUA LIMPIA TINTORERIA (m3)]]</f>
        <v>#REF!</v>
      </c>
      <c r="AB848" s="104" t="e">
        <f>Tabla1[[#This Row],[VOLUMEN CONSUMO AGUA LIMPIA TINTORERIA (m3)]]/Tabla1[[#This Row],[TOTAL CONSUMO AGUA PRODUCCIÓN (m3)]]</f>
        <v>#REF!</v>
      </c>
      <c r="AC848" s="101" t="e">
        <f>Tabla1[[#This Row],[TOTAL CONSUMO AGUA LIMPIA PRODUCCIÓN (m3)]]-Tabla1[[#This Row],[VOLUMEN CONSUMO AGUA LIMPIA LAVANDERIA (m3)]]</f>
        <v>#REF!</v>
      </c>
      <c r="AD848" s="101">
        <v>0</v>
      </c>
      <c r="AE848" s="105"/>
      <c r="AF848" s="105">
        <v>65</v>
      </c>
      <c r="AG848" s="105">
        <v>45</v>
      </c>
      <c r="AH848" s="105">
        <f>Tabla1[[#This Row],[VOLUMEN CONSUMO AGUA LIMPIA LAVANDERIA (m3)]]</f>
        <v>0</v>
      </c>
      <c r="AI848" s="104" t="e">
        <f>Tabla1[[#This Row],[VOLUMEN CONSUMO AGUA LIMPIA LAVANDERIA (m3)]]/Tabla1[[#This Row],[TOTAL CONSUMO AGUA PRODUCCIÓN (m3)]]</f>
        <v>#REF!</v>
      </c>
      <c r="AJ848" s="105">
        <f>'[1]Contadores Por Turno 2026'!D850-'[1]Contadores Por Turno 2026'!D849</f>
        <v>0</v>
      </c>
      <c r="AK848" s="105">
        <v>0</v>
      </c>
      <c r="AL848" s="105"/>
      <c r="AM848" s="105">
        <v>19</v>
      </c>
      <c r="AN848" s="105">
        <v>0</v>
      </c>
      <c r="AO848" s="218">
        <f>'[1]Contadores Por Turno 2026'!R850-'[1]Contadores Por Turno 2026'!R849</f>
        <v>0</v>
      </c>
      <c r="AP848" s="104" t="str">
        <f t="shared" ref="AP848:AP911" si="7">IF(ISERROR(1-(W848-AO848)/W848),"%",(1-(W848-AO848)/W848))</f>
        <v>%</v>
      </c>
      <c r="AQ848" s="218">
        <v>0</v>
      </c>
      <c r="AR848" s="218">
        <v>8</v>
      </c>
      <c r="AS848" s="105">
        <f>'[1]Contadores Por Turno 2026'!L850-'[1]Contadores Por Turno 2026'!L849</f>
        <v>0</v>
      </c>
      <c r="AT848" s="218" t="e">
        <f>#REF!-#REF!</f>
        <v>#REF!</v>
      </c>
      <c r="AU848" s="102">
        <f>'[1]Contadores Por Turno 2026'!U850-'[1]Contadores Por Turno 2026'!U849</f>
        <v>0</v>
      </c>
      <c r="AV848" s="102">
        <f>'[1]Contadores Por Turno 2026'!V850-'[1]Contadores Por Turno 2026'!V849</f>
        <v>0</v>
      </c>
      <c r="AW848" s="102">
        <f>'[1]Contadores Por Turno 2026'!W850-'[1]Contadores Por Turno 2026'!W849</f>
        <v>0</v>
      </c>
      <c r="AX848" s="102"/>
      <c r="AY848" s="345">
        <f>('[1]Contadores Por Turno 2026'!AD850-'[1]Contadores Por Turno 2026'!AD849)</f>
        <v>0</v>
      </c>
      <c r="AZ848" s="345">
        <f>('[1]Contadores Por Turno 2026'!S850-'[1]Contadores Por Turno 2026'!S849)/1000</f>
        <v>0</v>
      </c>
      <c r="BA848" s="225"/>
      <c r="BB848" s="4"/>
    </row>
    <row r="849" spans="1:54" ht="15.75" thickBot="1" x14ac:dyDescent="0.3">
      <c r="A849" s="23">
        <f>+A848</f>
        <v>46305</v>
      </c>
      <c r="B849" s="17">
        <v>2</v>
      </c>
      <c r="C849" s="17">
        <f>WEEKNUM(Tabla1[[#This Row],[FECHA]],2)</f>
        <v>41</v>
      </c>
      <c r="D849" s="17">
        <f>DAY(Tabla1[[#This Row],[FECHA]])</f>
        <v>10</v>
      </c>
      <c r="E849" s="17" t="e">
        <f>#REF!-#REF!</f>
        <v>#REF!</v>
      </c>
      <c r="F849" s="17" t="e">
        <f>#REF!-#REF!</f>
        <v>#REF!</v>
      </c>
      <c r="H84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9" s="17">
        <f>('[1]Contadores Por Turno 2026'!C851-'[1]Contadores Por Turno 2026'!C850)*10</f>
        <v>0</v>
      </c>
      <c r="J849" s="59">
        <f>Tabla1[[#This Row],[ENTRADA RO 1 (m3)]]</f>
        <v>0</v>
      </c>
      <c r="K849" s="59">
        <f>Tabla1[[#This Row],[RECHAZO ETAPA 1 (m3)]]</f>
        <v>0</v>
      </c>
      <c r="L849" s="59">
        <f>Tabla1[[#This Row],[PERMEADO ETAPA 1  (m3)]]</f>
        <v>0</v>
      </c>
      <c r="M849" s="58" t="e">
        <f>1-(Tabla1[[#This Row],[VOLUMEN ENVIADO A RO (m3)]]-Tabla1[[#This Row],[VOLUMEN ENVIADO PERMEADO RO (m3)]])/Tabla1[[#This Row],[VOLUMEN ENVIADO A RO (m3)]]</f>
        <v>#DIV/0!</v>
      </c>
      <c r="N849" s="59">
        <f>('[1]Contadores Por Turno 2026'!N851-'[1]Contadores Por Turno 2026'!N850)/1000</f>
        <v>0</v>
      </c>
      <c r="O849" s="59">
        <f>('[1]Contadores Por Turno 2026'!O851-'[1]Contadores Por Turno 2026'!O850)</f>
        <v>0</v>
      </c>
      <c r="P849" s="59">
        <f>+Tabla1[[#This Row],[ENTRADA RO 1 (m3)]]-Tabla1[[#This Row],[PERMEADO ETAPA 1  (m3)]]</f>
        <v>0</v>
      </c>
      <c r="Q849" s="58" t="e">
        <f>1-(Tabla1[[#This Row],[VOLUMEN ENVIADO A RO (m3)]]-Tabla1[[#This Row],[VOLUMEN ENVIADO PERMEADO RO (m3)]])/Tabla1[[#This Row],[VOLUMEN ENVIADO A RO (m3)]]</f>
        <v>#DIV/0!</v>
      </c>
      <c r="R849" s="59">
        <v>0</v>
      </c>
      <c r="S849" s="59" t="e">
        <f>((#REF!-#REF!))</f>
        <v>#REF!</v>
      </c>
      <c r="T849" s="59" t="e">
        <f>Tabla1[[#This Row],[ENTRADA ETAPA 2 (m3)]]-Tabla1[[#This Row],[PERMEADO ETAPA 2 (m3)]]</f>
        <v>#REF!</v>
      </c>
      <c r="U849" s="58" t="s">
        <v>18</v>
      </c>
      <c r="V849" s="59">
        <f>Tabla1[[#This Row],[VOLUMEN ENVIADO PERMEADO RO (m3)]]</f>
        <v>0</v>
      </c>
      <c r="W849" s="106" t="e">
        <f>Tabla1[[#This Row],[TOTAL CONSUMO AGUA LIMPIA PRODUCCIÓN (m3)]]+Tabla1[[#This Row],[TOTAL CONSUMO AGUA RECHAZO PRODUCCIÓN (m3)]]</f>
        <v>#REF!</v>
      </c>
      <c r="X8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9" s="106">
        <v>0</v>
      </c>
      <c r="Z849" s="106"/>
      <c r="AA849" s="106" t="e">
        <f>+Tabla1[[#This Row],[VOLUMEN CONSUMO AGUA LIMPIA TINTORERIA (m3)]]</f>
        <v>#REF!</v>
      </c>
      <c r="AB849" s="104" t="e">
        <f>Tabla1[[#This Row],[VOLUMEN CONSUMO AGUA LIMPIA TINTORERIA (m3)]]/Tabla1[[#This Row],[TOTAL CONSUMO AGUA PRODUCCIÓN (m3)]]</f>
        <v>#REF!</v>
      </c>
      <c r="AC849" s="106" t="e">
        <f>Tabla1[[#This Row],[TOTAL CONSUMO AGUA LIMPIA PRODUCCIÓN (m3)]]-Tabla1[[#This Row],[VOLUMEN CONSUMO AGUA LIMPIA LAVANDERIA (m3)]]</f>
        <v>#REF!</v>
      </c>
      <c r="AD849" s="106">
        <v>0</v>
      </c>
      <c r="AE849" s="110"/>
      <c r="AF849" s="110">
        <v>65</v>
      </c>
      <c r="AG849" s="110">
        <v>45</v>
      </c>
      <c r="AH849" s="110">
        <f>Tabla1[[#This Row],[VOLUMEN CONSUMO AGUA LIMPIA LAVANDERIA (m3)]]</f>
        <v>0</v>
      </c>
      <c r="AI849" s="104" t="e">
        <f>Tabla1[[#This Row],[VOLUMEN CONSUMO AGUA LIMPIA LAVANDERIA (m3)]]/Tabla1[[#This Row],[TOTAL CONSUMO AGUA PRODUCCIÓN (m3)]]</f>
        <v>#REF!</v>
      </c>
      <c r="AJ849" s="110">
        <f>'[1]Contadores Por Turno 2026'!D851-'[1]Contadores Por Turno 2026'!D850</f>
        <v>0</v>
      </c>
      <c r="AK849" s="110">
        <v>0</v>
      </c>
      <c r="AL849" s="110"/>
      <c r="AM849" s="110">
        <v>19</v>
      </c>
      <c r="AN849" s="110">
        <v>0</v>
      </c>
      <c r="AO849" s="219">
        <f>'[1]Contadores Por Turno 2026'!R851-'[1]Contadores Por Turno 2026'!R850</f>
        <v>0</v>
      </c>
      <c r="AP849" s="109" t="str">
        <f t="shared" si="7"/>
        <v>%</v>
      </c>
      <c r="AQ849" s="219">
        <v>0</v>
      </c>
      <c r="AR849" s="219">
        <v>8</v>
      </c>
      <c r="AS849" s="110">
        <f>'[1]Contadores Por Turno 2026'!L851-'[1]Contadores Por Turno 2026'!L850</f>
        <v>0</v>
      </c>
      <c r="AT849" s="219" t="e">
        <f>#REF!-#REF!</f>
        <v>#REF!</v>
      </c>
      <c r="AU849" s="107">
        <f>'[1]Contadores Por Turno 2026'!U851-'[1]Contadores Por Turno 2026'!U850</f>
        <v>0</v>
      </c>
      <c r="AV849" s="107">
        <f>'[1]Contadores Por Turno 2026'!V851-'[1]Contadores Por Turno 2026'!V850</f>
        <v>0</v>
      </c>
      <c r="AW849" s="107">
        <f>'[1]Contadores Por Turno 2026'!W851-'[1]Contadores Por Turno 2026'!W850</f>
        <v>0</v>
      </c>
      <c r="AX849" s="107"/>
      <c r="AY849" s="346">
        <f>('[1]Contadores Por Turno 2026'!AD851-'[1]Contadores Por Turno 2026'!AD850)</f>
        <v>0</v>
      </c>
      <c r="AZ849" s="346">
        <f>('[1]Contadores Por Turno 2026'!S851-'[1]Contadores Por Turno 2026'!S850)/1000</f>
        <v>0</v>
      </c>
      <c r="BA849" s="225"/>
      <c r="BB849" s="4"/>
    </row>
    <row r="850" spans="1:54" ht="15.75" thickBot="1" x14ac:dyDescent="0.3">
      <c r="A850" s="27">
        <f>+A849</f>
        <v>46305</v>
      </c>
      <c r="B850" s="28">
        <v>3</v>
      </c>
      <c r="C850" s="28">
        <f>WEEKNUM(Tabla1[[#This Row],[FECHA]],2)</f>
        <v>41</v>
      </c>
      <c r="D850" s="28">
        <f>DAY(Tabla1[[#This Row],[FECHA]])</f>
        <v>10</v>
      </c>
      <c r="E850" s="28" t="e">
        <f>#REF!-#REF!</f>
        <v>#REF!</v>
      </c>
      <c r="F850" s="28" t="e">
        <f>#REF!-#REF!</f>
        <v>#REF!</v>
      </c>
      <c r="G850" s="28"/>
      <c r="H85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0" s="28">
        <f>('[1]Contadores Por Turno 2026'!C852-'[1]Contadores Por Turno 2026'!C851)*10</f>
        <v>0</v>
      </c>
      <c r="J850" s="61">
        <f>Tabla1[[#This Row],[ENTRADA RO 1 (m3)]]</f>
        <v>0</v>
      </c>
      <c r="K850" s="61">
        <f>Tabla1[[#This Row],[RECHAZO ETAPA 1 (m3)]]</f>
        <v>0</v>
      </c>
      <c r="L850" s="61">
        <f>Tabla1[[#This Row],[PERMEADO ETAPA 1  (m3)]]</f>
        <v>0</v>
      </c>
      <c r="M850" s="60" t="e">
        <f>1-(Tabla1[[#This Row],[VOLUMEN ENVIADO A RO (m3)]]-Tabla1[[#This Row],[VOLUMEN ENVIADO PERMEADO RO (m3)]])/Tabla1[[#This Row],[VOLUMEN ENVIADO A RO (m3)]]</f>
        <v>#DIV/0!</v>
      </c>
      <c r="N850" s="61">
        <f>('[1]Contadores Por Turno 2026'!N852-'[1]Contadores Por Turno 2026'!N851)/1000</f>
        <v>0</v>
      </c>
      <c r="O850" s="61">
        <f>('[1]Contadores Por Turno 2026'!O852-'[1]Contadores Por Turno 2026'!O851)</f>
        <v>0</v>
      </c>
      <c r="P850" s="61">
        <f>+Tabla1[[#This Row],[ENTRADA RO 1 (m3)]]-Tabla1[[#This Row],[PERMEADO ETAPA 1  (m3)]]</f>
        <v>0</v>
      </c>
      <c r="Q850" s="60" t="e">
        <f>1-(Tabla1[[#This Row],[VOLUMEN ENVIADO A RO (m3)]]-Tabla1[[#This Row],[VOLUMEN ENVIADO PERMEADO RO (m3)]])/Tabla1[[#This Row],[VOLUMEN ENVIADO A RO (m3)]]</f>
        <v>#DIV/0!</v>
      </c>
      <c r="R850" s="61">
        <v>0</v>
      </c>
      <c r="S850" s="61" t="e">
        <f>((#REF!-#REF!))</f>
        <v>#REF!</v>
      </c>
      <c r="T850" s="61" t="e">
        <f>Tabla1[[#This Row],[ENTRADA ETAPA 2 (m3)]]-Tabla1[[#This Row],[PERMEADO ETAPA 2 (m3)]]</f>
        <v>#REF!</v>
      </c>
      <c r="U850" s="60" t="s">
        <v>18</v>
      </c>
      <c r="V850" s="61">
        <f>Tabla1[[#This Row],[VOLUMEN ENVIADO PERMEADO RO (m3)]]</f>
        <v>0</v>
      </c>
      <c r="W850" s="111" t="e">
        <f>Tabla1[[#This Row],[TOTAL CONSUMO AGUA LIMPIA PRODUCCIÓN (m3)]]+Tabla1[[#This Row],[TOTAL CONSUMO AGUA RECHAZO PRODUCCIÓN (m3)]]</f>
        <v>#REF!</v>
      </c>
      <c r="X85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0" s="111">
        <v>0</v>
      </c>
      <c r="Z850" s="111"/>
      <c r="AA850" s="111" t="e">
        <f>+Tabla1[[#This Row],[VOLUMEN CONSUMO AGUA LIMPIA TINTORERIA (m3)]]</f>
        <v>#REF!</v>
      </c>
      <c r="AB850" s="104" t="e">
        <f>Tabla1[[#This Row],[VOLUMEN CONSUMO AGUA LIMPIA TINTORERIA (m3)]]/Tabla1[[#This Row],[TOTAL CONSUMO AGUA PRODUCCIÓN (m3)]]</f>
        <v>#REF!</v>
      </c>
      <c r="AC850" s="111" t="e">
        <f>Tabla1[[#This Row],[TOTAL CONSUMO AGUA LIMPIA PRODUCCIÓN (m3)]]-Tabla1[[#This Row],[VOLUMEN CONSUMO AGUA LIMPIA LAVANDERIA (m3)]]</f>
        <v>#REF!</v>
      </c>
      <c r="AD850" s="111">
        <v>0</v>
      </c>
      <c r="AE850" s="115"/>
      <c r="AF850" s="115">
        <v>65</v>
      </c>
      <c r="AG850" s="115">
        <v>45</v>
      </c>
      <c r="AH850" s="115">
        <f>Tabla1[[#This Row],[VOLUMEN CONSUMO AGUA LIMPIA LAVANDERIA (m3)]]</f>
        <v>0</v>
      </c>
      <c r="AI850" s="104" t="e">
        <f>Tabla1[[#This Row],[VOLUMEN CONSUMO AGUA LIMPIA LAVANDERIA (m3)]]/Tabla1[[#This Row],[TOTAL CONSUMO AGUA PRODUCCIÓN (m3)]]</f>
        <v>#REF!</v>
      </c>
      <c r="AJ850" s="115">
        <f>'[1]Contadores Por Turno 2026'!D852-'[1]Contadores Por Turno 2026'!D851</f>
        <v>0</v>
      </c>
      <c r="AK850" s="115">
        <v>0</v>
      </c>
      <c r="AL850" s="115"/>
      <c r="AM850" s="115">
        <v>19</v>
      </c>
      <c r="AN850" s="115">
        <v>0</v>
      </c>
      <c r="AO850" s="220">
        <f>'[1]Contadores Por Turno 2026'!R852-'[1]Contadores Por Turno 2026'!R851</f>
        <v>0</v>
      </c>
      <c r="AP850" s="114" t="str">
        <f t="shared" si="7"/>
        <v>%</v>
      </c>
      <c r="AQ850" s="220">
        <v>0</v>
      </c>
      <c r="AR850" s="220">
        <v>8</v>
      </c>
      <c r="AS850" s="115">
        <f>'[1]Contadores Por Turno 2026'!L852-'[1]Contadores Por Turno 2026'!L851</f>
        <v>0</v>
      </c>
      <c r="AT850" s="220" t="e">
        <f>#REF!-#REF!</f>
        <v>#REF!</v>
      </c>
      <c r="AU850" s="112">
        <f>'[1]Contadores Por Turno 2026'!U852-'[1]Contadores Por Turno 2026'!U851</f>
        <v>0</v>
      </c>
      <c r="AV850" s="112">
        <f>'[1]Contadores Por Turno 2026'!V852-'[1]Contadores Por Turno 2026'!V851</f>
        <v>0</v>
      </c>
      <c r="AW850" s="112">
        <f>'[1]Contadores Por Turno 2026'!W852-'[1]Contadores Por Turno 2026'!W851</f>
        <v>0</v>
      </c>
      <c r="AX850" s="112"/>
      <c r="AY850" s="112">
        <f>('[1]Contadores Por Turno 2026'!AD852-'[1]Contadores Por Turno 2026'!AD851)</f>
        <v>0</v>
      </c>
      <c r="AZ850" s="112">
        <f>('[1]Contadores Por Turno 2026'!S852-'[1]Contadores Por Turno 2026'!S851)/1000</f>
        <v>0</v>
      </c>
      <c r="BA850" s="225"/>
      <c r="BB850" s="4"/>
    </row>
    <row r="851" spans="1:54" ht="15.75" thickBot="1" x14ac:dyDescent="0.3">
      <c r="A851" s="25">
        <f>+A850+1</f>
        <v>46306</v>
      </c>
      <c r="B851" s="26">
        <v>1</v>
      </c>
      <c r="C851" s="26">
        <f>WEEKNUM(Tabla1[[#This Row],[FECHA]],2)</f>
        <v>41</v>
      </c>
      <c r="D851" s="26">
        <f>DAY(Tabla1[[#This Row],[FECHA]])</f>
        <v>11</v>
      </c>
      <c r="E851" s="26" t="e">
        <f>#REF!-#REF!</f>
        <v>#REF!</v>
      </c>
      <c r="F851" s="26" t="e">
        <f>#REF!-#REF!</f>
        <v>#REF!</v>
      </c>
      <c r="G851" s="26"/>
      <c r="H8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1" s="26">
        <f>('[1]Contadores Por Turno 2026'!C853-'[1]Contadores Por Turno 2026'!C852)*10</f>
        <v>0</v>
      </c>
      <c r="J851" s="57">
        <f>Tabla1[[#This Row],[ENTRADA RO 1 (m3)]]</f>
        <v>0</v>
      </c>
      <c r="K851" s="57">
        <f>Tabla1[[#This Row],[RECHAZO ETAPA 1 (m3)]]</f>
        <v>0</v>
      </c>
      <c r="L851" s="57">
        <f>Tabla1[[#This Row],[PERMEADO ETAPA 1  (m3)]]</f>
        <v>0</v>
      </c>
      <c r="M851" s="56" t="e">
        <f>1-(Tabla1[[#This Row],[VOLUMEN ENVIADO A RO (m3)]]-Tabla1[[#This Row],[VOLUMEN ENVIADO PERMEADO RO (m3)]])/Tabla1[[#This Row],[VOLUMEN ENVIADO A RO (m3)]]</f>
        <v>#DIV/0!</v>
      </c>
      <c r="N851" s="57">
        <f>('[1]Contadores Por Turno 2026'!N853-'[1]Contadores Por Turno 2026'!N852)/1000</f>
        <v>0</v>
      </c>
      <c r="O851" s="57">
        <f>('[1]Contadores Por Turno 2026'!O853-'[1]Contadores Por Turno 2026'!O852)</f>
        <v>0</v>
      </c>
      <c r="P851" s="57">
        <f>+Tabla1[[#This Row],[ENTRADA RO 1 (m3)]]-Tabla1[[#This Row],[PERMEADO ETAPA 1  (m3)]]</f>
        <v>0</v>
      </c>
      <c r="Q851" s="56" t="e">
        <f>1-(Tabla1[[#This Row],[VOLUMEN ENVIADO A RO (m3)]]-Tabla1[[#This Row],[VOLUMEN ENVIADO PERMEADO RO (m3)]])/Tabla1[[#This Row],[VOLUMEN ENVIADO A RO (m3)]]</f>
        <v>#DIV/0!</v>
      </c>
      <c r="R851" s="57">
        <v>0</v>
      </c>
      <c r="S851" s="57" t="e">
        <f>((#REF!-#REF!))</f>
        <v>#REF!</v>
      </c>
      <c r="T851" s="57" t="e">
        <f>Tabla1[[#This Row],[ENTRADA ETAPA 2 (m3)]]-Tabla1[[#This Row],[PERMEADO ETAPA 2 (m3)]]</f>
        <v>#REF!</v>
      </c>
      <c r="U851" s="56" t="s">
        <v>18</v>
      </c>
      <c r="V851" s="57">
        <f>Tabla1[[#This Row],[VOLUMEN ENVIADO PERMEADO RO (m3)]]</f>
        <v>0</v>
      </c>
      <c r="W851" s="101" t="e">
        <f>Tabla1[[#This Row],[TOTAL CONSUMO AGUA LIMPIA PRODUCCIÓN (m3)]]+Tabla1[[#This Row],[TOTAL CONSUMO AGUA RECHAZO PRODUCCIÓN (m3)]]</f>
        <v>#REF!</v>
      </c>
      <c r="X85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1" s="101">
        <v>0</v>
      </c>
      <c r="Z851" s="101"/>
      <c r="AA851" s="101" t="e">
        <f>+Tabla1[[#This Row],[VOLUMEN CONSUMO AGUA LIMPIA TINTORERIA (m3)]]</f>
        <v>#REF!</v>
      </c>
      <c r="AB851" s="104" t="e">
        <f>Tabla1[[#This Row],[VOLUMEN CONSUMO AGUA LIMPIA TINTORERIA (m3)]]/Tabla1[[#This Row],[TOTAL CONSUMO AGUA PRODUCCIÓN (m3)]]</f>
        <v>#REF!</v>
      </c>
      <c r="AC851" s="101" t="e">
        <f>Tabla1[[#This Row],[TOTAL CONSUMO AGUA LIMPIA PRODUCCIÓN (m3)]]-Tabla1[[#This Row],[VOLUMEN CONSUMO AGUA LIMPIA LAVANDERIA (m3)]]</f>
        <v>#REF!</v>
      </c>
      <c r="AD851" s="101">
        <v>0</v>
      </c>
      <c r="AE851" s="105"/>
      <c r="AF851" s="105">
        <v>65</v>
      </c>
      <c r="AG851" s="105">
        <v>45</v>
      </c>
      <c r="AH851" s="105">
        <f>Tabla1[[#This Row],[VOLUMEN CONSUMO AGUA LIMPIA LAVANDERIA (m3)]]</f>
        <v>0</v>
      </c>
      <c r="AI851" s="104" t="e">
        <f>Tabla1[[#This Row],[VOLUMEN CONSUMO AGUA LIMPIA LAVANDERIA (m3)]]/Tabla1[[#This Row],[TOTAL CONSUMO AGUA PRODUCCIÓN (m3)]]</f>
        <v>#REF!</v>
      </c>
      <c r="AJ851" s="105">
        <f>'[1]Contadores Por Turno 2026'!D853-'[1]Contadores Por Turno 2026'!D852</f>
        <v>0</v>
      </c>
      <c r="AK851" s="105">
        <v>0</v>
      </c>
      <c r="AL851" s="105"/>
      <c r="AM851" s="105">
        <v>19</v>
      </c>
      <c r="AN851" s="105">
        <v>0</v>
      </c>
      <c r="AO851" s="218">
        <f>'[1]Contadores Por Turno 2026'!R853-'[1]Contadores Por Turno 2026'!R852</f>
        <v>0</v>
      </c>
      <c r="AP851" s="104" t="str">
        <f t="shared" si="7"/>
        <v>%</v>
      </c>
      <c r="AQ851" s="218">
        <v>0</v>
      </c>
      <c r="AR851" s="218">
        <v>8</v>
      </c>
      <c r="AS851" s="105">
        <f>'[1]Contadores Por Turno 2026'!L853-'[1]Contadores Por Turno 2026'!L852</f>
        <v>0</v>
      </c>
      <c r="AT851" s="218" t="e">
        <f>#REF!-#REF!</f>
        <v>#REF!</v>
      </c>
      <c r="AU851" s="102">
        <f>'[1]Contadores Por Turno 2026'!U853-'[1]Contadores Por Turno 2026'!U852</f>
        <v>0</v>
      </c>
      <c r="AV851" s="102">
        <f>'[1]Contadores Por Turno 2026'!V853-'[1]Contadores Por Turno 2026'!V852</f>
        <v>0</v>
      </c>
      <c r="AW851" s="102">
        <f>'[1]Contadores Por Turno 2026'!W853-'[1]Contadores Por Turno 2026'!W852</f>
        <v>0</v>
      </c>
      <c r="AX851" s="102"/>
      <c r="AY851" s="345">
        <f>('[1]Contadores Por Turno 2026'!AD853-'[1]Contadores Por Turno 2026'!AD852)</f>
        <v>0</v>
      </c>
      <c r="AZ851" s="345">
        <f>('[1]Contadores Por Turno 2026'!S853-'[1]Contadores Por Turno 2026'!S852)/1000</f>
        <v>0</v>
      </c>
      <c r="BA851" s="225"/>
      <c r="BB851" s="4"/>
    </row>
    <row r="852" spans="1:54" ht="15.75" thickBot="1" x14ac:dyDescent="0.3">
      <c r="A852" s="23">
        <f>+A851</f>
        <v>46306</v>
      </c>
      <c r="B852" s="17">
        <v>2</v>
      </c>
      <c r="C852" s="17">
        <f>WEEKNUM(Tabla1[[#This Row],[FECHA]],2)</f>
        <v>41</v>
      </c>
      <c r="D852" s="17">
        <f>DAY(Tabla1[[#This Row],[FECHA]])</f>
        <v>11</v>
      </c>
      <c r="E852" s="17" t="e">
        <f>#REF!-#REF!</f>
        <v>#REF!</v>
      </c>
      <c r="F852" s="17" t="e">
        <f>#REF!-#REF!</f>
        <v>#REF!</v>
      </c>
      <c r="H85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2" s="17">
        <f>('[1]Contadores Por Turno 2026'!C854-'[1]Contadores Por Turno 2026'!C853)*10</f>
        <v>0</v>
      </c>
      <c r="J852" s="59">
        <f>Tabla1[[#This Row],[ENTRADA RO 1 (m3)]]</f>
        <v>0</v>
      </c>
      <c r="K852" s="59">
        <f>Tabla1[[#This Row],[RECHAZO ETAPA 1 (m3)]]</f>
        <v>0</v>
      </c>
      <c r="L852" s="59">
        <f>Tabla1[[#This Row],[PERMEADO ETAPA 1  (m3)]]</f>
        <v>0</v>
      </c>
      <c r="M852" s="58" t="e">
        <f>1-(Tabla1[[#This Row],[VOLUMEN ENVIADO A RO (m3)]]-Tabla1[[#This Row],[VOLUMEN ENVIADO PERMEADO RO (m3)]])/Tabla1[[#This Row],[VOLUMEN ENVIADO A RO (m3)]]</f>
        <v>#DIV/0!</v>
      </c>
      <c r="N852" s="59">
        <f>('[1]Contadores Por Turno 2026'!N854-'[1]Contadores Por Turno 2026'!N853)/1000</f>
        <v>0</v>
      </c>
      <c r="O852" s="59">
        <f>('[1]Contadores Por Turno 2026'!O854-'[1]Contadores Por Turno 2026'!O853)</f>
        <v>0</v>
      </c>
      <c r="P852" s="59">
        <f>+Tabla1[[#This Row],[ENTRADA RO 1 (m3)]]-Tabla1[[#This Row],[PERMEADO ETAPA 1  (m3)]]</f>
        <v>0</v>
      </c>
      <c r="Q852" s="58" t="e">
        <f>1-(Tabla1[[#This Row],[VOLUMEN ENVIADO A RO (m3)]]-Tabla1[[#This Row],[VOLUMEN ENVIADO PERMEADO RO (m3)]])/Tabla1[[#This Row],[VOLUMEN ENVIADO A RO (m3)]]</f>
        <v>#DIV/0!</v>
      </c>
      <c r="R852" s="59">
        <v>0</v>
      </c>
      <c r="S852" s="59" t="e">
        <f>((#REF!-#REF!))</f>
        <v>#REF!</v>
      </c>
      <c r="T852" s="59" t="e">
        <f>Tabla1[[#This Row],[ENTRADA ETAPA 2 (m3)]]-Tabla1[[#This Row],[PERMEADO ETAPA 2 (m3)]]</f>
        <v>#REF!</v>
      </c>
      <c r="U852" s="58" t="s">
        <v>18</v>
      </c>
      <c r="V852" s="59">
        <f>Tabla1[[#This Row],[VOLUMEN ENVIADO PERMEADO RO (m3)]]</f>
        <v>0</v>
      </c>
      <c r="W852" s="106" t="e">
        <f>Tabla1[[#This Row],[TOTAL CONSUMO AGUA LIMPIA PRODUCCIÓN (m3)]]+Tabla1[[#This Row],[TOTAL CONSUMO AGUA RECHAZO PRODUCCIÓN (m3)]]</f>
        <v>#REF!</v>
      </c>
      <c r="X8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2" s="106">
        <v>0</v>
      </c>
      <c r="Z852" s="106"/>
      <c r="AA852" s="106" t="e">
        <f>+Tabla1[[#This Row],[VOLUMEN CONSUMO AGUA LIMPIA TINTORERIA (m3)]]</f>
        <v>#REF!</v>
      </c>
      <c r="AB852" s="104" t="e">
        <f>Tabla1[[#This Row],[VOLUMEN CONSUMO AGUA LIMPIA TINTORERIA (m3)]]/Tabla1[[#This Row],[TOTAL CONSUMO AGUA PRODUCCIÓN (m3)]]</f>
        <v>#REF!</v>
      </c>
      <c r="AC852" s="106" t="e">
        <f>Tabla1[[#This Row],[TOTAL CONSUMO AGUA LIMPIA PRODUCCIÓN (m3)]]-Tabla1[[#This Row],[VOLUMEN CONSUMO AGUA LIMPIA LAVANDERIA (m3)]]</f>
        <v>#REF!</v>
      </c>
      <c r="AD852" s="106">
        <v>0</v>
      </c>
      <c r="AE852" s="110"/>
      <c r="AF852" s="110">
        <v>65</v>
      </c>
      <c r="AG852" s="110">
        <v>45</v>
      </c>
      <c r="AH852" s="110">
        <f>Tabla1[[#This Row],[VOLUMEN CONSUMO AGUA LIMPIA LAVANDERIA (m3)]]</f>
        <v>0</v>
      </c>
      <c r="AI852" s="104" t="e">
        <f>Tabla1[[#This Row],[VOLUMEN CONSUMO AGUA LIMPIA LAVANDERIA (m3)]]/Tabla1[[#This Row],[TOTAL CONSUMO AGUA PRODUCCIÓN (m3)]]</f>
        <v>#REF!</v>
      </c>
      <c r="AJ852" s="110">
        <f>'[1]Contadores Por Turno 2026'!D854-'[1]Contadores Por Turno 2026'!D853</f>
        <v>0</v>
      </c>
      <c r="AK852" s="110">
        <v>0</v>
      </c>
      <c r="AL852" s="110"/>
      <c r="AM852" s="110">
        <v>19</v>
      </c>
      <c r="AN852" s="110">
        <v>0</v>
      </c>
      <c r="AO852" s="219">
        <f>'[1]Contadores Por Turno 2026'!R854-'[1]Contadores Por Turno 2026'!R853</f>
        <v>0</v>
      </c>
      <c r="AP852" s="109" t="str">
        <f t="shared" si="7"/>
        <v>%</v>
      </c>
      <c r="AQ852" s="219">
        <v>1238</v>
      </c>
      <c r="AR852" s="219">
        <v>8</v>
      </c>
      <c r="AS852" s="110">
        <f>'[1]Contadores Por Turno 2026'!L854-'[1]Contadores Por Turno 2026'!L853</f>
        <v>0</v>
      </c>
      <c r="AT852" s="219" t="e">
        <f>#REF!-#REF!</f>
        <v>#REF!</v>
      </c>
      <c r="AU852" s="107">
        <f>'[1]Contadores Por Turno 2026'!U854-'[1]Contadores Por Turno 2026'!U853</f>
        <v>0</v>
      </c>
      <c r="AV852" s="107">
        <f>'[1]Contadores Por Turno 2026'!V854-'[1]Contadores Por Turno 2026'!V853</f>
        <v>0</v>
      </c>
      <c r="AW852" s="107">
        <f>'[1]Contadores Por Turno 2026'!W854-'[1]Contadores Por Turno 2026'!W853</f>
        <v>0</v>
      </c>
      <c r="AX852" s="107"/>
      <c r="AY852" s="346">
        <f>('[1]Contadores Por Turno 2026'!AD854-'[1]Contadores Por Turno 2026'!AD853)</f>
        <v>0</v>
      </c>
      <c r="AZ852" s="346">
        <f>('[1]Contadores Por Turno 2026'!S854-'[1]Contadores Por Turno 2026'!S853)/1000</f>
        <v>0</v>
      </c>
      <c r="BA852" s="225"/>
      <c r="BB852" s="4"/>
    </row>
    <row r="853" spans="1:54" ht="15.75" thickBot="1" x14ac:dyDescent="0.3">
      <c r="A853" s="27">
        <f>+A852</f>
        <v>46306</v>
      </c>
      <c r="B853" s="28">
        <v>3</v>
      </c>
      <c r="C853" s="28">
        <f>WEEKNUM(Tabla1[[#This Row],[FECHA]],2)</f>
        <v>41</v>
      </c>
      <c r="D853" s="28">
        <f>DAY(Tabla1[[#This Row],[FECHA]])</f>
        <v>11</v>
      </c>
      <c r="E853" s="28" t="e">
        <f>#REF!-#REF!</f>
        <v>#REF!</v>
      </c>
      <c r="F853" s="28" t="e">
        <f>#REF!-#REF!</f>
        <v>#REF!</v>
      </c>
      <c r="G853" s="28"/>
      <c r="H85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3" s="28">
        <f>('[1]Contadores Por Turno 2026'!C855-'[1]Contadores Por Turno 2026'!C854)*10</f>
        <v>0</v>
      </c>
      <c r="J853" s="61">
        <f>Tabla1[[#This Row],[ENTRADA RO 1 (m3)]]</f>
        <v>0</v>
      </c>
      <c r="K853" s="61">
        <f>Tabla1[[#This Row],[RECHAZO ETAPA 1 (m3)]]</f>
        <v>0</v>
      </c>
      <c r="L853" s="61">
        <f>Tabla1[[#This Row],[PERMEADO ETAPA 1  (m3)]]</f>
        <v>0</v>
      </c>
      <c r="M853" s="60" t="e">
        <f>1-(Tabla1[[#This Row],[VOLUMEN ENVIADO A RO (m3)]]-Tabla1[[#This Row],[VOLUMEN ENVIADO PERMEADO RO (m3)]])/Tabla1[[#This Row],[VOLUMEN ENVIADO A RO (m3)]]</f>
        <v>#DIV/0!</v>
      </c>
      <c r="N853" s="61">
        <f>('[1]Contadores Por Turno 2026'!N855-'[1]Contadores Por Turno 2026'!N854)/1000</f>
        <v>0</v>
      </c>
      <c r="O853" s="61">
        <f>('[1]Contadores Por Turno 2026'!O855-'[1]Contadores Por Turno 2026'!O854)</f>
        <v>0</v>
      </c>
      <c r="P853" s="61">
        <f>+Tabla1[[#This Row],[ENTRADA RO 1 (m3)]]-Tabla1[[#This Row],[PERMEADO ETAPA 1  (m3)]]</f>
        <v>0</v>
      </c>
      <c r="Q853" s="60" t="e">
        <f>1-(Tabla1[[#This Row],[VOLUMEN ENVIADO A RO (m3)]]-Tabla1[[#This Row],[VOLUMEN ENVIADO PERMEADO RO (m3)]])/Tabla1[[#This Row],[VOLUMEN ENVIADO A RO (m3)]]</f>
        <v>#DIV/0!</v>
      </c>
      <c r="R853" s="61">
        <v>0</v>
      </c>
      <c r="S853" s="61" t="e">
        <f>((#REF!-#REF!))</f>
        <v>#REF!</v>
      </c>
      <c r="T853" s="61" t="e">
        <f>Tabla1[[#This Row],[ENTRADA ETAPA 2 (m3)]]-Tabla1[[#This Row],[PERMEADO ETAPA 2 (m3)]]</f>
        <v>#REF!</v>
      </c>
      <c r="U853" s="60" t="s">
        <v>18</v>
      </c>
      <c r="V853" s="61">
        <f>Tabla1[[#This Row],[VOLUMEN ENVIADO PERMEADO RO (m3)]]</f>
        <v>0</v>
      </c>
      <c r="W853" s="111" t="e">
        <f>Tabla1[[#This Row],[TOTAL CONSUMO AGUA LIMPIA PRODUCCIÓN (m3)]]+Tabla1[[#This Row],[TOTAL CONSUMO AGUA RECHAZO PRODUCCIÓN (m3)]]</f>
        <v>#REF!</v>
      </c>
      <c r="X85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3" s="111">
        <v>0</v>
      </c>
      <c r="Z853" s="111"/>
      <c r="AA853" s="111" t="e">
        <f>+Tabla1[[#This Row],[VOLUMEN CONSUMO AGUA LIMPIA TINTORERIA (m3)]]</f>
        <v>#REF!</v>
      </c>
      <c r="AB853" s="104" t="e">
        <f>Tabla1[[#This Row],[VOLUMEN CONSUMO AGUA LIMPIA TINTORERIA (m3)]]/Tabla1[[#This Row],[TOTAL CONSUMO AGUA PRODUCCIÓN (m3)]]</f>
        <v>#REF!</v>
      </c>
      <c r="AC853" s="111" t="e">
        <f>Tabla1[[#This Row],[TOTAL CONSUMO AGUA LIMPIA PRODUCCIÓN (m3)]]-Tabla1[[#This Row],[VOLUMEN CONSUMO AGUA LIMPIA LAVANDERIA (m3)]]</f>
        <v>#REF!</v>
      </c>
      <c r="AD853" s="111">
        <v>0</v>
      </c>
      <c r="AE853" s="115"/>
      <c r="AF853" s="115">
        <v>65</v>
      </c>
      <c r="AG853" s="115">
        <v>45</v>
      </c>
      <c r="AH853" s="115">
        <f>Tabla1[[#This Row],[VOLUMEN CONSUMO AGUA LIMPIA LAVANDERIA (m3)]]</f>
        <v>0</v>
      </c>
      <c r="AI853" s="104" t="e">
        <f>Tabla1[[#This Row],[VOLUMEN CONSUMO AGUA LIMPIA LAVANDERIA (m3)]]/Tabla1[[#This Row],[TOTAL CONSUMO AGUA PRODUCCIÓN (m3)]]</f>
        <v>#REF!</v>
      </c>
      <c r="AJ853" s="115">
        <f>'[1]Contadores Por Turno 2026'!D855-'[1]Contadores Por Turno 2026'!D854</f>
        <v>0</v>
      </c>
      <c r="AK853" s="115">
        <v>0</v>
      </c>
      <c r="AL853" s="115"/>
      <c r="AM853" s="115">
        <v>19</v>
      </c>
      <c r="AN853" s="115">
        <v>0</v>
      </c>
      <c r="AO853" s="220">
        <f>'[1]Contadores Por Turno 2026'!R855-'[1]Contadores Por Turno 2026'!R854</f>
        <v>0</v>
      </c>
      <c r="AP853" s="114" t="str">
        <f t="shared" si="7"/>
        <v>%</v>
      </c>
      <c r="AQ853" s="220">
        <v>0</v>
      </c>
      <c r="AR853" s="220">
        <v>8</v>
      </c>
      <c r="AS853" s="115">
        <f>'[1]Contadores Por Turno 2026'!L855-'[1]Contadores Por Turno 2026'!L854</f>
        <v>0</v>
      </c>
      <c r="AT853" s="220" t="e">
        <f>#REF!-#REF!</f>
        <v>#REF!</v>
      </c>
      <c r="AU853" s="112">
        <f>'[1]Contadores Por Turno 2026'!U855-'[1]Contadores Por Turno 2026'!U854</f>
        <v>0</v>
      </c>
      <c r="AV853" s="112">
        <f>'[1]Contadores Por Turno 2026'!V855-'[1]Contadores Por Turno 2026'!V854</f>
        <v>0</v>
      </c>
      <c r="AW853" s="112">
        <f>'[1]Contadores Por Turno 2026'!W855-'[1]Contadores Por Turno 2026'!W854</f>
        <v>0</v>
      </c>
      <c r="AX853" s="112"/>
      <c r="AY853" s="112">
        <f>('[1]Contadores Por Turno 2026'!AD855-'[1]Contadores Por Turno 2026'!AD854)</f>
        <v>0</v>
      </c>
      <c r="AZ853" s="112">
        <f>('[1]Contadores Por Turno 2026'!S855-'[1]Contadores Por Turno 2026'!S854)/1000</f>
        <v>0</v>
      </c>
      <c r="BA853" s="225"/>
      <c r="BB853" s="4"/>
    </row>
    <row r="854" spans="1:54" ht="15.75" thickBot="1" x14ac:dyDescent="0.3">
      <c r="A854" s="25">
        <f>+A853+1</f>
        <v>46307</v>
      </c>
      <c r="B854" s="26">
        <v>1</v>
      </c>
      <c r="C854" s="26">
        <f>WEEKNUM(Tabla1[[#This Row],[FECHA]],2)</f>
        <v>42</v>
      </c>
      <c r="D854" s="26">
        <f>DAY(Tabla1[[#This Row],[FECHA]])</f>
        <v>12</v>
      </c>
      <c r="E854" s="26" t="e">
        <f>#REF!-#REF!</f>
        <v>#REF!</v>
      </c>
      <c r="F854" s="26" t="e">
        <f>#REF!-#REF!</f>
        <v>#REF!</v>
      </c>
      <c r="G854" s="26"/>
      <c r="H8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4" s="26">
        <f>('[1]Contadores Por Turno 2026'!C856-'[1]Contadores Por Turno 2026'!C855)*10</f>
        <v>0</v>
      </c>
      <c r="J854" s="57">
        <f>Tabla1[[#This Row],[ENTRADA RO 1 (m3)]]</f>
        <v>0</v>
      </c>
      <c r="K854" s="57">
        <f>Tabla1[[#This Row],[RECHAZO ETAPA 1 (m3)]]</f>
        <v>0</v>
      </c>
      <c r="L854" s="57">
        <f>Tabla1[[#This Row],[PERMEADO ETAPA 1  (m3)]]</f>
        <v>0</v>
      </c>
      <c r="M854" s="56" t="e">
        <f>1-(Tabla1[[#This Row],[VOLUMEN ENVIADO A RO (m3)]]-Tabla1[[#This Row],[VOLUMEN ENVIADO PERMEADO RO (m3)]])/Tabla1[[#This Row],[VOLUMEN ENVIADO A RO (m3)]]</f>
        <v>#DIV/0!</v>
      </c>
      <c r="N854" s="57">
        <f>('[1]Contadores Por Turno 2026'!N856-'[1]Contadores Por Turno 2026'!N855)/1000</f>
        <v>0</v>
      </c>
      <c r="O854" s="57">
        <f>('[1]Contadores Por Turno 2026'!O856-'[1]Contadores Por Turno 2026'!O855)</f>
        <v>0</v>
      </c>
      <c r="P854" s="57">
        <f>+Tabla1[[#This Row],[ENTRADA RO 1 (m3)]]-Tabla1[[#This Row],[PERMEADO ETAPA 1  (m3)]]</f>
        <v>0</v>
      </c>
      <c r="Q854" s="56" t="e">
        <f>1-(Tabla1[[#This Row],[VOLUMEN ENVIADO A RO (m3)]]-Tabla1[[#This Row],[VOLUMEN ENVIADO PERMEADO RO (m3)]])/Tabla1[[#This Row],[VOLUMEN ENVIADO A RO (m3)]]</f>
        <v>#DIV/0!</v>
      </c>
      <c r="R854" s="57">
        <v>0</v>
      </c>
      <c r="S854" s="57" t="e">
        <f>((#REF!-#REF!))</f>
        <v>#REF!</v>
      </c>
      <c r="T854" s="57" t="e">
        <f>Tabla1[[#This Row],[ENTRADA ETAPA 2 (m3)]]-Tabla1[[#This Row],[PERMEADO ETAPA 2 (m3)]]</f>
        <v>#REF!</v>
      </c>
      <c r="U854" s="56" t="s">
        <v>18</v>
      </c>
      <c r="V854" s="57">
        <f>Tabla1[[#This Row],[VOLUMEN ENVIADO PERMEADO RO (m3)]]</f>
        <v>0</v>
      </c>
      <c r="W854" s="101" t="e">
        <f>Tabla1[[#This Row],[TOTAL CONSUMO AGUA LIMPIA PRODUCCIÓN (m3)]]+Tabla1[[#This Row],[TOTAL CONSUMO AGUA RECHAZO PRODUCCIÓN (m3)]]</f>
        <v>#REF!</v>
      </c>
      <c r="X85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4" s="101">
        <v>0</v>
      </c>
      <c r="Z854" s="101"/>
      <c r="AA854" s="101" t="e">
        <f>+Tabla1[[#This Row],[VOLUMEN CONSUMO AGUA LIMPIA TINTORERIA (m3)]]</f>
        <v>#REF!</v>
      </c>
      <c r="AB854" s="104" t="e">
        <f>Tabla1[[#This Row],[VOLUMEN CONSUMO AGUA LIMPIA TINTORERIA (m3)]]/Tabla1[[#This Row],[TOTAL CONSUMO AGUA PRODUCCIÓN (m3)]]</f>
        <v>#REF!</v>
      </c>
      <c r="AC854" s="101" t="e">
        <f>Tabla1[[#This Row],[TOTAL CONSUMO AGUA LIMPIA PRODUCCIÓN (m3)]]-Tabla1[[#This Row],[VOLUMEN CONSUMO AGUA LIMPIA LAVANDERIA (m3)]]</f>
        <v>#REF!</v>
      </c>
      <c r="AD854" s="101">
        <v>0</v>
      </c>
      <c r="AE854" s="105"/>
      <c r="AF854" s="105">
        <v>65</v>
      </c>
      <c r="AG854" s="105">
        <v>45</v>
      </c>
      <c r="AH854" s="105">
        <f>Tabla1[[#This Row],[VOLUMEN CONSUMO AGUA LIMPIA LAVANDERIA (m3)]]</f>
        <v>0</v>
      </c>
      <c r="AI854" s="104" t="e">
        <f>Tabla1[[#This Row],[VOLUMEN CONSUMO AGUA LIMPIA LAVANDERIA (m3)]]/Tabla1[[#This Row],[TOTAL CONSUMO AGUA PRODUCCIÓN (m3)]]</f>
        <v>#REF!</v>
      </c>
      <c r="AJ854" s="105">
        <f>'[1]Contadores Por Turno 2026'!D856-'[1]Contadores Por Turno 2026'!D855</f>
        <v>0</v>
      </c>
      <c r="AK854" s="105">
        <v>0</v>
      </c>
      <c r="AL854" s="105"/>
      <c r="AM854" s="105">
        <v>19</v>
      </c>
      <c r="AN854" s="105">
        <v>0</v>
      </c>
      <c r="AO854" s="218">
        <f>'[1]Contadores Por Turno 2026'!R856-'[1]Contadores Por Turno 2026'!R855</f>
        <v>0</v>
      </c>
      <c r="AP854" s="104" t="str">
        <f t="shared" si="7"/>
        <v>%</v>
      </c>
      <c r="AQ854" s="218">
        <v>0</v>
      </c>
      <c r="AR854" s="218">
        <v>8</v>
      </c>
      <c r="AS854" s="105">
        <f>'[1]Contadores Por Turno 2026'!L856-'[1]Contadores Por Turno 2026'!L855</f>
        <v>0</v>
      </c>
      <c r="AT854" s="218" t="e">
        <f>#REF!-#REF!</f>
        <v>#REF!</v>
      </c>
      <c r="AU854" s="102">
        <f>'[1]Contadores Por Turno 2026'!U856-'[1]Contadores Por Turno 2026'!U855</f>
        <v>0</v>
      </c>
      <c r="AV854" s="102">
        <f>'[1]Contadores Por Turno 2026'!V856-'[1]Contadores Por Turno 2026'!V855</f>
        <v>0</v>
      </c>
      <c r="AW854" s="102">
        <f>'[1]Contadores Por Turno 2026'!W856-'[1]Contadores Por Turno 2026'!W855</f>
        <v>0</v>
      </c>
      <c r="AX854" s="102"/>
      <c r="AY854" s="345">
        <f>('[1]Contadores Por Turno 2026'!AD856-'[1]Contadores Por Turno 2026'!AD855)</f>
        <v>0</v>
      </c>
      <c r="AZ854" s="345">
        <f>('[1]Contadores Por Turno 2026'!S856-'[1]Contadores Por Turno 2026'!S855)/1000</f>
        <v>0</v>
      </c>
      <c r="BA854" s="225"/>
      <c r="BB854" s="4"/>
    </row>
    <row r="855" spans="1:54" ht="15.75" thickBot="1" x14ac:dyDescent="0.3">
      <c r="A855" s="23">
        <f>+A854</f>
        <v>46307</v>
      </c>
      <c r="B855" s="17">
        <v>2</v>
      </c>
      <c r="C855" s="17">
        <f>WEEKNUM(Tabla1[[#This Row],[FECHA]],2)</f>
        <v>42</v>
      </c>
      <c r="D855" s="17">
        <f>DAY(Tabla1[[#This Row],[FECHA]])</f>
        <v>12</v>
      </c>
      <c r="E855" s="17" t="e">
        <f>#REF!-#REF!</f>
        <v>#REF!</v>
      </c>
      <c r="F855" s="17" t="e">
        <f>#REF!-#REF!</f>
        <v>#REF!</v>
      </c>
      <c r="H85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5" s="17">
        <f>('[1]Contadores Por Turno 2026'!C857-'[1]Contadores Por Turno 2026'!C856)*10</f>
        <v>0</v>
      </c>
      <c r="J855" s="59">
        <f>Tabla1[[#This Row],[ENTRADA RO 1 (m3)]]</f>
        <v>0</v>
      </c>
      <c r="K855" s="59">
        <f>Tabla1[[#This Row],[RECHAZO ETAPA 1 (m3)]]</f>
        <v>0</v>
      </c>
      <c r="L855" s="59">
        <f>Tabla1[[#This Row],[PERMEADO ETAPA 1  (m3)]]</f>
        <v>0</v>
      </c>
      <c r="M855" s="58" t="e">
        <f>1-(Tabla1[[#This Row],[VOLUMEN ENVIADO A RO (m3)]]-Tabla1[[#This Row],[VOLUMEN ENVIADO PERMEADO RO (m3)]])/Tabla1[[#This Row],[VOLUMEN ENVIADO A RO (m3)]]</f>
        <v>#DIV/0!</v>
      </c>
      <c r="N855" s="59">
        <f>('[1]Contadores Por Turno 2026'!N857-'[1]Contadores Por Turno 2026'!N856)/1000</f>
        <v>0</v>
      </c>
      <c r="O855" s="59">
        <f>('[1]Contadores Por Turno 2026'!O857-'[1]Contadores Por Turno 2026'!O856)</f>
        <v>0</v>
      </c>
      <c r="P855" s="59">
        <f>+Tabla1[[#This Row],[ENTRADA RO 1 (m3)]]-Tabla1[[#This Row],[PERMEADO ETAPA 1  (m3)]]</f>
        <v>0</v>
      </c>
      <c r="Q855" s="58" t="e">
        <f>1-(Tabla1[[#This Row],[VOLUMEN ENVIADO A RO (m3)]]-Tabla1[[#This Row],[VOLUMEN ENVIADO PERMEADO RO (m3)]])/Tabla1[[#This Row],[VOLUMEN ENVIADO A RO (m3)]]</f>
        <v>#DIV/0!</v>
      </c>
      <c r="R855" s="59">
        <v>0</v>
      </c>
      <c r="S855" s="59" t="e">
        <f>((#REF!-#REF!))</f>
        <v>#REF!</v>
      </c>
      <c r="T855" s="59" t="e">
        <f>Tabla1[[#This Row],[ENTRADA ETAPA 2 (m3)]]-Tabla1[[#This Row],[PERMEADO ETAPA 2 (m3)]]</f>
        <v>#REF!</v>
      </c>
      <c r="U855" s="58" t="s">
        <v>18</v>
      </c>
      <c r="V855" s="59">
        <f>Tabla1[[#This Row],[VOLUMEN ENVIADO PERMEADO RO (m3)]]</f>
        <v>0</v>
      </c>
      <c r="W855" s="106" t="e">
        <f>Tabla1[[#This Row],[TOTAL CONSUMO AGUA LIMPIA PRODUCCIÓN (m3)]]+Tabla1[[#This Row],[TOTAL CONSUMO AGUA RECHAZO PRODUCCIÓN (m3)]]</f>
        <v>#REF!</v>
      </c>
      <c r="X8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5" s="106">
        <v>0</v>
      </c>
      <c r="Z855" s="106"/>
      <c r="AA855" s="106" t="e">
        <f>+Tabla1[[#This Row],[VOLUMEN CONSUMO AGUA LIMPIA TINTORERIA (m3)]]</f>
        <v>#REF!</v>
      </c>
      <c r="AB855" s="104" t="e">
        <f>Tabla1[[#This Row],[VOLUMEN CONSUMO AGUA LIMPIA TINTORERIA (m3)]]/Tabla1[[#This Row],[TOTAL CONSUMO AGUA PRODUCCIÓN (m3)]]</f>
        <v>#REF!</v>
      </c>
      <c r="AC855" s="106" t="e">
        <f>Tabla1[[#This Row],[TOTAL CONSUMO AGUA LIMPIA PRODUCCIÓN (m3)]]-Tabla1[[#This Row],[VOLUMEN CONSUMO AGUA LIMPIA LAVANDERIA (m3)]]</f>
        <v>#REF!</v>
      </c>
      <c r="AD855" s="106">
        <v>0</v>
      </c>
      <c r="AE855" s="110"/>
      <c r="AF855" s="110">
        <v>65</v>
      </c>
      <c r="AG855" s="110">
        <v>45</v>
      </c>
      <c r="AH855" s="110">
        <f>Tabla1[[#This Row],[VOLUMEN CONSUMO AGUA LIMPIA LAVANDERIA (m3)]]</f>
        <v>0</v>
      </c>
      <c r="AI855" s="104" t="e">
        <f>Tabla1[[#This Row],[VOLUMEN CONSUMO AGUA LIMPIA LAVANDERIA (m3)]]/Tabla1[[#This Row],[TOTAL CONSUMO AGUA PRODUCCIÓN (m3)]]</f>
        <v>#REF!</v>
      </c>
      <c r="AJ855" s="110">
        <f>'[1]Contadores Por Turno 2026'!D857-'[1]Contadores Por Turno 2026'!D856</f>
        <v>0</v>
      </c>
      <c r="AK855" s="110">
        <v>0</v>
      </c>
      <c r="AL855" s="110"/>
      <c r="AM855" s="110">
        <v>19</v>
      </c>
      <c r="AN855" s="110">
        <v>0</v>
      </c>
      <c r="AO855" s="219">
        <f>'[1]Contadores Por Turno 2026'!R857-'[1]Contadores Por Turno 2026'!R856</f>
        <v>0</v>
      </c>
      <c r="AP855" s="109" t="str">
        <f t="shared" si="7"/>
        <v>%</v>
      </c>
      <c r="AQ855" s="219">
        <v>0</v>
      </c>
      <c r="AR855" s="219">
        <v>8</v>
      </c>
      <c r="AS855" s="110">
        <f>'[1]Contadores Por Turno 2026'!L857-'[1]Contadores Por Turno 2026'!L856</f>
        <v>0</v>
      </c>
      <c r="AT855" s="219" t="e">
        <f>#REF!-#REF!</f>
        <v>#REF!</v>
      </c>
      <c r="AU855" s="107">
        <f>'[1]Contadores Por Turno 2026'!U857-'[1]Contadores Por Turno 2026'!U856</f>
        <v>0</v>
      </c>
      <c r="AV855" s="107">
        <f>'[1]Contadores Por Turno 2026'!V857-'[1]Contadores Por Turno 2026'!V856</f>
        <v>0</v>
      </c>
      <c r="AW855" s="107">
        <f>'[1]Contadores Por Turno 2026'!W857-'[1]Contadores Por Turno 2026'!W856</f>
        <v>0</v>
      </c>
      <c r="AX855" s="107"/>
      <c r="AY855" s="346">
        <f>('[1]Contadores Por Turno 2026'!AD857-'[1]Contadores Por Turno 2026'!AD856)</f>
        <v>0</v>
      </c>
      <c r="AZ855" s="346">
        <f>('[1]Contadores Por Turno 2026'!S857-'[1]Contadores Por Turno 2026'!S856)/1000</f>
        <v>0</v>
      </c>
      <c r="BA855" s="225"/>
      <c r="BB855" s="4"/>
    </row>
    <row r="856" spans="1:54" ht="15.75" thickBot="1" x14ac:dyDescent="0.3">
      <c r="A856" s="27">
        <f>+A855</f>
        <v>46307</v>
      </c>
      <c r="B856" s="28">
        <v>3</v>
      </c>
      <c r="C856" s="28">
        <f>WEEKNUM(Tabla1[[#This Row],[FECHA]],2)</f>
        <v>42</v>
      </c>
      <c r="D856" s="28">
        <f>DAY(Tabla1[[#This Row],[FECHA]])</f>
        <v>12</v>
      </c>
      <c r="E856" s="28" t="e">
        <f>#REF!-#REF!</f>
        <v>#REF!</v>
      </c>
      <c r="F856" s="28" t="e">
        <f>#REF!-#REF!</f>
        <v>#REF!</v>
      </c>
      <c r="G856" s="28"/>
      <c r="H85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6" s="28">
        <f>('[1]Contadores Por Turno 2026'!C858-'[1]Contadores Por Turno 2026'!C857)*10</f>
        <v>0</v>
      </c>
      <c r="J856" s="61">
        <f>Tabla1[[#This Row],[ENTRADA RO 1 (m3)]]</f>
        <v>0</v>
      </c>
      <c r="K856" s="61">
        <f>Tabla1[[#This Row],[RECHAZO ETAPA 1 (m3)]]</f>
        <v>0</v>
      </c>
      <c r="L856" s="61">
        <f>Tabla1[[#This Row],[PERMEADO ETAPA 1  (m3)]]</f>
        <v>0</v>
      </c>
      <c r="M856" s="60" t="e">
        <f>1-(Tabla1[[#This Row],[VOLUMEN ENVIADO A RO (m3)]]-Tabla1[[#This Row],[VOLUMEN ENVIADO PERMEADO RO (m3)]])/Tabla1[[#This Row],[VOLUMEN ENVIADO A RO (m3)]]</f>
        <v>#DIV/0!</v>
      </c>
      <c r="N856" s="61">
        <f>('[1]Contadores Por Turno 2026'!N858-'[1]Contadores Por Turno 2026'!N857)/1000</f>
        <v>0</v>
      </c>
      <c r="O856" s="61">
        <f>('[1]Contadores Por Turno 2026'!O858-'[1]Contadores Por Turno 2026'!O857)</f>
        <v>0</v>
      </c>
      <c r="P856" s="61">
        <f>+Tabla1[[#This Row],[ENTRADA RO 1 (m3)]]-Tabla1[[#This Row],[PERMEADO ETAPA 1  (m3)]]</f>
        <v>0</v>
      </c>
      <c r="Q856" s="60" t="e">
        <f>1-(Tabla1[[#This Row],[VOLUMEN ENVIADO A RO (m3)]]-Tabla1[[#This Row],[VOLUMEN ENVIADO PERMEADO RO (m3)]])/Tabla1[[#This Row],[VOLUMEN ENVIADO A RO (m3)]]</f>
        <v>#DIV/0!</v>
      </c>
      <c r="R856" s="61">
        <v>0</v>
      </c>
      <c r="S856" s="61" t="e">
        <f>((#REF!-#REF!))</f>
        <v>#REF!</v>
      </c>
      <c r="T856" s="61" t="e">
        <f>Tabla1[[#This Row],[ENTRADA ETAPA 2 (m3)]]-Tabla1[[#This Row],[PERMEADO ETAPA 2 (m3)]]</f>
        <v>#REF!</v>
      </c>
      <c r="U856" s="60" t="s">
        <v>18</v>
      </c>
      <c r="V856" s="61">
        <f>Tabla1[[#This Row],[VOLUMEN ENVIADO PERMEADO RO (m3)]]</f>
        <v>0</v>
      </c>
      <c r="W856" s="111" t="e">
        <f>Tabla1[[#This Row],[TOTAL CONSUMO AGUA LIMPIA PRODUCCIÓN (m3)]]+Tabla1[[#This Row],[TOTAL CONSUMO AGUA RECHAZO PRODUCCIÓN (m3)]]</f>
        <v>#REF!</v>
      </c>
      <c r="X85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6" s="111">
        <v>0</v>
      </c>
      <c r="Z856" s="111"/>
      <c r="AA856" s="111" t="e">
        <f>+Tabla1[[#This Row],[VOLUMEN CONSUMO AGUA LIMPIA TINTORERIA (m3)]]</f>
        <v>#REF!</v>
      </c>
      <c r="AB856" s="104" t="e">
        <f>Tabla1[[#This Row],[VOLUMEN CONSUMO AGUA LIMPIA TINTORERIA (m3)]]/Tabla1[[#This Row],[TOTAL CONSUMO AGUA PRODUCCIÓN (m3)]]</f>
        <v>#REF!</v>
      </c>
      <c r="AC856" s="111" t="e">
        <f>Tabla1[[#This Row],[TOTAL CONSUMO AGUA LIMPIA PRODUCCIÓN (m3)]]-Tabla1[[#This Row],[VOLUMEN CONSUMO AGUA LIMPIA LAVANDERIA (m3)]]</f>
        <v>#REF!</v>
      </c>
      <c r="AD856" s="111">
        <v>0</v>
      </c>
      <c r="AE856" s="115"/>
      <c r="AF856" s="115">
        <v>65</v>
      </c>
      <c r="AG856" s="115">
        <v>45</v>
      </c>
      <c r="AH856" s="115">
        <f>Tabla1[[#This Row],[VOLUMEN CONSUMO AGUA LIMPIA LAVANDERIA (m3)]]</f>
        <v>0</v>
      </c>
      <c r="AI856" s="104" t="e">
        <f>Tabla1[[#This Row],[VOLUMEN CONSUMO AGUA LIMPIA LAVANDERIA (m3)]]/Tabla1[[#This Row],[TOTAL CONSUMO AGUA PRODUCCIÓN (m3)]]</f>
        <v>#REF!</v>
      </c>
      <c r="AJ856" s="115">
        <f>'[1]Contadores Por Turno 2026'!D858-'[1]Contadores Por Turno 2026'!D857</f>
        <v>0</v>
      </c>
      <c r="AK856" s="115">
        <v>0</v>
      </c>
      <c r="AL856" s="115"/>
      <c r="AM856" s="115">
        <v>19</v>
      </c>
      <c r="AN856" s="115">
        <v>0</v>
      </c>
      <c r="AO856" s="220">
        <f>'[1]Contadores Por Turno 2026'!R858-'[1]Contadores Por Turno 2026'!R857</f>
        <v>0</v>
      </c>
      <c r="AP856" s="114" t="str">
        <f t="shared" si="7"/>
        <v>%</v>
      </c>
      <c r="AQ856" s="220">
        <v>0</v>
      </c>
      <c r="AR856" s="220">
        <v>8</v>
      </c>
      <c r="AS856" s="115">
        <f>'[1]Contadores Por Turno 2026'!L858-'[1]Contadores Por Turno 2026'!L857</f>
        <v>0</v>
      </c>
      <c r="AT856" s="220" t="e">
        <f>#REF!-#REF!</f>
        <v>#REF!</v>
      </c>
      <c r="AU856" s="112">
        <f>'[1]Contadores Por Turno 2026'!U858-'[1]Contadores Por Turno 2026'!U857</f>
        <v>0</v>
      </c>
      <c r="AV856" s="112">
        <f>'[1]Contadores Por Turno 2026'!V858-'[1]Contadores Por Turno 2026'!V857</f>
        <v>0</v>
      </c>
      <c r="AW856" s="112">
        <f>'[1]Contadores Por Turno 2026'!W858-'[1]Contadores Por Turno 2026'!W857</f>
        <v>0</v>
      </c>
      <c r="AX856" s="112"/>
      <c r="AY856" s="112">
        <f>('[1]Contadores Por Turno 2026'!AD858-'[1]Contadores Por Turno 2026'!AD857)</f>
        <v>0</v>
      </c>
      <c r="AZ856" s="112">
        <f>('[1]Contadores Por Turno 2026'!S858-'[1]Contadores Por Turno 2026'!S857)/1000</f>
        <v>0</v>
      </c>
      <c r="BA856" s="225"/>
      <c r="BB856" s="4"/>
    </row>
    <row r="857" spans="1:54" ht="15.75" thickBot="1" x14ac:dyDescent="0.3">
      <c r="A857" s="25">
        <f>+A856+1</f>
        <v>46308</v>
      </c>
      <c r="B857" s="26">
        <v>1</v>
      </c>
      <c r="C857" s="26">
        <f>WEEKNUM(Tabla1[[#This Row],[FECHA]],2)</f>
        <v>42</v>
      </c>
      <c r="D857" s="26">
        <f>DAY(Tabla1[[#This Row],[FECHA]])</f>
        <v>13</v>
      </c>
      <c r="E857" s="26" t="e">
        <f>#REF!-#REF!</f>
        <v>#REF!</v>
      </c>
      <c r="F857" s="26" t="e">
        <f>#REF!-#REF!</f>
        <v>#REF!</v>
      </c>
      <c r="G857" s="26"/>
      <c r="H8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7" s="26">
        <f>('[1]Contadores Por Turno 2026'!C859-'[1]Contadores Por Turno 2026'!C858)*10</f>
        <v>0</v>
      </c>
      <c r="J857" s="57">
        <f>Tabla1[[#This Row],[ENTRADA RO 1 (m3)]]</f>
        <v>0</v>
      </c>
      <c r="K857" s="57">
        <f>Tabla1[[#This Row],[RECHAZO ETAPA 1 (m3)]]</f>
        <v>0</v>
      </c>
      <c r="L857" s="57">
        <f>Tabla1[[#This Row],[PERMEADO ETAPA 1  (m3)]]</f>
        <v>0</v>
      </c>
      <c r="M857" s="56" t="e">
        <f>1-(Tabla1[[#This Row],[VOLUMEN ENVIADO A RO (m3)]]-Tabla1[[#This Row],[VOLUMEN ENVIADO PERMEADO RO (m3)]])/Tabla1[[#This Row],[VOLUMEN ENVIADO A RO (m3)]]</f>
        <v>#DIV/0!</v>
      </c>
      <c r="N857" s="57">
        <f>('[1]Contadores Por Turno 2026'!N859-'[1]Contadores Por Turno 2026'!N858)/1000</f>
        <v>0</v>
      </c>
      <c r="O857" s="57">
        <f>('[1]Contadores Por Turno 2026'!O859-'[1]Contadores Por Turno 2026'!O858)</f>
        <v>0</v>
      </c>
      <c r="P857" s="57">
        <f>+Tabla1[[#This Row],[ENTRADA RO 1 (m3)]]-Tabla1[[#This Row],[PERMEADO ETAPA 1  (m3)]]</f>
        <v>0</v>
      </c>
      <c r="Q857" s="56" t="e">
        <f>1-(Tabla1[[#This Row],[VOLUMEN ENVIADO A RO (m3)]]-Tabla1[[#This Row],[VOLUMEN ENVIADO PERMEADO RO (m3)]])/Tabla1[[#This Row],[VOLUMEN ENVIADO A RO (m3)]]</f>
        <v>#DIV/0!</v>
      </c>
      <c r="R857" s="57">
        <v>0</v>
      </c>
      <c r="S857" s="57" t="e">
        <f>((#REF!-#REF!))</f>
        <v>#REF!</v>
      </c>
      <c r="T857" s="57" t="e">
        <f>Tabla1[[#This Row],[ENTRADA ETAPA 2 (m3)]]-Tabla1[[#This Row],[PERMEADO ETAPA 2 (m3)]]</f>
        <v>#REF!</v>
      </c>
      <c r="U857" s="56" t="s">
        <v>18</v>
      </c>
      <c r="V857" s="57">
        <f>Tabla1[[#This Row],[VOLUMEN ENVIADO PERMEADO RO (m3)]]</f>
        <v>0</v>
      </c>
      <c r="W857" s="101" t="e">
        <f>Tabla1[[#This Row],[TOTAL CONSUMO AGUA LIMPIA PRODUCCIÓN (m3)]]+Tabla1[[#This Row],[TOTAL CONSUMO AGUA RECHAZO PRODUCCIÓN (m3)]]</f>
        <v>#REF!</v>
      </c>
      <c r="X8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7" s="101">
        <v>0</v>
      </c>
      <c r="Z857" s="101"/>
      <c r="AA857" s="101" t="e">
        <f>+Tabla1[[#This Row],[VOLUMEN CONSUMO AGUA LIMPIA TINTORERIA (m3)]]</f>
        <v>#REF!</v>
      </c>
      <c r="AB857" s="104" t="e">
        <f>Tabla1[[#This Row],[VOLUMEN CONSUMO AGUA LIMPIA TINTORERIA (m3)]]/Tabla1[[#This Row],[TOTAL CONSUMO AGUA PRODUCCIÓN (m3)]]</f>
        <v>#REF!</v>
      </c>
      <c r="AC857" s="101" t="e">
        <f>Tabla1[[#This Row],[TOTAL CONSUMO AGUA LIMPIA PRODUCCIÓN (m3)]]-Tabla1[[#This Row],[VOLUMEN CONSUMO AGUA LIMPIA LAVANDERIA (m3)]]</f>
        <v>#REF!</v>
      </c>
      <c r="AD857" s="101">
        <v>0</v>
      </c>
      <c r="AE857" s="105"/>
      <c r="AF857" s="105">
        <v>65</v>
      </c>
      <c r="AG857" s="105">
        <v>45</v>
      </c>
      <c r="AH857" s="105">
        <f>Tabla1[[#This Row],[VOLUMEN CONSUMO AGUA LIMPIA LAVANDERIA (m3)]]</f>
        <v>0</v>
      </c>
      <c r="AI857" s="104" t="e">
        <f>Tabla1[[#This Row],[VOLUMEN CONSUMO AGUA LIMPIA LAVANDERIA (m3)]]/Tabla1[[#This Row],[TOTAL CONSUMO AGUA PRODUCCIÓN (m3)]]</f>
        <v>#REF!</v>
      </c>
      <c r="AJ857" s="105">
        <f>'[1]Contadores Por Turno 2026'!D859-'[1]Contadores Por Turno 2026'!D858</f>
        <v>0</v>
      </c>
      <c r="AK857" s="105">
        <v>0</v>
      </c>
      <c r="AL857" s="105"/>
      <c r="AM857" s="105">
        <v>19</v>
      </c>
      <c r="AN857" s="105">
        <v>0</v>
      </c>
      <c r="AO857" s="218">
        <f>'[1]Contadores Por Turno 2026'!R859-'[1]Contadores Por Turno 2026'!R858</f>
        <v>0</v>
      </c>
      <c r="AP857" s="104" t="str">
        <f t="shared" si="7"/>
        <v>%</v>
      </c>
      <c r="AQ857" s="218">
        <v>0</v>
      </c>
      <c r="AR857" s="218">
        <v>8</v>
      </c>
      <c r="AS857" s="105">
        <f>'[1]Contadores Por Turno 2026'!L859-'[1]Contadores Por Turno 2026'!L858</f>
        <v>0</v>
      </c>
      <c r="AT857" s="218" t="e">
        <f>#REF!-#REF!</f>
        <v>#REF!</v>
      </c>
      <c r="AU857" s="102">
        <f>'[1]Contadores Por Turno 2026'!U859-'[1]Contadores Por Turno 2026'!U858</f>
        <v>0</v>
      </c>
      <c r="AV857" s="102">
        <f>'[1]Contadores Por Turno 2026'!V859-'[1]Contadores Por Turno 2026'!V858</f>
        <v>0</v>
      </c>
      <c r="AW857" s="102">
        <f>'[1]Contadores Por Turno 2026'!W859-'[1]Contadores Por Turno 2026'!W858</f>
        <v>0</v>
      </c>
      <c r="AX857" s="102"/>
      <c r="AY857" s="345">
        <f>('[1]Contadores Por Turno 2026'!AD859-'[1]Contadores Por Turno 2026'!AD858)</f>
        <v>0</v>
      </c>
      <c r="AZ857" s="345">
        <f>('[1]Contadores Por Turno 2026'!S859-'[1]Contadores Por Turno 2026'!S858)/1000</f>
        <v>0</v>
      </c>
      <c r="BA857" s="225"/>
      <c r="BB857" s="4"/>
    </row>
    <row r="858" spans="1:54" ht="15.75" thickBot="1" x14ac:dyDescent="0.3">
      <c r="A858" s="23">
        <f>+A857</f>
        <v>46308</v>
      </c>
      <c r="B858" s="17">
        <v>2</v>
      </c>
      <c r="C858" s="17">
        <f>WEEKNUM(Tabla1[[#This Row],[FECHA]],2)</f>
        <v>42</v>
      </c>
      <c r="D858" s="17">
        <f>DAY(Tabla1[[#This Row],[FECHA]])</f>
        <v>13</v>
      </c>
      <c r="E858" s="17" t="e">
        <f>#REF!-#REF!</f>
        <v>#REF!</v>
      </c>
      <c r="F858" s="17" t="e">
        <f>#REF!-#REF!</f>
        <v>#REF!</v>
      </c>
      <c r="H85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8" s="17">
        <f>('[1]Contadores Por Turno 2026'!C860-'[1]Contadores Por Turno 2026'!C859)*10</f>
        <v>0</v>
      </c>
      <c r="J858" s="59">
        <f>Tabla1[[#This Row],[ENTRADA RO 1 (m3)]]</f>
        <v>0</v>
      </c>
      <c r="K858" s="59">
        <f>Tabla1[[#This Row],[RECHAZO ETAPA 1 (m3)]]</f>
        <v>0</v>
      </c>
      <c r="L858" s="59">
        <f>Tabla1[[#This Row],[PERMEADO ETAPA 1  (m3)]]</f>
        <v>0</v>
      </c>
      <c r="M858" s="58" t="e">
        <f>1-(Tabla1[[#This Row],[VOLUMEN ENVIADO A RO (m3)]]-Tabla1[[#This Row],[VOLUMEN ENVIADO PERMEADO RO (m3)]])/Tabla1[[#This Row],[VOLUMEN ENVIADO A RO (m3)]]</f>
        <v>#DIV/0!</v>
      </c>
      <c r="N858" s="59">
        <f>('[1]Contadores Por Turno 2026'!N860-'[1]Contadores Por Turno 2026'!N859)/1000</f>
        <v>0</v>
      </c>
      <c r="O858" s="59">
        <f>('[1]Contadores Por Turno 2026'!O860-'[1]Contadores Por Turno 2026'!O859)</f>
        <v>0</v>
      </c>
      <c r="P858" s="59">
        <f>+Tabla1[[#This Row],[ENTRADA RO 1 (m3)]]-Tabla1[[#This Row],[PERMEADO ETAPA 1  (m3)]]</f>
        <v>0</v>
      </c>
      <c r="Q858" s="58" t="e">
        <f>1-(Tabla1[[#This Row],[VOLUMEN ENVIADO A RO (m3)]]-Tabla1[[#This Row],[VOLUMEN ENVIADO PERMEADO RO (m3)]])/Tabla1[[#This Row],[VOLUMEN ENVIADO A RO (m3)]]</f>
        <v>#DIV/0!</v>
      </c>
      <c r="R858" s="59">
        <v>0</v>
      </c>
      <c r="S858" s="59" t="e">
        <f>((#REF!-#REF!))</f>
        <v>#REF!</v>
      </c>
      <c r="T858" s="59" t="e">
        <f>Tabla1[[#This Row],[ENTRADA ETAPA 2 (m3)]]-Tabla1[[#This Row],[PERMEADO ETAPA 2 (m3)]]</f>
        <v>#REF!</v>
      </c>
      <c r="U858" s="58" t="s">
        <v>18</v>
      </c>
      <c r="V858" s="59">
        <f>Tabla1[[#This Row],[VOLUMEN ENVIADO PERMEADO RO (m3)]]</f>
        <v>0</v>
      </c>
      <c r="W858" s="106" t="e">
        <f>Tabla1[[#This Row],[TOTAL CONSUMO AGUA LIMPIA PRODUCCIÓN (m3)]]+Tabla1[[#This Row],[TOTAL CONSUMO AGUA RECHAZO PRODUCCIÓN (m3)]]</f>
        <v>#REF!</v>
      </c>
      <c r="X8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8" s="106">
        <v>0</v>
      </c>
      <c r="Z858" s="106"/>
      <c r="AA858" s="106" t="e">
        <f>+Tabla1[[#This Row],[VOLUMEN CONSUMO AGUA LIMPIA TINTORERIA (m3)]]</f>
        <v>#REF!</v>
      </c>
      <c r="AB858" s="104" t="e">
        <f>Tabla1[[#This Row],[VOLUMEN CONSUMO AGUA LIMPIA TINTORERIA (m3)]]/Tabla1[[#This Row],[TOTAL CONSUMO AGUA PRODUCCIÓN (m3)]]</f>
        <v>#REF!</v>
      </c>
      <c r="AC858" s="106" t="e">
        <f>Tabla1[[#This Row],[TOTAL CONSUMO AGUA LIMPIA PRODUCCIÓN (m3)]]-Tabla1[[#This Row],[VOLUMEN CONSUMO AGUA LIMPIA LAVANDERIA (m3)]]</f>
        <v>#REF!</v>
      </c>
      <c r="AD858" s="106">
        <v>0</v>
      </c>
      <c r="AE858" s="110"/>
      <c r="AF858" s="110">
        <v>65</v>
      </c>
      <c r="AG858" s="110">
        <v>45</v>
      </c>
      <c r="AH858" s="110">
        <f>Tabla1[[#This Row],[VOLUMEN CONSUMO AGUA LIMPIA LAVANDERIA (m3)]]</f>
        <v>0</v>
      </c>
      <c r="AI858" s="104" t="e">
        <f>Tabla1[[#This Row],[VOLUMEN CONSUMO AGUA LIMPIA LAVANDERIA (m3)]]/Tabla1[[#This Row],[TOTAL CONSUMO AGUA PRODUCCIÓN (m3)]]</f>
        <v>#REF!</v>
      </c>
      <c r="AJ858" s="110">
        <f>'[1]Contadores Por Turno 2026'!D860-'[1]Contadores Por Turno 2026'!D859</f>
        <v>0</v>
      </c>
      <c r="AK858" s="110">
        <v>0</v>
      </c>
      <c r="AL858" s="110"/>
      <c r="AM858" s="110">
        <v>19</v>
      </c>
      <c r="AN858" s="110">
        <v>0</v>
      </c>
      <c r="AO858" s="219">
        <f>'[1]Contadores Por Turno 2026'!R860-'[1]Contadores Por Turno 2026'!R859</f>
        <v>0</v>
      </c>
      <c r="AP858" s="109" t="str">
        <f t="shared" si="7"/>
        <v>%</v>
      </c>
      <c r="AQ858" s="219">
        <v>0</v>
      </c>
      <c r="AR858" s="219">
        <v>8</v>
      </c>
      <c r="AS858" s="110">
        <f>'[1]Contadores Por Turno 2026'!L860-'[1]Contadores Por Turno 2026'!L859</f>
        <v>0</v>
      </c>
      <c r="AT858" s="219" t="e">
        <f>#REF!-#REF!</f>
        <v>#REF!</v>
      </c>
      <c r="AU858" s="107">
        <f>'[1]Contadores Por Turno 2026'!U860-'[1]Contadores Por Turno 2026'!U859</f>
        <v>0</v>
      </c>
      <c r="AV858" s="107">
        <f>'[1]Contadores Por Turno 2026'!V860-'[1]Contadores Por Turno 2026'!V859</f>
        <v>0</v>
      </c>
      <c r="AW858" s="107">
        <f>'[1]Contadores Por Turno 2026'!W860-'[1]Contadores Por Turno 2026'!W859</f>
        <v>0</v>
      </c>
      <c r="AX858" s="107"/>
      <c r="AY858" s="346">
        <f>('[1]Contadores Por Turno 2026'!AD860-'[1]Contadores Por Turno 2026'!AD859)</f>
        <v>0</v>
      </c>
      <c r="AZ858" s="346">
        <f>('[1]Contadores Por Turno 2026'!S860-'[1]Contadores Por Turno 2026'!S859)/1000</f>
        <v>0</v>
      </c>
      <c r="BA858" s="225"/>
      <c r="BB858" s="4"/>
    </row>
    <row r="859" spans="1:54" ht="15.75" thickBot="1" x14ac:dyDescent="0.3">
      <c r="A859" s="27">
        <f>+A858</f>
        <v>46308</v>
      </c>
      <c r="B859" s="28">
        <v>3</v>
      </c>
      <c r="C859" s="28">
        <f>WEEKNUM(Tabla1[[#This Row],[FECHA]],2)</f>
        <v>42</v>
      </c>
      <c r="D859" s="28">
        <f>DAY(Tabla1[[#This Row],[FECHA]])</f>
        <v>13</v>
      </c>
      <c r="E859" s="28" t="e">
        <f>#REF!-#REF!</f>
        <v>#REF!</v>
      </c>
      <c r="F859" s="28" t="e">
        <f>#REF!-#REF!</f>
        <v>#REF!</v>
      </c>
      <c r="G859" s="28"/>
      <c r="H85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9" s="28">
        <f>('[1]Contadores Por Turno 2026'!C861-'[1]Contadores Por Turno 2026'!C860)*10</f>
        <v>0</v>
      </c>
      <c r="J859" s="61">
        <f>Tabla1[[#This Row],[ENTRADA RO 1 (m3)]]</f>
        <v>0</v>
      </c>
      <c r="K859" s="61">
        <f>Tabla1[[#This Row],[RECHAZO ETAPA 1 (m3)]]</f>
        <v>0</v>
      </c>
      <c r="L859" s="61">
        <f>Tabla1[[#This Row],[PERMEADO ETAPA 1  (m3)]]</f>
        <v>0</v>
      </c>
      <c r="M859" s="60" t="e">
        <f>1-(Tabla1[[#This Row],[VOLUMEN ENVIADO A RO (m3)]]-Tabla1[[#This Row],[VOLUMEN ENVIADO PERMEADO RO (m3)]])/Tabla1[[#This Row],[VOLUMEN ENVIADO A RO (m3)]]</f>
        <v>#DIV/0!</v>
      </c>
      <c r="N859" s="61">
        <f>('[1]Contadores Por Turno 2026'!N861-'[1]Contadores Por Turno 2026'!N860)/1000</f>
        <v>0</v>
      </c>
      <c r="O859" s="61">
        <f>('[1]Contadores Por Turno 2026'!O861-'[1]Contadores Por Turno 2026'!O860)</f>
        <v>0</v>
      </c>
      <c r="P859" s="61">
        <f>+Tabla1[[#This Row],[ENTRADA RO 1 (m3)]]-Tabla1[[#This Row],[PERMEADO ETAPA 1  (m3)]]</f>
        <v>0</v>
      </c>
      <c r="Q859" s="60" t="e">
        <f>1-(Tabla1[[#This Row],[VOLUMEN ENVIADO A RO (m3)]]-Tabla1[[#This Row],[VOLUMEN ENVIADO PERMEADO RO (m3)]])/Tabla1[[#This Row],[VOLUMEN ENVIADO A RO (m3)]]</f>
        <v>#DIV/0!</v>
      </c>
      <c r="R859" s="61">
        <v>0</v>
      </c>
      <c r="S859" s="61" t="e">
        <f>((#REF!-#REF!))</f>
        <v>#REF!</v>
      </c>
      <c r="T859" s="61" t="e">
        <f>Tabla1[[#This Row],[ENTRADA ETAPA 2 (m3)]]-Tabla1[[#This Row],[PERMEADO ETAPA 2 (m3)]]</f>
        <v>#REF!</v>
      </c>
      <c r="U859" s="60" t="s">
        <v>18</v>
      </c>
      <c r="V859" s="61">
        <f>Tabla1[[#This Row],[VOLUMEN ENVIADO PERMEADO RO (m3)]]</f>
        <v>0</v>
      </c>
      <c r="W859" s="111" t="e">
        <f>Tabla1[[#This Row],[TOTAL CONSUMO AGUA LIMPIA PRODUCCIÓN (m3)]]+Tabla1[[#This Row],[TOTAL CONSUMO AGUA RECHAZO PRODUCCIÓN (m3)]]</f>
        <v>#REF!</v>
      </c>
      <c r="X85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9" s="111">
        <v>0</v>
      </c>
      <c r="Z859" s="111"/>
      <c r="AA859" s="111" t="e">
        <f>+Tabla1[[#This Row],[VOLUMEN CONSUMO AGUA LIMPIA TINTORERIA (m3)]]</f>
        <v>#REF!</v>
      </c>
      <c r="AB859" s="104" t="e">
        <f>Tabla1[[#This Row],[VOLUMEN CONSUMO AGUA LIMPIA TINTORERIA (m3)]]/Tabla1[[#This Row],[TOTAL CONSUMO AGUA PRODUCCIÓN (m3)]]</f>
        <v>#REF!</v>
      </c>
      <c r="AC859" s="111" t="e">
        <f>Tabla1[[#This Row],[TOTAL CONSUMO AGUA LIMPIA PRODUCCIÓN (m3)]]-Tabla1[[#This Row],[VOLUMEN CONSUMO AGUA LIMPIA LAVANDERIA (m3)]]</f>
        <v>#REF!</v>
      </c>
      <c r="AD859" s="111">
        <v>0</v>
      </c>
      <c r="AE859" s="115"/>
      <c r="AF859" s="115">
        <v>65</v>
      </c>
      <c r="AG859" s="115">
        <v>45</v>
      </c>
      <c r="AH859" s="115">
        <f>Tabla1[[#This Row],[VOLUMEN CONSUMO AGUA LIMPIA LAVANDERIA (m3)]]</f>
        <v>0</v>
      </c>
      <c r="AI859" s="104" t="e">
        <f>Tabla1[[#This Row],[VOLUMEN CONSUMO AGUA LIMPIA LAVANDERIA (m3)]]/Tabla1[[#This Row],[TOTAL CONSUMO AGUA PRODUCCIÓN (m3)]]</f>
        <v>#REF!</v>
      </c>
      <c r="AJ859" s="115">
        <f>'[1]Contadores Por Turno 2026'!D861-'[1]Contadores Por Turno 2026'!D860</f>
        <v>0</v>
      </c>
      <c r="AK859" s="115">
        <v>0</v>
      </c>
      <c r="AL859" s="115"/>
      <c r="AM859" s="115">
        <v>19</v>
      </c>
      <c r="AN859" s="115">
        <v>0</v>
      </c>
      <c r="AO859" s="220">
        <f>'[1]Contadores Por Turno 2026'!R861-'[1]Contadores Por Turno 2026'!R860</f>
        <v>0</v>
      </c>
      <c r="AP859" s="114" t="str">
        <f t="shared" si="7"/>
        <v>%</v>
      </c>
      <c r="AQ859" s="220">
        <v>0</v>
      </c>
      <c r="AR859" s="220">
        <v>8</v>
      </c>
      <c r="AS859" s="115">
        <f>'[1]Contadores Por Turno 2026'!L861-'[1]Contadores Por Turno 2026'!L860</f>
        <v>0</v>
      </c>
      <c r="AT859" s="220" t="e">
        <f>#REF!-#REF!</f>
        <v>#REF!</v>
      </c>
      <c r="AU859" s="112">
        <f>'[1]Contadores Por Turno 2026'!U861-'[1]Contadores Por Turno 2026'!U860</f>
        <v>0</v>
      </c>
      <c r="AV859" s="112">
        <f>'[1]Contadores Por Turno 2026'!V861-'[1]Contadores Por Turno 2026'!V860</f>
        <v>0</v>
      </c>
      <c r="AW859" s="112">
        <f>'[1]Contadores Por Turno 2026'!W861-'[1]Contadores Por Turno 2026'!W860</f>
        <v>0</v>
      </c>
      <c r="AX859" s="112"/>
      <c r="AY859" s="112">
        <f>('[1]Contadores Por Turno 2026'!AD861-'[1]Contadores Por Turno 2026'!AD860)</f>
        <v>0</v>
      </c>
      <c r="AZ859" s="112">
        <f>('[1]Contadores Por Turno 2026'!S861-'[1]Contadores Por Turno 2026'!S860)/1000</f>
        <v>0</v>
      </c>
      <c r="BA859" s="225"/>
      <c r="BB859" s="4"/>
    </row>
    <row r="860" spans="1:54" ht="15.75" thickBot="1" x14ac:dyDescent="0.3">
      <c r="A860" s="25">
        <f>+A859+1</f>
        <v>46309</v>
      </c>
      <c r="B860" s="26">
        <v>1</v>
      </c>
      <c r="C860" s="26">
        <f>WEEKNUM(Tabla1[[#This Row],[FECHA]],2)</f>
        <v>42</v>
      </c>
      <c r="D860" s="26">
        <f>DAY(Tabla1[[#This Row],[FECHA]])</f>
        <v>14</v>
      </c>
      <c r="E860" s="26" t="e">
        <f>#REF!-#REF!</f>
        <v>#REF!</v>
      </c>
      <c r="F860" s="26" t="e">
        <f>#REF!-#REF!</f>
        <v>#REF!</v>
      </c>
      <c r="G860" s="26"/>
      <c r="H8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0" s="26">
        <f>('[1]Contadores Por Turno 2026'!C862-'[1]Contadores Por Turno 2026'!C861)*10</f>
        <v>0</v>
      </c>
      <c r="J860" s="57">
        <f>Tabla1[[#This Row],[ENTRADA RO 1 (m3)]]</f>
        <v>0</v>
      </c>
      <c r="K860" s="57">
        <f>Tabla1[[#This Row],[RECHAZO ETAPA 1 (m3)]]</f>
        <v>0</v>
      </c>
      <c r="L860" s="57">
        <f>Tabla1[[#This Row],[PERMEADO ETAPA 1  (m3)]]</f>
        <v>0</v>
      </c>
      <c r="M860" s="56" t="e">
        <f>1-(Tabla1[[#This Row],[VOLUMEN ENVIADO A RO (m3)]]-Tabla1[[#This Row],[VOLUMEN ENVIADO PERMEADO RO (m3)]])/Tabla1[[#This Row],[VOLUMEN ENVIADO A RO (m3)]]</f>
        <v>#DIV/0!</v>
      </c>
      <c r="N860" s="57">
        <f>('[1]Contadores Por Turno 2026'!N862-'[1]Contadores Por Turno 2026'!N861)/1000</f>
        <v>0</v>
      </c>
      <c r="O860" s="57">
        <f>('[1]Contadores Por Turno 2026'!O862-'[1]Contadores Por Turno 2026'!O861)</f>
        <v>0</v>
      </c>
      <c r="P860" s="57">
        <f>+Tabla1[[#This Row],[ENTRADA RO 1 (m3)]]-Tabla1[[#This Row],[PERMEADO ETAPA 1  (m3)]]</f>
        <v>0</v>
      </c>
      <c r="Q860" s="56" t="e">
        <f>1-(Tabla1[[#This Row],[VOLUMEN ENVIADO A RO (m3)]]-Tabla1[[#This Row],[VOLUMEN ENVIADO PERMEADO RO (m3)]])/Tabla1[[#This Row],[VOLUMEN ENVIADO A RO (m3)]]</f>
        <v>#DIV/0!</v>
      </c>
      <c r="R860" s="57">
        <v>0</v>
      </c>
      <c r="S860" s="57" t="e">
        <f>((#REF!-#REF!))</f>
        <v>#REF!</v>
      </c>
      <c r="T860" s="57" t="e">
        <f>Tabla1[[#This Row],[ENTRADA ETAPA 2 (m3)]]-Tabla1[[#This Row],[PERMEADO ETAPA 2 (m3)]]</f>
        <v>#REF!</v>
      </c>
      <c r="U860" s="56" t="s">
        <v>18</v>
      </c>
      <c r="V860" s="57">
        <f>Tabla1[[#This Row],[VOLUMEN ENVIADO PERMEADO RO (m3)]]</f>
        <v>0</v>
      </c>
      <c r="W860" s="101" t="e">
        <f>Tabla1[[#This Row],[TOTAL CONSUMO AGUA LIMPIA PRODUCCIÓN (m3)]]+Tabla1[[#This Row],[TOTAL CONSUMO AGUA RECHAZO PRODUCCIÓN (m3)]]</f>
        <v>#REF!</v>
      </c>
      <c r="X8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0" s="101">
        <v>0</v>
      </c>
      <c r="Z860" s="101"/>
      <c r="AA860" s="101" t="e">
        <f>+Tabla1[[#This Row],[VOLUMEN CONSUMO AGUA LIMPIA TINTORERIA (m3)]]</f>
        <v>#REF!</v>
      </c>
      <c r="AB860" s="104" t="e">
        <f>Tabla1[[#This Row],[VOLUMEN CONSUMO AGUA LIMPIA TINTORERIA (m3)]]/Tabla1[[#This Row],[TOTAL CONSUMO AGUA PRODUCCIÓN (m3)]]</f>
        <v>#REF!</v>
      </c>
      <c r="AC860" s="101" t="e">
        <f>Tabla1[[#This Row],[TOTAL CONSUMO AGUA LIMPIA PRODUCCIÓN (m3)]]-Tabla1[[#This Row],[VOLUMEN CONSUMO AGUA LIMPIA LAVANDERIA (m3)]]</f>
        <v>#REF!</v>
      </c>
      <c r="AD860" s="101">
        <v>0</v>
      </c>
      <c r="AE860" s="105"/>
      <c r="AF860" s="105">
        <v>65</v>
      </c>
      <c r="AG860" s="105">
        <v>45</v>
      </c>
      <c r="AH860" s="105">
        <f>Tabla1[[#This Row],[VOLUMEN CONSUMO AGUA LIMPIA LAVANDERIA (m3)]]</f>
        <v>0</v>
      </c>
      <c r="AI860" s="104" t="e">
        <f>Tabla1[[#This Row],[VOLUMEN CONSUMO AGUA LIMPIA LAVANDERIA (m3)]]/Tabla1[[#This Row],[TOTAL CONSUMO AGUA PRODUCCIÓN (m3)]]</f>
        <v>#REF!</v>
      </c>
      <c r="AJ860" s="105">
        <f>'[1]Contadores Por Turno 2026'!D862-'[1]Contadores Por Turno 2026'!D861</f>
        <v>0</v>
      </c>
      <c r="AK860" s="105">
        <v>0</v>
      </c>
      <c r="AL860" s="105"/>
      <c r="AM860" s="105">
        <v>19</v>
      </c>
      <c r="AN860" s="105">
        <v>0</v>
      </c>
      <c r="AO860" s="218">
        <f>'[1]Contadores Por Turno 2026'!R862-'[1]Contadores Por Turno 2026'!R861</f>
        <v>0</v>
      </c>
      <c r="AP860" s="104" t="str">
        <f t="shared" si="7"/>
        <v>%</v>
      </c>
      <c r="AQ860" s="218">
        <v>0</v>
      </c>
      <c r="AR860" s="218">
        <v>8</v>
      </c>
      <c r="AS860" s="105">
        <f>'[1]Contadores Por Turno 2026'!L862-'[1]Contadores Por Turno 2026'!L861</f>
        <v>0</v>
      </c>
      <c r="AT860" s="218" t="e">
        <f>#REF!-#REF!</f>
        <v>#REF!</v>
      </c>
      <c r="AU860" s="102">
        <f>'[1]Contadores Por Turno 2026'!U862-'[1]Contadores Por Turno 2026'!U861</f>
        <v>0</v>
      </c>
      <c r="AV860" s="102">
        <f>'[1]Contadores Por Turno 2026'!V862-'[1]Contadores Por Turno 2026'!V861</f>
        <v>0</v>
      </c>
      <c r="AW860" s="102">
        <f>'[1]Contadores Por Turno 2026'!W862-'[1]Contadores Por Turno 2026'!W861</f>
        <v>0</v>
      </c>
      <c r="AX860" s="102"/>
      <c r="AY860" s="345">
        <f>('[1]Contadores Por Turno 2026'!AD862-'[1]Contadores Por Turno 2026'!AD861)</f>
        <v>0</v>
      </c>
      <c r="AZ860" s="345">
        <f>('[1]Contadores Por Turno 2026'!S862-'[1]Contadores Por Turno 2026'!S861)/1000</f>
        <v>0</v>
      </c>
      <c r="BA860" s="225"/>
      <c r="BB860" s="4"/>
    </row>
    <row r="861" spans="1:54" ht="15.75" thickBot="1" x14ac:dyDescent="0.3">
      <c r="A861" s="23">
        <f>+A860</f>
        <v>46309</v>
      </c>
      <c r="B861" s="17">
        <v>2</v>
      </c>
      <c r="C861" s="17">
        <f>WEEKNUM(Tabla1[[#This Row],[FECHA]],2)</f>
        <v>42</v>
      </c>
      <c r="D861" s="17">
        <f>DAY(Tabla1[[#This Row],[FECHA]])</f>
        <v>14</v>
      </c>
      <c r="E861" s="17" t="e">
        <f>#REF!-#REF!</f>
        <v>#REF!</v>
      </c>
      <c r="F861" s="17" t="e">
        <f>#REF!-#REF!</f>
        <v>#REF!</v>
      </c>
      <c r="H86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1" s="17">
        <f>('[1]Contadores Por Turno 2026'!C863-'[1]Contadores Por Turno 2026'!C862)*10</f>
        <v>0</v>
      </c>
      <c r="J861" s="59">
        <f>Tabla1[[#This Row],[ENTRADA RO 1 (m3)]]</f>
        <v>0</v>
      </c>
      <c r="K861" s="59">
        <f>Tabla1[[#This Row],[RECHAZO ETAPA 1 (m3)]]</f>
        <v>0</v>
      </c>
      <c r="L861" s="59">
        <f>Tabla1[[#This Row],[PERMEADO ETAPA 1  (m3)]]</f>
        <v>0</v>
      </c>
      <c r="M861" s="58" t="e">
        <f>1-(Tabla1[[#This Row],[VOLUMEN ENVIADO A RO (m3)]]-Tabla1[[#This Row],[VOLUMEN ENVIADO PERMEADO RO (m3)]])/Tabla1[[#This Row],[VOLUMEN ENVIADO A RO (m3)]]</f>
        <v>#DIV/0!</v>
      </c>
      <c r="N861" s="59">
        <f>('[1]Contadores Por Turno 2026'!N863-'[1]Contadores Por Turno 2026'!N862)/1000</f>
        <v>0</v>
      </c>
      <c r="O861" s="59">
        <f>('[1]Contadores Por Turno 2026'!O863-'[1]Contadores Por Turno 2026'!O862)</f>
        <v>0</v>
      </c>
      <c r="P861" s="59">
        <f>+Tabla1[[#This Row],[ENTRADA RO 1 (m3)]]-Tabla1[[#This Row],[PERMEADO ETAPA 1  (m3)]]</f>
        <v>0</v>
      </c>
      <c r="Q861" s="58" t="e">
        <f>1-(Tabla1[[#This Row],[VOLUMEN ENVIADO A RO (m3)]]-Tabla1[[#This Row],[VOLUMEN ENVIADO PERMEADO RO (m3)]])/Tabla1[[#This Row],[VOLUMEN ENVIADO A RO (m3)]]</f>
        <v>#DIV/0!</v>
      </c>
      <c r="R861" s="59">
        <v>0</v>
      </c>
      <c r="S861" s="59" t="e">
        <f>((#REF!-#REF!))</f>
        <v>#REF!</v>
      </c>
      <c r="T861" s="59" t="e">
        <f>Tabla1[[#This Row],[ENTRADA ETAPA 2 (m3)]]-Tabla1[[#This Row],[PERMEADO ETAPA 2 (m3)]]</f>
        <v>#REF!</v>
      </c>
      <c r="U861" s="58" t="s">
        <v>18</v>
      </c>
      <c r="V861" s="59">
        <f>Tabla1[[#This Row],[VOLUMEN ENVIADO PERMEADO RO (m3)]]</f>
        <v>0</v>
      </c>
      <c r="W861" s="106" t="e">
        <f>Tabla1[[#This Row],[TOTAL CONSUMO AGUA LIMPIA PRODUCCIÓN (m3)]]+Tabla1[[#This Row],[TOTAL CONSUMO AGUA RECHAZO PRODUCCIÓN (m3)]]</f>
        <v>#REF!</v>
      </c>
      <c r="X8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1" s="106">
        <v>0</v>
      </c>
      <c r="Z861" s="106"/>
      <c r="AA861" s="106" t="e">
        <f>+Tabla1[[#This Row],[VOLUMEN CONSUMO AGUA LIMPIA TINTORERIA (m3)]]</f>
        <v>#REF!</v>
      </c>
      <c r="AB861" s="104" t="e">
        <f>Tabla1[[#This Row],[VOLUMEN CONSUMO AGUA LIMPIA TINTORERIA (m3)]]/Tabla1[[#This Row],[TOTAL CONSUMO AGUA PRODUCCIÓN (m3)]]</f>
        <v>#REF!</v>
      </c>
      <c r="AC861" s="106" t="e">
        <f>Tabla1[[#This Row],[TOTAL CONSUMO AGUA LIMPIA PRODUCCIÓN (m3)]]-Tabla1[[#This Row],[VOLUMEN CONSUMO AGUA LIMPIA LAVANDERIA (m3)]]</f>
        <v>#REF!</v>
      </c>
      <c r="AD861" s="106">
        <v>0</v>
      </c>
      <c r="AE861" s="110"/>
      <c r="AF861" s="110">
        <v>65</v>
      </c>
      <c r="AG861" s="110">
        <v>45</v>
      </c>
      <c r="AH861" s="110">
        <f>Tabla1[[#This Row],[VOLUMEN CONSUMO AGUA LIMPIA LAVANDERIA (m3)]]</f>
        <v>0</v>
      </c>
      <c r="AI861" s="104" t="e">
        <f>Tabla1[[#This Row],[VOLUMEN CONSUMO AGUA LIMPIA LAVANDERIA (m3)]]/Tabla1[[#This Row],[TOTAL CONSUMO AGUA PRODUCCIÓN (m3)]]</f>
        <v>#REF!</v>
      </c>
      <c r="AJ861" s="110">
        <f>'[1]Contadores Por Turno 2026'!D863-'[1]Contadores Por Turno 2026'!D862</f>
        <v>0</v>
      </c>
      <c r="AK861" s="110">
        <v>0</v>
      </c>
      <c r="AL861" s="110"/>
      <c r="AM861" s="110">
        <v>19</v>
      </c>
      <c r="AN861" s="110">
        <v>0</v>
      </c>
      <c r="AO861" s="219">
        <f>'[1]Contadores Por Turno 2026'!R863-'[1]Contadores Por Turno 2026'!R862</f>
        <v>0</v>
      </c>
      <c r="AP861" s="109" t="str">
        <f t="shared" si="7"/>
        <v>%</v>
      </c>
      <c r="AQ861" s="219">
        <v>0</v>
      </c>
      <c r="AR861" s="219">
        <v>8</v>
      </c>
      <c r="AS861" s="110">
        <f>'[1]Contadores Por Turno 2026'!L863-'[1]Contadores Por Turno 2026'!L862</f>
        <v>0</v>
      </c>
      <c r="AT861" s="219" t="e">
        <f>#REF!-#REF!</f>
        <v>#REF!</v>
      </c>
      <c r="AU861" s="102">
        <f>'[1]Contadores Por Turno 2026'!U863-'[1]Contadores Por Turno 2026'!U862</f>
        <v>0</v>
      </c>
      <c r="AV861" s="102">
        <f>'[1]Contadores Por Turno 2026'!V863-'[1]Contadores Por Turno 2026'!V862</f>
        <v>0</v>
      </c>
      <c r="AW861" s="102">
        <f>'[1]Contadores Por Turno 2026'!W863-'[1]Contadores Por Turno 2026'!W862</f>
        <v>0</v>
      </c>
      <c r="AX861" s="102"/>
      <c r="AY861" s="346">
        <f>('[1]Contadores Por Turno 2026'!AD863-'[1]Contadores Por Turno 2026'!AD862)</f>
        <v>0</v>
      </c>
      <c r="AZ861" s="346">
        <f>('[1]Contadores Por Turno 2026'!S863-'[1]Contadores Por Turno 2026'!S862)/1000</f>
        <v>0</v>
      </c>
      <c r="BA861" s="225"/>
      <c r="BB861" s="4"/>
    </row>
    <row r="862" spans="1:54" ht="15.75" thickBot="1" x14ac:dyDescent="0.3">
      <c r="A862" s="27">
        <f>+A861</f>
        <v>46309</v>
      </c>
      <c r="B862" s="28">
        <v>3</v>
      </c>
      <c r="C862" s="28">
        <f>WEEKNUM(Tabla1[[#This Row],[FECHA]],2)</f>
        <v>42</v>
      </c>
      <c r="D862" s="28">
        <f>DAY(Tabla1[[#This Row],[FECHA]])</f>
        <v>14</v>
      </c>
      <c r="E862" s="28" t="e">
        <f>#REF!-#REF!</f>
        <v>#REF!</v>
      </c>
      <c r="F862" s="28" t="e">
        <f>#REF!-#REF!</f>
        <v>#REF!</v>
      </c>
      <c r="G862" s="28"/>
      <c r="H86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2" s="28">
        <f>('[1]Contadores Por Turno 2026'!C864-'[1]Contadores Por Turno 2026'!C863)*10</f>
        <v>0</v>
      </c>
      <c r="J862" s="61">
        <f>Tabla1[[#This Row],[ENTRADA RO 1 (m3)]]</f>
        <v>0</v>
      </c>
      <c r="K862" s="61">
        <f>Tabla1[[#This Row],[RECHAZO ETAPA 1 (m3)]]</f>
        <v>0</v>
      </c>
      <c r="L862" s="61">
        <f>Tabla1[[#This Row],[PERMEADO ETAPA 1  (m3)]]</f>
        <v>0</v>
      </c>
      <c r="M862" s="60" t="e">
        <f>1-(Tabla1[[#This Row],[VOLUMEN ENVIADO A RO (m3)]]-Tabla1[[#This Row],[VOLUMEN ENVIADO PERMEADO RO (m3)]])/Tabla1[[#This Row],[VOLUMEN ENVIADO A RO (m3)]]</f>
        <v>#DIV/0!</v>
      </c>
      <c r="N862" s="61">
        <f>('[1]Contadores Por Turno 2026'!N864-'[1]Contadores Por Turno 2026'!N863)/1000</f>
        <v>0</v>
      </c>
      <c r="O862" s="61">
        <f>('[1]Contadores Por Turno 2026'!O864-'[1]Contadores Por Turno 2026'!O863)</f>
        <v>0</v>
      </c>
      <c r="P862" s="61">
        <f>+Tabla1[[#This Row],[ENTRADA RO 1 (m3)]]-Tabla1[[#This Row],[PERMEADO ETAPA 1  (m3)]]</f>
        <v>0</v>
      </c>
      <c r="Q862" s="60" t="e">
        <f>1-(Tabla1[[#This Row],[VOLUMEN ENVIADO A RO (m3)]]-Tabla1[[#This Row],[VOLUMEN ENVIADO PERMEADO RO (m3)]])/Tabla1[[#This Row],[VOLUMEN ENVIADO A RO (m3)]]</f>
        <v>#DIV/0!</v>
      </c>
      <c r="R862" s="61">
        <v>0</v>
      </c>
      <c r="S862" s="61" t="e">
        <f>((#REF!-#REF!))</f>
        <v>#REF!</v>
      </c>
      <c r="T862" s="61" t="e">
        <f>Tabla1[[#This Row],[ENTRADA ETAPA 2 (m3)]]-Tabla1[[#This Row],[PERMEADO ETAPA 2 (m3)]]</f>
        <v>#REF!</v>
      </c>
      <c r="U862" s="60" t="s">
        <v>18</v>
      </c>
      <c r="V862" s="61">
        <f>Tabla1[[#This Row],[VOLUMEN ENVIADO PERMEADO RO (m3)]]</f>
        <v>0</v>
      </c>
      <c r="W862" s="111" t="e">
        <f>Tabla1[[#This Row],[TOTAL CONSUMO AGUA LIMPIA PRODUCCIÓN (m3)]]+Tabla1[[#This Row],[TOTAL CONSUMO AGUA RECHAZO PRODUCCIÓN (m3)]]</f>
        <v>#REF!</v>
      </c>
      <c r="X86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2" s="111">
        <v>0</v>
      </c>
      <c r="Z862" s="111"/>
      <c r="AA862" s="111" t="e">
        <f>+Tabla1[[#This Row],[VOLUMEN CONSUMO AGUA LIMPIA TINTORERIA (m3)]]</f>
        <v>#REF!</v>
      </c>
      <c r="AB862" s="104" t="e">
        <f>Tabla1[[#This Row],[VOLUMEN CONSUMO AGUA LIMPIA TINTORERIA (m3)]]/Tabla1[[#This Row],[TOTAL CONSUMO AGUA PRODUCCIÓN (m3)]]</f>
        <v>#REF!</v>
      </c>
      <c r="AC862" s="111" t="e">
        <f>Tabla1[[#This Row],[TOTAL CONSUMO AGUA LIMPIA PRODUCCIÓN (m3)]]-Tabla1[[#This Row],[VOLUMEN CONSUMO AGUA LIMPIA LAVANDERIA (m3)]]</f>
        <v>#REF!</v>
      </c>
      <c r="AD862" s="111">
        <v>0</v>
      </c>
      <c r="AE862" s="115"/>
      <c r="AF862" s="115">
        <v>65</v>
      </c>
      <c r="AG862" s="115">
        <v>45</v>
      </c>
      <c r="AH862" s="115">
        <f>Tabla1[[#This Row],[VOLUMEN CONSUMO AGUA LIMPIA LAVANDERIA (m3)]]</f>
        <v>0</v>
      </c>
      <c r="AI862" s="104" t="e">
        <f>Tabla1[[#This Row],[VOLUMEN CONSUMO AGUA LIMPIA LAVANDERIA (m3)]]/Tabla1[[#This Row],[TOTAL CONSUMO AGUA PRODUCCIÓN (m3)]]</f>
        <v>#REF!</v>
      </c>
      <c r="AJ862" s="115">
        <f>'[1]Contadores Por Turno 2026'!D864-'[1]Contadores Por Turno 2026'!D863</f>
        <v>0</v>
      </c>
      <c r="AK862" s="115">
        <v>0</v>
      </c>
      <c r="AL862" s="115"/>
      <c r="AM862" s="115">
        <v>19</v>
      </c>
      <c r="AN862" s="115">
        <v>0</v>
      </c>
      <c r="AO862" s="220">
        <f>'[1]Contadores Por Turno 2026'!R864-'[1]Contadores Por Turno 2026'!R863</f>
        <v>0</v>
      </c>
      <c r="AP862" s="114" t="str">
        <f t="shared" si="7"/>
        <v>%</v>
      </c>
      <c r="AQ862" s="220">
        <v>0</v>
      </c>
      <c r="AR862" s="220">
        <v>8</v>
      </c>
      <c r="AS862" s="115">
        <f>'[1]Contadores Por Turno 2026'!L864-'[1]Contadores Por Turno 2026'!L863</f>
        <v>0</v>
      </c>
      <c r="AT862" s="220" t="e">
        <f>#REF!-#REF!</f>
        <v>#REF!</v>
      </c>
      <c r="AU862" s="102">
        <f>'[1]Contadores Por Turno 2026'!U864-'[1]Contadores Por Turno 2026'!U863</f>
        <v>0</v>
      </c>
      <c r="AV862" s="102">
        <f>'[1]Contadores Por Turno 2026'!V864-'[1]Contadores Por Turno 2026'!V863</f>
        <v>0</v>
      </c>
      <c r="AW862" s="102">
        <f>'[1]Contadores Por Turno 2026'!W864-'[1]Contadores Por Turno 2026'!W863</f>
        <v>0</v>
      </c>
      <c r="AX862" s="102"/>
      <c r="AY862" s="112">
        <f>('[1]Contadores Por Turno 2026'!AD864-'[1]Contadores Por Turno 2026'!AD863)</f>
        <v>0</v>
      </c>
      <c r="AZ862" s="112">
        <f>('[1]Contadores Por Turno 2026'!S864-'[1]Contadores Por Turno 2026'!S863)/1000</f>
        <v>0</v>
      </c>
      <c r="BA862" s="225"/>
      <c r="BB862" s="4"/>
    </row>
    <row r="863" spans="1:54" ht="15.75" thickBot="1" x14ac:dyDescent="0.3">
      <c r="A863" s="25">
        <f>+A862+1</f>
        <v>46310</v>
      </c>
      <c r="B863" s="26">
        <v>1</v>
      </c>
      <c r="C863" s="26">
        <f>WEEKNUM(Tabla1[[#This Row],[FECHA]],2)</f>
        <v>42</v>
      </c>
      <c r="D863" s="26">
        <f>DAY(Tabla1[[#This Row],[FECHA]])</f>
        <v>15</v>
      </c>
      <c r="E863" s="26" t="e">
        <f>#REF!-#REF!</f>
        <v>#REF!</v>
      </c>
      <c r="F863" s="26" t="e">
        <f>#REF!-#REF!</f>
        <v>#REF!</v>
      </c>
      <c r="G863" s="26"/>
      <c r="H8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3" s="26">
        <f>('[1]Contadores Por Turno 2026'!C865-'[1]Contadores Por Turno 2026'!C864)*10</f>
        <v>0</v>
      </c>
      <c r="J863" s="57">
        <f>Tabla1[[#This Row],[ENTRADA RO 1 (m3)]]</f>
        <v>0</v>
      </c>
      <c r="K863" s="57">
        <f>Tabla1[[#This Row],[RECHAZO ETAPA 1 (m3)]]</f>
        <v>0</v>
      </c>
      <c r="L863" s="57">
        <f>Tabla1[[#This Row],[PERMEADO ETAPA 1  (m3)]]</f>
        <v>0</v>
      </c>
      <c r="M863" s="56" t="e">
        <f>1-(Tabla1[[#This Row],[VOLUMEN ENVIADO A RO (m3)]]-Tabla1[[#This Row],[VOLUMEN ENVIADO PERMEADO RO (m3)]])/Tabla1[[#This Row],[VOLUMEN ENVIADO A RO (m3)]]</f>
        <v>#DIV/0!</v>
      </c>
      <c r="N863" s="57">
        <f>('[1]Contadores Por Turno 2026'!N865-'[1]Contadores Por Turno 2026'!N864)/1000</f>
        <v>0</v>
      </c>
      <c r="O863" s="57">
        <f>('[1]Contadores Por Turno 2026'!O865-'[1]Contadores Por Turno 2026'!O864)</f>
        <v>0</v>
      </c>
      <c r="P863" s="57">
        <f>+Tabla1[[#This Row],[ENTRADA RO 1 (m3)]]-Tabla1[[#This Row],[PERMEADO ETAPA 1  (m3)]]</f>
        <v>0</v>
      </c>
      <c r="Q863" s="56" t="e">
        <f>1-(Tabla1[[#This Row],[VOLUMEN ENVIADO A RO (m3)]]-Tabla1[[#This Row],[VOLUMEN ENVIADO PERMEADO RO (m3)]])/Tabla1[[#This Row],[VOLUMEN ENVIADO A RO (m3)]]</f>
        <v>#DIV/0!</v>
      </c>
      <c r="R863" s="57">
        <v>0</v>
      </c>
      <c r="S863" s="57" t="e">
        <f>((#REF!-#REF!))</f>
        <v>#REF!</v>
      </c>
      <c r="T863" s="57" t="e">
        <f>Tabla1[[#This Row],[ENTRADA ETAPA 2 (m3)]]-Tabla1[[#This Row],[PERMEADO ETAPA 2 (m3)]]</f>
        <v>#REF!</v>
      </c>
      <c r="U863" s="56" t="s">
        <v>18</v>
      </c>
      <c r="V863" s="57">
        <f>Tabla1[[#This Row],[VOLUMEN ENVIADO PERMEADO RO (m3)]]</f>
        <v>0</v>
      </c>
      <c r="W863" s="101" t="e">
        <f>Tabla1[[#This Row],[TOTAL CONSUMO AGUA LIMPIA PRODUCCIÓN (m3)]]+Tabla1[[#This Row],[TOTAL CONSUMO AGUA RECHAZO PRODUCCIÓN (m3)]]</f>
        <v>#REF!</v>
      </c>
      <c r="X8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3" s="101">
        <v>0</v>
      </c>
      <c r="Z863" s="101"/>
      <c r="AA863" s="101" t="e">
        <f>+Tabla1[[#This Row],[VOLUMEN CONSUMO AGUA LIMPIA TINTORERIA (m3)]]</f>
        <v>#REF!</v>
      </c>
      <c r="AB863" s="104" t="e">
        <f>Tabla1[[#This Row],[VOLUMEN CONSUMO AGUA LIMPIA TINTORERIA (m3)]]/Tabla1[[#This Row],[TOTAL CONSUMO AGUA PRODUCCIÓN (m3)]]</f>
        <v>#REF!</v>
      </c>
      <c r="AC863" s="101" t="e">
        <f>Tabla1[[#This Row],[TOTAL CONSUMO AGUA LIMPIA PRODUCCIÓN (m3)]]-Tabla1[[#This Row],[VOLUMEN CONSUMO AGUA LIMPIA LAVANDERIA (m3)]]</f>
        <v>#REF!</v>
      </c>
      <c r="AD863" s="101">
        <v>0</v>
      </c>
      <c r="AE863" s="105"/>
      <c r="AF863" s="105">
        <v>65</v>
      </c>
      <c r="AG863" s="105">
        <v>45</v>
      </c>
      <c r="AH863" s="105">
        <f>Tabla1[[#This Row],[VOLUMEN CONSUMO AGUA LIMPIA LAVANDERIA (m3)]]</f>
        <v>0</v>
      </c>
      <c r="AI863" s="104" t="e">
        <f>Tabla1[[#This Row],[VOLUMEN CONSUMO AGUA LIMPIA LAVANDERIA (m3)]]/Tabla1[[#This Row],[TOTAL CONSUMO AGUA PRODUCCIÓN (m3)]]</f>
        <v>#REF!</v>
      </c>
      <c r="AJ863" s="105">
        <f>'[1]Contadores Por Turno 2026'!D865-'[1]Contadores Por Turno 2026'!D864</f>
        <v>0</v>
      </c>
      <c r="AK863" s="105">
        <v>0</v>
      </c>
      <c r="AL863" s="105"/>
      <c r="AM863" s="105">
        <v>19</v>
      </c>
      <c r="AN863" s="105">
        <v>0</v>
      </c>
      <c r="AO863" s="218">
        <f>'[1]Contadores Por Turno 2026'!R865-'[1]Contadores Por Turno 2026'!R864</f>
        <v>0</v>
      </c>
      <c r="AP863" s="104" t="str">
        <f t="shared" si="7"/>
        <v>%</v>
      </c>
      <c r="AQ863" s="218">
        <v>0</v>
      </c>
      <c r="AR863" s="218">
        <v>8</v>
      </c>
      <c r="AS863" s="105">
        <f>'[1]Contadores Por Turno 2026'!L865-'[1]Contadores Por Turno 2026'!L864</f>
        <v>0</v>
      </c>
      <c r="AT863" s="218" t="e">
        <f>#REF!-#REF!</f>
        <v>#REF!</v>
      </c>
      <c r="AU863" s="102">
        <f>'[1]Contadores Por Turno 2026'!U865-'[1]Contadores Por Turno 2026'!U864</f>
        <v>0</v>
      </c>
      <c r="AV863" s="102">
        <f>'[1]Contadores Por Turno 2026'!V865-'[1]Contadores Por Turno 2026'!V864</f>
        <v>0</v>
      </c>
      <c r="AW863" s="102">
        <f>'[1]Contadores Por Turno 2026'!W865-'[1]Contadores Por Turno 2026'!W864</f>
        <v>0</v>
      </c>
      <c r="AX863" s="102"/>
      <c r="AY863" s="345">
        <f>('[1]Contadores Por Turno 2026'!AD865-'[1]Contadores Por Turno 2026'!AD864)</f>
        <v>0</v>
      </c>
      <c r="AZ863" s="345">
        <f>('[1]Contadores Por Turno 2026'!S865-'[1]Contadores Por Turno 2026'!S864)/1000</f>
        <v>0</v>
      </c>
      <c r="BA863" s="225"/>
      <c r="BB863" s="4"/>
    </row>
    <row r="864" spans="1:54" ht="15.75" thickBot="1" x14ac:dyDescent="0.3">
      <c r="A864" s="23">
        <f>+A863</f>
        <v>46310</v>
      </c>
      <c r="B864" s="17">
        <v>2</v>
      </c>
      <c r="C864" s="17">
        <f>WEEKNUM(Tabla1[[#This Row],[FECHA]],2)</f>
        <v>42</v>
      </c>
      <c r="D864" s="17">
        <f>DAY(Tabla1[[#This Row],[FECHA]])</f>
        <v>15</v>
      </c>
      <c r="E864" s="17" t="e">
        <f>#REF!-#REF!</f>
        <v>#REF!</v>
      </c>
      <c r="F864" s="17" t="e">
        <f>#REF!-#REF!</f>
        <v>#REF!</v>
      </c>
      <c r="H86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4" s="17">
        <f>('[1]Contadores Por Turno 2026'!C866-'[1]Contadores Por Turno 2026'!C865)*10</f>
        <v>0</v>
      </c>
      <c r="J864" s="59">
        <f>Tabla1[[#This Row],[ENTRADA RO 1 (m3)]]</f>
        <v>0</v>
      </c>
      <c r="K864" s="59">
        <f>Tabla1[[#This Row],[RECHAZO ETAPA 1 (m3)]]</f>
        <v>0</v>
      </c>
      <c r="L864" s="59">
        <f>Tabla1[[#This Row],[PERMEADO ETAPA 1  (m3)]]</f>
        <v>0</v>
      </c>
      <c r="M864" s="58" t="e">
        <f>1-(Tabla1[[#This Row],[VOLUMEN ENVIADO A RO (m3)]]-Tabla1[[#This Row],[VOLUMEN ENVIADO PERMEADO RO (m3)]])/Tabla1[[#This Row],[VOLUMEN ENVIADO A RO (m3)]]</f>
        <v>#DIV/0!</v>
      </c>
      <c r="N864" s="59">
        <f>('[1]Contadores Por Turno 2026'!N866-'[1]Contadores Por Turno 2026'!N865)/1000</f>
        <v>0</v>
      </c>
      <c r="O864" s="59">
        <f>('[1]Contadores Por Turno 2026'!O866-'[1]Contadores Por Turno 2026'!O865)</f>
        <v>0</v>
      </c>
      <c r="P864" s="59">
        <f>+Tabla1[[#This Row],[ENTRADA RO 1 (m3)]]-Tabla1[[#This Row],[PERMEADO ETAPA 1  (m3)]]</f>
        <v>0</v>
      </c>
      <c r="Q864" s="58" t="e">
        <f>1-(Tabla1[[#This Row],[VOLUMEN ENVIADO A RO (m3)]]-Tabla1[[#This Row],[VOLUMEN ENVIADO PERMEADO RO (m3)]])/Tabla1[[#This Row],[VOLUMEN ENVIADO A RO (m3)]]</f>
        <v>#DIV/0!</v>
      </c>
      <c r="R864" s="59">
        <v>0</v>
      </c>
      <c r="S864" s="59" t="e">
        <f>((#REF!-#REF!))</f>
        <v>#REF!</v>
      </c>
      <c r="T864" s="59" t="e">
        <f>Tabla1[[#This Row],[ENTRADA ETAPA 2 (m3)]]-Tabla1[[#This Row],[PERMEADO ETAPA 2 (m3)]]</f>
        <v>#REF!</v>
      </c>
      <c r="U864" s="58" t="s">
        <v>18</v>
      </c>
      <c r="V864" s="59">
        <f>Tabla1[[#This Row],[VOLUMEN ENVIADO PERMEADO RO (m3)]]</f>
        <v>0</v>
      </c>
      <c r="W864" s="106" t="e">
        <f>Tabla1[[#This Row],[TOTAL CONSUMO AGUA LIMPIA PRODUCCIÓN (m3)]]+Tabla1[[#This Row],[TOTAL CONSUMO AGUA RECHAZO PRODUCCIÓN (m3)]]</f>
        <v>#REF!</v>
      </c>
      <c r="X8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4" s="106">
        <v>0</v>
      </c>
      <c r="Z864" s="106"/>
      <c r="AA864" s="106" t="e">
        <f>+Tabla1[[#This Row],[VOLUMEN CONSUMO AGUA LIMPIA TINTORERIA (m3)]]</f>
        <v>#REF!</v>
      </c>
      <c r="AB864" s="104" t="e">
        <f>Tabla1[[#This Row],[VOLUMEN CONSUMO AGUA LIMPIA TINTORERIA (m3)]]/Tabla1[[#This Row],[TOTAL CONSUMO AGUA PRODUCCIÓN (m3)]]</f>
        <v>#REF!</v>
      </c>
      <c r="AC864" s="106" t="e">
        <f>Tabla1[[#This Row],[TOTAL CONSUMO AGUA LIMPIA PRODUCCIÓN (m3)]]-Tabla1[[#This Row],[VOLUMEN CONSUMO AGUA LIMPIA LAVANDERIA (m3)]]</f>
        <v>#REF!</v>
      </c>
      <c r="AD864" s="106">
        <v>0</v>
      </c>
      <c r="AE864" s="110"/>
      <c r="AF864" s="110">
        <v>65</v>
      </c>
      <c r="AG864" s="110">
        <v>45</v>
      </c>
      <c r="AH864" s="110">
        <f>Tabla1[[#This Row],[VOLUMEN CONSUMO AGUA LIMPIA LAVANDERIA (m3)]]</f>
        <v>0</v>
      </c>
      <c r="AI864" s="104" t="e">
        <f>Tabla1[[#This Row],[VOLUMEN CONSUMO AGUA LIMPIA LAVANDERIA (m3)]]/Tabla1[[#This Row],[TOTAL CONSUMO AGUA PRODUCCIÓN (m3)]]</f>
        <v>#REF!</v>
      </c>
      <c r="AJ864" s="110">
        <f>'[1]Contadores Por Turno 2026'!D866-'[1]Contadores Por Turno 2026'!D865</f>
        <v>0</v>
      </c>
      <c r="AK864" s="110">
        <v>0</v>
      </c>
      <c r="AL864" s="110"/>
      <c r="AM864" s="110">
        <v>19</v>
      </c>
      <c r="AN864" s="110">
        <v>0</v>
      </c>
      <c r="AO864" s="219">
        <f>'[1]Contadores Por Turno 2026'!R866-'[1]Contadores Por Turno 2026'!R865</f>
        <v>0</v>
      </c>
      <c r="AP864" s="109" t="str">
        <f t="shared" si="7"/>
        <v>%</v>
      </c>
      <c r="AQ864" s="219">
        <v>0</v>
      </c>
      <c r="AR864" s="219">
        <v>8</v>
      </c>
      <c r="AS864" s="110">
        <f>'[1]Contadores Por Turno 2026'!L866-'[1]Contadores Por Turno 2026'!L865</f>
        <v>0</v>
      </c>
      <c r="AT864" s="219" t="e">
        <f>#REF!-#REF!</f>
        <v>#REF!</v>
      </c>
      <c r="AU864" s="102">
        <f>'[1]Contadores Por Turno 2026'!U866-'[1]Contadores Por Turno 2026'!U865</f>
        <v>0</v>
      </c>
      <c r="AV864" s="102">
        <f>'[1]Contadores Por Turno 2026'!V866-'[1]Contadores Por Turno 2026'!V865</f>
        <v>0</v>
      </c>
      <c r="AW864" s="102">
        <f>'[1]Contadores Por Turno 2026'!W866-'[1]Contadores Por Turno 2026'!W865</f>
        <v>0</v>
      </c>
      <c r="AX864" s="102"/>
      <c r="AY864" s="346">
        <f>('[1]Contadores Por Turno 2026'!AD866-'[1]Contadores Por Turno 2026'!AD865)</f>
        <v>0</v>
      </c>
      <c r="AZ864" s="346">
        <f>('[1]Contadores Por Turno 2026'!S866-'[1]Contadores Por Turno 2026'!S865)/1000</f>
        <v>0</v>
      </c>
      <c r="BA864" s="225"/>
      <c r="BB864" s="4"/>
    </row>
    <row r="865" spans="1:54" ht="15.75" thickBot="1" x14ac:dyDescent="0.3">
      <c r="A865" s="27">
        <f>+A864</f>
        <v>46310</v>
      </c>
      <c r="B865" s="28">
        <v>3</v>
      </c>
      <c r="C865" s="28">
        <f>WEEKNUM(Tabla1[[#This Row],[FECHA]],2)</f>
        <v>42</v>
      </c>
      <c r="D865" s="28">
        <f>DAY(Tabla1[[#This Row],[FECHA]])</f>
        <v>15</v>
      </c>
      <c r="E865" s="28" t="e">
        <f>#REF!-#REF!</f>
        <v>#REF!</v>
      </c>
      <c r="F865" s="28" t="e">
        <f>#REF!-#REF!</f>
        <v>#REF!</v>
      </c>
      <c r="G865" s="28"/>
      <c r="H86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5" s="28">
        <f>('[1]Contadores Por Turno 2026'!C867-'[1]Contadores Por Turno 2026'!C866)*10</f>
        <v>0</v>
      </c>
      <c r="J865" s="61">
        <f>Tabla1[[#This Row],[ENTRADA RO 1 (m3)]]</f>
        <v>0</v>
      </c>
      <c r="K865" s="61">
        <f>Tabla1[[#This Row],[RECHAZO ETAPA 1 (m3)]]</f>
        <v>0</v>
      </c>
      <c r="L865" s="61">
        <f>Tabla1[[#This Row],[PERMEADO ETAPA 1  (m3)]]</f>
        <v>0</v>
      </c>
      <c r="M865" s="60" t="e">
        <f>1-(Tabla1[[#This Row],[VOLUMEN ENVIADO A RO (m3)]]-Tabla1[[#This Row],[VOLUMEN ENVIADO PERMEADO RO (m3)]])/Tabla1[[#This Row],[VOLUMEN ENVIADO A RO (m3)]]</f>
        <v>#DIV/0!</v>
      </c>
      <c r="N865" s="61">
        <f>('[1]Contadores Por Turno 2026'!N867-'[1]Contadores Por Turno 2026'!N866)/1000</f>
        <v>0</v>
      </c>
      <c r="O865" s="61">
        <f>('[1]Contadores Por Turno 2026'!O867-'[1]Contadores Por Turno 2026'!O866)</f>
        <v>0</v>
      </c>
      <c r="P865" s="61">
        <f>+Tabla1[[#This Row],[ENTRADA RO 1 (m3)]]-Tabla1[[#This Row],[PERMEADO ETAPA 1  (m3)]]</f>
        <v>0</v>
      </c>
      <c r="Q865" s="60" t="e">
        <f>1-(Tabla1[[#This Row],[VOLUMEN ENVIADO A RO (m3)]]-Tabla1[[#This Row],[VOLUMEN ENVIADO PERMEADO RO (m3)]])/Tabla1[[#This Row],[VOLUMEN ENVIADO A RO (m3)]]</f>
        <v>#DIV/0!</v>
      </c>
      <c r="R865" s="61">
        <v>0</v>
      </c>
      <c r="S865" s="61" t="e">
        <f>((#REF!-#REF!))</f>
        <v>#REF!</v>
      </c>
      <c r="T865" s="61" t="e">
        <f>Tabla1[[#This Row],[ENTRADA ETAPA 2 (m3)]]-Tabla1[[#This Row],[PERMEADO ETAPA 2 (m3)]]</f>
        <v>#REF!</v>
      </c>
      <c r="U865" s="60" t="s">
        <v>18</v>
      </c>
      <c r="V865" s="61">
        <f>Tabla1[[#This Row],[VOLUMEN ENVIADO PERMEADO RO (m3)]]</f>
        <v>0</v>
      </c>
      <c r="W865" s="111" t="e">
        <f>Tabla1[[#This Row],[TOTAL CONSUMO AGUA LIMPIA PRODUCCIÓN (m3)]]+Tabla1[[#This Row],[TOTAL CONSUMO AGUA RECHAZO PRODUCCIÓN (m3)]]</f>
        <v>#REF!</v>
      </c>
      <c r="X86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5" s="111">
        <v>0</v>
      </c>
      <c r="Z865" s="111"/>
      <c r="AA865" s="111" t="e">
        <f>+Tabla1[[#This Row],[VOLUMEN CONSUMO AGUA LIMPIA TINTORERIA (m3)]]</f>
        <v>#REF!</v>
      </c>
      <c r="AB865" s="104" t="e">
        <f>Tabla1[[#This Row],[VOLUMEN CONSUMO AGUA LIMPIA TINTORERIA (m3)]]/Tabla1[[#This Row],[TOTAL CONSUMO AGUA PRODUCCIÓN (m3)]]</f>
        <v>#REF!</v>
      </c>
      <c r="AC865" s="111" t="e">
        <f>Tabla1[[#This Row],[TOTAL CONSUMO AGUA LIMPIA PRODUCCIÓN (m3)]]-Tabla1[[#This Row],[VOLUMEN CONSUMO AGUA LIMPIA LAVANDERIA (m3)]]</f>
        <v>#REF!</v>
      </c>
      <c r="AD865" s="111">
        <v>0</v>
      </c>
      <c r="AE865" s="115"/>
      <c r="AF865" s="115">
        <v>65</v>
      </c>
      <c r="AG865" s="115">
        <v>45</v>
      </c>
      <c r="AH865" s="115">
        <f>Tabla1[[#This Row],[VOLUMEN CONSUMO AGUA LIMPIA LAVANDERIA (m3)]]</f>
        <v>0</v>
      </c>
      <c r="AI865" s="104" t="e">
        <f>Tabla1[[#This Row],[VOLUMEN CONSUMO AGUA LIMPIA LAVANDERIA (m3)]]/Tabla1[[#This Row],[TOTAL CONSUMO AGUA PRODUCCIÓN (m3)]]</f>
        <v>#REF!</v>
      </c>
      <c r="AJ865" s="115">
        <f>'[1]Contadores Por Turno 2026'!D867-'[1]Contadores Por Turno 2026'!D866</f>
        <v>0</v>
      </c>
      <c r="AK865" s="115">
        <v>0</v>
      </c>
      <c r="AL865" s="115"/>
      <c r="AM865" s="115">
        <v>19</v>
      </c>
      <c r="AN865" s="115">
        <v>0</v>
      </c>
      <c r="AO865" s="220">
        <f>'[1]Contadores Por Turno 2026'!R867-'[1]Contadores Por Turno 2026'!R866</f>
        <v>0</v>
      </c>
      <c r="AP865" s="114" t="str">
        <f t="shared" si="7"/>
        <v>%</v>
      </c>
      <c r="AQ865" s="220">
        <v>0</v>
      </c>
      <c r="AR865" s="220">
        <v>8</v>
      </c>
      <c r="AS865" s="115">
        <f>'[1]Contadores Por Turno 2026'!L867-'[1]Contadores Por Turno 2026'!L866</f>
        <v>0</v>
      </c>
      <c r="AT865" s="220" t="e">
        <f>#REF!-#REF!</f>
        <v>#REF!</v>
      </c>
      <c r="AU865" s="102">
        <f>'[1]Contadores Por Turno 2026'!U867-'[1]Contadores Por Turno 2026'!U866</f>
        <v>0</v>
      </c>
      <c r="AV865" s="102">
        <f>'[1]Contadores Por Turno 2026'!V867-'[1]Contadores Por Turno 2026'!V866</f>
        <v>0</v>
      </c>
      <c r="AW865" s="102">
        <f>'[1]Contadores Por Turno 2026'!W867-'[1]Contadores Por Turno 2026'!W866</f>
        <v>0</v>
      </c>
      <c r="AX865" s="102"/>
      <c r="AY865" s="112">
        <f>('[1]Contadores Por Turno 2026'!AD867-'[1]Contadores Por Turno 2026'!AD866)</f>
        <v>0</v>
      </c>
      <c r="AZ865" s="112">
        <f>('[1]Contadores Por Turno 2026'!S867-'[1]Contadores Por Turno 2026'!S866)/1000</f>
        <v>0</v>
      </c>
      <c r="BA865" s="225"/>
      <c r="BB865" s="4"/>
    </row>
    <row r="866" spans="1:54" ht="15.75" thickBot="1" x14ac:dyDescent="0.3">
      <c r="A866" s="25">
        <f>+A865+1</f>
        <v>46311</v>
      </c>
      <c r="B866" s="26">
        <v>1</v>
      </c>
      <c r="C866" s="26">
        <f>WEEKNUM(Tabla1[[#This Row],[FECHA]],2)</f>
        <v>42</v>
      </c>
      <c r="D866" s="26">
        <f>DAY(Tabla1[[#This Row],[FECHA]])</f>
        <v>16</v>
      </c>
      <c r="E866" s="26" t="e">
        <f>#REF!-#REF!</f>
        <v>#REF!</v>
      </c>
      <c r="F866" s="26" t="e">
        <f>#REF!-#REF!</f>
        <v>#REF!</v>
      </c>
      <c r="G866" s="26"/>
      <c r="H8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6" s="26">
        <f>('[1]Contadores Por Turno 2026'!C868-'[1]Contadores Por Turno 2026'!C867)*10</f>
        <v>0</v>
      </c>
      <c r="J866" s="57">
        <f>Tabla1[[#This Row],[ENTRADA RO 1 (m3)]]</f>
        <v>0</v>
      </c>
      <c r="K866" s="57">
        <f>Tabla1[[#This Row],[RECHAZO ETAPA 1 (m3)]]</f>
        <v>0</v>
      </c>
      <c r="L866" s="57">
        <f>Tabla1[[#This Row],[PERMEADO ETAPA 1  (m3)]]</f>
        <v>0</v>
      </c>
      <c r="M866" s="56" t="e">
        <f>1-(Tabla1[[#This Row],[VOLUMEN ENVIADO A RO (m3)]]-Tabla1[[#This Row],[VOLUMEN ENVIADO PERMEADO RO (m3)]])/Tabla1[[#This Row],[VOLUMEN ENVIADO A RO (m3)]]</f>
        <v>#DIV/0!</v>
      </c>
      <c r="N866" s="57">
        <f>('[1]Contadores Por Turno 2026'!N868-'[1]Contadores Por Turno 2026'!N867)/1000</f>
        <v>0</v>
      </c>
      <c r="O866" s="57">
        <f>('[1]Contadores Por Turno 2026'!O868-'[1]Contadores Por Turno 2026'!O867)</f>
        <v>0</v>
      </c>
      <c r="P866" s="57">
        <f>+Tabla1[[#This Row],[ENTRADA RO 1 (m3)]]-Tabla1[[#This Row],[PERMEADO ETAPA 1  (m3)]]</f>
        <v>0</v>
      </c>
      <c r="Q866" s="56" t="e">
        <f>1-(Tabla1[[#This Row],[VOLUMEN ENVIADO A RO (m3)]]-Tabla1[[#This Row],[VOLUMEN ENVIADO PERMEADO RO (m3)]])/Tabla1[[#This Row],[VOLUMEN ENVIADO A RO (m3)]]</f>
        <v>#DIV/0!</v>
      </c>
      <c r="R866" s="57">
        <v>0</v>
      </c>
      <c r="S866" s="57" t="e">
        <f>((#REF!-#REF!))</f>
        <v>#REF!</v>
      </c>
      <c r="T866" s="57" t="e">
        <f>Tabla1[[#This Row],[ENTRADA ETAPA 2 (m3)]]-Tabla1[[#This Row],[PERMEADO ETAPA 2 (m3)]]</f>
        <v>#REF!</v>
      </c>
      <c r="U866" s="56" t="s">
        <v>18</v>
      </c>
      <c r="V866" s="57">
        <f>Tabla1[[#This Row],[VOLUMEN ENVIADO PERMEADO RO (m3)]]</f>
        <v>0</v>
      </c>
      <c r="W866" s="101" t="e">
        <f>Tabla1[[#This Row],[TOTAL CONSUMO AGUA LIMPIA PRODUCCIÓN (m3)]]+Tabla1[[#This Row],[TOTAL CONSUMO AGUA RECHAZO PRODUCCIÓN (m3)]]</f>
        <v>#REF!</v>
      </c>
      <c r="X8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6" s="101">
        <v>0</v>
      </c>
      <c r="Z866" s="101"/>
      <c r="AA866" s="101" t="e">
        <f>+Tabla1[[#This Row],[VOLUMEN CONSUMO AGUA LIMPIA TINTORERIA (m3)]]</f>
        <v>#REF!</v>
      </c>
      <c r="AB866" s="104" t="e">
        <f>Tabla1[[#This Row],[VOLUMEN CONSUMO AGUA LIMPIA TINTORERIA (m3)]]/Tabla1[[#This Row],[TOTAL CONSUMO AGUA PRODUCCIÓN (m3)]]</f>
        <v>#REF!</v>
      </c>
      <c r="AC866" s="101" t="e">
        <f>Tabla1[[#This Row],[TOTAL CONSUMO AGUA LIMPIA PRODUCCIÓN (m3)]]-Tabla1[[#This Row],[VOLUMEN CONSUMO AGUA LIMPIA LAVANDERIA (m3)]]</f>
        <v>#REF!</v>
      </c>
      <c r="AD866" s="101">
        <v>0</v>
      </c>
      <c r="AE866" s="105"/>
      <c r="AF866" s="105">
        <v>65</v>
      </c>
      <c r="AG866" s="105">
        <v>45</v>
      </c>
      <c r="AH866" s="105">
        <f>Tabla1[[#This Row],[VOLUMEN CONSUMO AGUA LIMPIA LAVANDERIA (m3)]]</f>
        <v>0</v>
      </c>
      <c r="AI866" s="104" t="e">
        <f>Tabla1[[#This Row],[VOLUMEN CONSUMO AGUA LIMPIA LAVANDERIA (m3)]]/Tabla1[[#This Row],[TOTAL CONSUMO AGUA PRODUCCIÓN (m3)]]</f>
        <v>#REF!</v>
      </c>
      <c r="AJ866" s="105">
        <f>'[1]Contadores Por Turno 2026'!D868-'[1]Contadores Por Turno 2026'!D867</f>
        <v>0</v>
      </c>
      <c r="AK866" s="105">
        <v>0</v>
      </c>
      <c r="AL866" s="105"/>
      <c r="AM866" s="105">
        <v>19</v>
      </c>
      <c r="AN866" s="105">
        <v>0</v>
      </c>
      <c r="AO866" s="218">
        <f>'[1]Contadores Por Turno 2026'!R868-'[1]Contadores Por Turno 2026'!R867</f>
        <v>0</v>
      </c>
      <c r="AP866" s="104" t="str">
        <f t="shared" si="7"/>
        <v>%</v>
      </c>
      <c r="AQ866" s="218">
        <v>0</v>
      </c>
      <c r="AR866" s="218">
        <v>8</v>
      </c>
      <c r="AS866" s="105">
        <f>'[1]Contadores Por Turno 2026'!L868-'[1]Contadores Por Turno 2026'!L867</f>
        <v>0</v>
      </c>
      <c r="AT866" s="218" t="e">
        <f>#REF!-#REF!</f>
        <v>#REF!</v>
      </c>
      <c r="AU866" s="102">
        <f>'[1]Contadores Por Turno 2026'!U868-'[1]Contadores Por Turno 2026'!U867</f>
        <v>0</v>
      </c>
      <c r="AV866" s="102">
        <f>'[1]Contadores Por Turno 2026'!V868-'[1]Contadores Por Turno 2026'!V867</f>
        <v>0</v>
      </c>
      <c r="AW866" s="102">
        <f>'[1]Contadores Por Turno 2026'!W868-'[1]Contadores Por Turno 2026'!W867</f>
        <v>0</v>
      </c>
      <c r="AX866" s="102"/>
      <c r="AY866" s="345">
        <f>('[1]Contadores Por Turno 2026'!AD868-'[1]Contadores Por Turno 2026'!AD867)</f>
        <v>0</v>
      </c>
      <c r="AZ866" s="345">
        <f>('[1]Contadores Por Turno 2026'!S868-'[1]Contadores Por Turno 2026'!S867)/1000</f>
        <v>0</v>
      </c>
      <c r="BA866" s="225"/>
      <c r="BB866" s="4"/>
    </row>
    <row r="867" spans="1:54" ht="15.75" thickBot="1" x14ac:dyDescent="0.3">
      <c r="A867" s="23">
        <f>+A866</f>
        <v>46311</v>
      </c>
      <c r="B867" s="17">
        <v>2</v>
      </c>
      <c r="C867" s="17">
        <f>WEEKNUM(Tabla1[[#This Row],[FECHA]],2)</f>
        <v>42</v>
      </c>
      <c r="D867" s="17">
        <f>DAY(Tabla1[[#This Row],[FECHA]])</f>
        <v>16</v>
      </c>
      <c r="E867" s="17" t="e">
        <f>#REF!-#REF!</f>
        <v>#REF!</v>
      </c>
      <c r="F867" s="17" t="e">
        <f>#REF!-#REF!</f>
        <v>#REF!</v>
      </c>
      <c r="H86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7" s="17">
        <f>('[1]Contadores Por Turno 2026'!C869-'[1]Contadores Por Turno 2026'!C868)*10</f>
        <v>0</v>
      </c>
      <c r="J867" s="59">
        <f>Tabla1[[#This Row],[ENTRADA RO 1 (m3)]]</f>
        <v>0</v>
      </c>
      <c r="K867" s="59">
        <f>Tabla1[[#This Row],[RECHAZO ETAPA 1 (m3)]]</f>
        <v>0</v>
      </c>
      <c r="L867" s="59">
        <f>Tabla1[[#This Row],[PERMEADO ETAPA 1  (m3)]]</f>
        <v>0</v>
      </c>
      <c r="M867" s="58" t="e">
        <f>1-(Tabla1[[#This Row],[VOLUMEN ENVIADO A RO (m3)]]-Tabla1[[#This Row],[VOLUMEN ENVIADO PERMEADO RO (m3)]])/Tabla1[[#This Row],[VOLUMEN ENVIADO A RO (m3)]]</f>
        <v>#DIV/0!</v>
      </c>
      <c r="N867" s="59">
        <f>('[1]Contadores Por Turno 2026'!N869-'[1]Contadores Por Turno 2026'!N868)/1000</f>
        <v>0</v>
      </c>
      <c r="O867" s="59">
        <f>('[1]Contadores Por Turno 2026'!O869-'[1]Contadores Por Turno 2026'!O868)</f>
        <v>0</v>
      </c>
      <c r="P867" s="59">
        <f>+Tabla1[[#This Row],[ENTRADA RO 1 (m3)]]-Tabla1[[#This Row],[PERMEADO ETAPA 1  (m3)]]</f>
        <v>0</v>
      </c>
      <c r="Q867" s="58" t="e">
        <f>1-(Tabla1[[#This Row],[VOLUMEN ENVIADO A RO (m3)]]-Tabla1[[#This Row],[VOLUMEN ENVIADO PERMEADO RO (m3)]])/Tabla1[[#This Row],[VOLUMEN ENVIADO A RO (m3)]]</f>
        <v>#DIV/0!</v>
      </c>
      <c r="R867" s="59">
        <v>0</v>
      </c>
      <c r="S867" s="59" t="e">
        <f>((#REF!-#REF!))</f>
        <v>#REF!</v>
      </c>
      <c r="T867" s="59" t="e">
        <f>Tabla1[[#This Row],[ENTRADA ETAPA 2 (m3)]]-Tabla1[[#This Row],[PERMEADO ETAPA 2 (m3)]]</f>
        <v>#REF!</v>
      </c>
      <c r="U867" s="58" t="s">
        <v>18</v>
      </c>
      <c r="V867" s="59">
        <f>Tabla1[[#This Row],[VOLUMEN ENVIADO PERMEADO RO (m3)]]</f>
        <v>0</v>
      </c>
      <c r="W867" s="106" t="e">
        <f>Tabla1[[#This Row],[TOTAL CONSUMO AGUA LIMPIA PRODUCCIÓN (m3)]]+Tabla1[[#This Row],[TOTAL CONSUMO AGUA RECHAZO PRODUCCIÓN (m3)]]</f>
        <v>#REF!</v>
      </c>
      <c r="X8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7" s="106">
        <v>0</v>
      </c>
      <c r="Z867" s="106"/>
      <c r="AA867" s="106" t="e">
        <f>+Tabla1[[#This Row],[VOLUMEN CONSUMO AGUA LIMPIA TINTORERIA (m3)]]</f>
        <v>#REF!</v>
      </c>
      <c r="AB867" s="104" t="e">
        <f>Tabla1[[#This Row],[VOLUMEN CONSUMO AGUA LIMPIA TINTORERIA (m3)]]/Tabla1[[#This Row],[TOTAL CONSUMO AGUA PRODUCCIÓN (m3)]]</f>
        <v>#REF!</v>
      </c>
      <c r="AC867" s="106" t="e">
        <f>Tabla1[[#This Row],[TOTAL CONSUMO AGUA LIMPIA PRODUCCIÓN (m3)]]-Tabla1[[#This Row],[VOLUMEN CONSUMO AGUA LIMPIA LAVANDERIA (m3)]]</f>
        <v>#REF!</v>
      </c>
      <c r="AD867" s="106">
        <v>0</v>
      </c>
      <c r="AE867" s="110"/>
      <c r="AF867" s="110">
        <v>65</v>
      </c>
      <c r="AG867" s="110">
        <v>45</v>
      </c>
      <c r="AH867" s="110">
        <f>Tabla1[[#This Row],[VOLUMEN CONSUMO AGUA LIMPIA LAVANDERIA (m3)]]</f>
        <v>0</v>
      </c>
      <c r="AI867" s="104" t="e">
        <f>Tabla1[[#This Row],[VOLUMEN CONSUMO AGUA LIMPIA LAVANDERIA (m3)]]/Tabla1[[#This Row],[TOTAL CONSUMO AGUA PRODUCCIÓN (m3)]]</f>
        <v>#REF!</v>
      </c>
      <c r="AJ867" s="110">
        <f>'[1]Contadores Por Turno 2026'!D869-'[1]Contadores Por Turno 2026'!D868</f>
        <v>0</v>
      </c>
      <c r="AK867" s="110">
        <v>0</v>
      </c>
      <c r="AL867" s="110"/>
      <c r="AM867" s="110">
        <v>19</v>
      </c>
      <c r="AN867" s="110">
        <v>0</v>
      </c>
      <c r="AO867" s="219">
        <f>'[1]Contadores Por Turno 2026'!R869-'[1]Contadores Por Turno 2026'!R868</f>
        <v>0</v>
      </c>
      <c r="AP867" s="109" t="str">
        <f t="shared" si="7"/>
        <v>%</v>
      </c>
      <c r="AQ867" s="219">
        <v>0</v>
      </c>
      <c r="AR867" s="219">
        <v>8</v>
      </c>
      <c r="AS867" s="110">
        <f>'[1]Contadores Por Turno 2026'!L869-'[1]Contadores Por Turno 2026'!L868</f>
        <v>0</v>
      </c>
      <c r="AT867" s="219" t="e">
        <f>#REF!-#REF!</f>
        <v>#REF!</v>
      </c>
      <c r="AU867" s="107">
        <f>'[1]Contadores Por Turno 2026'!U869-'[1]Contadores Por Turno 2026'!U868</f>
        <v>0</v>
      </c>
      <c r="AV867" s="107">
        <f>'[1]Contadores Por Turno 2026'!V869-'[1]Contadores Por Turno 2026'!V868</f>
        <v>0</v>
      </c>
      <c r="AW867" s="107">
        <f>'[1]Contadores Por Turno 2026'!W869-'[1]Contadores Por Turno 2026'!W868</f>
        <v>0</v>
      </c>
      <c r="AX867" s="107"/>
      <c r="AY867" s="346">
        <f>('[1]Contadores Por Turno 2026'!AD869-'[1]Contadores Por Turno 2026'!AD868)</f>
        <v>0</v>
      </c>
      <c r="AZ867" s="346">
        <f>('[1]Contadores Por Turno 2026'!S869-'[1]Contadores Por Turno 2026'!S868)/1000</f>
        <v>0</v>
      </c>
      <c r="BA867" s="225"/>
      <c r="BB867" s="4"/>
    </row>
    <row r="868" spans="1:54" ht="15.75" thickBot="1" x14ac:dyDescent="0.3">
      <c r="A868" s="27">
        <f>+A867</f>
        <v>46311</v>
      </c>
      <c r="B868" s="28">
        <v>3</v>
      </c>
      <c r="C868" s="28">
        <f>WEEKNUM(Tabla1[[#This Row],[FECHA]],2)</f>
        <v>42</v>
      </c>
      <c r="D868" s="28">
        <f>DAY(Tabla1[[#This Row],[FECHA]])</f>
        <v>16</v>
      </c>
      <c r="E868" s="28" t="e">
        <f>#REF!-#REF!</f>
        <v>#REF!</v>
      </c>
      <c r="F868" s="28" t="e">
        <f>#REF!-#REF!</f>
        <v>#REF!</v>
      </c>
      <c r="G868" s="28"/>
      <c r="H86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8" s="28">
        <f>('[1]Contadores Por Turno 2026'!C870-'[1]Contadores Por Turno 2026'!C869)*10</f>
        <v>0</v>
      </c>
      <c r="J868" s="61">
        <f>Tabla1[[#This Row],[ENTRADA RO 1 (m3)]]</f>
        <v>0</v>
      </c>
      <c r="K868" s="61">
        <f>Tabla1[[#This Row],[RECHAZO ETAPA 1 (m3)]]</f>
        <v>0</v>
      </c>
      <c r="L868" s="61">
        <f>Tabla1[[#This Row],[PERMEADO ETAPA 1  (m3)]]</f>
        <v>0</v>
      </c>
      <c r="M868" s="60" t="e">
        <f>1-(Tabla1[[#This Row],[VOLUMEN ENVIADO A RO (m3)]]-Tabla1[[#This Row],[VOLUMEN ENVIADO PERMEADO RO (m3)]])/Tabla1[[#This Row],[VOLUMEN ENVIADO A RO (m3)]]</f>
        <v>#DIV/0!</v>
      </c>
      <c r="N868" s="61">
        <f>('[1]Contadores Por Turno 2026'!N870-'[1]Contadores Por Turno 2026'!N869)/1000</f>
        <v>0</v>
      </c>
      <c r="O868" s="61">
        <f>('[1]Contadores Por Turno 2026'!O870-'[1]Contadores Por Turno 2026'!O869)</f>
        <v>0</v>
      </c>
      <c r="P868" s="61">
        <f>+Tabla1[[#This Row],[ENTRADA RO 1 (m3)]]-Tabla1[[#This Row],[PERMEADO ETAPA 1  (m3)]]</f>
        <v>0</v>
      </c>
      <c r="Q868" s="60" t="e">
        <f>1-(Tabla1[[#This Row],[VOLUMEN ENVIADO A RO (m3)]]-Tabla1[[#This Row],[VOLUMEN ENVIADO PERMEADO RO (m3)]])/Tabla1[[#This Row],[VOLUMEN ENVIADO A RO (m3)]]</f>
        <v>#DIV/0!</v>
      </c>
      <c r="R868" s="61">
        <v>0</v>
      </c>
      <c r="S868" s="61" t="e">
        <f>((#REF!-#REF!))</f>
        <v>#REF!</v>
      </c>
      <c r="T868" s="61" t="e">
        <f>Tabla1[[#This Row],[ENTRADA ETAPA 2 (m3)]]-Tabla1[[#This Row],[PERMEADO ETAPA 2 (m3)]]</f>
        <v>#REF!</v>
      </c>
      <c r="U868" s="60" t="s">
        <v>18</v>
      </c>
      <c r="V868" s="61">
        <f>Tabla1[[#This Row],[VOLUMEN ENVIADO PERMEADO RO (m3)]]</f>
        <v>0</v>
      </c>
      <c r="W868" s="111" t="e">
        <f>Tabla1[[#This Row],[TOTAL CONSUMO AGUA LIMPIA PRODUCCIÓN (m3)]]+Tabla1[[#This Row],[TOTAL CONSUMO AGUA RECHAZO PRODUCCIÓN (m3)]]</f>
        <v>#REF!</v>
      </c>
      <c r="X86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8" s="111">
        <v>0</v>
      </c>
      <c r="Z868" s="111"/>
      <c r="AA868" s="111" t="e">
        <f>+Tabla1[[#This Row],[VOLUMEN CONSUMO AGUA LIMPIA TINTORERIA (m3)]]</f>
        <v>#REF!</v>
      </c>
      <c r="AB868" s="104" t="e">
        <f>Tabla1[[#This Row],[VOLUMEN CONSUMO AGUA LIMPIA TINTORERIA (m3)]]/Tabla1[[#This Row],[TOTAL CONSUMO AGUA PRODUCCIÓN (m3)]]</f>
        <v>#REF!</v>
      </c>
      <c r="AC868" s="111" t="e">
        <f>Tabla1[[#This Row],[TOTAL CONSUMO AGUA LIMPIA PRODUCCIÓN (m3)]]-Tabla1[[#This Row],[VOLUMEN CONSUMO AGUA LIMPIA LAVANDERIA (m3)]]</f>
        <v>#REF!</v>
      </c>
      <c r="AD868" s="111">
        <v>0</v>
      </c>
      <c r="AE868" s="115"/>
      <c r="AF868" s="115">
        <v>65</v>
      </c>
      <c r="AG868" s="115">
        <v>45</v>
      </c>
      <c r="AH868" s="115">
        <f>Tabla1[[#This Row],[VOLUMEN CONSUMO AGUA LIMPIA LAVANDERIA (m3)]]</f>
        <v>0</v>
      </c>
      <c r="AI868" s="104" t="e">
        <f>Tabla1[[#This Row],[VOLUMEN CONSUMO AGUA LIMPIA LAVANDERIA (m3)]]/Tabla1[[#This Row],[TOTAL CONSUMO AGUA PRODUCCIÓN (m3)]]</f>
        <v>#REF!</v>
      </c>
      <c r="AJ868" s="115">
        <f>'[1]Contadores Por Turno 2026'!D870-'[1]Contadores Por Turno 2026'!D869</f>
        <v>0</v>
      </c>
      <c r="AK868" s="115">
        <v>0</v>
      </c>
      <c r="AL868" s="115"/>
      <c r="AM868" s="115">
        <v>19</v>
      </c>
      <c r="AN868" s="115">
        <v>0</v>
      </c>
      <c r="AO868" s="220">
        <f>'[1]Contadores Por Turno 2026'!R870-'[1]Contadores Por Turno 2026'!R869</f>
        <v>0</v>
      </c>
      <c r="AP868" s="114" t="str">
        <f t="shared" si="7"/>
        <v>%</v>
      </c>
      <c r="AQ868" s="220">
        <v>0</v>
      </c>
      <c r="AR868" s="220">
        <v>8</v>
      </c>
      <c r="AS868" s="115">
        <f>'[1]Contadores Por Turno 2026'!L870-'[1]Contadores Por Turno 2026'!L869</f>
        <v>0</v>
      </c>
      <c r="AT868" s="220" t="e">
        <f>#REF!-#REF!</f>
        <v>#REF!</v>
      </c>
      <c r="AU868" s="112">
        <f>'[1]Contadores Por Turno 2026'!U870-'[1]Contadores Por Turno 2026'!U869</f>
        <v>0</v>
      </c>
      <c r="AV868" s="112">
        <f>'[1]Contadores Por Turno 2026'!V870-'[1]Contadores Por Turno 2026'!V869</f>
        <v>0</v>
      </c>
      <c r="AW868" s="112">
        <f>'[1]Contadores Por Turno 2026'!W870-'[1]Contadores Por Turno 2026'!W869</f>
        <v>0</v>
      </c>
      <c r="AX868" s="112"/>
      <c r="AY868" s="112">
        <f>('[1]Contadores Por Turno 2026'!AD870-'[1]Contadores Por Turno 2026'!AD869)</f>
        <v>0</v>
      </c>
      <c r="AZ868" s="112">
        <f>('[1]Contadores Por Turno 2026'!S870-'[1]Contadores Por Turno 2026'!S869)/1000</f>
        <v>0</v>
      </c>
      <c r="BA868" s="225"/>
      <c r="BB868" s="4"/>
    </row>
    <row r="869" spans="1:54" ht="15.75" thickBot="1" x14ac:dyDescent="0.3">
      <c r="A869" s="25">
        <f>+A868+1</f>
        <v>46312</v>
      </c>
      <c r="B869" s="26">
        <v>1</v>
      </c>
      <c r="C869" s="26">
        <f>WEEKNUM(Tabla1[[#This Row],[FECHA]],2)</f>
        <v>42</v>
      </c>
      <c r="D869" s="26">
        <f>DAY(Tabla1[[#This Row],[FECHA]])</f>
        <v>17</v>
      </c>
      <c r="E869" s="26" t="e">
        <f>#REF!-#REF!</f>
        <v>#REF!</v>
      </c>
      <c r="F869" s="26" t="e">
        <f>#REF!-#REF!</f>
        <v>#REF!</v>
      </c>
      <c r="G869" s="26"/>
      <c r="H8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9" s="26">
        <f>('[1]Contadores Por Turno 2026'!C871-'[1]Contadores Por Turno 2026'!C870)*10</f>
        <v>0</v>
      </c>
      <c r="J869" s="57">
        <f>Tabla1[[#This Row],[ENTRADA RO 1 (m3)]]</f>
        <v>0</v>
      </c>
      <c r="K869" s="57">
        <f>Tabla1[[#This Row],[RECHAZO ETAPA 1 (m3)]]</f>
        <v>0</v>
      </c>
      <c r="L869" s="57">
        <f>Tabla1[[#This Row],[PERMEADO ETAPA 1  (m3)]]</f>
        <v>0</v>
      </c>
      <c r="M869" s="56" t="e">
        <f>1-(Tabla1[[#This Row],[VOLUMEN ENVIADO A RO (m3)]]-Tabla1[[#This Row],[VOLUMEN ENVIADO PERMEADO RO (m3)]])/Tabla1[[#This Row],[VOLUMEN ENVIADO A RO (m3)]]</f>
        <v>#DIV/0!</v>
      </c>
      <c r="N869" s="57">
        <f>('[1]Contadores Por Turno 2026'!N871-'[1]Contadores Por Turno 2026'!N870)/1000</f>
        <v>0</v>
      </c>
      <c r="O869" s="57">
        <f>('[1]Contadores Por Turno 2026'!O871-'[1]Contadores Por Turno 2026'!O870)</f>
        <v>0</v>
      </c>
      <c r="P869" s="57">
        <f>+Tabla1[[#This Row],[ENTRADA RO 1 (m3)]]-Tabla1[[#This Row],[PERMEADO ETAPA 1  (m3)]]</f>
        <v>0</v>
      </c>
      <c r="Q869" s="56" t="e">
        <f>1-(Tabla1[[#This Row],[VOLUMEN ENVIADO A RO (m3)]]-Tabla1[[#This Row],[VOLUMEN ENVIADO PERMEADO RO (m3)]])/Tabla1[[#This Row],[VOLUMEN ENVIADO A RO (m3)]]</f>
        <v>#DIV/0!</v>
      </c>
      <c r="R869" s="57">
        <v>0</v>
      </c>
      <c r="S869" s="57" t="e">
        <f>((#REF!-#REF!))</f>
        <v>#REF!</v>
      </c>
      <c r="T869" s="57" t="e">
        <f>Tabla1[[#This Row],[ENTRADA ETAPA 2 (m3)]]-Tabla1[[#This Row],[PERMEADO ETAPA 2 (m3)]]</f>
        <v>#REF!</v>
      </c>
      <c r="U869" s="56" t="s">
        <v>18</v>
      </c>
      <c r="V869" s="57">
        <f>Tabla1[[#This Row],[VOLUMEN ENVIADO PERMEADO RO (m3)]]</f>
        <v>0</v>
      </c>
      <c r="W869" s="101" t="e">
        <f>Tabla1[[#This Row],[TOTAL CONSUMO AGUA LIMPIA PRODUCCIÓN (m3)]]+Tabla1[[#This Row],[TOTAL CONSUMO AGUA RECHAZO PRODUCCIÓN (m3)]]</f>
        <v>#REF!</v>
      </c>
      <c r="X8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9" s="101">
        <v>0</v>
      </c>
      <c r="Z869" s="101"/>
      <c r="AA869" s="101" t="e">
        <f>+Tabla1[[#This Row],[VOLUMEN CONSUMO AGUA LIMPIA TINTORERIA (m3)]]</f>
        <v>#REF!</v>
      </c>
      <c r="AB869" s="104" t="e">
        <f>Tabla1[[#This Row],[VOLUMEN CONSUMO AGUA LIMPIA TINTORERIA (m3)]]/Tabla1[[#This Row],[TOTAL CONSUMO AGUA PRODUCCIÓN (m3)]]</f>
        <v>#REF!</v>
      </c>
      <c r="AC869" s="101" t="e">
        <f>Tabla1[[#This Row],[TOTAL CONSUMO AGUA LIMPIA PRODUCCIÓN (m3)]]-Tabla1[[#This Row],[VOLUMEN CONSUMO AGUA LIMPIA LAVANDERIA (m3)]]</f>
        <v>#REF!</v>
      </c>
      <c r="AD869" s="101">
        <v>0</v>
      </c>
      <c r="AE869" s="105"/>
      <c r="AF869" s="105">
        <v>65</v>
      </c>
      <c r="AG869" s="105">
        <v>45</v>
      </c>
      <c r="AH869" s="105">
        <f>Tabla1[[#This Row],[VOLUMEN CONSUMO AGUA LIMPIA LAVANDERIA (m3)]]</f>
        <v>0</v>
      </c>
      <c r="AI869" s="104" t="e">
        <f>Tabla1[[#This Row],[VOLUMEN CONSUMO AGUA LIMPIA LAVANDERIA (m3)]]/Tabla1[[#This Row],[TOTAL CONSUMO AGUA PRODUCCIÓN (m3)]]</f>
        <v>#REF!</v>
      </c>
      <c r="AJ869" s="105">
        <f>'[1]Contadores Por Turno 2026'!D871-'[1]Contadores Por Turno 2026'!D870</f>
        <v>0</v>
      </c>
      <c r="AK869" s="105">
        <v>0</v>
      </c>
      <c r="AL869" s="105"/>
      <c r="AM869" s="105">
        <v>19</v>
      </c>
      <c r="AN869" s="105">
        <v>0</v>
      </c>
      <c r="AO869" s="218">
        <f>'[1]Contadores Por Turno 2026'!R871-'[1]Contadores Por Turno 2026'!R870</f>
        <v>0</v>
      </c>
      <c r="AP869" s="104" t="str">
        <f t="shared" si="7"/>
        <v>%</v>
      </c>
      <c r="AQ869" s="218">
        <v>0</v>
      </c>
      <c r="AR869" s="218">
        <v>8</v>
      </c>
      <c r="AS869" s="105">
        <f>'[1]Contadores Por Turno 2026'!L871-'[1]Contadores Por Turno 2026'!L870</f>
        <v>0</v>
      </c>
      <c r="AT869" s="218" t="e">
        <f>#REF!-#REF!</f>
        <v>#REF!</v>
      </c>
      <c r="AU869" s="102">
        <f>'[1]Contadores Por Turno 2026'!U871-'[1]Contadores Por Turno 2026'!U870</f>
        <v>0</v>
      </c>
      <c r="AV869" s="102">
        <f>'[1]Contadores Por Turno 2026'!V871-'[1]Contadores Por Turno 2026'!V870</f>
        <v>0</v>
      </c>
      <c r="AW869" s="102">
        <f>'[1]Contadores Por Turno 2026'!W871-'[1]Contadores Por Turno 2026'!W870</f>
        <v>0</v>
      </c>
      <c r="AX869" s="102"/>
      <c r="AY869" s="345">
        <f>('[1]Contadores Por Turno 2026'!AD871-'[1]Contadores Por Turno 2026'!AD870)</f>
        <v>0</v>
      </c>
      <c r="AZ869" s="345">
        <f>('[1]Contadores Por Turno 2026'!S871-'[1]Contadores Por Turno 2026'!S870)/1000</f>
        <v>0</v>
      </c>
      <c r="BA869" s="225"/>
      <c r="BB869" s="4"/>
    </row>
    <row r="870" spans="1:54" ht="15.75" thickBot="1" x14ac:dyDescent="0.3">
      <c r="A870" s="23">
        <f>+A869</f>
        <v>46312</v>
      </c>
      <c r="B870" s="17">
        <v>2</v>
      </c>
      <c r="C870" s="17">
        <f>WEEKNUM(Tabla1[[#This Row],[FECHA]],2)</f>
        <v>42</v>
      </c>
      <c r="D870" s="17">
        <f>DAY(Tabla1[[#This Row],[FECHA]])</f>
        <v>17</v>
      </c>
      <c r="E870" s="17" t="e">
        <f>#REF!-#REF!</f>
        <v>#REF!</v>
      </c>
      <c r="F870" s="17" t="e">
        <f>#REF!-#REF!</f>
        <v>#REF!</v>
      </c>
      <c r="H87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0" s="17">
        <f>('[1]Contadores Por Turno 2026'!C872-'[1]Contadores Por Turno 2026'!C871)*10</f>
        <v>0</v>
      </c>
      <c r="J870" s="59">
        <f>Tabla1[[#This Row],[ENTRADA RO 1 (m3)]]</f>
        <v>0</v>
      </c>
      <c r="K870" s="59">
        <f>Tabla1[[#This Row],[RECHAZO ETAPA 1 (m3)]]</f>
        <v>0</v>
      </c>
      <c r="L870" s="59">
        <f>Tabla1[[#This Row],[PERMEADO ETAPA 1  (m3)]]</f>
        <v>0</v>
      </c>
      <c r="M870" s="58" t="e">
        <f>1-(Tabla1[[#This Row],[VOLUMEN ENVIADO A RO (m3)]]-Tabla1[[#This Row],[VOLUMEN ENVIADO PERMEADO RO (m3)]])/Tabla1[[#This Row],[VOLUMEN ENVIADO A RO (m3)]]</f>
        <v>#DIV/0!</v>
      </c>
      <c r="N870" s="59">
        <f>('[1]Contadores Por Turno 2026'!N872-'[1]Contadores Por Turno 2026'!N871)/1000</f>
        <v>0</v>
      </c>
      <c r="O870" s="59">
        <f>('[1]Contadores Por Turno 2026'!O872-'[1]Contadores Por Turno 2026'!O871)</f>
        <v>0</v>
      </c>
      <c r="P870" s="59">
        <f>+Tabla1[[#This Row],[ENTRADA RO 1 (m3)]]-Tabla1[[#This Row],[PERMEADO ETAPA 1  (m3)]]</f>
        <v>0</v>
      </c>
      <c r="Q870" s="58" t="e">
        <f>1-(Tabla1[[#This Row],[VOLUMEN ENVIADO A RO (m3)]]-Tabla1[[#This Row],[VOLUMEN ENVIADO PERMEADO RO (m3)]])/Tabla1[[#This Row],[VOLUMEN ENVIADO A RO (m3)]]</f>
        <v>#DIV/0!</v>
      </c>
      <c r="R870" s="59">
        <v>0</v>
      </c>
      <c r="S870" s="59" t="e">
        <f>((#REF!-#REF!))</f>
        <v>#REF!</v>
      </c>
      <c r="T870" s="59" t="e">
        <f>Tabla1[[#This Row],[ENTRADA ETAPA 2 (m3)]]-Tabla1[[#This Row],[PERMEADO ETAPA 2 (m3)]]</f>
        <v>#REF!</v>
      </c>
      <c r="U870" s="58" t="s">
        <v>18</v>
      </c>
      <c r="V870" s="59">
        <f>Tabla1[[#This Row],[VOLUMEN ENVIADO PERMEADO RO (m3)]]</f>
        <v>0</v>
      </c>
      <c r="W870" s="106" t="e">
        <f>Tabla1[[#This Row],[TOTAL CONSUMO AGUA LIMPIA PRODUCCIÓN (m3)]]+Tabla1[[#This Row],[TOTAL CONSUMO AGUA RECHAZO PRODUCCIÓN (m3)]]</f>
        <v>#REF!</v>
      </c>
      <c r="X8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0" s="106">
        <v>0</v>
      </c>
      <c r="Z870" s="106"/>
      <c r="AA870" s="106" t="e">
        <f>+Tabla1[[#This Row],[VOLUMEN CONSUMO AGUA LIMPIA TINTORERIA (m3)]]</f>
        <v>#REF!</v>
      </c>
      <c r="AB870" s="104" t="e">
        <f>Tabla1[[#This Row],[VOLUMEN CONSUMO AGUA LIMPIA TINTORERIA (m3)]]/Tabla1[[#This Row],[TOTAL CONSUMO AGUA PRODUCCIÓN (m3)]]</f>
        <v>#REF!</v>
      </c>
      <c r="AC870" s="106" t="e">
        <f>Tabla1[[#This Row],[TOTAL CONSUMO AGUA LIMPIA PRODUCCIÓN (m3)]]-Tabla1[[#This Row],[VOLUMEN CONSUMO AGUA LIMPIA LAVANDERIA (m3)]]</f>
        <v>#REF!</v>
      </c>
      <c r="AD870" s="106">
        <v>0</v>
      </c>
      <c r="AE870" s="110"/>
      <c r="AF870" s="110">
        <v>65</v>
      </c>
      <c r="AG870" s="110">
        <v>45</v>
      </c>
      <c r="AH870" s="110">
        <f>Tabla1[[#This Row],[VOLUMEN CONSUMO AGUA LIMPIA LAVANDERIA (m3)]]</f>
        <v>0</v>
      </c>
      <c r="AI870" s="104" t="e">
        <f>Tabla1[[#This Row],[VOLUMEN CONSUMO AGUA LIMPIA LAVANDERIA (m3)]]/Tabla1[[#This Row],[TOTAL CONSUMO AGUA PRODUCCIÓN (m3)]]</f>
        <v>#REF!</v>
      </c>
      <c r="AJ870" s="110">
        <f>'[1]Contadores Por Turno 2026'!D872-'[1]Contadores Por Turno 2026'!D871</f>
        <v>0</v>
      </c>
      <c r="AK870" s="110">
        <v>0</v>
      </c>
      <c r="AL870" s="110"/>
      <c r="AM870" s="110">
        <v>19</v>
      </c>
      <c r="AN870" s="110">
        <v>0</v>
      </c>
      <c r="AO870" s="219">
        <f>'[1]Contadores Por Turno 2026'!R872-'[1]Contadores Por Turno 2026'!R871</f>
        <v>0</v>
      </c>
      <c r="AP870" s="109" t="str">
        <f t="shared" si="7"/>
        <v>%</v>
      </c>
      <c r="AQ870" s="219">
        <v>0</v>
      </c>
      <c r="AR870" s="219">
        <v>8</v>
      </c>
      <c r="AS870" s="110">
        <f>'[1]Contadores Por Turno 2026'!L872-'[1]Contadores Por Turno 2026'!L871</f>
        <v>0</v>
      </c>
      <c r="AT870" s="219" t="e">
        <f>#REF!-#REF!</f>
        <v>#REF!</v>
      </c>
      <c r="AU870" s="107">
        <f>'[1]Contadores Por Turno 2026'!U872-'[1]Contadores Por Turno 2026'!U871</f>
        <v>0</v>
      </c>
      <c r="AV870" s="107">
        <f>'[1]Contadores Por Turno 2026'!V872-'[1]Contadores Por Turno 2026'!V871</f>
        <v>0</v>
      </c>
      <c r="AW870" s="107">
        <f>'[1]Contadores Por Turno 2026'!W872-'[1]Contadores Por Turno 2026'!W871</f>
        <v>0</v>
      </c>
      <c r="AX870" s="107"/>
      <c r="AY870" s="346">
        <f>('[1]Contadores Por Turno 2026'!AD872-'[1]Contadores Por Turno 2026'!AD871)</f>
        <v>0</v>
      </c>
      <c r="AZ870" s="346">
        <f>('[1]Contadores Por Turno 2026'!S872-'[1]Contadores Por Turno 2026'!S871)/1000</f>
        <v>0</v>
      </c>
      <c r="BA870" s="225"/>
      <c r="BB870" s="4"/>
    </row>
    <row r="871" spans="1:54" ht="15.75" thickBot="1" x14ac:dyDescent="0.3">
      <c r="A871" s="27">
        <f>+A870</f>
        <v>46312</v>
      </c>
      <c r="B871" s="28">
        <v>3</v>
      </c>
      <c r="C871" s="28">
        <f>WEEKNUM(Tabla1[[#This Row],[FECHA]],2)</f>
        <v>42</v>
      </c>
      <c r="D871" s="28">
        <f>DAY(Tabla1[[#This Row],[FECHA]])</f>
        <v>17</v>
      </c>
      <c r="E871" s="28" t="e">
        <f>#REF!-#REF!</f>
        <v>#REF!</v>
      </c>
      <c r="F871" s="28" t="e">
        <f>#REF!-#REF!</f>
        <v>#REF!</v>
      </c>
      <c r="G871" s="28"/>
      <c r="H87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1" s="28">
        <f>('[1]Contadores Por Turno 2026'!C873-'[1]Contadores Por Turno 2026'!C872)*10</f>
        <v>0</v>
      </c>
      <c r="J871" s="61">
        <f>Tabla1[[#This Row],[ENTRADA RO 1 (m3)]]</f>
        <v>0</v>
      </c>
      <c r="K871" s="61">
        <f>Tabla1[[#This Row],[RECHAZO ETAPA 1 (m3)]]</f>
        <v>0</v>
      </c>
      <c r="L871" s="61">
        <f>Tabla1[[#This Row],[PERMEADO ETAPA 1  (m3)]]</f>
        <v>0</v>
      </c>
      <c r="M871" s="60" t="e">
        <f>1-(Tabla1[[#This Row],[VOLUMEN ENVIADO A RO (m3)]]-Tabla1[[#This Row],[VOLUMEN ENVIADO PERMEADO RO (m3)]])/Tabla1[[#This Row],[VOLUMEN ENVIADO A RO (m3)]]</f>
        <v>#DIV/0!</v>
      </c>
      <c r="N871" s="61">
        <f>('[1]Contadores Por Turno 2026'!N873-'[1]Contadores Por Turno 2026'!N872)/1000</f>
        <v>0</v>
      </c>
      <c r="O871" s="61">
        <f>('[1]Contadores Por Turno 2026'!O873-'[1]Contadores Por Turno 2026'!O872)</f>
        <v>0</v>
      </c>
      <c r="P871" s="61">
        <f>+Tabla1[[#This Row],[ENTRADA RO 1 (m3)]]-Tabla1[[#This Row],[PERMEADO ETAPA 1  (m3)]]</f>
        <v>0</v>
      </c>
      <c r="Q871" s="60" t="e">
        <f>1-(Tabla1[[#This Row],[VOLUMEN ENVIADO A RO (m3)]]-Tabla1[[#This Row],[VOLUMEN ENVIADO PERMEADO RO (m3)]])/Tabla1[[#This Row],[VOLUMEN ENVIADO A RO (m3)]]</f>
        <v>#DIV/0!</v>
      </c>
      <c r="R871" s="61">
        <v>0</v>
      </c>
      <c r="S871" s="61" t="e">
        <f>((#REF!-#REF!))</f>
        <v>#REF!</v>
      </c>
      <c r="T871" s="61" t="e">
        <f>Tabla1[[#This Row],[ENTRADA ETAPA 2 (m3)]]-Tabla1[[#This Row],[PERMEADO ETAPA 2 (m3)]]</f>
        <v>#REF!</v>
      </c>
      <c r="U871" s="60" t="s">
        <v>18</v>
      </c>
      <c r="V871" s="61">
        <f>Tabla1[[#This Row],[VOLUMEN ENVIADO PERMEADO RO (m3)]]</f>
        <v>0</v>
      </c>
      <c r="W871" s="111" t="e">
        <f>Tabla1[[#This Row],[TOTAL CONSUMO AGUA LIMPIA PRODUCCIÓN (m3)]]+Tabla1[[#This Row],[TOTAL CONSUMO AGUA RECHAZO PRODUCCIÓN (m3)]]</f>
        <v>#REF!</v>
      </c>
      <c r="X87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1" s="111">
        <v>0</v>
      </c>
      <c r="Z871" s="111"/>
      <c r="AA871" s="111" t="e">
        <f>+Tabla1[[#This Row],[VOLUMEN CONSUMO AGUA LIMPIA TINTORERIA (m3)]]</f>
        <v>#REF!</v>
      </c>
      <c r="AB871" s="104" t="e">
        <f>Tabla1[[#This Row],[VOLUMEN CONSUMO AGUA LIMPIA TINTORERIA (m3)]]/Tabla1[[#This Row],[TOTAL CONSUMO AGUA PRODUCCIÓN (m3)]]</f>
        <v>#REF!</v>
      </c>
      <c r="AC871" s="111" t="e">
        <f>Tabla1[[#This Row],[TOTAL CONSUMO AGUA LIMPIA PRODUCCIÓN (m3)]]-Tabla1[[#This Row],[VOLUMEN CONSUMO AGUA LIMPIA LAVANDERIA (m3)]]</f>
        <v>#REF!</v>
      </c>
      <c r="AD871" s="111">
        <v>0</v>
      </c>
      <c r="AE871" s="115"/>
      <c r="AF871" s="115">
        <v>65</v>
      </c>
      <c r="AG871" s="115">
        <v>45</v>
      </c>
      <c r="AH871" s="115">
        <f>Tabla1[[#This Row],[VOLUMEN CONSUMO AGUA LIMPIA LAVANDERIA (m3)]]</f>
        <v>0</v>
      </c>
      <c r="AI871" s="104" t="e">
        <f>Tabla1[[#This Row],[VOLUMEN CONSUMO AGUA LIMPIA LAVANDERIA (m3)]]/Tabla1[[#This Row],[TOTAL CONSUMO AGUA PRODUCCIÓN (m3)]]</f>
        <v>#REF!</v>
      </c>
      <c r="AJ871" s="115">
        <f>'[1]Contadores Por Turno 2026'!D873-'[1]Contadores Por Turno 2026'!D872</f>
        <v>0</v>
      </c>
      <c r="AK871" s="115">
        <v>0</v>
      </c>
      <c r="AL871" s="115"/>
      <c r="AM871" s="115">
        <v>19</v>
      </c>
      <c r="AN871" s="115">
        <v>0</v>
      </c>
      <c r="AO871" s="220">
        <f>'[1]Contadores Por Turno 2026'!R873-'[1]Contadores Por Turno 2026'!R872</f>
        <v>0</v>
      </c>
      <c r="AP871" s="114" t="str">
        <f t="shared" si="7"/>
        <v>%</v>
      </c>
      <c r="AQ871" s="220">
        <v>0</v>
      </c>
      <c r="AR871" s="220">
        <v>8</v>
      </c>
      <c r="AS871" s="115">
        <f>'[1]Contadores Por Turno 2026'!L873-'[1]Contadores Por Turno 2026'!L872</f>
        <v>0</v>
      </c>
      <c r="AT871" s="220" t="e">
        <f>#REF!-#REF!</f>
        <v>#REF!</v>
      </c>
      <c r="AU871" s="112">
        <f>'[1]Contadores Por Turno 2026'!U873-'[1]Contadores Por Turno 2026'!U872</f>
        <v>0</v>
      </c>
      <c r="AV871" s="112">
        <f>'[1]Contadores Por Turno 2026'!V873-'[1]Contadores Por Turno 2026'!V872</f>
        <v>0</v>
      </c>
      <c r="AW871" s="112">
        <f>'[1]Contadores Por Turno 2026'!W873-'[1]Contadores Por Turno 2026'!W872</f>
        <v>0</v>
      </c>
      <c r="AX871" s="112"/>
      <c r="AY871" s="112">
        <f>('[1]Contadores Por Turno 2026'!AD873-'[1]Contadores Por Turno 2026'!AD872)</f>
        <v>0</v>
      </c>
      <c r="AZ871" s="112">
        <f>('[1]Contadores Por Turno 2026'!S873-'[1]Contadores Por Turno 2026'!S872)/1000</f>
        <v>0</v>
      </c>
      <c r="BA871" s="225"/>
      <c r="BB871" s="4"/>
    </row>
    <row r="872" spans="1:54" ht="15.75" thickBot="1" x14ac:dyDescent="0.3">
      <c r="A872" s="25">
        <f>+A871+1</f>
        <v>46313</v>
      </c>
      <c r="B872" s="26">
        <v>1</v>
      </c>
      <c r="C872" s="26">
        <f>WEEKNUM(Tabla1[[#This Row],[FECHA]],2)</f>
        <v>42</v>
      </c>
      <c r="D872" s="26">
        <f>DAY(Tabla1[[#This Row],[FECHA]])</f>
        <v>18</v>
      </c>
      <c r="E872" s="26" t="e">
        <f>#REF!-#REF!</f>
        <v>#REF!</v>
      </c>
      <c r="F872" s="26" t="e">
        <f>#REF!-#REF!</f>
        <v>#REF!</v>
      </c>
      <c r="G872" s="26"/>
      <c r="H8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2" s="26">
        <f>('[1]Contadores Por Turno 2026'!C874-'[1]Contadores Por Turno 2026'!C873)*10</f>
        <v>0</v>
      </c>
      <c r="J872" s="57">
        <f>Tabla1[[#This Row],[ENTRADA RO 1 (m3)]]</f>
        <v>0</v>
      </c>
      <c r="K872" s="57">
        <f>Tabla1[[#This Row],[RECHAZO ETAPA 1 (m3)]]</f>
        <v>0</v>
      </c>
      <c r="L872" s="57">
        <f>Tabla1[[#This Row],[PERMEADO ETAPA 1  (m3)]]</f>
        <v>0</v>
      </c>
      <c r="M872" s="56" t="e">
        <f>1-(Tabla1[[#This Row],[VOLUMEN ENVIADO A RO (m3)]]-Tabla1[[#This Row],[VOLUMEN ENVIADO PERMEADO RO (m3)]])/Tabla1[[#This Row],[VOLUMEN ENVIADO A RO (m3)]]</f>
        <v>#DIV/0!</v>
      </c>
      <c r="N872" s="57">
        <f>('[1]Contadores Por Turno 2026'!N874-'[1]Contadores Por Turno 2026'!N873)/1000</f>
        <v>0</v>
      </c>
      <c r="O872" s="57">
        <f>('[1]Contadores Por Turno 2026'!O874-'[1]Contadores Por Turno 2026'!O873)</f>
        <v>0</v>
      </c>
      <c r="P872" s="57">
        <f>+Tabla1[[#This Row],[ENTRADA RO 1 (m3)]]-Tabla1[[#This Row],[PERMEADO ETAPA 1  (m3)]]</f>
        <v>0</v>
      </c>
      <c r="Q872" s="56" t="e">
        <f>1-(Tabla1[[#This Row],[VOLUMEN ENVIADO A RO (m3)]]-Tabla1[[#This Row],[VOLUMEN ENVIADO PERMEADO RO (m3)]])/Tabla1[[#This Row],[VOLUMEN ENVIADO A RO (m3)]]</f>
        <v>#DIV/0!</v>
      </c>
      <c r="R872" s="57">
        <v>0</v>
      </c>
      <c r="S872" s="57" t="e">
        <f>((#REF!-#REF!))</f>
        <v>#REF!</v>
      </c>
      <c r="T872" s="57" t="e">
        <f>Tabla1[[#This Row],[ENTRADA ETAPA 2 (m3)]]-Tabla1[[#This Row],[PERMEADO ETAPA 2 (m3)]]</f>
        <v>#REF!</v>
      </c>
      <c r="U872" s="56" t="s">
        <v>18</v>
      </c>
      <c r="V872" s="57">
        <f>Tabla1[[#This Row],[VOLUMEN ENVIADO PERMEADO RO (m3)]]</f>
        <v>0</v>
      </c>
      <c r="W872" s="101" t="e">
        <f>Tabla1[[#This Row],[TOTAL CONSUMO AGUA LIMPIA PRODUCCIÓN (m3)]]+Tabla1[[#This Row],[TOTAL CONSUMO AGUA RECHAZO PRODUCCIÓN (m3)]]</f>
        <v>#REF!</v>
      </c>
      <c r="X8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2" s="101">
        <v>0</v>
      </c>
      <c r="Z872" s="101"/>
      <c r="AA872" s="101" t="e">
        <f>+Tabla1[[#This Row],[VOLUMEN CONSUMO AGUA LIMPIA TINTORERIA (m3)]]</f>
        <v>#REF!</v>
      </c>
      <c r="AB872" s="104" t="e">
        <f>Tabla1[[#This Row],[VOLUMEN CONSUMO AGUA LIMPIA TINTORERIA (m3)]]/Tabla1[[#This Row],[TOTAL CONSUMO AGUA PRODUCCIÓN (m3)]]</f>
        <v>#REF!</v>
      </c>
      <c r="AC872" s="101" t="e">
        <f>Tabla1[[#This Row],[TOTAL CONSUMO AGUA LIMPIA PRODUCCIÓN (m3)]]-Tabla1[[#This Row],[VOLUMEN CONSUMO AGUA LIMPIA LAVANDERIA (m3)]]</f>
        <v>#REF!</v>
      </c>
      <c r="AD872" s="101">
        <v>0</v>
      </c>
      <c r="AE872" s="105"/>
      <c r="AF872" s="105">
        <v>65</v>
      </c>
      <c r="AG872" s="105">
        <v>45</v>
      </c>
      <c r="AH872" s="105">
        <f>Tabla1[[#This Row],[VOLUMEN CONSUMO AGUA LIMPIA LAVANDERIA (m3)]]</f>
        <v>0</v>
      </c>
      <c r="AI872" s="104" t="e">
        <f>Tabla1[[#This Row],[VOLUMEN CONSUMO AGUA LIMPIA LAVANDERIA (m3)]]/Tabla1[[#This Row],[TOTAL CONSUMO AGUA PRODUCCIÓN (m3)]]</f>
        <v>#REF!</v>
      </c>
      <c r="AJ872" s="105">
        <f>'[1]Contadores Por Turno 2026'!D874-'[1]Contadores Por Turno 2026'!D873</f>
        <v>0</v>
      </c>
      <c r="AK872" s="105">
        <v>0</v>
      </c>
      <c r="AL872" s="105"/>
      <c r="AM872" s="105">
        <v>19</v>
      </c>
      <c r="AN872" s="105">
        <v>0</v>
      </c>
      <c r="AO872" s="218">
        <f>'[1]Contadores Por Turno 2026'!R874-'[1]Contadores Por Turno 2026'!R873</f>
        <v>0</v>
      </c>
      <c r="AP872" s="104" t="str">
        <f t="shared" si="7"/>
        <v>%</v>
      </c>
      <c r="AQ872" s="218">
        <v>0</v>
      </c>
      <c r="AR872" s="218">
        <v>8</v>
      </c>
      <c r="AS872" s="105">
        <f>'[1]Contadores Por Turno 2026'!L874-'[1]Contadores Por Turno 2026'!L873</f>
        <v>0</v>
      </c>
      <c r="AT872" s="218" t="e">
        <f>#REF!-#REF!</f>
        <v>#REF!</v>
      </c>
      <c r="AU872" s="102">
        <f>'[1]Contadores Por Turno 2026'!U874-'[1]Contadores Por Turno 2026'!U873</f>
        <v>0</v>
      </c>
      <c r="AV872" s="102">
        <f>'[1]Contadores Por Turno 2026'!V874-'[1]Contadores Por Turno 2026'!V873</f>
        <v>0</v>
      </c>
      <c r="AW872" s="102">
        <f>'[1]Contadores Por Turno 2026'!W874-'[1]Contadores Por Turno 2026'!W873</f>
        <v>0</v>
      </c>
      <c r="AX872" s="102"/>
      <c r="AY872" s="345">
        <f>('[1]Contadores Por Turno 2026'!AD874-'[1]Contadores Por Turno 2026'!AD873)</f>
        <v>0</v>
      </c>
      <c r="AZ872" s="345">
        <f>('[1]Contadores Por Turno 2026'!S874-'[1]Contadores Por Turno 2026'!S873)/1000</f>
        <v>0</v>
      </c>
      <c r="BA872" s="225"/>
      <c r="BB872" s="4"/>
    </row>
    <row r="873" spans="1:54" ht="15.75" thickBot="1" x14ac:dyDescent="0.3">
      <c r="A873" s="23">
        <f>+A872</f>
        <v>46313</v>
      </c>
      <c r="B873" s="17">
        <v>2</v>
      </c>
      <c r="C873" s="17">
        <f>WEEKNUM(Tabla1[[#This Row],[FECHA]],2)</f>
        <v>42</v>
      </c>
      <c r="D873" s="17">
        <f>DAY(Tabla1[[#This Row],[FECHA]])</f>
        <v>18</v>
      </c>
      <c r="E873" s="17" t="e">
        <f>#REF!-#REF!</f>
        <v>#REF!</v>
      </c>
      <c r="F873" s="17" t="e">
        <f>#REF!-#REF!</f>
        <v>#REF!</v>
      </c>
      <c r="H87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3" s="17">
        <f>('[1]Contadores Por Turno 2026'!C875-'[1]Contadores Por Turno 2026'!C874)*10</f>
        <v>0</v>
      </c>
      <c r="J873" s="59">
        <f>Tabla1[[#This Row],[ENTRADA RO 1 (m3)]]</f>
        <v>0</v>
      </c>
      <c r="K873" s="59">
        <f>Tabla1[[#This Row],[RECHAZO ETAPA 1 (m3)]]</f>
        <v>0</v>
      </c>
      <c r="L873" s="59">
        <f>Tabla1[[#This Row],[PERMEADO ETAPA 1  (m3)]]</f>
        <v>0</v>
      </c>
      <c r="M873" s="58" t="e">
        <f>1-(Tabla1[[#This Row],[VOLUMEN ENVIADO A RO (m3)]]-Tabla1[[#This Row],[VOLUMEN ENVIADO PERMEADO RO (m3)]])/Tabla1[[#This Row],[VOLUMEN ENVIADO A RO (m3)]]</f>
        <v>#DIV/0!</v>
      </c>
      <c r="N873" s="59">
        <f>('[1]Contadores Por Turno 2026'!N875-'[1]Contadores Por Turno 2026'!N874)/1000</f>
        <v>0</v>
      </c>
      <c r="O873" s="59">
        <f>('[1]Contadores Por Turno 2026'!O875-'[1]Contadores Por Turno 2026'!O874)</f>
        <v>0</v>
      </c>
      <c r="P873" s="59">
        <f>+Tabla1[[#This Row],[ENTRADA RO 1 (m3)]]-Tabla1[[#This Row],[PERMEADO ETAPA 1  (m3)]]</f>
        <v>0</v>
      </c>
      <c r="Q873" s="58" t="e">
        <f>1-(Tabla1[[#This Row],[VOLUMEN ENVIADO A RO (m3)]]-Tabla1[[#This Row],[VOLUMEN ENVIADO PERMEADO RO (m3)]])/Tabla1[[#This Row],[VOLUMEN ENVIADO A RO (m3)]]</f>
        <v>#DIV/0!</v>
      </c>
      <c r="R873" s="59">
        <v>0</v>
      </c>
      <c r="S873" s="59" t="e">
        <f>((#REF!-#REF!))</f>
        <v>#REF!</v>
      </c>
      <c r="T873" s="59" t="e">
        <f>Tabla1[[#This Row],[ENTRADA ETAPA 2 (m3)]]-Tabla1[[#This Row],[PERMEADO ETAPA 2 (m3)]]</f>
        <v>#REF!</v>
      </c>
      <c r="U873" s="58" t="s">
        <v>18</v>
      </c>
      <c r="V873" s="59">
        <f>Tabla1[[#This Row],[VOLUMEN ENVIADO PERMEADO RO (m3)]]</f>
        <v>0</v>
      </c>
      <c r="W873" s="106" t="e">
        <f>Tabla1[[#This Row],[TOTAL CONSUMO AGUA LIMPIA PRODUCCIÓN (m3)]]+Tabla1[[#This Row],[TOTAL CONSUMO AGUA RECHAZO PRODUCCIÓN (m3)]]</f>
        <v>#REF!</v>
      </c>
      <c r="X8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3" s="106">
        <v>0</v>
      </c>
      <c r="Z873" s="106"/>
      <c r="AA873" s="106" t="e">
        <f>+Tabla1[[#This Row],[VOLUMEN CONSUMO AGUA LIMPIA TINTORERIA (m3)]]</f>
        <v>#REF!</v>
      </c>
      <c r="AB873" s="104" t="e">
        <f>Tabla1[[#This Row],[VOLUMEN CONSUMO AGUA LIMPIA TINTORERIA (m3)]]/Tabla1[[#This Row],[TOTAL CONSUMO AGUA PRODUCCIÓN (m3)]]</f>
        <v>#REF!</v>
      </c>
      <c r="AC873" s="106" t="e">
        <f>Tabla1[[#This Row],[TOTAL CONSUMO AGUA LIMPIA PRODUCCIÓN (m3)]]-Tabla1[[#This Row],[VOLUMEN CONSUMO AGUA LIMPIA LAVANDERIA (m3)]]</f>
        <v>#REF!</v>
      </c>
      <c r="AD873" s="106">
        <v>0</v>
      </c>
      <c r="AE873" s="110"/>
      <c r="AF873" s="110">
        <v>65</v>
      </c>
      <c r="AG873" s="110">
        <v>45</v>
      </c>
      <c r="AH873" s="110">
        <f>Tabla1[[#This Row],[VOLUMEN CONSUMO AGUA LIMPIA LAVANDERIA (m3)]]</f>
        <v>0</v>
      </c>
      <c r="AI873" s="104" t="e">
        <f>Tabla1[[#This Row],[VOLUMEN CONSUMO AGUA LIMPIA LAVANDERIA (m3)]]/Tabla1[[#This Row],[TOTAL CONSUMO AGUA PRODUCCIÓN (m3)]]</f>
        <v>#REF!</v>
      </c>
      <c r="AJ873" s="110">
        <f>'[1]Contadores Por Turno 2026'!D875-'[1]Contadores Por Turno 2026'!D874</f>
        <v>0</v>
      </c>
      <c r="AK873" s="110">
        <v>0</v>
      </c>
      <c r="AL873" s="110"/>
      <c r="AM873" s="110">
        <v>19</v>
      </c>
      <c r="AN873" s="110">
        <v>0</v>
      </c>
      <c r="AO873" s="219">
        <f>'[1]Contadores Por Turno 2026'!R875-'[1]Contadores Por Turno 2026'!R874</f>
        <v>0</v>
      </c>
      <c r="AP873" s="109" t="str">
        <f t="shared" si="7"/>
        <v>%</v>
      </c>
      <c r="AQ873" s="219">
        <v>0</v>
      </c>
      <c r="AR873" s="219">
        <v>8</v>
      </c>
      <c r="AS873" s="110">
        <f>'[1]Contadores Por Turno 2026'!L875-'[1]Contadores Por Turno 2026'!L874</f>
        <v>0</v>
      </c>
      <c r="AT873" s="219" t="e">
        <f>#REF!-#REF!</f>
        <v>#REF!</v>
      </c>
      <c r="AU873" s="107">
        <f>'[1]Contadores Por Turno 2026'!U875-'[1]Contadores Por Turno 2026'!U874</f>
        <v>0</v>
      </c>
      <c r="AV873" s="107">
        <f>'[1]Contadores Por Turno 2026'!V875-'[1]Contadores Por Turno 2026'!V874</f>
        <v>0</v>
      </c>
      <c r="AW873" s="107">
        <f>'[1]Contadores Por Turno 2026'!W875-'[1]Contadores Por Turno 2026'!W874</f>
        <v>0</v>
      </c>
      <c r="AX873" s="107"/>
      <c r="AY873" s="346">
        <f>('[1]Contadores Por Turno 2026'!AD875-'[1]Contadores Por Turno 2026'!AD874)</f>
        <v>0</v>
      </c>
      <c r="AZ873" s="346">
        <f>('[1]Contadores Por Turno 2026'!S875-'[1]Contadores Por Turno 2026'!S874)/1000</f>
        <v>0</v>
      </c>
      <c r="BA873" s="225"/>
      <c r="BB873" s="4"/>
    </row>
    <row r="874" spans="1:54" ht="15.75" thickBot="1" x14ac:dyDescent="0.3">
      <c r="A874" s="27">
        <f>+A873</f>
        <v>46313</v>
      </c>
      <c r="B874" s="28">
        <v>3</v>
      </c>
      <c r="C874" s="28">
        <f>WEEKNUM(Tabla1[[#This Row],[FECHA]],2)</f>
        <v>42</v>
      </c>
      <c r="D874" s="28">
        <f>DAY(Tabla1[[#This Row],[FECHA]])</f>
        <v>18</v>
      </c>
      <c r="E874" s="28" t="e">
        <f>#REF!-#REF!</f>
        <v>#REF!</v>
      </c>
      <c r="F874" s="28" t="e">
        <f>#REF!-#REF!</f>
        <v>#REF!</v>
      </c>
      <c r="G874" s="28"/>
      <c r="H87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4" s="28">
        <f>('[1]Contadores Por Turno 2026'!C876-'[1]Contadores Por Turno 2026'!C875)*10</f>
        <v>0</v>
      </c>
      <c r="J874" s="61">
        <f>Tabla1[[#This Row],[ENTRADA RO 1 (m3)]]</f>
        <v>0</v>
      </c>
      <c r="K874" s="61">
        <f>Tabla1[[#This Row],[RECHAZO ETAPA 1 (m3)]]</f>
        <v>0</v>
      </c>
      <c r="L874" s="61">
        <f>Tabla1[[#This Row],[PERMEADO ETAPA 1  (m3)]]</f>
        <v>0</v>
      </c>
      <c r="M874" s="60" t="e">
        <f>1-(Tabla1[[#This Row],[VOLUMEN ENVIADO A RO (m3)]]-Tabla1[[#This Row],[VOLUMEN ENVIADO PERMEADO RO (m3)]])/Tabla1[[#This Row],[VOLUMEN ENVIADO A RO (m3)]]</f>
        <v>#DIV/0!</v>
      </c>
      <c r="N874" s="61">
        <f>('[1]Contadores Por Turno 2026'!N876-'[1]Contadores Por Turno 2026'!N875)/1000</f>
        <v>0</v>
      </c>
      <c r="O874" s="61">
        <f>('[1]Contadores Por Turno 2026'!O876-'[1]Contadores Por Turno 2026'!O875)</f>
        <v>0</v>
      </c>
      <c r="P874" s="61">
        <f>+Tabla1[[#This Row],[ENTRADA RO 1 (m3)]]-Tabla1[[#This Row],[PERMEADO ETAPA 1  (m3)]]</f>
        <v>0</v>
      </c>
      <c r="Q874" s="60" t="e">
        <f>1-(Tabla1[[#This Row],[VOLUMEN ENVIADO A RO (m3)]]-Tabla1[[#This Row],[VOLUMEN ENVIADO PERMEADO RO (m3)]])/Tabla1[[#This Row],[VOLUMEN ENVIADO A RO (m3)]]</f>
        <v>#DIV/0!</v>
      </c>
      <c r="R874" s="61">
        <v>0</v>
      </c>
      <c r="S874" s="61" t="e">
        <f>((#REF!-#REF!))</f>
        <v>#REF!</v>
      </c>
      <c r="T874" s="61" t="e">
        <f>Tabla1[[#This Row],[ENTRADA ETAPA 2 (m3)]]-Tabla1[[#This Row],[PERMEADO ETAPA 2 (m3)]]</f>
        <v>#REF!</v>
      </c>
      <c r="U874" s="60" t="s">
        <v>18</v>
      </c>
      <c r="V874" s="61">
        <f>Tabla1[[#This Row],[VOLUMEN ENVIADO PERMEADO RO (m3)]]</f>
        <v>0</v>
      </c>
      <c r="W874" s="111" t="e">
        <f>Tabla1[[#This Row],[TOTAL CONSUMO AGUA LIMPIA PRODUCCIÓN (m3)]]+Tabla1[[#This Row],[TOTAL CONSUMO AGUA RECHAZO PRODUCCIÓN (m3)]]</f>
        <v>#REF!</v>
      </c>
      <c r="X87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4" s="111">
        <v>0</v>
      </c>
      <c r="Z874" s="111"/>
      <c r="AA874" s="111" t="e">
        <f>+Tabla1[[#This Row],[VOLUMEN CONSUMO AGUA LIMPIA TINTORERIA (m3)]]</f>
        <v>#REF!</v>
      </c>
      <c r="AB874" s="104" t="e">
        <f>Tabla1[[#This Row],[VOLUMEN CONSUMO AGUA LIMPIA TINTORERIA (m3)]]/Tabla1[[#This Row],[TOTAL CONSUMO AGUA PRODUCCIÓN (m3)]]</f>
        <v>#REF!</v>
      </c>
      <c r="AC874" s="111" t="e">
        <f>Tabla1[[#This Row],[TOTAL CONSUMO AGUA LIMPIA PRODUCCIÓN (m3)]]-Tabla1[[#This Row],[VOLUMEN CONSUMO AGUA LIMPIA LAVANDERIA (m3)]]</f>
        <v>#REF!</v>
      </c>
      <c r="AD874" s="111">
        <v>0</v>
      </c>
      <c r="AE874" s="115"/>
      <c r="AF874" s="115">
        <v>65</v>
      </c>
      <c r="AG874" s="115">
        <v>45</v>
      </c>
      <c r="AH874" s="115">
        <f>Tabla1[[#This Row],[VOLUMEN CONSUMO AGUA LIMPIA LAVANDERIA (m3)]]</f>
        <v>0</v>
      </c>
      <c r="AI874" s="104" t="e">
        <f>Tabla1[[#This Row],[VOLUMEN CONSUMO AGUA LIMPIA LAVANDERIA (m3)]]/Tabla1[[#This Row],[TOTAL CONSUMO AGUA PRODUCCIÓN (m3)]]</f>
        <v>#REF!</v>
      </c>
      <c r="AJ874" s="115">
        <f>'[1]Contadores Por Turno 2026'!D876-'[1]Contadores Por Turno 2026'!D875</f>
        <v>0</v>
      </c>
      <c r="AK874" s="115">
        <v>0</v>
      </c>
      <c r="AL874" s="115"/>
      <c r="AM874" s="115">
        <v>19</v>
      </c>
      <c r="AN874" s="115">
        <v>0</v>
      </c>
      <c r="AO874" s="220">
        <f>'[1]Contadores Por Turno 2026'!R876-'[1]Contadores Por Turno 2026'!R875</f>
        <v>0</v>
      </c>
      <c r="AP874" s="114" t="str">
        <f t="shared" si="7"/>
        <v>%</v>
      </c>
      <c r="AQ874" s="220">
        <v>0</v>
      </c>
      <c r="AR874" s="220">
        <v>8</v>
      </c>
      <c r="AS874" s="115">
        <f>'[1]Contadores Por Turno 2026'!L876-'[1]Contadores Por Turno 2026'!L875</f>
        <v>0</v>
      </c>
      <c r="AT874" s="220" t="e">
        <f>#REF!-#REF!</f>
        <v>#REF!</v>
      </c>
      <c r="AU874" s="112">
        <f>'[1]Contadores Por Turno 2026'!U876-'[1]Contadores Por Turno 2026'!U875</f>
        <v>0</v>
      </c>
      <c r="AV874" s="112">
        <f>'[1]Contadores Por Turno 2026'!V876-'[1]Contadores Por Turno 2026'!V875</f>
        <v>0</v>
      </c>
      <c r="AW874" s="112">
        <f>'[1]Contadores Por Turno 2026'!W876-'[1]Contadores Por Turno 2026'!W875</f>
        <v>0</v>
      </c>
      <c r="AX874" s="112"/>
      <c r="AY874" s="112">
        <f>('[1]Contadores Por Turno 2026'!AD876-'[1]Contadores Por Turno 2026'!AD875)</f>
        <v>0</v>
      </c>
      <c r="AZ874" s="112">
        <f>('[1]Contadores Por Turno 2026'!S876-'[1]Contadores Por Turno 2026'!S875)/1000</f>
        <v>0</v>
      </c>
      <c r="BA874" s="225"/>
      <c r="BB874" s="4"/>
    </row>
    <row r="875" spans="1:54" ht="15.75" thickBot="1" x14ac:dyDescent="0.3">
      <c r="A875" s="25">
        <f>+A874+1</f>
        <v>46314</v>
      </c>
      <c r="B875" s="26">
        <v>1</v>
      </c>
      <c r="C875" s="26">
        <f>WEEKNUM(Tabla1[[#This Row],[FECHA]],2)</f>
        <v>43</v>
      </c>
      <c r="D875" s="26">
        <f>DAY(Tabla1[[#This Row],[FECHA]])</f>
        <v>19</v>
      </c>
      <c r="E875" s="26" t="e">
        <f>#REF!-#REF!</f>
        <v>#REF!</v>
      </c>
      <c r="F875" s="26" t="e">
        <f>#REF!-#REF!</f>
        <v>#REF!</v>
      </c>
      <c r="G875" s="26"/>
      <c r="H8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5" s="26">
        <f>('[1]Contadores Por Turno 2026'!C877-'[1]Contadores Por Turno 2026'!C876)*10</f>
        <v>0</v>
      </c>
      <c r="J875" s="57">
        <f>Tabla1[[#This Row],[ENTRADA RO 1 (m3)]]</f>
        <v>0</v>
      </c>
      <c r="K875" s="57">
        <f>Tabla1[[#This Row],[RECHAZO ETAPA 1 (m3)]]</f>
        <v>0</v>
      </c>
      <c r="L875" s="57">
        <f>Tabla1[[#This Row],[PERMEADO ETAPA 1  (m3)]]</f>
        <v>0</v>
      </c>
      <c r="M875" s="56" t="e">
        <f>1-(Tabla1[[#This Row],[VOLUMEN ENVIADO A RO (m3)]]-Tabla1[[#This Row],[VOLUMEN ENVIADO PERMEADO RO (m3)]])/Tabla1[[#This Row],[VOLUMEN ENVIADO A RO (m3)]]</f>
        <v>#DIV/0!</v>
      </c>
      <c r="N875" s="57">
        <f>('[1]Contadores Por Turno 2026'!N877-'[1]Contadores Por Turno 2026'!N876)/1000</f>
        <v>0</v>
      </c>
      <c r="O875" s="57">
        <f>('[1]Contadores Por Turno 2026'!O877-'[1]Contadores Por Turno 2026'!O876)</f>
        <v>0</v>
      </c>
      <c r="P875" s="57">
        <f>+Tabla1[[#This Row],[ENTRADA RO 1 (m3)]]-Tabla1[[#This Row],[PERMEADO ETAPA 1  (m3)]]</f>
        <v>0</v>
      </c>
      <c r="Q875" s="56" t="e">
        <f>1-(Tabla1[[#This Row],[VOLUMEN ENVIADO A RO (m3)]]-Tabla1[[#This Row],[VOLUMEN ENVIADO PERMEADO RO (m3)]])/Tabla1[[#This Row],[VOLUMEN ENVIADO A RO (m3)]]</f>
        <v>#DIV/0!</v>
      </c>
      <c r="R875" s="57">
        <v>0</v>
      </c>
      <c r="S875" s="57" t="e">
        <f>((#REF!-#REF!))</f>
        <v>#REF!</v>
      </c>
      <c r="T875" s="57" t="e">
        <f>Tabla1[[#This Row],[ENTRADA ETAPA 2 (m3)]]-Tabla1[[#This Row],[PERMEADO ETAPA 2 (m3)]]</f>
        <v>#REF!</v>
      </c>
      <c r="U875" s="56" t="s">
        <v>18</v>
      </c>
      <c r="V875" s="57">
        <f>Tabla1[[#This Row],[VOLUMEN ENVIADO PERMEADO RO (m3)]]</f>
        <v>0</v>
      </c>
      <c r="W875" s="101" t="e">
        <f>Tabla1[[#This Row],[TOTAL CONSUMO AGUA LIMPIA PRODUCCIÓN (m3)]]+Tabla1[[#This Row],[TOTAL CONSUMO AGUA RECHAZO PRODUCCIÓN (m3)]]</f>
        <v>#REF!</v>
      </c>
      <c r="X8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5" s="101">
        <v>0</v>
      </c>
      <c r="Z875" s="101"/>
      <c r="AA875" s="101" t="e">
        <f>+Tabla1[[#This Row],[VOLUMEN CONSUMO AGUA LIMPIA TINTORERIA (m3)]]</f>
        <v>#REF!</v>
      </c>
      <c r="AB875" s="104" t="e">
        <f>Tabla1[[#This Row],[VOLUMEN CONSUMO AGUA LIMPIA TINTORERIA (m3)]]/Tabla1[[#This Row],[TOTAL CONSUMO AGUA PRODUCCIÓN (m3)]]</f>
        <v>#REF!</v>
      </c>
      <c r="AC875" s="101" t="e">
        <f>Tabla1[[#This Row],[TOTAL CONSUMO AGUA LIMPIA PRODUCCIÓN (m3)]]-Tabla1[[#This Row],[VOLUMEN CONSUMO AGUA LIMPIA LAVANDERIA (m3)]]</f>
        <v>#REF!</v>
      </c>
      <c r="AD875" s="101">
        <v>0</v>
      </c>
      <c r="AE875" s="105"/>
      <c r="AF875" s="105">
        <v>65</v>
      </c>
      <c r="AG875" s="105">
        <v>45</v>
      </c>
      <c r="AH875" s="105">
        <f>Tabla1[[#This Row],[VOLUMEN CONSUMO AGUA LIMPIA LAVANDERIA (m3)]]</f>
        <v>0</v>
      </c>
      <c r="AI875" s="104" t="e">
        <f>Tabla1[[#This Row],[VOLUMEN CONSUMO AGUA LIMPIA LAVANDERIA (m3)]]/Tabla1[[#This Row],[TOTAL CONSUMO AGUA PRODUCCIÓN (m3)]]</f>
        <v>#REF!</v>
      </c>
      <c r="AJ875" s="105">
        <f>'[1]Contadores Por Turno 2026'!D877-'[1]Contadores Por Turno 2026'!D876</f>
        <v>0</v>
      </c>
      <c r="AK875" s="105">
        <v>0</v>
      </c>
      <c r="AL875" s="105"/>
      <c r="AM875" s="105">
        <v>19</v>
      </c>
      <c r="AN875" s="105">
        <v>0</v>
      </c>
      <c r="AO875" s="218">
        <f>'[1]Contadores Por Turno 2026'!R877-'[1]Contadores Por Turno 2026'!R876</f>
        <v>0</v>
      </c>
      <c r="AP875" s="104" t="str">
        <f t="shared" si="7"/>
        <v>%</v>
      </c>
      <c r="AQ875" s="218">
        <v>0</v>
      </c>
      <c r="AR875" s="218">
        <v>8</v>
      </c>
      <c r="AS875" s="105">
        <f>'[1]Contadores Por Turno 2026'!L877-'[1]Contadores Por Turno 2026'!L876</f>
        <v>0</v>
      </c>
      <c r="AT875" s="218" t="e">
        <f>#REF!-#REF!</f>
        <v>#REF!</v>
      </c>
      <c r="AU875" s="102">
        <f>'[1]Contadores Por Turno 2026'!U877-'[1]Contadores Por Turno 2026'!U876</f>
        <v>0</v>
      </c>
      <c r="AV875" s="102">
        <f>'[1]Contadores Por Turno 2026'!V877-'[1]Contadores Por Turno 2026'!V876</f>
        <v>0</v>
      </c>
      <c r="AW875" s="102">
        <f>'[1]Contadores Por Turno 2026'!W877-'[1]Contadores Por Turno 2026'!W876</f>
        <v>0</v>
      </c>
      <c r="AX875" s="102"/>
      <c r="AY875" s="345">
        <f>('[1]Contadores Por Turno 2026'!AD877-'[1]Contadores Por Turno 2026'!AD876)</f>
        <v>0</v>
      </c>
      <c r="AZ875" s="345">
        <f>('[1]Contadores Por Turno 2026'!S877-'[1]Contadores Por Turno 2026'!S876)/1000</f>
        <v>0</v>
      </c>
      <c r="BA875" s="225"/>
      <c r="BB875" s="4"/>
    </row>
    <row r="876" spans="1:54" ht="15.75" thickBot="1" x14ac:dyDescent="0.3">
      <c r="A876" s="23">
        <f>+A875</f>
        <v>46314</v>
      </c>
      <c r="B876" s="17">
        <v>2</v>
      </c>
      <c r="C876" s="17">
        <f>WEEKNUM(Tabla1[[#This Row],[FECHA]],2)</f>
        <v>43</v>
      </c>
      <c r="D876" s="17">
        <f>DAY(Tabla1[[#This Row],[FECHA]])</f>
        <v>19</v>
      </c>
      <c r="E876" s="17" t="e">
        <f>#REF!-#REF!</f>
        <v>#REF!</v>
      </c>
      <c r="F876" s="17" t="e">
        <f>#REF!-#REF!</f>
        <v>#REF!</v>
      </c>
      <c r="H87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6" s="17">
        <f>('[1]Contadores Por Turno 2026'!C878-'[1]Contadores Por Turno 2026'!C877)*10</f>
        <v>0</v>
      </c>
      <c r="J876" s="59">
        <f>Tabla1[[#This Row],[ENTRADA RO 1 (m3)]]</f>
        <v>0</v>
      </c>
      <c r="K876" s="59">
        <f>Tabla1[[#This Row],[RECHAZO ETAPA 1 (m3)]]</f>
        <v>0</v>
      </c>
      <c r="L876" s="59">
        <f>Tabla1[[#This Row],[PERMEADO ETAPA 1  (m3)]]</f>
        <v>0</v>
      </c>
      <c r="M876" s="58" t="e">
        <f>1-(Tabla1[[#This Row],[VOLUMEN ENVIADO A RO (m3)]]-Tabla1[[#This Row],[VOLUMEN ENVIADO PERMEADO RO (m3)]])/Tabla1[[#This Row],[VOLUMEN ENVIADO A RO (m3)]]</f>
        <v>#DIV/0!</v>
      </c>
      <c r="N876" s="59">
        <f>('[1]Contadores Por Turno 2026'!N878-'[1]Contadores Por Turno 2026'!N877)/1000</f>
        <v>0</v>
      </c>
      <c r="O876" s="59">
        <f>('[1]Contadores Por Turno 2026'!O878-'[1]Contadores Por Turno 2026'!O877)</f>
        <v>0</v>
      </c>
      <c r="P876" s="59">
        <f>+Tabla1[[#This Row],[ENTRADA RO 1 (m3)]]-Tabla1[[#This Row],[PERMEADO ETAPA 1  (m3)]]</f>
        <v>0</v>
      </c>
      <c r="Q876" s="58" t="e">
        <f>1-(Tabla1[[#This Row],[VOLUMEN ENVIADO A RO (m3)]]-Tabla1[[#This Row],[VOLUMEN ENVIADO PERMEADO RO (m3)]])/Tabla1[[#This Row],[VOLUMEN ENVIADO A RO (m3)]]</f>
        <v>#DIV/0!</v>
      </c>
      <c r="R876" s="59">
        <v>0</v>
      </c>
      <c r="S876" s="59" t="e">
        <f>((#REF!-#REF!))</f>
        <v>#REF!</v>
      </c>
      <c r="T876" s="59" t="e">
        <f>Tabla1[[#This Row],[ENTRADA ETAPA 2 (m3)]]-Tabla1[[#This Row],[PERMEADO ETAPA 2 (m3)]]</f>
        <v>#REF!</v>
      </c>
      <c r="U876" s="58" t="s">
        <v>18</v>
      </c>
      <c r="V876" s="59">
        <f>Tabla1[[#This Row],[VOLUMEN ENVIADO PERMEADO RO (m3)]]</f>
        <v>0</v>
      </c>
      <c r="W876" s="106" t="e">
        <f>Tabla1[[#This Row],[TOTAL CONSUMO AGUA LIMPIA PRODUCCIÓN (m3)]]+Tabla1[[#This Row],[TOTAL CONSUMO AGUA RECHAZO PRODUCCIÓN (m3)]]</f>
        <v>#REF!</v>
      </c>
      <c r="X8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6" s="106">
        <v>0</v>
      </c>
      <c r="Z876" s="106"/>
      <c r="AA876" s="106" t="e">
        <f>+Tabla1[[#This Row],[VOLUMEN CONSUMO AGUA LIMPIA TINTORERIA (m3)]]</f>
        <v>#REF!</v>
      </c>
      <c r="AB876" s="104" t="e">
        <f>Tabla1[[#This Row],[VOLUMEN CONSUMO AGUA LIMPIA TINTORERIA (m3)]]/Tabla1[[#This Row],[TOTAL CONSUMO AGUA PRODUCCIÓN (m3)]]</f>
        <v>#REF!</v>
      </c>
      <c r="AC876" s="106" t="e">
        <f>Tabla1[[#This Row],[TOTAL CONSUMO AGUA LIMPIA PRODUCCIÓN (m3)]]-Tabla1[[#This Row],[VOLUMEN CONSUMO AGUA LIMPIA LAVANDERIA (m3)]]</f>
        <v>#REF!</v>
      </c>
      <c r="AD876" s="106">
        <v>0</v>
      </c>
      <c r="AE876" s="110"/>
      <c r="AF876" s="110">
        <v>65</v>
      </c>
      <c r="AG876" s="110">
        <v>45</v>
      </c>
      <c r="AH876" s="110">
        <f>Tabla1[[#This Row],[VOLUMEN CONSUMO AGUA LIMPIA LAVANDERIA (m3)]]</f>
        <v>0</v>
      </c>
      <c r="AI876" s="104" t="e">
        <f>Tabla1[[#This Row],[VOLUMEN CONSUMO AGUA LIMPIA LAVANDERIA (m3)]]/Tabla1[[#This Row],[TOTAL CONSUMO AGUA PRODUCCIÓN (m3)]]</f>
        <v>#REF!</v>
      </c>
      <c r="AJ876" s="110">
        <f>'[1]Contadores Por Turno 2026'!D878-'[1]Contadores Por Turno 2026'!D877</f>
        <v>0</v>
      </c>
      <c r="AK876" s="110">
        <v>0</v>
      </c>
      <c r="AL876" s="110"/>
      <c r="AM876" s="110">
        <v>19</v>
      </c>
      <c r="AN876" s="110">
        <v>0</v>
      </c>
      <c r="AO876" s="219">
        <f>'[1]Contadores Por Turno 2026'!R878-'[1]Contadores Por Turno 2026'!R877</f>
        <v>0</v>
      </c>
      <c r="AP876" s="109" t="str">
        <f t="shared" si="7"/>
        <v>%</v>
      </c>
      <c r="AQ876" s="219">
        <v>0</v>
      </c>
      <c r="AR876" s="219">
        <v>8</v>
      </c>
      <c r="AS876" s="110">
        <f>'[1]Contadores Por Turno 2026'!L878-'[1]Contadores Por Turno 2026'!L877</f>
        <v>0</v>
      </c>
      <c r="AT876" s="219" t="e">
        <f>#REF!-#REF!</f>
        <v>#REF!</v>
      </c>
      <c r="AU876" s="107">
        <f>'[1]Contadores Por Turno 2026'!U878-'[1]Contadores Por Turno 2026'!U877</f>
        <v>0</v>
      </c>
      <c r="AV876" s="107">
        <f>'[1]Contadores Por Turno 2026'!V878-'[1]Contadores Por Turno 2026'!V877</f>
        <v>0</v>
      </c>
      <c r="AW876" s="107">
        <f>'[1]Contadores Por Turno 2026'!W878-'[1]Contadores Por Turno 2026'!W877</f>
        <v>0</v>
      </c>
      <c r="AX876" s="107"/>
      <c r="AY876" s="346">
        <f>('[1]Contadores Por Turno 2026'!AD878-'[1]Contadores Por Turno 2026'!AD877)</f>
        <v>0</v>
      </c>
      <c r="AZ876" s="346">
        <f>('[1]Contadores Por Turno 2026'!S878-'[1]Contadores Por Turno 2026'!S877)/1000</f>
        <v>0</v>
      </c>
      <c r="BA876" s="225"/>
      <c r="BB876" s="4"/>
    </row>
    <row r="877" spans="1:54" ht="15.75" thickBot="1" x14ac:dyDescent="0.3">
      <c r="A877" s="27">
        <f>+A876</f>
        <v>46314</v>
      </c>
      <c r="B877" s="28">
        <v>3</v>
      </c>
      <c r="C877" s="28">
        <f>WEEKNUM(Tabla1[[#This Row],[FECHA]],2)</f>
        <v>43</v>
      </c>
      <c r="D877" s="28">
        <f>DAY(Tabla1[[#This Row],[FECHA]])</f>
        <v>19</v>
      </c>
      <c r="E877" s="28" t="e">
        <f>#REF!-#REF!</f>
        <v>#REF!</v>
      </c>
      <c r="F877" s="28" t="e">
        <f>#REF!-#REF!</f>
        <v>#REF!</v>
      </c>
      <c r="G877" s="28"/>
      <c r="H87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7" s="28">
        <f>('[1]Contadores Por Turno 2026'!C879-'[1]Contadores Por Turno 2026'!C878)*10</f>
        <v>0</v>
      </c>
      <c r="J877" s="61">
        <f>Tabla1[[#This Row],[ENTRADA RO 1 (m3)]]</f>
        <v>0</v>
      </c>
      <c r="K877" s="61">
        <f>Tabla1[[#This Row],[RECHAZO ETAPA 1 (m3)]]</f>
        <v>0</v>
      </c>
      <c r="L877" s="61">
        <f>Tabla1[[#This Row],[PERMEADO ETAPA 1  (m3)]]</f>
        <v>0</v>
      </c>
      <c r="M877" s="60" t="e">
        <f>1-(Tabla1[[#This Row],[VOLUMEN ENVIADO A RO (m3)]]-Tabla1[[#This Row],[VOLUMEN ENVIADO PERMEADO RO (m3)]])/Tabla1[[#This Row],[VOLUMEN ENVIADO A RO (m3)]]</f>
        <v>#DIV/0!</v>
      </c>
      <c r="N877" s="61">
        <f>('[1]Contadores Por Turno 2026'!N879-'[1]Contadores Por Turno 2026'!N878)/1000</f>
        <v>0</v>
      </c>
      <c r="O877" s="61">
        <f>('[1]Contadores Por Turno 2026'!O879-'[1]Contadores Por Turno 2026'!O878)</f>
        <v>0</v>
      </c>
      <c r="P877" s="61">
        <f>+Tabla1[[#This Row],[ENTRADA RO 1 (m3)]]-Tabla1[[#This Row],[PERMEADO ETAPA 1  (m3)]]</f>
        <v>0</v>
      </c>
      <c r="Q877" s="60" t="e">
        <f>1-(Tabla1[[#This Row],[VOLUMEN ENVIADO A RO (m3)]]-Tabla1[[#This Row],[VOLUMEN ENVIADO PERMEADO RO (m3)]])/Tabla1[[#This Row],[VOLUMEN ENVIADO A RO (m3)]]</f>
        <v>#DIV/0!</v>
      </c>
      <c r="R877" s="61">
        <v>0</v>
      </c>
      <c r="S877" s="61" t="e">
        <f>((#REF!-#REF!))</f>
        <v>#REF!</v>
      </c>
      <c r="T877" s="61" t="e">
        <f>Tabla1[[#This Row],[ENTRADA ETAPA 2 (m3)]]-Tabla1[[#This Row],[PERMEADO ETAPA 2 (m3)]]</f>
        <v>#REF!</v>
      </c>
      <c r="U877" s="60" t="s">
        <v>18</v>
      </c>
      <c r="V877" s="61">
        <f>Tabla1[[#This Row],[VOLUMEN ENVIADO PERMEADO RO (m3)]]</f>
        <v>0</v>
      </c>
      <c r="W877" s="111" t="e">
        <f>Tabla1[[#This Row],[TOTAL CONSUMO AGUA LIMPIA PRODUCCIÓN (m3)]]+Tabla1[[#This Row],[TOTAL CONSUMO AGUA RECHAZO PRODUCCIÓN (m3)]]</f>
        <v>#REF!</v>
      </c>
      <c r="X87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7" s="111">
        <v>0</v>
      </c>
      <c r="Z877" s="111"/>
      <c r="AA877" s="111" t="e">
        <f>+Tabla1[[#This Row],[VOLUMEN CONSUMO AGUA LIMPIA TINTORERIA (m3)]]</f>
        <v>#REF!</v>
      </c>
      <c r="AB877" s="104" t="e">
        <f>Tabla1[[#This Row],[VOLUMEN CONSUMO AGUA LIMPIA TINTORERIA (m3)]]/Tabla1[[#This Row],[TOTAL CONSUMO AGUA PRODUCCIÓN (m3)]]</f>
        <v>#REF!</v>
      </c>
      <c r="AC877" s="111" t="e">
        <f>Tabla1[[#This Row],[TOTAL CONSUMO AGUA LIMPIA PRODUCCIÓN (m3)]]-Tabla1[[#This Row],[VOLUMEN CONSUMO AGUA LIMPIA LAVANDERIA (m3)]]</f>
        <v>#REF!</v>
      </c>
      <c r="AD877" s="111">
        <v>0</v>
      </c>
      <c r="AE877" s="115"/>
      <c r="AF877" s="115">
        <v>65</v>
      </c>
      <c r="AG877" s="115">
        <v>45</v>
      </c>
      <c r="AH877" s="115">
        <f>Tabla1[[#This Row],[VOLUMEN CONSUMO AGUA LIMPIA LAVANDERIA (m3)]]</f>
        <v>0</v>
      </c>
      <c r="AI877" s="104" t="e">
        <f>Tabla1[[#This Row],[VOLUMEN CONSUMO AGUA LIMPIA LAVANDERIA (m3)]]/Tabla1[[#This Row],[TOTAL CONSUMO AGUA PRODUCCIÓN (m3)]]</f>
        <v>#REF!</v>
      </c>
      <c r="AJ877" s="115">
        <f>'[1]Contadores Por Turno 2026'!D879-'[1]Contadores Por Turno 2026'!D878</f>
        <v>0</v>
      </c>
      <c r="AK877" s="115">
        <v>0</v>
      </c>
      <c r="AL877" s="115"/>
      <c r="AM877" s="115">
        <v>19</v>
      </c>
      <c r="AN877" s="115">
        <v>0</v>
      </c>
      <c r="AO877" s="220">
        <f>'[1]Contadores Por Turno 2026'!R879-'[1]Contadores Por Turno 2026'!R878</f>
        <v>0</v>
      </c>
      <c r="AP877" s="114" t="str">
        <f t="shared" si="7"/>
        <v>%</v>
      </c>
      <c r="AQ877" s="220">
        <v>0</v>
      </c>
      <c r="AR877" s="220">
        <v>8</v>
      </c>
      <c r="AS877" s="115">
        <f>'[1]Contadores Por Turno 2026'!L879-'[1]Contadores Por Turno 2026'!L878</f>
        <v>0</v>
      </c>
      <c r="AT877" s="220" t="e">
        <f>#REF!-#REF!</f>
        <v>#REF!</v>
      </c>
      <c r="AU877" s="112">
        <f>'[1]Contadores Por Turno 2026'!U879-'[1]Contadores Por Turno 2026'!U878</f>
        <v>0</v>
      </c>
      <c r="AV877" s="112">
        <f>'[1]Contadores Por Turno 2026'!V879-'[1]Contadores Por Turno 2026'!V878</f>
        <v>0</v>
      </c>
      <c r="AW877" s="112">
        <f>'[1]Contadores Por Turno 2026'!W879-'[1]Contadores Por Turno 2026'!W878</f>
        <v>0</v>
      </c>
      <c r="AX877" s="112"/>
      <c r="AY877" s="112">
        <f>('[1]Contadores Por Turno 2026'!AD879-'[1]Contadores Por Turno 2026'!AD878)</f>
        <v>0</v>
      </c>
      <c r="AZ877" s="112">
        <f>('[1]Contadores Por Turno 2026'!S879-'[1]Contadores Por Turno 2026'!S878)/1000</f>
        <v>0</v>
      </c>
      <c r="BA877" s="225"/>
      <c r="BB877" s="4"/>
    </row>
    <row r="878" spans="1:54" ht="15.75" thickBot="1" x14ac:dyDescent="0.3">
      <c r="A878" s="25">
        <f>+A877+1</f>
        <v>46315</v>
      </c>
      <c r="B878" s="26">
        <v>1</v>
      </c>
      <c r="C878" s="26">
        <f>WEEKNUM(Tabla1[[#This Row],[FECHA]],2)</f>
        <v>43</v>
      </c>
      <c r="D878" s="26">
        <f>DAY(Tabla1[[#This Row],[FECHA]])</f>
        <v>20</v>
      </c>
      <c r="E878" s="26" t="e">
        <f>#REF!-#REF!</f>
        <v>#REF!</v>
      </c>
      <c r="F878" s="26" t="e">
        <f>#REF!-#REF!</f>
        <v>#REF!</v>
      </c>
      <c r="G878" s="26"/>
      <c r="H8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8" s="26">
        <f>('[1]Contadores Por Turno 2026'!C880-'[1]Contadores Por Turno 2026'!C879)*10</f>
        <v>0</v>
      </c>
      <c r="J878" s="57">
        <f>Tabla1[[#This Row],[ENTRADA RO 1 (m3)]]</f>
        <v>0</v>
      </c>
      <c r="K878" s="57">
        <f>Tabla1[[#This Row],[RECHAZO ETAPA 1 (m3)]]</f>
        <v>0</v>
      </c>
      <c r="L878" s="57">
        <f>Tabla1[[#This Row],[PERMEADO ETAPA 1  (m3)]]</f>
        <v>0</v>
      </c>
      <c r="M878" s="56" t="e">
        <f>1-(Tabla1[[#This Row],[VOLUMEN ENVIADO A RO (m3)]]-Tabla1[[#This Row],[VOLUMEN ENVIADO PERMEADO RO (m3)]])/Tabla1[[#This Row],[VOLUMEN ENVIADO A RO (m3)]]</f>
        <v>#DIV/0!</v>
      </c>
      <c r="N878" s="57">
        <f>('[1]Contadores Por Turno 2026'!N880-'[1]Contadores Por Turno 2026'!N879)/1000</f>
        <v>0</v>
      </c>
      <c r="O878" s="57">
        <f>('[1]Contadores Por Turno 2026'!O880-'[1]Contadores Por Turno 2026'!O879)</f>
        <v>0</v>
      </c>
      <c r="P878" s="57">
        <f>+Tabla1[[#This Row],[ENTRADA RO 1 (m3)]]-Tabla1[[#This Row],[PERMEADO ETAPA 1  (m3)]]</f>
        <v>0</v>
      </c>
      <c r="Q878" s="56" t="e">
        <f>1-(Tabla1[[#This Row],[VOLUMEN ENVIADO A RO (m3)]]-Tabla1[[#This Row],[VOLUMEN ENVIADO PERMEADO RO (m3)]])/Tabla1[[#This Row],[VOLUMEN ENVIADO A RO (m3)]]</f>
        <v>#DIV/0!</v>
      </c>
      <c r="R878" s="57">
        <v>0</v>
      </c>
      <c r="S878" s="57" t="e">
        <f>((#REF!-#REF!))</f>
        <v>#REF!</v>
      </c>
      <c r="T878" s="57" t="e">
        <f>Tabla1[[#This Row],[ENTRADA ETAPA 2 (m3)]]-Tabla1[[#This Row],[PERMEADO ETAPA 2 (m3)]]</f>
        <v>#REF!</v>
      </c>
      <c r="U878" s="56" t="s">
        <v>18</v>
      </c>
      <c r="V878" s="57">
        <f>Tabla1[[#This Row],[VOLUMEN ENVIADO PERMEADO RO (m3)]]</f>
        <v>0</v>
      </c>
      <c r="W878" s="101" t="e">
        <f>Tabla1[[#This Row],[TOTAL CONSUMO AGUA LIMPIA PRODUCCIÓN (m3)]]+Tabla1[[#This Row],[TOTAL CONSUMO AGUA RECHAZO PRODUCCIÓN (m3)]]</f>
        <v>#REF!</v>
      </c>
      <c r="X8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8" s="101">
        <v>0</v>
      </c>
      <c r="Z878" s="101"/>
      <c r="AA878" s="101" t="e">
        <f>+Tabla1[[#This Row],[VOLUMEN CONSUMO AGUA LIMPIA TINTORERIA (m3)]]</f>
        <v>#REF!</v>
      </c>
      <c r="AB878" s="104" t="e">
        <f>Tabla1[[#This Row],[VOLUMEN CONSUMO AGUA LIMPIA TINTORERIA (m3)]]/Tabla1[[#This Row],[TOTAL CONSUMO AGUA PRODUCCIÓN (m3)]]</f>
        <v>#REF!</v>
      </c>
      <c r="AC878" s="101" t="e">
        <f>Tabla1[[#This Row],[TOTAL CONSUMO AGUA LIMPIA PRODUCCIÓN (m3)]]-Tabla1[[#This Row],[VOLUMEN CONSUMO AGUA LIMPIA LAVANDERIA (m3)]]</f>
        <v>#REF!</v>
      </c>
      <c r="AD878" s="101">
        <v>0</v>
      </c>
      <c r="AE878" s="105"/>
      <c r="AF878" s="105">
        <v>65</v>
      </c>
      <c r="AG878" s="105">
        <v>45</v>
      </c>
      <c r="AH878" s="105">
        <f>Tabla1[[#This Row],[VOLUMEN CONSUMO AGUA LIMPIA LAVANDERIA (m3)]]</f>
        <v>0</v>
      </c>
      <c r="AI878" s="104" t="e">
        <f>Tabla1[[#This Row],[VOLUMEN CONSUMO AGUA LIMPIA LAVANDERIA (m3)]]/Tabla1[[#This Row],[TOTAL CONSUMO AGUA PRODUCCIÓN (m3)]]</f>
        <v>#REF!</v>
      </c>
      <c r="AJ878" s="105">
        <f>'[1]Contadores Por Turno 2026'!D880-'[1]Contadores Por Turno 2026'!D879</f>
        <v>0</v>
      </c>
      <c r="AK878" s="105">
        <v>0</v>
      </c>
      <c r="AL878" s="105"/>
      <c r="AM878" s="105">
        <v>19</v>
      </c>
      <c r="AN878" s="105">
        <v>0</v>
      </c>
      <c r="AO878" s="218">
        <f>'[1]Contadores Por Turno 2026'!R880-'[1]Contadores Por Turno 2026'!R879</f>
        <v>0</v>
      </c>
      <c r="AP878" s="104" t="str">
        <f t="shared" si="7"/>
        <v>%</v>
      </c>
      <c r="AQ878" s="218">
        <v>0</v>
      </c>
      <c r="AR878" s="218">
        <v>8</v>
      </c>
      <c r="AS878" s="105">
        <f>'[1]Contadores Por Turno 2026'!L880-'[1]Contadores Por Turno 2026'!L879</f>
        <v>0</v>
      </c>
      <c r="AT878" s="218" t="e">
        <f>#REF!-#REF!</f>
        <v>#REF!</v>
      </c>
      <c r="AU878" s="102">
        <f>'[1]Contadores Por Turno 2026'!U880-'[1]Contadores Por Turno 2026'!U879</f>
        <v>0</v>
      </c>
      <c r="AV878" s="102">
        <f>'[1]Contadores Por Turno 2026'!V880-'[1]Contadores Por Turno 2026'!V879</f>
        <v>0</v>
      </c>
      <c r="AW878" s="102">
        <f>'[1]Contadores Por Turno 2026'!W880-'[1]Contadores Por Turno 2026'!W879</f>
        <v>0</v>
      </c>
      <c r="AX878" s="102"/>
      <c r="AY878" s="345">
        <f>('[1]Contadores Por Turno 2026'!AD880-'[1]Contadores Por Turno 2026'!AD879)</f>
        <v>0</v>
      </c>
      <c r="AZ878" s="345">
        <f>('[1]Contadores Por Turno 2026'!S880-'[1]Contadores Por Turno 2026'!S879)/1000</f>
        <v>0</v>
      </c>
      <c r="BA878" s="225"/>
      <c r="BB878" s="4"/>
    </row>
    <row r="879" spans="1:54" ht="15.75" thickBot="1" x14ac:dyDescent="0.3">
      <c r="A879" s="23">
        <f>+A878</f>
        <v>46315</v>
      </c>
      <c r="B879" s="17">
        <v>2</v>
      </c>
      <c r="C879" s="17">
        <f>WEEKNUM(Tabla1[[#This Row],[FECHA]],2)</f>
        <v>43</v>
      </c>
      <c r="D879" s="17">
        <f>DAY(Tabla1[[#This Row],[FECHA]])</f>
        <v>20</v>
      </c>
      <c r="E879" s="17" t="e">
        <f>#REF!-#REF!</f>
        <v>#REF!</v>
      </c>
      <c r="F879" s="17" t="e">
        <f>#REF!-#REF!</f>
        <v>#REF!</v>
      </c>
      <c r="H87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9" s="17">
        <f>('[1]Contadores Por Turno 2026'!C881-'[1]Contadores Por Turno 2026'!C880)*10</f>
        <v>0</v>
      </c>
      <c r="J879" s="59">
        <f>Tabla1[[#This Row],[ENTRADA RO 1 (m3)]]</f>
        <v>0</v>
      </c>
      <c r="K879" s="59">
        <f>Tabla1[[#This Row],[RECHAZO ETAPA 1 (m3)]]</f>
        <v>0</v>
      </c>
      <c r="L879" s="59">
        <f>Tabla1[[#This Row],[PERMEADO ETAPA 1  (m3)]]</f>
        <v>0</v>
      </c>
      <c r="M879" s="58" t="e">
        <f>1-(Tabla1[[#This Row],[VOLUMEN ENVIADO A RO (m3)]]-Tabla1[[#This Row],[VOLUMEN ENVIADO PERMEADO RO (m3)]])/Tabla1[[#This Row],[VOLUMEN ENVIADO A RO (m3)]]</f>
        <v>#DIV/0!</v>
      </c>
      <c r="N879" s="59">
        <f>('[1]Contadores Por Turno 2026'!N881-'[1]Contadores Por Turno 2026'!N880)/1000</f>
        <v>0</v>
      </c>
      <c r="O879" s="59">
        <f>('[1]Contadores Por Turno 2026'!O881-'[1]Contadores Por Turno 2026'!O880)</f>
        <v>0</v>
      </c>
      <c r="P879" s="59">
        <f>+Tabla1[[#This Row],[ENTRADA RO 1 (m3)]]-Tabla1[[#This Row],[PERMEADO ETAPA 1  (m3)]]</f>
        <v>0</v>
      </c>
      <c r="Q879" s="58" t="e">
        <f>1-(Tabla1[[#This Row],[VOLUMEN ENVIADO A RO (m3)]]-Tabla1[[#This Row],[VOLUMEN ENVIADO PERMEADO RO (m3)]])/Tabla1[[#This Row],[VOLUMEN ENVIADO A RO (m3)]]</f>
        <v>#DIV/0!</v>
      </c>
      <c r="R879" s="59">
        <v>0</v>
      </c>
      <c r="S879" s="59" t="e">
        <f>((#REF!-#REF!))</f>
        <v>#REF!</v>
      </c>
      <c r="T879" s="59" t="e">
        <f>Tabla1[[#This Row],[ENTRADA ETAPA 2 (m3)]]-Tabla1[[#This Row],[PERMEADO ETAPA 2 (m3)]]</f>
        <v>#REF!</v>
      </c>
      <c r="U879" s="58" t="s">
        <v>18</v>
      </c>
      <c r="V879" s="59">
        <f>Tabla1[[#This Row],[VOLUMEN ENVIADO PERMEADO RO (m3)]]</f>
        <v>0</v>
      </c>
      <c r="W879" s="106" t="e">
        <f>Tabla1[[#This Row],[TOTAL CONSUMO AGUA LIMPIA PRODUCCIÓN (m3)]]+Tabla1[[#This Row],[TOTAL CONSUMO AGUA RECHAZO PRODUCCIÓN (m3)]]</f>
        <v>#REF!</v>
      </c>
      <c r="X8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9" s="106">
        <v>0</v>
      </c>
      <c r="Z879" s="106"/>
      <c r="AA879" s="106" t="e">
        <f>+Tabla1[[#This Row],[VOLUMEN CONSUMO AGUA LIMPIA TINTORERIA (m3)]]</f>
        <v>#REF!</v>
      </c>
      <c r="AB879" s="104" t="e">
        <f>Tabla1[[#This Row],[VOLUMEN CONSUMO AGUA LIMPIA TINTORERIA (m3)]]/Tabla1[[#This Row],[TOTAL CONSUMO AGUA PRODUCCIÓN (m3)]]</f>
        <v>#REF!</v>
      </c>
      <c r="AC879" s="106" t="e">
        <f>Tabla1[[#This Row],[TOTAL CONSUMO AGUA LIMPIA PRODUCCIÓN (m3)]]-Tabla1[[#This Row],[VOLUMEN CONSUMO AGUA LIMPIA LAVANDERIA (m3)]]</f>
        <v>#REF!</v>
      </c>
      <c r="AD879" s="106">
        <v>0</v>
      </c>
      <c r="AE879" s="110"/>
      <c r="AF879" s="110">
        <v>65</v>
      </c>
      <c r="AG879" s="110">
        <v>45</v>
      </c>
      <c r="AH879" s="110">
        <f>Tabla1[[#This Row],[VOLUMEN CONSUMO AGUA LIMPIA LAVANDERIA (m3)]]</f>
        <v>0</v>
      </c>
      <c r="AI879" s="104" t="e">
        <f>Tabla1[[#This Row],[VOLUMEN CONSUMO AGUA LIMPIA LAVANDERIA (m3)]]/Tabla1[[#This Row],[TOTAL CONSUMO AGUA PRODUCCIÓN (m3)]]</f>
        <v>#REF!</v>
      </c>
      <c r="AJ879" s="110">
        <f>'[1]Contadores Por Turno 2026'!D881-'[1]Contadores Por Turno 2026'!D880</f>
        <v>0</v>
      </c>
      <c r="AK879" s="110">
        <v>0</v>
      </c>
      <c r="AL879" s="110"/>
      <c r="AM879" s="110">
        <v>19</v>
      </c>
      <c r="AN879" s="110">
        <v>0</v>
      </c>
      <c r="AO879" s="219">
        <f>'[1]Contadores Por Turno 2026'!R881-'[1]Contadores Por Turno 2026'!R880</f>
        <v>0</v>
      </c>
      <c r="AP879" s="109" t="str">
        <f t="shared" si="7"/>
        <v>%</v>
      </c>
      <c r="AQ879" s="219">
        <v>3854</v>
      </c>
      <c r="AR879" s="219">
        <v>8</v>
      </c>
      <c r="AS879" s="110">
        <f>'[1]Contadores Por Turno 2026'!L881-'[1]Contadores Por Turno 2026'!L880</f>
        <v>0</v>
      </c>
      <c r="AT879" s="219" t="e">
        <f>#REF!-#REF!</f>
        <v>#REF!</v>
      </c>
      <c r="AU879" s="107">
        <f>'[1]Contadores Por Turno 2026'!U881-'[1]Contadores Por Turno 2026'!U880</f>
        <v>0</v>
      </c>
      <c r="AV879" s="107">
        <f>'[1]Contadores Por Turno 2026'!V881-'[1]Contadores Por Turno 2026'!V880</f>
        <v>0</v>
      </c>
      <c r="AW879" s="107">
        <f>'[1]Contadores Por Turno 2026'!W881-'[1]Contadores Por Turno 2026'!W880</f>
        <v>0</v>
      </c>
      <c r="AX879" s="107"/>
      <c r="AY879" s="346">
        <f>('[1]Contadores Por Turno 2026'!AD881-'[1]Contadores Por Turno 2026'!AD880)</f>
        <v>0</v>
      </c>
      <c r="AZ879" s="346">
        <f>('[1]Contadores Por Turno 2026'!S881-'[1]Contadores Por Turno 2026'!S880)/1000</f>
        <v>0</v>
      </c>
      <c r="BA879" s="225"/>
      <c r="BB879" s="4"/>
    </row>
    <row r="880" spans="1:54" ht="15.75" thickBot="1" x14ac:dyDescent="0.3">
      <c r="A880" s="27">
        <f>+A879</f>
        <v>46315</v>
      </c>
      <c r="B880" s="28">
        <v>3</v>
      </c>
      <c r="C880" s="28">
        <f>WEEKNUM(Tabla1[[#This Row],[FECHA]],2)</f>
        <v>43</v>
      </c>
      <c r="D880" s="28">
        <f>DAY(Tabla1[[#This Row],[FECHA]])</f>
        <v>20</v>
      </c>
      <c r="E880" s="28" t="e">
        <f>#REF!-#REF!</f>
        <v>#REF!</v>
      </c>
      <c r="F880" s="28" t="e">
        <f>#REF!-#REF!</f>
        <v>#REF!</v>
      </c>
      <c r="G880" s="28"/>
      <c r="H88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0" s="28">
        <f>('[1]Contadores Por Turno 2026'!C882-'[1]Contadores Por Turno 2026'!C881)*10</f>
        <v>0</v>
      </c>
      <c r="J880" s="61">
        <f>Tabla1[[#This Row],[ENTRADA RO 1 (m3)]]</f>
        <v>0</v>
      </c>
      <c r="K880" s="61">
        <f>Tabla1[[#This Row],[RECHAZO ETAPA 1 (m3)]]</f>
        <v>0</v>
      </c>
      <c r="L880" s="61">
        <f>Tabla1[[#This Row],[PERMEADO ETAPA 1  (m3)]]</f>
        <v>0</v>
      </c>
      <c r="M880" s="60" t="e">
        <f>1-(Tabla1[[#This Row],[VOLUMEN ENVIADO A RO (m3)]]-Tabla1[[#This Row],[VOLUMEN ENVIADO PERMEADO RO (m3)]])/Tabla1[[#This Row],[VOLUMEN ENVIADO A RO (m3)]]</f>
        <v>#DIV/0!</v>
      </c>
      <c r="N880" s="61">
        <f>('[1]Contadores Por Turno 2026'!N882-'[1]Contadores Por Turno 2026'!N881)/1000</f>
        <v>0</v>
      </c>
      <c r="O880" s="61">
        <f>('[1]Contadores Por Turno 2026'!O882-'[1]Contadores Por Turno 2026'!O881)</f>
        <v>0</v>
      </c>
      <c r="P880" s="61">
        <f>+Tabla1[[#This Row],[ENTRADA RO 1 (m3)]]-Tabla1[[#This Row],[PERMEADO ETAPA 1  (m3)]]</f>
        <v>0</v>
      </c>
      <c r="Q880" s="60" t="e">
        <f>1-(Tabla1[[#This Row],[VOLUMEN ENVIADO A RO (m3)]]-Tabla1[[#This Row],[VOLUMEN ENVIADO PERMEADO RO (m3)]])/Tabla1[[#This Row],[VOLUMEN ENVIADO A RO (m3)]]</f>
        <v>#DIV/0!</v>
      </c>
      <c r="R880" s="61">
        <v>0</v>
      </c>
      <c r="S880" s="61" t="e">
        <f>((#REF!-#REF!))</f>
        <v>#REF!</v>
      </c>
      <c r="T880" s="61" t="e">
        <f>Tabla1[[#This Row],[ENTRADA ETAPA 2 (m3)]]-Tabla1[[#This Row],[PERMEADO ETAPA 2 (m3)]]</f>
        <v>#REF!</v>
      </c>
      <c r="U880" s="60" t="s">
        <v>18</v>
      </c>
      <c r="V880" s="61">
        <f>Tabla1[[#This Row],[VOLUMEN ENVIADO PERMEADO RO (m3)]]</f>
        <v>0</v>
      </c>
      <c r="W880" s="111" t="e">
        <f>Tabla1[[#This Row],[TOTAL CONSUMO AGUA LIMPIA PRODUCCIÓN (m3)]]+Tabla1[[#This Row],[TOTAL CONSUMO AGUA RECHAZO PRODUCCIÓN (m3)]]</f>
        <v>#REF!</v>
      </c>
      <c r="X88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0" s="111">
        <v>0</v>
      </c>
      <c r="Z880" s="111"/>
      <c r="AA880" s="111" t="e">
        <f>+Tabla1[[#This Row],[VOLUMEN CONSUMO AGUA LIMPIA TINTORERIA (m3)]]</f>
        <v>#REF!</v>
      </c>
      <c r="AB880" s="104" t="e">
        <f>Tabla1[[#This Row],[VOLUMEN CONSUMO AGUA LIMPIA TINTORERIA (m3)]]/Tabla1[[#This Row],[TOTAL CONSUMO AGUA PRODUCCIÓN (m3)]]</f>
        <v>#REF!</v>
      </c>
      <c r="AC880" s="111" t="e">
        <f>Tabla1[[#This Row],[TOTAL CONSUMO AGUA LIMPIA PRODUCCIÓN (m3)]]-Tabla1[[#This Row],[VOLUMEN CONSUMO AGUA LIMPIA LAVANDERIA (m3)]]</f>
        <v>#REF!</v>
      </c>
      <c r="AD880" s="111">
        <v>0</v>
      </c>
      <c r="AE880" s="115"/>
      <c r="AF880" s="115">
        <v>65</v>
      </c>
      <c r="AG880" s="115">
        <v>45</v>
      </c>
      <c r="AH880" s="115">
        <f>Tabla1[[#This Row],[VOLUMEN CONSUMO AGUA LIMPIA LAVANDERIA (m3)]]</f>
        <v>0</v>
      </c>
      <c r="AI880" s="104" t="e">
        <f>Tabla1[[#This Row],[VOLUMEN CONSUMO AGUA LIMPIA LAVANDERIA (m3)]]/Tabla1[[#This Row],[TOTAL CONSUMO AGUA PRODUCCIÓN (m3)]]</f>
        <v>#REF!</v>
      </c>
      <c r="AJ880" s="115">
        <f>'[1]Contadores Por Turno 2026'!D882-'[1]Contadores Por Turno 2026'!D881</f>
        <v>0</v>
      </c>
      <c r="AK880" s="115">
        <v>0</v>
      </c>
      <c r="AL880" s="115"/>
      <c r="AM880" s="115">
        <v>19</v>
      </c>
      <c r="AN880" s="115">
        <v>0</v>
      </c>
      <c r="AO880" s="220">
        <f>'[1]Contadores Por Turno 2026'!R882-'[1]Contadores Por Turno 2026'!R881</f>
        <v>0</v>
      </c>
      <c r="AP880" s="114" t="str">
        <f t="shared" si="7"/>
        <v>%</v>
      </c>
      <c r="AQ880" s="220">
        <v>0</v>
      </c>
      <c r="AR880" s="220">
        <v>8</v>
      </c>
      <c r="AS880" s="115">
        <f>'[1]Contadores Por Turno 2026'!L882-'[1]Contadores Por Turno 2026'!L881</f>
        <v>0</v>
      </c>
      <c r="AT880" s="220" t="e">
        <f>#REF!-#REF!</f>
        <v>#REF!</v>
      </c>
      <c r="AU880" s="112">
        <f>'[1]Contadores Por Turno 2026'!U882-'[1]Contadores Por Turno 2026'!U881</f>
        <v>0</v>
      </c>
      <c r="AV880" s="112">
        <f>'[1]Contadores Por Turno 2026'!V882-'[1]Contadores Por Turno 2026'!V881</f>
        <v>0</v>
      </c>
      <c r="AW880" s="112">
        <f>'[1]Contadores Por Turno 2026'!W882-'[1]Contadores Por Turno 2026'!W881</f>
        <v>0</v>
      </c>
      <c r="AX880" s="112"/>
      <c r="AY880" s="112">
        <f>('[1]Contadores Por Turno 2026'!AD882-'[1]Contadores Por Turno 2026'!AD881)</f>
        <v>0</v>
      </c>
      <c r="AZ880" s="112">
        <f>('[1]Contadores Por Turno 2026'!S882-'[1]Contadores Por Turno 2026'!S881)/1000</f>
        <v>0</v>
      </c>
      <c r="BA880" s="225"/>
      <c r="BB880" s="4"/>
    </row>
    <row r="881" spans="1:54" ht="15.75" thickBot="1" x14ac:dyDescent="0.3">
      <c r="A881" s="25">
        <f>+A880+1</f>
        <v>46316</v>
      </c>
      <c r="B881" s="26">
        <v>1</v>
      </c>
      <c r="C881" s="26">
        <f>WEEKNUM(Tabla1[[#This Row],[FECHA]],2)</f>
        <v>43</v>
      </c>
      <c r="D881" s="26">
        <f>DAY(Tabla1[[#This Row],[FECHA]])</f>
        <v>21</v>
      </c>
      <c r="E881" s="26" t="e">
        <f>#REF!-#REF!</f>
        <v>#REF!</v>
      </c>
      <c r="F881" s="26" t="e">
        <f>#REF!-#REF!</f>
        <v>#REF!</v>
      </c>
      <c r="G881" s="26"/>
      <c r="H8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1" s="26">
        <f>('[1]Contadores Por Turno 2026'!C883-'[1]Contadores Por Turno 2026'!C882)*10</f>
        <v>0</v>
      </c>
      <c r="J881" s="57">
        <f>Tabla1[[#This Row],[ENTRADA RO 1 (m3)]]</f>
        <v>0</v>
      </c>
      <c r="K881" s="57">
        <f>Tabla1[[#This Row],[RECHAZO ETAPA 1 (m3)]]</f>
        <v>0</v>
      </c>
      <c r="L881" s="57">
        <f>Tabla1[[#This Row],[PERMEADO ETAPA 1  (m3)]]</f>
        <v>0</v>
      </c>
      <c r="M881" s="56" t="e">
        <f>1-(Tabla1[[#This Row],[VOLUMEN ENVIADO A RO (m3)]]-Tabla1[[#This Row],[VOLUMEN ENVIADO PERMEADO RO (m3)]])/Tabla1[[#This Row],[VOLUMEN ENVIADO A RO (m3)]]</f>
        <v>#DIV/0!</v>
      </c>
      <c r="N881" s="57">
        <f>('[1]Contadores Por Turno 2026'!N883-'[1]Contadores Por Turno 2026'!N882)/1000</f>
        <v>0</v>
      </c>
      <c r="O881" s="57">
        <f>('[1]Contadores Por Turno 2026'!O883-'[1]Contadores Por Turno 2026'!O882)</f>
        <v>0</v>
      </c>
      <c r="P881" s="57">
        <f>+Tabla1[[#This Row],[ENTRADA RO 1 (m3)]]-Tabla1[[#This Row],[PERMEADO ETAPA 1  (m3)]]</f>
        <v>0</v>
      </c>
      <c r="Q881" s="56" t="e">
        <f>1-(Tabla1[[#This Row],[VOLUMEN ENVIADO A RO (m3)]]-Tabla1[[#This Row],[VOLUMEN ENVIADO PERMEADO RO (m3)]])/Tabla1[[#This Row],[VOLUMEN ENVIADO A RO (m3)]]</f>
        <v>#DIV/0!</v>
      </c>
      <c r="R881" s="57">
        <v>0</v>
      </c>
      <c r="S881" s="57" t="e">
        <f>((#REF!-#REF!))</f>
        <v>#REF!</v>
      </c>
      <c r="T881" s="57" t="e">
        <f>Tabla1[[#This Row],[ENTRADA ETAPA 2 (m3)]]-Tabla1[[#This Row],[PERMEADO ETAPA 2 (m3)]]</f>
        <v>#REF!</v>
      </c>
      <c r="U881" s="56" t="s">
        <v>18</v>
      </c>
      <c r="V881" s="57">
        <f>Tabla1[[#This Row],[VOLUMEN ENVIADO PERMEADO RO (m3)]]</f>
        <v>0</v>
      </c>
      <c r="W881" s="101" t="e">
        <f>Tabla1[[#This Row],[TOTAL CONSUMO AGUA LIMPIA PRODUCCIÓN (m3)]]+Tabla1[[#This Row],[TOTAL CONSUMO AGUA RECHAZO PRODUCCIÓN (m3)]]</f>
        <v>#REF!</v>
      </c>
      <c r="X8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1" s="101">
        <v>0</v>
      </c>
      <c r="Z881" s="101"/>
      <c r="AA881" s="101" t="e">
        <f>+Tabla1[[#This Row],[VOLUMEN CONSUMO AGUA LIMPIA TINTORERIA (m3)]]</f>
        <v>#REF!</v>
      </c>
      <c r="AB881" s="104" t="e">
        <f>Tabla1[[#This Row],[VOLUMEN CONSUMO AGUA LIMPIA TINTORERIA (m3)]]/Tabla1[[#This Row],[TOTAL CONSUMO AGUA PRODUCCIÓN (m3)]]</f>
        <v>#REF!</v>
      </c>
      <c r="AC881" s="101" t="e">
        <f>Tabla1[[#This Row],[TOTAL CONSUMO AGUA LIMPIA PRODUCCIÓN (m3)]]-Tabla1[[#This Row],[VOLUMEN CONSUMO AGUA LIMPIA LAVANDERIA (m3)]]</f>
        <v>#REF!</v>
      </c>
      <c r="AD881" s="101">
        <v>0</v>
      </c>
      <c r="AE881" s="105"/>
      <c r="AF881" s="105">
        <v>65</v>
      </c>
      <c r="AG881" s="105">
        <v>45</v>
      </c>
      <c r="AH881" s="105">
        <f>Tabla1[[#This Row],[VOLUMEN CONSUMO AGUA LIMPIA LAVANDERIA (m3)]]</f>
        <v>0</v>
      </c>
      <c r="AI881" s="104" t="e">
        <f>Tabla1[[#This Row],[VOLUMEN CONSUMO AGUA LIMPIA LAVANDERIA (m3)]]/Tabla1[[#This Row],[TOTAL CONSUMO AGUA PRODUCCIÓN (m3)]]</f>
        <v>#REF!</v>
      </c>
      <c r="AJ881" s="105">
        <f>'[1]Contadores Por Turno 2026'!D883-'[1]Contadores Por Turno 2026'!D882</f>
        <v>0</v>
      </c>
      <c r="AK881" s="105">
        <v>0</v>
      </c>
      <c r="AL881" s="105"/>
      <c r="AM881" s="105">
        <v>19</v>
      </c>
      <c r="AN881" s="105">
        <v>0</v>
      </c>
      <c r="AO881" s="218">
        <f>'[1]Contadores Por Turno 2026'!R883-'[1]Contadores Por Turno 2026'!R882</f>
        <v>0</v>
      </c>
      <c r="AP881" s="104" t="str">
        <f t="shared" si="7"/>
        <v>%</v>
      </c>
      <c r="AQ881" s="218">
        <v>0</v>
      </c>
      <c r="AR881" s="218">
        <v>8</v>
      </c>
      <c r="AS881" s="105">
        <f>'[1]Contadores Por Turno 2026'!L883-'[1]Contadores Por Turno 2026'!L882</f>
        <v>0</v>
      </c>
      <c r="AT881" s="218" t="e">
        <f>#REF!-#REF!</f>
        <v>#REF!</v>
      </c>
      <c r="AU881" s="102">
        <f>'[1]Contadores Por Turno 2026'!U883-'[1]Contadores Por Turno 2026'!U882</f>
        <v>0</v>
      </c>
      <c r="AV881" s="102">
        <f>'[1]Contadores Por Turno 2026'!V883-'[1]Contadores Por Turno 2026'!V882</f>
        <v>0</v>
      </c>
      <c r="AW881" s="102">
        <f>'[1]Contadores Por Turno 2026'!W883-'[1]Contadores Por Turno 2026'!W882</f>
        <v>0</v>
      </c>
      <c r="AX881" s="102"/>
      <c r="AY881" s="345">
        <f>('[1]Contadores Por Turno 2026'!AD883-'[1]Contadores Por Turno 2026'!AD882)</f>
        <v>0</v>
      </c>
      <c r="AZ881" s="345">
        <f>('[1]Contadores Por Turno 2026'!S883-'[1]Contadores Por Turno 2026'!S882)/1000</f>
        <v>0</v>
      </c>
      <c r="BA881" s="225"/>
      <c r="BB881" s="4"/>
    </row>
    <row r="882" spans="1:54" ht="15.75" thickBot="1" x14ac:dyDescent="0.3">
      <c r="A882" s="23">
        <f>+A881</f>
        <v>46316</v>
      </c>
      <c r="B882" s="17">
        <v>2</v>
      </c>
      <c r="C882" s="17">
        <f>WEEKNUM(Tabla1[[#This Row],[FECHA]],2)</f>
        <v>43</v>
      </c>
      <c r="D882" s="17">
        <f>DAY(Tabla1[[#This Row],[FECHA]])</f>
        <v>21</v>
      </c>
      <c r="E882" s="17" t="e">
        <f>#REF!-#REF!</f>
        <v>#REF!</v>
      </c>
      <c r="F882" s="17" t="e">
        <f>#REF!-#REF!</f>
        <v>#REF!</v>
      </c>
      <c r="H88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2" s="17">
        <f>('[1]Contadores Por Turno 2026'!C884-'[1]Contadores Por Turno 2026'!C883)*10</f>
        <v>0</v>
      </c>
      <c r="J882" s="59">
        <f>Tabla1[[#This Row],[ENTRADA RO 1 (m3)]]</f>
        <v>0</v>
      </c>
      <c r="K882" s="59">
        <f>Tabla1[[#This Row],[RECHAZO ETAPA 1 (m3)]]</f>
        <v>0</v>
      </c>
      <c r="L882" s="59">
        <f>Tabla1[[#This Row],[PERMEADO ETAPA 1  (m3)]]</f>
        <v>0</v>
      </c>
      <c r="M882" s="58" t="e">
        <f>1-(Tabla1[[#This Row],[VOLUMEN ENVIADO A RO (m3)]]-Tabla1[[#This Row],[VOLUMEN ENVIADO PERMEADO RO (m3)]])/Tabla1[[#This Row],[VOLUMEN ENVIADO A RO (m3)]]</f>
        <v>#DIV/0!</v>
      </c>
      <c r="N882" s="59">
        <f>('[1]Contadores Por Turno 2026'!N884-'[1]Contadores Por Turno 2026'!N883)/1000</f>
        <v>0</v>
      </c>
      <c r="O882" s="59">
        <f>('[1]Contadores Por Turno 2026'!O884-'[1]Contadores Por Turno 2026'!O883)</f>
        <v>0</v>
      </c>
      <c r="P882" s="59">
        <f>+Tabla1[[#This Row],[ENTRADA RO 1 (m3)]]-Tabla1[[#This Row],[PERMEADO ETAPA 1  (m3)]]</f>
        <v>0</v>
      </c>
      <c r="Q882" s="58" t="e">
        <f>1-(Tabla1[[#This Row],[VOLUMEN ENVIADO A RO (m3)]]-Tabla1[[#This Row],[VOLUMEN ENVIADO PERMEADO RO (m3)]])/Tabla1[[#This Row],[VOLUMEN ENVIADO A RO (m3)]]</f>
        <v>#DIV/0!</v>
      </c>
      <c r="R882" s="59">
        <v>0</v>
      </c>
      <c r="S882" s="59" t="e">
        <f>((#REF!-#REF!))</f>
        <v>#REF!</v>
      </c>
      <c r="T882" s="59" t="e">
        <f>Tabla1[[#This Row],[ENTRADA ETAPA 2 (m3)]]-Tabla1[[#This Row],[PERMEADO ETAPA 2 (m3)]]</f>
        <v>#REF!</v>
      </c>
      <c r="U882" s="58" t="s">
        <v>18</v>
      </c>
      <c r="V882" s="59">
        <f>Tabla1[[#This Row],[VOLUMEN ENVIADO PERMEADO RO (m3)]]</f>
        <v>0</v>
      </c>
      <c r="W882" s="106" t="e">
        <f>Tabla1[[#This Row],[TOTAL CONSUMO AGUA LIMPIA PRODUCCIÓN (m3)]]+Tabla1[[#This Row],[TOTAL CONSUMO AGUA RECHAZO PRODUCCIÓN (m3)]]</f>
        <v>#REF!</v>
      </c>
      <c r="X8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2" s="106">
        <v>0</v>
      </c>
      <c r="Z882" s="106"/>
      <c r="AA882" s="106" t="e">
        <f>+Tabla1[[#This Row],[VOLUMEN CONSUMO AGUA LIMPIA TINTORERIA (m3)]]</f>
        <v>#REF!</v>
      </c>
      <c r="AB882" s="104" t="e">
        <f>Tabla1[[#This Row],[VOLUMEN CONSUMO AGUA LIMPIA TINTORERIA (m3)]]/Tabla1[[#This Row],[TOTAL CONSUMO AGUA PRODUCCIÓN (m3)]]</f>
        <v>#REF!</v>
      </c>
      <c r="AC882" s="106" t="e">
        <f>Tabla1[[#This Row],[TOTAL CONSUMO AGUA LIMPIA PRODUCCIÓN (m3)]]-Tabla1[[#This Row],[VOLUMEN CONSUMO AGUA LIMPIA LAVANDERIA (m3)]]</f>
        <v>#REF!</v>
      </c>
      <c r="AD882" s="106">
        <v>0</v>
      </c>
      <c r="AE882" s="110"/>
      <c r="AF882" s="110">
        <v>65</v>
      </c>
      <c r="AG882" s="110">
        <v>45</v>
      </c>
      <c r="AH882" s="110">
        <f>Tabla1[[#This Row],[VOLUMEN CONSUMO AGUA LIMPIA LAVANDERIA (m3)]]</f>
        <v>0</v>
      </c>
      <c r="AI882" s="104" t="e">
        <f>Tabla1[[#This Row],[VOLUMEN CONSUMO AGUA LIMPIA LAVANDERIA (m3)]]/Tabla1[[#This Row],[TOTAL CONSUMO AGUA PRODUCCIÓN (m3)]]</f>
        <v>#REF!</v>
      </c>
      <c r="AJ882" s="110">
        <f>'[1]Contadores Por Turno 2026'!D884-'[1]Contadores Por Turno 2026'!D883</f>
        <v>0</v>
      </c>
      <c r="AK882" s="110">
        <v>0</v>
      </c>
      <c r="AL882" s="110"/>
      <c r="AM882" s="110">
        <v>19</v>
      </c>
      <c r="AN882" s="110">
        <v>0</v>
      </c>
      <c r="AO882" s="219">
        <f>'[1]Contadores Por Turno 2026'!R884-'[1]Contadores Por Turno 2026'!R883</f>
        <v>0</v>
      </c>
      <c r="AP882" s="109" t="str">
        <f t="shared" si="7"/>
        <v>%</v>
      </c>
      <c r="AQ882" s="219">
        <v>0</v>
      </c>
      <c r="AR882" s="219">
        <v>8</v>
      </c>
      <c r="AS882" s="110">
        <f>'[1]Contadores Por Turno 2026'!L884-'[1]Contadores Por Turno 2026'!L883</f>
        <v>0</v>
      </c>
      <c r="AT882" s="219" t="e">
        <f>#REF!-#REF!</f>
        <v>#REF!</v>
      </c>
      <c r="AU882" s="107">
        <f>'[1]Contadores Por Turno 2026'!U884-'[1]Contadores Por Turno 2026'!U883</f>
        <v>0</v>
      </c>
      <c r="AV882" s="107">
        <f>'[1]Contadores Por Turno 2026'!V884-'[1]Contadores Por Turno 2026'!V883</f>
        <v>0</v>
      </c>
      <c r="AW882" s="107">
        <f>'[1]Contadores Por Turno 2026'!W884-'[1]Contadores Por Turno 2026'!W883</f>
        <v>0</v>
      </c>
      <c r="AX882" s="107"/>
      <c r="AY882" s="346">
        <f>('[1]Contadores Por Turno 2026'!AD884-'[1]Contadores Por Turno 2026'!AD883)</f>
        <v>0</v>
      </c>
      <c r="AZ882" s="346">
        <f>('[1]Contadores Por Turno 2026'!S884-'[1]Contadores Por Turno 2026'!S883)/1000</f>
        <v>0</v>
      </c>
      <c r="BA882" s="225"/>
      <c r="BB882" s="4"/>
    </row>
    <row r="883" spans="1:54" ht="15.75" thickBot="1" x14ac:dyDescent="0.3">
      <c r="A883" s="27">
        <f>+A882</f>
        <v>46316</v>
      </c>
      <c r="B883" s="28">
        <v>3</v>
      </c>
      <c r="C883" s="28">
        <f>WEEKNUM(Tabla1[[#This Row],[FECHA]],2)</f>
        <v>43</v>
      </c>
      <c r="D883" s="28">
        <f>DAY(Tabla1[[#This Row],[FECHA]])</f>
        <v>21</v>
      </c>
      <c r="E883" s="28" t="e">
        <f>#REF!-#REF!</f>
        <v>#REF!</v>
      </c>
      <c r="F883" s="28" t="e">
        <f>#REF!-#REF!</f>
        <v>#REF!</v>
      </c>
      <c r="G883" s="28"/>
      <c r="H88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3" s="28">
        <f>('[1]Contadores Por Turno 2026'!C885-'[1]Contadores Por Turno 2026'!C884)*10</f>
        <v>0</v>
      </c>
      <c r="J883" s="61">
        <f>Tabla1[[#This Row],[ENTRADA RO 1 (m3)]]</f>
        <v>0</v>
      </c>
      <c r="K883" s="61">
        <f>Tabla1[[#This Row],[RECHAZO ETAPA 1 (m3)]]</f>
        <v>0</v>
      </c>
      <c r="L883" s="61">
        <f>Tabla1[[#This Row],[PERMEADO ETAPA 1  (m3)]]</f>
        <v>0</v>
      </c>
      <c r="M883" s="60" t="e">
        <f>1-(Tabla1[[#This Row],[VOLUMEN ENVIADO A RO (m3)]]-Tabla1[[#This Row],[VOLUMEN ENVIADO PERMEADO RO (m3)]])/Tabla1[[#This Row],[VOLUMEN ENVIADO A RO (m3)]]</f>
        <v>#DIV/0!</v>
      </c>
      <c r="N883" s="61">
        <f>('[1]Contadores Por Turno 2026'!N885-'[1]Contadores Por Turno 2026'!N884)/1000</f>
        <v>0</v>
      </c>
      <c r="O883" s="61">
        <f>('[1]Contadores Por Turno 2026'!O885-'[1]Contadores Por Turno 2026'!O884)</f>
        <v>0</v>
      </c>
      <c r="P883" s="61">
        <f>+Tabla1[[#This Row],[ENTRADA RO 1 (m3)]]-Tabla1[[#This Row],[PERMEADO ETAPA 1  (m3)]]</f>
        <v>0</v>
      </c>
      <c r="Q883" s="60" t="e">
        <f>1-(Tabla1[[#This Row],[VOLUMEN ENVIADO A RO (m3)]]-Tabla1[[#This Row],[VOLUMEN ENVIADO PERMEADO RO (m3)]])/Tabla1[[#This Row],[VOLUMEN ENVIADO A RO (m3)]]</f>
        <v>#DIV/0!</v>
      </c>
      <c r="R883" s="61">
        <v>0</v>
      </c>
      <c r="S883" s="61" t="e">
        <f>((#REF!-#REF!))</f>
        <v>#REF!</v>
      </c>
      <c r="T883" s="61" t="e">
        <f>Tabla1[[#This Row],[ENTRADA ETAPA 2 (m3)]]-Tabla1[[#This Row],[PERMEADO ETAPA 2 (m3)]]</f>
        <v>#REF!</v>
      </c>
      <c r="U883" s="60" t="s">
        <v>18</v>
      </c>
      <c r="V883" s="61">
        <f>Tabla1[[#This Row],[VOLUMEN ENVIADO PERMEADO RO (m3)]]</f>
        <v>0</v>
      </c>
      <c r="W883" s="111" t="e">
        <f>Tabla1[[#This Row],[TOTAL CONSUMO AGUA LIMPIA PRODUCCIÓN (m3)]]+Tabla1[[#This Row],[TOTAL CONSUMO AGUA RECHAZO PRODUCCIÓN (m3)]]</f>
        <v>#REF!</v>
      </c>
      <c r="X88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3" s="111">
        <v>0</v>
      </c>
      <c r="Z883" s="111"/>
      <c r="AA883" s="111" t="e">
        <f>+Tabla1[[#This Row],[VOLUMEN CONSUMO AGUA LIMPIA TINTORERIA (m3)]]</f>
        <v>#REF!</v>
      </c>
      <c r="AB883" s="104" t="e">
        <f>Tabla1[[#This Row],[VOLUMEN CONSUMO AGUA LIMPIA TINTORERIA (m3)]]/Tabla1[[#This Row],[TOTAL CONSUMO AGUA PRODUCCIÓN (m3)]]</f>
        <v>#REF!</v>
      </c>
      <c r="AC883" s="111" t="e">
        <f>Tabla1[[#This Row],[TOTAL CONSUMO AGUA LIMPIA PRODUCCIÓN (m3)]]-Tabla1[[#This Row],[VOLUMEN CONSUMO AGUA LIMPIA LAVANDERIA (m3)]]</f>
        <v>#REF!</v>
      </c>
      <c r="AD883" s="111">
        <v>0</v>
      </c>
      <c r="AE883" s="115"/>
      <c r="AF883" s="115">
        <v>65</v>
      </c>
      <c r="AG883" s="115">
        <v>45</v>
      </c>
      <c r="AH883" s="115">
        <f>Tabla1[[#This Row],[VOLUMEN CONSUMO AGUA LIMPIA LAVANDERIA (m3)]]</f>
        <v>0</v>
      </c>
      <c r="AI883" s="104" t="e">
        <f>Tabla1[[#This Row],[VOLUMEN CONSUMO AGUA LIMPIA LAVANDERIA (m3)]]/Tabla1[[#This Row],[TOTAL CONSUMO AGUA PRODUCCIÓN (m3)]]</f>
        <v>#REF!</v>
      </c>
      <c r="AJ883" s="115">
        <f>'[1]Contadores Por Turno 2026'!D885-'[1]Contadores Por Turno 2026'!D884</f>
        <v>0</v>
      </c>
      <c r="AK883" s="115">
        <v>0</v>
      </c>
      <c r="AL883" s="115"/>
      <c r="AM883" s="115">
        <v>19</v>
      </c>
      <c r="AN883" s="115">
        <v>0</v>
      </c>
      <c r="AO883" s="220">
        <f>'[1]Contadores Por Turno 2026'!R885-'[1]Contadores Por Turno 2026'!R884</f>
        <v>0</v>
      </c>
      <c r="AP883" s="114" t="str">
        <f t="shared" si="7"/>
        <v>%</v>
      </c>
      <c r="AQ883" s="220">
        <v>0</v>
      </c>
      <c r="AR883" s="220">
        <v>8</v>
      </c>
      <c r="AS883" s="115">
        <f>'[1]Contadores Por Turno 2026'!L885-'[1]Contadores Por Turno 2026'!L884</f>
        <v>0</v>
      </c>
      <c r="AT883" s="220" t="e">
        <f>#REF!-#REF!</f>
        <v>#REF!</v>
      </c>
      <c r="AU883" s="112">
        <f>'[1]Contadores Por Turno 2026'!U885-'[1]Contadores Por Turno 2026'!U884</f>
        <v>0</v>
      </c>
      <c r="AV883" s="112">
        <f>'[1]Contadores Por Turno 2026'!V885-'[1]Contadores Por Turno 2026'!V884</f>
        <v>0</v>
      </c>
      <c r="AW883" s="112">
        <f>'[1]Contadores Por Turno 2026'!W885-'[1]Contadores Por Turno 2026'!W884</f>
        <v>0</v>
      </c>
      <c r="AX883" s="112"/>
      <c r="AY883" s="112">
        <f>('[1]Contadores Por Turno 2026'!AD885-'[1]Contadores Por Turno 2026'!AD884)</f>
        <v>0</v>
      </c>
      <c r="AZ883" s="112">
        <f>('[1]Contadores Por Turno 2026'!S885-'[1]Contadores Por Turno 2026'!S884)/1000</f>
        <v>0</v>
      </c>
      <c r="BA883" s="225"/>
      <c r="BB883" s="4"/>
    </row>
    <row r="884" spans="1:54" ht="15.75" thickBot="1" x14ac:dyDescent="0.3">
      <c r="A884" s="25">
        <f>+A883+1</f>
        <v>46317</v>
      </c>
      <c r="B884" s="26">
        <v>1</v>
      </c>
      <c r="C884" s="26">
        <f>WEEKNUM(Tabla1[[#This Row],[FECHA]],2)</f>
        <v>43</v>
      </c>
      <c r="D884" s="26">
        <f>DAY(Tabla1[[#This Row],[FECHA]])</f>
        <v>22</v>
      </c>
      <c r="E884" s="26" t="e">
        <f>#REF!-#REF!</f>
        <v>#REF!</v>
      </c>
      <c r="F884" s="26" t="e">
        <f>#REF!-#REF!</f>
        <v>#REF!</v>
      </c>
      <c r="G884" s="26"/>
      <c r="H8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4" s="26">
        <f>('[1]Contadores Por Turno 2026'!C886-'[1]Contadores Por Turno 2026'!C885)*10</f>
        <v>0</v>
      </c>
      <c r="J884" s="57">
        <f>Tabla1[[#This Row],[ENTRADA RO 1 (m3)]]</f>
        <v>0</v>
      </c>
      <c r="K884" s="57">
        <f>Tabla1[[#This Row],[RECHAZO ETAPA 1 (m3)]]</f>
        <v>0</v>
      </c>
      <c r="L884" s="57">
        <f>Tabla1[[#This Row],[PERMEADO ETAPA 1  (m3)]]</f>
        <v>0</v>
      </c>
      <c r="M884" s="56" t="e">
        <f>1-(Tabla1[[#This Row],[VOLUMEN ENVIADO A RO (m3)]]-Tabla1[[#This Row],[VOLUMEN ENVIADO PERMEADO RO (m3)]])/Tabla1[[#This Row],[VOLUMEN ENVIADO A RO (m3)]]</f>
        <v>#DIV/0!</v>
      </c>
      <c r="N884" s="57">
        <f>('[1]Contadores Por Turno 2026'!N886-'[1]Contadores Por Turno 2026'!N885)/1000</f>
        <v>0</v>
      </c>
      <c r="O884" s="57">
        <f>('[1]Contadores Por Turno 2026'!O886-'[1]Contadores Por Turno 2026'!O885)</f>
        <v>0</v>
      </c>
      <c r="P884" s="57">
        <f>+Tabla1[[#This Row],[ENTRADA RO 1 (m3)]]-Tabla1[[#This Row],[PERMEADO ETAPA 1  (m3)]]</f>
        <v>0</v>
      </c>
      <c r="Q884" s="56" t="e">
        <f>1-(Tabla1[[#This Row],[VOLUMEN ENVIADO A RO (m3)]]-Tabla1[[#This Row],[VOLUMEN ENVIADO PERMEADO RO (m3)]])/Tabla1[[#This Row],[VOLUMEN ENVIADO A RO (m3)]]</f>
        <v>#DIV/0!</v>
      </c>
      <c r="R884" s="57">
        <v>0</v>
      </c>
      <c r="S884" s="57" t="e">
        <f>((#REF!-#REF!))</f>
        <v>#REF!</v>
      </c>
      <c r="T884" s="57" t="e">
        <f>Tabla1[[#This Row],[ENTRADA ETAPA 2 (m3)]]-Tabla1[[#This Row],[PERMEADO ETAPA 2 (m3)]]</f>
        <v>#REF!</v>
      </c>
      <c r="U884" s="56" t="s">
        <v>18</v>
      </c>
      <c r="V884" s="57">
        <f>Tabla1[[#This Row],[VOLUMEN ENVIADO PERMEADO RO (m3)]]</f>
        <v>0</v>
      </c>
      <c r="W884" s="101" t="e">
        <f>Tabla1[[#This Row],[TOTAL CONSUMO AGUA LIMPIA PRODUCCIÓN (m3)]]+Tabla1[[#This Row],[TOTAL CONSUMO AGUA RECHAZO PRODUCCIÓN (m3)]]</f>
        <v>#REF!</v>
      </c>
      <c r="X8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4" s="101">
        <v>0</v>
      </c>
      <c r="Z884" s="101"/>
      <c r="AA884" s="101" t="e">
        <f>+Tabla1[[#This Row],[VOLUMEN CONSUMO AGUA LIMPIA TINTORERIA (m3)]]</f>
        <v>#REF!</v>
      </c>
      <c r="AB884" s="104" t="e">
        <f>Tabla1[[#This Row],[VOLUMEN CONSUMO AGUA LIMPIA TINTORERIA (m3)]]/Tabla1[[#This Row],[TOTAL CONSUMO AGUA PRODUCCIÓN (m3)]]</f>
        <v>#REF!</v>
      </c>
      <c r="AC884" s="101" t="e">
        <f>Tabla1[[#This Row],[TOTAL CONSUMO AGUA LIMPIA PRODUCCIÓN (m3)]]-Tabla1[[#This Row],[VOLUMEN CONSUMO AGUA LIMPIA LAVANDERIA (m3)]]</f>
        <v>#REF!</v>
      </c>
      <c r="AD884" s="101">
        <v>0</v>
      </c>
      <c r="AE884" s="105"/>
      <c r="AF884" s="105">
        <v>65</v>
      </c>
      <c r="AG884" s="105">
        <v>45</v>
      </c>
      <c r="AH884" s="105">
        <f>Tabla1[[#This Row],[VOLUMEN CONSUMO AGUA LIMPIA LAVANDERIA (m3)]]</f>
        <v>0</v>
      </c>
      <c r="AI884" s="104" t="e">
        <f>Tabla1[[#This Row],[VOLUMEN CONSUMO AGUA LIMPIA LAVANDERIA (m3)]]/Tabla1[[#This Row],[TOTAL CONSUMO AGUA PRODUCCIÓN (m3)]]</f>
        <v>#REF!</v>
      </c>
      <c r="AJ884" s="105">
        <f>'[1]Contadores Por Turno 2026'!D886-'[1]Contadores Por Turno 2026'!D885</f>
        <v>0</v>
      </c>
      <c r="AK884" s="105">
        <v>0</v>
      </c>
      <c r="AL884" s="105"/>
      <c r="AM884" s="105">
        <v>19</v>
      </c>
      <c r="AN884" s="105">
        <v>0</v>
      </c>
      <c r="AO884" s="218">
        <f>'[1]Contadores Por Turno 2026'!R886-'[1]Contadores Por Turno 2026'!R885</f>
        <v>0</v>
      </c>
      <c r="AP884" s="104" t="str">
        <f t="shared" si="7"/>
        <v>%</v>
      </c>
      <c r="AQ884" s="218">
        <v>0</v>
      </c>
      <c r="AR884" s="218">
        <v>8</v>
      </c>
      <c r="AS884" s="105">
        <f>'[1]Contadores Por Turno 2026'!L886-'[1]Contadores Por Turno 2026'!L885</f>
        <v>0</v>
      </c>
      <c r="AT884" s="218" t="e">
        <f>#REF!-#REF!</f>
        <v>#REF!</v>
      </c>
      <c r="AU884" s="102">
        <f>'[1]Contadores Por Turno 2026'!U886-'[1]Contadores Por Turno 2026'!U885</f>
        <v>0</v>
      </c>
      <c r="AV884" s="102">
        <f>'[1]Contadores Por Turno 2026'!V886-'[1]Contadores Por Turno 2026'!V885</f>
        <v>0</v>
      </c>
      <c r="AW884" s="102">
        <f>'[1]Contadores Por Turno 2026'!W886-'[1]Contadores Por Turno 2026'!W885</f>
        <v>0</v>
      </c>
      <c r="AX884" s="102"/>
      <c r="AY884" s="345">
        <f>('[1]Contadores Por Turno 2026'!AD886-'[1]Contadores Por Turno 2026'!AD885)</f>
        <v>0</v>
      </c>
      <c r="AZ884" s="345">
        <f>('[1]Contadores Por Turno 2026'!S886-'[1]Contadores Por Turno 2026'!S885)/1000</f>
        <v>0</v>
      </c>
      <c r="BA884" s="225"/>
      <c r="BB884" s="4"/>
    </row>
    <row r="885" spans="1:54" ht="15.75" thickBot="1" x14ac:dyDescent="0.3">
      <c r="A885" s="23">
        <f>+A884</f>
        <v>46317</v>
      </c>
      <c r="B885" s="17">
        <v>2</v>
      </c>
      <c r="C885" s="17">
        <f>WEEKNUM(Tabla1[[#This Row],[FECHA]],2)</f>
        <v>43</v>
      </c>
      <c r="D885" s="17">
        <f>DAY(Tabla1[[#This Row],[FECHA]])</f>
        <v>22</v>
      </c>
      <c r="E885" s="17" t="e">
        <f>#REF!-#REF!</f>
        <v>#REF!</v>
      </c>
      <c r="F885" s="17" t="e">
        <f>#REF!-#REF!</f>
        <v>#REF!</v>
      </c>
      <c r="H88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5" s="17">
        <f>('[1]Contadores Por Turno 2026'!C887-'[1]Contadores Por Turno 2026'!C886)*10</f>
        <v>0</v>
      </c>
      <c r="J885" s="59">
        <f>Tabla1[[#This Row],[ENTRADA RO 1 (m3)]]</f>
        <v>0</v>
      </c>
      <c r="K885" s="59">
        <f>Tabla1[[#This Row],[RECHAZO ETAPA 1 (m3)]]</f>
        <v>0</v>
      </c>
      <c r="L885" s="59">
        <f>Tabla1[[#This Row],[PERMEADO ETAPA 1  (m3)]]</f>
        <v>0</v>
      </c>
      <c r="M885" s="58" t="e">
        <f>1-(Tabla1[[#This Row],[VOLUMEN ENVIADO A RO (m3)]]-Tabla1[[#This Row],[VOLUMEN ENVIADO PERMEADO RO (m3)]])/Tabla1[[#This Row],[VOLUMEN ENVIADO A RO (m3)]]</f>
        <v>#DIV/0!</v>
      </c>
      <c r="N885" s="59">
        <f>('[1]Contadores Por Turno 2026'!N887-'[1]Contadores Por Turno 2026'!N886)/1000</f>
        <v>0</v>
      </c>
      <c r="O885" s="59">
        <f>('[1]Contadores Por Turno 2026'!O887-'[1]Contadores Por Turno 2026'!O886)</f>
        <v>0</v>
      </c>
      <c r="P885" s="59">
        <f>+Tabla1[[#This Row],[ENTRADA RO 1 (m3)]]-Tabla1[[#This Row],[PERMEADO ETAPA 1  (m3)]]</f>
        <v>0</v>
      </c>
      <c r="Q885" s="58" t="e">
        <f>1-(Tabla1[[#This Row],[VOLUMEN ENVIADO A RO (m3)]]-Tabla1[[#This Row],[VOLUMEN ENVIADO PERMEADO RO (m3)]])/Tabla1[[#This Row],[VOLUMEN ENVIADO A RO (m3)]]</f>
        <v>#DIV/0!</v>
      </c>
      <c r="R885" s="59">
        <v>0</v>
      </c>
      <c r="S885" s="59" t="e">
        <f>((#REF!-#REF!))</f>
        <v>#REF!</v>
      </c>
      <c r="T885" s="59" t="e">
        <f>Tabla1[[#This Row],[ENTRADA ETAPA 2 (m3)]]-Tabla1[[#This Row],[PERMEADO ETAPA 2 (m3)]]</f>
        <v>#REF!</v>
      </c>
      <c r="U885" s="58" t="s">
        <v>18</v>
      </c>
      <c r="V885" s="59">
        <f>Tabla1[[#This Row],[VOLUMEN ENVIADO PERMEADO RO (m3)]]</f>
        <v>0</v>
      </c>
      <c r="W885" s="106" t="e">
        <f>Tabla1[[#This Row],[TOTAL CONSUMO AGUA LIMPIA PRODUCCIÓN (m3)]]+Tabla1[[#This Row],[TOTAL CONSUMO AGUA RECHAZO PRODUCCIÓN (m3)]]</f>
        <v>#REF!</v>
      </c>
      <c r="X8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5" s="106">
        <v>0</v>
      </c>
      <c r="Z885" s="106"/>
      <c r="AA885" s="106" t="e">
        <f>+Tabla1[[#This Row],[VOLUMEN CONSUMO AGUA LIMPIA TINTORERIA (m3)]]</f>
        <v>#REF!</v>
      </c>
      <c r="AB885" s="104" t="e">
        <f>Tabla1[[#This Row],[VOLUMEN CONSUMO AGUA LIMPIA TINTORERIA (m3)]]/Tabla1[[#This Row],[TOTAL CONSUMO AGUA PRODUCCIÓN (m3)]]</f>
        <v>#REF!</v>
      </c>
      <c r="AC885" s="106" t="e">
        <f>Tabla1[[#This Row],[TOTAL CONSUMO AGUA LIMPIA PRODUCCIÓN (m3)]]-Tabla1[[#This Row],[VOLUMEN CONSUMO AGUA LIMPIA LAVANDERIA (m3)]]</f>
        <v>#REF!</v>
      </c>
      <c r="AD885" s="106">
        <v>0</v>
      </c>
      <c r="AE885" s="110"/>
      <c r="AF885" s="110">
        <v>65</v>
      </c>
      <c r="AG885" s="110">
        <v>45</v>
      </c>
      <c r="AH885" s="110">
        <f>Tabla1[[#This Row],[VOLUMEN CONSUMO AGUA LIMPIA LAVANDERIA (m3)]]</f>
        <v>0</v>
      </c>
      <c r="AI885" s="104" t="e">
        <f>Tabla1[[#This Row],[VOLUMEN CONSUMO AGUA LIMPIA LAVANDERIA (m3)]]/Tabla1[[#This Row],[TOTAL CONSUMO AGUA PRODUCCIÓN (m3)]]</f>
        <v>#REF!</v>
      </c>
      <c r="AJ885" s="110">
        <f>'[1]Contadores Por Turno 2026'!D887-'[1]Contadores Por Turno 2026'!D886</f>
        <v>0</v>
      </c>
      <c r="AK885" s="110">
        <v>0</v>
      </c>
      <c r="AL885" s="110"/>
      <c r="AM885" s="110">
        <v>19</v>
      </c>
      <c r="AN885" s="110">
        <v>0</v>
      </c>
      <c r="AO885" s="219">
        <f>'[1]Contadores Por Turno 2026'!R887-'[1]Contadores Por Turno 2026'!R886</f>
        <v>0</v>
      </c>
      <c r="AP885" s="109" t="str">
        <f t="shared" si="7"/>
        <v>%</v>
      </c>
      <c r="AQ885" s="219">
        <v>0</v>
      </c>
      <c r="AR885" s="219">
        <v>8</v>
      </c>
      <c r="AS885" s="110">
        <f>'[1]Contadores Por Turno 2026'!L887-'[1]Contadores Por Turno 2026'!L886</f>
        <v>0</v>
      </c>
      <c r="AT885" s="219" t="e">
        <f>#REF!-#REF!</f>
        <v>#REF!</v>
      </c>
      <c r="AU885" s="107">
        <f>'[1]Contadores Por Turno 2026'!U887-'[1]Contadores Por Turno 2026'!U886</f>
        <v>0</v>
      </c>
      <c r="AV885" s="107">
        <f>'[1]Contadores Por Turno 2026'!V887-'[1]Contadores Por Turno 2026'!V886</f>
        <v>0</v>
      </c>
      <c r="AW885" s="107">
        <f>'[1]Contadores Por Turno 2026'!W887-'[1]Contadores Por Turno 2026'!W886</f>
        <v>0</v>
      </c>
      <c r="AX885" s="107"/>
      <c r="AY885" s="346">
        <f>('[1]Contadores Por Turno 2026'!AD887-'[1]Contadores Por Turno 2026'!AD886)</f>
        <v>0</v>
      </c>
      <c r="AZ885" s="346">
        <f>('[1]Contadores Por Turno 2026'!S887-'[1]Contadores Por Turno 2026'!S886)/1000</f>
        <v>0</v>
      </c>
      <c r="BA885" s="225"/>
      <c r="BB885" s="4"/>
    </row>
    <row r="886" spans="1:54" ht="15.75" thickBot="1" x14ac:dyDescent="0.3">
      <c r="A886" s="27">
        <f>+A885</f>
        <v>46317</v>
      </c>
      <c r="B886" s="28">
        <v>3</v>
      </c>
      <c r="C886" s="28">
        <f>WEEKNUM(Tabla1[[#This Row],[FECHA]],2)</f>
        <v>43</v>
      </c>
      <c r="D886" s="28">
        <f>DAY(Tabla1[[#This Row],[FECHA]])</f>
        <v>22</v>
      </c>
      <c r="E886" s="28" t="e">
        <f>#REF!-#REF!</f>
        <v>#REF!</v>
      </c>
      <c r="F886" s="28" t="e">
        <f>#REF!-#REF!</f>
        <v>#REF!</v>
      </c>
      <c r="G886" s="28"/>
      <c r="H88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6" s="28">
        <f>('[1]Contadores Por Turno 2026'!C888-'[1]Contadores Por Turno 2026'!C887)*10</f>
        <v>0</v>
      </c>
      <c r="J886" s="61">
        <f>Tabla1[[#This Row],[ENTRADA RO 1 (m3)]]</f>
        <v>0</v>
      </c>
      <c r="K886" s="61">
        <f>Tabla1[[#This Row],[RECHAZO ETAPA 1 (m3)]]</f>
        <v>0</v>
      </c>
      <c r="L886" s="61">
        <f>Tabla1[[#This Row],[PERMEADO ETAPA 1  (m3)]]</f>
        <v>0</v>
      </c>
      <c r="M886" s="60" t="e">
        <f>1-(Tabla1[[#This Row],[VOLUMEN ENVIADO A RO (m3)]]-Tabla1[[#This Row],[VOLUMEN ENVIADO PERMEADO RO (m3)]])/Tabla1[[#This Row],[VOLUMEN ENVIADO A RO (m3)]]</f>
        <v>#DIV/0!</v>
      </c>
      <c r="N886" s="61">
        <f>('[1]Contadores Por Turno 2026'!N888-'[1]Contadores Por Turno 2026'!N887)/1000</f>
        <v>0</v>
      </c>
      <c r="O886" s="61">
        <f>('[1]Contadores Por Turno 2026'!O888-'[1]Contadores Por Turno 2026'!O887)</f>
        <v>0</v>
      </c>
      <c r="P886" s="61">
        <f>+Tabla1[[#This Row],[ENTRADA RO 1 (m3)]]-Tabla1[[#This Row],[PERMEADO ETAPA 1  (m3)]]</f>
        <v>0</v>
      </c>
      <c r="Q886" s="60" t="e">
        <f>1-(Tabla1[[#This Row],[VOLUMEN ENVIADO A RO (m3)]]-Tabla1[[#This Row],[VOLUMEN ENVIADO PERMEADO RO (m3)]])/Tabla1[[#This Row],[VOLUMEN ENVIADO A RO (m3)]]</f>
        <v>#DIV/0!</v>
      </c>
      <c r="R886" s="61">
        <v>0</v>
      </c>
      <c r="S886" s="61" t="e">
        <f>((#REF!-#REF!))</f>
        <v>#REF!</v>
      </c>
      <c r="T886" s="61" t="e">
        <f>Tabla1[[#This Row],[ENTRADA ETAPA 2 (m3)]]-Tabla1[[#This Row],[PERMEADO ETAPA 2 (m3)]]</f>
        <v>#REF!</v>
      </c>
      <c r="U886" s="60" t="s">
        <v>18</v>
      </c>
      <c r="V886" s="61">
        <f>Tabla1[[#This Row],[VOLUMEN ENVIADO PERMEADO RO (m3)]]</f>
        <v>0</v>
      </c>
      <c r="W886" s="111" t="e">
        <f>Tabla1[[#This Row],[TOTAL CONSUMO AGUA LIMPIA PRODUCCIÓN (m3)]]+Tabla1[[#This Row],[TOTAL CONSUMO AGUA RECHAZO PRODUCCIÓN (m3)]]</f>
        <v>#REF!</v>
      </c>
      <c r="X88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6" s="111">
        <v>0</v>
      </c>
      <c r="Z886" s="111"/>
      <c r="AA886" s="111" t="e">
        <f>+Tabla1[[#This Row],[VOLUMEN CONSUMO AGUA LIMPIA TINTORERIA (m3)]]</f>
        <v>#REF!</v>
      </c>
      <c r="AB886" s="104" t="e">
        <f>Tabla1[[#This Row],[VOLUMEN CONSUMO AGUA LIMPIA TINTORERIA (m3)]]/Tabla1[[#This Row],[TOTAL CONSUMO AGUA PRODUCCIÓN (m3)]]</f>
        <v>#REF!</v>
      </c>
      <c r="AC886" s="111" t="e">
        <f>Tabla1[[#This Row],[TOTAL CONSUMO AGUA LIMPIA PRODUCCIÓN (m3)]]-Tabla1[[#This Row],[VOLUMEN CONSUMO AGUA LIMPIA LAVANDERIA (m3)]]</f>
        <v>#REF!</v>
      </c>
      <c r="AD886" s="111">
        <v>0</v>
      </c>
      <c r="AE886" s="115"/>
      <c r="AF886" s="115">
        <v>65</v>
      </c>
      <c r="AG886" s="115">
        <v>45</v>
      </c>
      <c r="AH886" s="115">
        <f>Tabla1[[#This Row],[VOLUMEN CONSUMO AGUA LIMPIA LAVANDERIA (m3)]]</f>
        <v>0</v>
      </c>
      <c r="AI886" s="104" t="e">
        <f>Tabla1[[#This Row],[VOLUMEN CONSUMO AGUA LIMPIA LAVANDERIA (m3)]]/Tabla1[[#This Row],[TOTAL CONSUMO AGUA PRODUCCIÓN (m3)]]</f>
        <v>#REF!</v>
      </c>
      <c r="AJ886" s="115">
        <f>'[1]Contadores Por Turno 2026'!D888-'[1]Contadores Por Turno 2026'!D887</f>
        <v>0</v>
      </c>
      <c r="AK886" s="115">
        <v>0</v>
      </c>
      <c r="AL886" s="115"/>
      <c r="AM886" s="115">
        <v>19</v>
      </c>
      <c r="AN886" s="115">
        <v>0</v>
      </c>
      <c r="AO886" s="220">
        <f>'[1]Contadores Por Turno 2026'!R888-'[1]Contadores Por Turno 2026'!R887</f>
        <v>0</v>
      </c>
      <c r="AP886" s="114" t="str">
        <f t="shared" si="7"/>
        <v>%</v>
      </c>
      <c r="AQ886" s="220">
        <v>0</v>
      </c>
      <c r="AR886" s="220">
        <v>8</v>
      </c>
      <c r="AS886" s="115">
        <f>'[1]Contadores Por Turno 2026'!L888-'[1]Contadores Por Turno 2026'!L887</f>
        <v>0</v>
      </c>
      <c r="AT886" s="220" t="e">
        <f>#REF!-#REF!</f>
        <v>#REF!</v>
      </c>
      <c r="AU886" s="112">
        <f>'[1]Contadores Por Turno 2026'!U888-'[1]Contadores Por Turno 2026'!U887</f>
        <v>0</v>
      </c>
      <c r="AV886" s="112">
        <f>'[1]Contadores Por Turno 2026'!V888-'[1]Contadores Por Turno 2026'!V887</f>
        <v>0</v>
      </c>
      <c r="AW886" s="112">
        <f>'[1]Contadores Por Turno 2026'!W888-'[1]Contadores Por Turno 2026'!W887</f>
        <v>0</v>
      </c>
      <c r="AX886" s="112"/>
      <c r="AY886" s="112">
        <f>('[1]Contadores Por Turno 2026'!AD888-'[1]Contadores Por Turno 2026'!AD887)</f>
        <v>0</v>
      </c>
      <c r="AZ886" s="112">
        <f>('[1]Contadores Por Turno 2026'!S888-'[1]Contadores Por Turno 2026'!S887)/1000</f>
        <v>0</v>
      </c>
      <c r="BA886" s="225"/>
      <c r="BB886" s="4"/>
    </row>
    <row r="887" spans="1:54" ht="15.75" thickBot="1" x14ac:dyDescent="0.3">
      <c r="A887" s="25">
        <f>+A886+1</f>
        <v>46318</v>
      </c>
      <c r="B887" s="26">
        <v>1</v>
      </c>
      <c r="C887" s="26">
        <f>WEEKNUM(Tabla1[[#This Row],[FECHA]],2)</f>
        <v>43</v>
      </c>
      <c r="D887" s="26">
        <f>DAY(Tabla1[[#This Row],[FECHA]])</f>
        <v>23</v>
      </c>
      <c r="E887" s="26" t="e">
        <f>#REF!-#REF!</f>
        <v>#REF!</v>
      </c>
      <c r="F887" s="26" t="e">
        <f>#REF!-#REF!</f>
        <v>#REF!</v>
      </c>
      <c r="G887" s="26"/>
      <c r="H8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7" s="26">
        <f>('[1]Contadores Por Turno 2026'!C889-'[1]Contadores Por Turno 2026'!C888)*10</f>
        <v>0</v>
      </c>
      <c r="J887" s="57">
        <f>Tabla1[[#This Row],[ENTRADA RO 1 (m3)]]</f>
        <v>0</v>
      </c>
      <c r="K887" s="57">
        <f>Tabla1[[#This Row],[RECHAZO ETAPA 1 (m3)]]</f>
        <v>0</v>
      </c>
      <c r="L887" s="57">
        <f>Tabla1[[#This Row],[PERMEADO ETAPA 1  (m3)]]</f>
        <v>0</v>
      </c>
      <c r="M887" s="56" t="e">
        <f>1-(Tabla1[[#This Row],[VOLUMEN ENVIADO A RO (m3)]]-Tabla1[[#This Row],[VOLUMEN ENVIADO PERMEADO RO (m3)]])/Tabla1[[#This Row],[VOLUMEN ENVIADO A RO (m3)]]</f>
        <v>#DIV/0!</v>
      </c>
      <c r="N887" s="57">
        <f>('[1]Contadores Por Turno 2026'!N889-'[1]Contadores Por Turno 2026'!N888)/1000</f>
        <v>0</v>
      </c>
      <c r="O887" s="57">
        <f>('[1]Contadores Por Turno 2026'!O889-'[1]Contadores Por Turno 2026'!O888)</f>
        <v>0</v>
      </c>
      <c r="P887" s="57">
        <f>+Tabla1[[#This Row],[ENTRADA RO 1 (m3)]]-Tabla1[[#This Row],[PERMEADO ETAPA 1  (m3)]]</f>
        <v>0</v>
      </c>
      <c r="Q887" s="56" t="e">
        <f>1-(Tabla1[[#This Row],[VOLUMEN ENVIADO A RO (m3)]]-Tabla1[[#This Row],[VOLUMEN ENVIADO PERMEADO RO (m3)]])/Tabla1[[#This Row],[VOLUMEN ENVIADO A RO (m3)]]</f>
        <v>#DIV/0!</v>
      </c>
      <c r="R887" s="57">
        <v>0</v>
      </c>
      <c r="S887" s="57" t="e">
        <f>((#REF!-#REF!))</f>
        <v>#REF!</v>
      </c>
      <c r="T887" s="57" t="e">
        <f>Tabla1[[#This Row],[ENTRADA ETAPA 2 (m3)]]-Tabla1[[#This Row],[PERMEADO ETAPA 2 (m3)]]</f>
        <v>#REF!</v>
      </c>
      <c r="U887" s="56" t="s">
        <v>18</v>
      </c>
      <c r="V887" s="57">
        <f>Tabla1[[#This Row],[VOLUMEN ENVIADO PERMEADO RO (m3)]]</f>
        <v>0</v>
      </c>
      <c r="W887" s="101" t="e">
        <f>Tabla1[[#This Row],[TOTAL CONSUMO AGUA LIMPIA PRODUCCIÓN (m3)]]+Tabla1[[#This Row],[TOTAL CONSUMO AGUA RECHAZO PRODUCCIÓN (m3)]]</f>
        <v>#REF!</v>
      </c>
      <c r="X8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7" s="101">
        <v>0</v>
      </c>
      <c r="Z887" s="101"/>
      <c r="AA887" s="101" t="e">
        <f>+Tabla1[[#This Row],[VOLUMEN CONSUMO AGUA LIMPIA TINTORERIA (m3)]]</f>
        <v>#REF!</v>
      </c>
      <c r="AB887" s="104" t="e">
        <f>Tabla1[[#This Row],[VOLUMEN CONSUMO AGUA LIMPIA TINTORERIA (m3)]]/Tabla1[[#This Row],[TOTAL CONSUMO AGUA PRODUCCIÓN (m3)]]</f>
        <v>#REF!</v>
      </c>
      <c r="AC887" s="101" t="e">
        <f>Tabla1[[#This Row],[TOTAL CONSUMO AGUA LIMPIA PRODUCCIÓN (m3)]]-Tabla1[[#This Row],[VOLUMEN CONSUMO AGUA LIMPIA LAVANDERIA (m3)]]</f>
        <v>#REF!</v>
      </c>
      <c r="AD887" s="101">
        <v>0</v>
      </c>
      <c r="AE887" s="105"/>
      <c r="AF887" s="105">
        <v>65</v>
      </c>
      <c r="AG887" s="105">
        <v>45</v>
      </c>
      <c r="AH887" s="105">
        <f>Tabla1[[#This Row],[VOLUMEN CONSUMO AGUA LIMPIA LAVANDERIA (m3)]]</f>
        <v>0</v>
      </c>
      <c r="AI887" s="104" t="e">
        <f>Tabla1[[#This Row],[VOLUMEN CONSUMO AGUA LIMPIA LAVANDERIA (m3)]]/Tabla1[[#This Row],[TOTAL CONSUMO AGUA PRODUCCIÓN (m3)]]</f>
        <v>#REF!</v>
      </c>
      <c r="AJ887" s="105">
        <f>'[1]Contadores Por Turno 2026'!D889-'[1]Contadores Por Turno 2026'!D888</f>
        <v>0</v>
      </c>
      <c r="AK887" s="105">
        <v>0</v>
      </c>
      <c r="AL887" s="105"/>
      <c r="AM887" s="105">
        <v>19</v>
      </c>
      <c r="AN887" s="105">
        <v>0</v>
      </c>
      <c r="AO887" s="218">
        <f>'[1]Contadores Por Turno 2026'!R889-'[1]Contadores Por Turno 2026'!R888</f>
        <v>0</v>
      </c>
      <c r="AP887" s="104" t="str">
        <f t="shared" si="7"/>
        <v>%</v>
      </c>
      <c r="AQ887" s="218">
        <v>0</v>
      </c>
      <c r="AR887" s="218">
        <v>8</v>
      </c>
      <c r="AS887" s="105">
        <f>'[1]Contadores Por Turno 2026'!L889-'[1]Contadores Por Turno 2026'!L888</f>
        <v>0</v>
      </c>
      <c r="AT887" s="218" t="e">
        <f>#REF!-#REF!</f>
        <v>#REF!</v>
      </c>
      <c r="AU887" s="102">
        <f>'[1]Contadores Por Turno 2026'!U889-'[1]Contadores Por Turno 2026'!U888</f>
        <v>0</v>
      </c>
      <c r="AV887" s="102">
        <f>'[1]Contadores Por Turno 2026'!V889-'[1]Contadores Por Turno 2026'!V888</f>
        <v>0</v>
      </c>
      <c r="AW887" s="102">
        <f>'[1]Contadores Por Turno 2026'!W889-'[1]Contadores Por Turno 2026'!W888</f>
        <v>0</v>
      </c>
      <c r="AX887" s="102"/>
      <c r="AY887" s="345">
        <f>('[1]Contadores Por Turno 2026'!AD889-'[1]Contadores Por Turno 2026'!AD888)</f>
        <v>0</v>
      </c>
      <c r="AZ887" s="345">
        <f>('[1]Contadores Por Turno 2026'!S889-'[1]Contadores Por Turno 2026'!S888)/1000</f>
        <v>0</v>
      </c>
      <c r="BA887" s="225"/>
      <c r="BB887" s="4"/>
    </row>
    <row r="888" spans="1:54" ht="15.75" thickBot="1" x14ac:dyDescent="0.3">
      <c r="A888" s="23">
        <f>+A887</f>
        <v>46318</v>
      </c>
      <c r="B888" s="17">
        <v>2</v>
      </c>
      <c r="C888" s="17">
        <f>WEEKNUM(Tabla1[[#This Row],[FECHA]],2)</f>
        <v>43</v>
      </c>
      <c r="D888" s="17">
        <f>DAY(Tabla1[[#This Row],[FECHA]])</f>
        <v>23</v>
      </c>
      <c r="E888" s="17" t="e">
        <f>#REF!-#REF!</f>
        <v>#REF!</v>
      </c>
      <c r="F888" s="17" t="e">
        <f>#REF!-#REF!</f>
        <v>#REF!</v>
      </c>
      <c r="H88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8" s="17">
        <f>('[1]Contadores Por Turno 2026'!C890-'[1]Contadores Por Turno 2026'!C889)*10</f>
        <v>0</v>
      </c>
      <c r="J888" s="59">
        <f>Tabla1[[#This Row],[ENTRADA RO 1 (m3)]]</f>
        <v>0</v>
      </c>
      <c r="K888" s="59">
        <f>Tabla1[[#This Row],[RECHAZO ETAPA 1 (m3)]]</f>
        <v>0</v>
      </c>
      <c r="L888" s="59">
        <f>Tabla1[[#This Row],[PERMEADO ETAPA 1  (m3)]]</f>
        <v>0</v>
      </c>
      <c r="M888" s="58" t="e">
        <f>1-(Tabla1[[#This Row],[VOLUMEN ENVIADO A RO (m3)]]-Tabla1[[#This Row],[VOLUMEN ENVIADO PERMEADO RO (m3)]])/Tabla1[[#This Row],[VOLUMEN ENVIADO A RO (m3)]]</f>
        <v>#DIV/0!</v>
      </c>
      <c r="N888" s="59">
        <f>('[1]Contadores Por Turno 2026'!N890-'[1]Contadores Por Turno 2026'!N889)/1000</f>
        <v>0</v>
      </c>
      <c r="O888" s="59">
        <f>('[1]Contadores Por Turno 2026'!O890-'[1]Contadores Por Turno 2026'!O889)</f>
        <v>0</v>
      </c>
      <c r="P888" s="59">
        <f>+Tabla1[[#This Row],[ENTRADA RO 1 (m3)]]-Tabla1[[#This Row],[PERMEADO ETAPA 1  (m3)]]</f>
        <v>0</v>
      </c>
      <c r="Q888" s="58" t="e">
        <f>1-(Tabla1[[#This Row],[VOLUMEN ENVIADO A RO (m3)]]-Tabla1[[#This Row],[VOLUMEN ENVIADO PERMEADO RO (m3)]])/Tabla1[[#This Row],[VOLUMEN ENVIADO A RO (m3)]]</f>
        <v>#DIV/0!</v>
      </c>
      <c r="R888" s="59">
        <v>0</v>
      </c>
      <c r="S888" s="59" t="e">
        <f>((#REF!-#REF!))</f>
        <v>#REF!</v>
      </c>
      <c r="T888" s="59" t="e">
        <f>Tabla1[[#This Row],[ENTRADA ETAPA 2 (m3)]]-Tabla1[[#This Row],[PERMEADO ETAPA 2 (m3)]]</f>
        <v>#REF!</v>
      </c>
      <c r="U888" s="58" t="s">
        <v>18</v>
      </c>
      <c r="V888" s="59">
        <f>Tabla1[[#This Row],[VOLUMEN ENVIADO PERMEADO RO (m3)]]</f>
        <v>0</v>
      </c>
      <c r="W888" s="106" t="e">
        <f>Tabla1[[#This Row],[TOTAL CONSUMO AGUA LIMPIA PRODUCCIÓN (m3)]]+Tabla1[[#This Row],[TOTAL CONSUMO AGUA RECHAZO PRODUCCIÓN (m3)]]</f>
        <v>#REF!</v>
      </c>
      <c r="X8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8" s="106">
        <v>0</v>
      </c>
      <c r="Z888" s="106"/>
      <c r="AA888" s="106" t="e">
        <f>+Tabla1[[#This Row],[VOLUMEN CONSUMO AGUA LIMPIA TINTORERIA (m3)]]</f>
        <v>#REF!</v>
      </c>
      <c r="AB888" s="104" t="e">
        <f>Tabla1[[#This Row],[VOLUMEN CONSUMO AGUA LIMPIA TINTORERIA (m3)]]/Tabla1[[#This Row],[TOTAL CONSUMO AGUA PRODUCCIÓN (m3)]]</f>
        <v>#REF!</v>
      </c>
      <c r="AC888" s="106" t="e">
        <f>Tabla1[[#This Row],[TOTAL CONSUMO AGUA LIMPIA PRODUCCIÓN (m3)]]-Tabla1[[#This Row],[VOLUMEN CONSUMO AGUA LIMPIA LAVANDERIA (m3)]]</f>
        <v>#REF!</v>
      </c>
      <c r="AD888" s="106">
        <v>0</v>
      </c>
      <c r="AE888" s="110"/>
      <c r="AF888" s="110">
        <v>65</v>
      </c>
      <c r="AG888" s="110">
        <v>45</v>
      </c>
      <c r="AH888" s="110">
        <f>Tabla1[[#This Row],[VOLUMEN CONSUMO AGUA LIMPIA LAVANDERIA (m3)]]</f>
        <v>0</v>
      </c>
      <c r="AI888" s="104" t="e">
        <f>Tabla1[[#This Row],[VOLUMEN CONSUMO AGUA LIMPIA LAVANDERIA (m3)]]/Tabla1[[#This Row],[TOTAL CONSUMO AGUA PRODUCCIÓN (m3)]]</f>
        <v>#REF!</v>
      </c>
      <c r="AJ888" s="110">
        <f>'[1]Contadores Por Turno 2026'!D890-'[1]Contadores Por Turno 2026'!D889</f>
        <v>0</v>
      </c>
      <c r="AK888" s="110">
        <v>0</v>
      </c>
      <c r="AL888" s="110"/>
      <c r="AM888" s="110">
        <v>19</v>
      </c>
      <c r="AN888" s="110">
        <v>0</v>
      </c>
      <c r="AO888" s="219">
        <f>'[1]Contadores Por Turno 2026'!R890-'[1]Contadores Por Turno 2026'!R889</f>
        <v>0</v>
      </c>
      <c r="AP888" s="109" t="str">
        <f t="shared" si="7"/>
        <v>%</v>
      </c>
      <c r="AQ888" s="219">
        <v>0</v>
      </c>
      <c r="AR888" s="219">
        <v>8</v>
      </c>
      <c r="AS888" s="110">
        <f>'[1]Contadores Por Turno 2026'!L890-'[1]Contadores Por Turno 2026'!L889</f>
        <v>0</v>
      </c>
      <c r="AT888" s="219" t="e">
        <f>#REF!-#REF!</f>
        <v>#REF!</v>
      </c>
      <c r="AU888" s="107">
        <f>'[1]Contadores Por Turno 2026'!U890-'[1]Contadores Por Turno 2026'!U889</f>
        <v>0</v>
      </c>
      <c r="AV888" s="107">
        <f>'[1]Contadores Por Turno 2026'!V890-'[1]Contadores Por Turno 2026'!V889</f>
        <v>0</v>
      </c>
      <c r="AW888" s="107">
        <f>'[1]Contadores Por Turno 2026'!W890-'[1]Contadores Por Turno 2026'!W889</f>
        <v>0</v>
      </c>
      <c r="AX888" s="107"/>
      <c r="AY888" s="346">
        <f>('[1]Contadores Por Turno 2026'!AD890-'[1]Contadores Por Turno 2026'!AD889)</f>
        <v>0</v>
      </c>
      <c r="AZ888" s="346">
        <f>('[1]Contadores Por Turno 2026'!S890-'[1]Contadores Por Turno 2026'!S889)/1000</f>
        <v>0</v>
      </c>
      <c r="BA888" s="225"/>
      <c r="BB888" s="4"/>
    </row>
    <row r="889" spans="1:54" ht="15.75" thickBot="1" x14ac:dyDescent="0.3">
      <c r="A889" s="27">
        <f>+A888</f>
        <v>46318</v>
      </c>
      <c r="B889" s="28">
        <v>3</v>
      </c>
      <c r="C889" s="28">
        <f>WEEKNUM(Tabla1[[#This Row],[FECHA]],2)</f>
        <v>43</v>
      </c>
      <c r="D889" s="28">
        <f>DAY(Tabla1[[#This Row],[FECHA]])</f>
        <v>23</v>
      </c>
      <c r="E889" s="28" t="e">
        <f>#REF!-#REF!</f>
        <v>#REF!</v>
      </c>
      <c r="F889" s="28" t="e">
        <f>#REF!-#REF!</f>
        <v>#REF!</v>
      </c>
      <c r="G889" s="28"/>
      <c r="H88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9" s="28">
        <f>('[1]Contadores Por Turno 2026'!C891-'[1]Contadores Por Turno 2026'!C890)*10</f>
        <v>0</v>
      </c>
      <c r="J889" s="61">
        <f>Tabla1[[#This Row],[ENTRADA RO 1 (m3)]]</f>
        <v>0</v>
      </c>
      <c r="K889" s="61">
        <f>Tabla1[[#This Row],[RECHAZO ETAPA 1 (m3)]]</f>
        <v>0</v>
      </c>
      <c r="L889" s="61">
        <f>Tabla1[[#This Row],[PERMEADO ETAPA 1  (m3)]]</f>
        <v>0</v>
      </c>
      <c r="M889" s="60" t="e">
        <f>1-(Tabla1[[#This Row],[VOLUMEN ENVIADO A RO (m3)]]-Tabla1[[#This Row],[VOLUMEN ENVIADO PERMEADO RO (m3)]])/Tabla1[[#This Row],[VOLUMEN ENVIADO A RO (m3)]]</f>
        <v>#DIV/0!</v>
      </c>
      <c r="N889" s="61">
        <f>('[1]Contadores Por Turno 2026'!N891-'[1]Contadores Por Turno 2026'!N890)/1000</f>
        <v>0</v>
      </c>
      <c r="O889" s="61">
        <f>('[1]Contadores Por Turno 2026'!O891-'[1]Contadores Por Turno 2026'!O890)</f>
        <v>0</v>
      </c>
      <c r="P889" s="61">
        <f>+Tabla1[[#This Row],[ENTRADA RO 1 (m3)]]-Tabla1[[#This Row],[PERMEADO ETAPA 1  (m3)]]</f>
        <v>0</v>
      </c>
      <c r="Q889" s="60" t="e">
        <f>1-(Tabla1[[#This Row],[VOLUMEN ENVIADO A RO (m3)]]-Tabla1[[#This Row],[VOLUMEN ENVIADO PERMEADO RO (m3)]])/Tabla1[[#This Row],[VOLUMEN ENVIADO A RO (m3)]]</f>
        <v>#DIV/0!</v>
      </c>
      <c r="R889" s="61">
        <v>0</v>
      </c>
      <c r="S889" s="61" t="e">
        <f>((#REF!-#REF!))</f>
        <v>#REF!</v>
      </c>
      <c r="T889" s="61" t="e">
        <f>Tabla1[[#This Row],[ENTRADA ETAPA 2 (m3)]]-Tabla1[[#This Row],[PERMEADO ETAPA 2 (m3)]]</f>
        <v>#REF!</v>
      </c>
      <c r="U889" s="60" t="s">
        <v>18</v>
      </c>
      <c r="V889" s="61">
        <f>Tabla1[[#This Row],[VOLUMEN ENVIADO PERMEADO RO (m3)]]</f>
        <v>0</v>
      </c>
      <c r="W889" s="111" t="e">
        <f>Tabla1[[#This Row],[TOTAL CONSUMO AGUA LIMPIA PRODUCCIÓN (m3)]]+Tabla1[[#This Row],[TOTAL CONSUMO AGUA RECHAZO PRODUCCIÓN (m3)]]</f>
        <v>#REF!</v>
      </c>
      <c r="X88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9" s="111">
        <v>0</v>
      </c>
      <c r="Z889" s="111"/>
      <c r="AA889" s="111" t="e">
        <f>+Tabla1[[#This Row],[VOLUMEN CONSUMO AGUA LIMPIA TINTORERIA (m3)]]</f>
        <v>#REF!</v>
      </c>
      <c r="AB889" s="104" t="e">
        <f>Tabla1[[#This Row],[VOLUMEN CONSUMO AGUA LIMPIA TINTORERIA (m3)]]/Tabla1[[#This Row],[TOTAL CONSUMO AGUA PRODUCCIÓN (m3)]]</f>
        <v>#REF!</v>
      </c>
      <c r="AC889" s="111" t="e">
        <f>Tabla1[[#This Row],[TOTAL CONSUMO AGUA LIMPIA PRODUCCIÓN (m3)]]-Tabla1[[#This Row],[VOLUMEN CONSUMO AGUA LIMPIA LAVANDERIA (m3)]]</f>
        <v>#REF!</v>
      </c>
      <c r="AD889" s="111">
        <v>0</v>
      </c>
      <c r="AE889" s="115"/>
      <c r="AF889" s="115">
        <v>65</v>
      </c>
      <c r="AG889" s="115">
        <v>45</v>
      </c>
      <c r="AH889" s="115">
        <f>Tabla1[[#This Row],[VOLUMEN CONSUMO AGUA LIMPIA LAVANDERIA (m3)]]</f>
        <v>0</v>
      </c>
      <c r="AI889" s="104" t="e">
        <f>Tabla1[[#This Row],[VOLUMEN CONSUMO AGUA LIMPIA LAVANDERIA (m3)]]/Tabla1[[#This Row],[TOTAL CONSUMO AGUA PRODUCCIÓN (m3)]]</f>
        <v>#REF!</v>
      </c>
      <c r="AJ889" s="115">
        <f>'[1]Contadores Por Turno 2026'!D891-'[1]Contadores Por Turno 2026'!D890</f>
        <v>0</v>
      </c>
      <c r="AK889" s="115">
        <v>0</v>
      </c>
      <c r="AL889" s="115"/>
      <c r="AM889" s="115">
        <v>19</v>
      </c>
      <c r="AN889" s="115">
        <v>0</v>
      </c>
      <c r="AO889" s="220">
        <f>'[1]Contadores Por Turno 2026'!R891-'[1]Contadores Por Turno 2026'!R890</f>
        <v>0</v>
      </c>
      <c r="AP889" s="114" t="str">
        <f t="shared" si="7"/>
        <v>%</v>
      </c>
      <c r="AQ889" s="220">
        <v>0</v>
      </c>
      <c r="AR889" s="220">
        <v>8</v>
      </c>
      <c r="AS889" s="115">
        <f>'[1]Contadores Por Turno 2026'!L891-'[1]Contadores Por Turno 2026'!L890</f>
        <v>0</v>
      </c>
      <c r="AT889" s="220" t="e">
        <f>#REF!-#REF!</f>
        <v>#REF!</v>
      </c>
      <c r="AU889" s="112">
        <f>'[1]Contadores Por Turno 2026'!U891-'[1]Contadores Por Turno 2026'!U890</f>
        <v>0</v>
      </c>
      <c r="AV889" s="112">
        <f>'[1]Contadores Por Turno 2026'!V891-'[1]Contadores Por Turno 2026'!V890</f>
        <v>0</v>
      </c>
      <c r="AW889" s="112">
        <f>'[1]Contadores Por Turno 2026'!W891-'[1]Contadores Por Turno 2026'!W890</f>
        <v>0</v>
      </c>
      <c r="AX889" s="112"/>
      <c r="AY889" s="112">
        <f>('[1]Contadores Por Turno 2026'!AD891-'[1]Contadores Por Turno 2026'!AD890)</f>
        <v>0</v>
      </c>
      <c r="AZ889" s="112">
        <f>('[1]Contadores Por Turno 2026'!S891-'[1]Contadores Por Turno 2026'!S890)/1000</f>
        <v>0</v>
      </c>
      <c r="BA889" s="225"/>
      <c r="BB889" s="4"/>
    </row>
    <row r="890" spans="1:54" ht="15.75" thickBot="1" x14ac:dyDescent="0.3">
      <c r="A890" s="25">
        <f>+A889+1</f>
        <v>46319</v>
      </c>
      <c r="B890" s="26">
        <v>1</v>
      </c>
      <c r="C890" s="26">
        <f>WEEKNUM(Tabla1[[#This Row],[FECHA]],2)</f>
        <v>43</v>
      </c>
      <c r="D890" s="26">
        <f>DAY(Tabla1[[#This Row],[FECHA]])</f>
        <v>24</v>
      </c>
      <c r="E890" s="26" t="e">
        <f>#REF!-#REF!</f>
        <v>#REF!</v>
      </c>
      <c r="F890" s="26" t="e">
        <f>#REF!-#REF!</f>
        <v>#REF!</v>
      </c>
      <c r="G890" s="26"/>
      <c r="H8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0" s="26">
        <f>('[1]Contadores Por Turno 2026'!C892-'[1]Contadores Por Turno 2026'!C891)*10</f>
        <v>0</v>
      </c>
      <c r="J890" s="57">
        <f>Tabla1[[#This Row],[ENTRADA RO 1 (m3)]]</f>
        <v>0</v>
      </c>
      <c r="K890" s="57">
        <f>Tabla1[[#This Row],[RECHAZO ETAPA 1 (m3)]]</f>
        <v>0</v>
      </c>
      <c r="L890" s="57">
        <f>Tabla1[[#This Row],[PERMEADO ETAPA 1  (m3)]]</f>
        <v>0</v>
      </c>
      <c r="M890" s="56" t="e">
        <f>1-(Tabla1[[#This Row],[VOLUMEN ENVIADO A RO (m3)]]-Tabla1[[#This Row],[VOLUMEN ENVIADO PERMEADO RO (m3)]])/Tabla1[[#This Row],[VOLUMEN ENVIADO A RO (m3)]]</f>
        <v>#DIV/0!</v>
      </c>
      <c r="N890" s="57">
        <f>('[1]Contadores Por Turno 2026'!N892-'[1]Contadores Por Turno 2026'!N891)/1000</f>
        <v>0</v>
      </c>
      <c r="O890" s="57">
        <f>('[1]Contadores Por Turno 2026'!O892-'[1]Contadores Por Turno 2026'!O891)</f>
        <v>0</v>
      </c>
      <c r="P890" s="57">
        <f>+Tabla1[[#This Row],[ENTRADA RO 1 (m3)]]-Tabla1[[#This Row],[PERMEADO ETAPA 1  (m3)]]</f>
        <v>0</v>
      </c>
      <c r="Q890" s="56" t="e">
        <f>1-(Tabla1[[#This Row],[VOLUMEN ENVIADO A RO (m3)]]-Tabla1[[#This Row],[VOLUMEN ENVIADO PERMEADO RO (m3)]])/Tabla1[[#This Row],[VOLUMEN ENVIADO A RO (m3)]]</f>
        <v>#DIV/0!</v>
      </c>
      <c r="R890" s="57">
        <v>0</v>
      </c>
      <c r="S890" s="57" t="e">
        <f>((#REF!-#REF!))</f>
        <v>#REF!</v>
      </c>
      <c r="T890" s="57" t="e">
        <f>Tabla1[[#This Row],[ENTRADA ETAPA 2 (m3)]]-Tabla1[[#This Row],[PERMEADO ETAPA 2 (m3)]]</f>
        <v>#REF!</v>
      </c>
      <c r="U890" s="56" t="s">
        <v>18</v>
      </c>
      <c r="V890" s="57">
        <f>Tabla1[[#This Row],[VOLUMEN ENVIADO PERMEADO RO (m3)]]</f>
        <v>0</v>
      </c>
      <c r="W890" s="101" t="e">
        <f>Tabla1[[#This Row],[TOTAL CONSUMO AGUA LIMPIA PRODUCCIÓN (m3)]]+Tabla1[[#This Row],[TOTAL CONSUMO AGUA RECHAZO PRODUCCIÓN (m3)]]</f>
        <v>#REF!</v>
      </c>
      <c r="X8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0" s="101">
        <v>0</v>
      </c>
      <c r="Z890" s="101"/>
      <c r="AA890" s="101" t="e">
        <f>+Tabla1[[#This Row],[VOLUMEN CONSUMO AGUA LIMPIA TINTORERIA (m3)]]</f>
        <v>#REF!</v>
      </c>
      <c r="AB890" s="104" t="e">
        <f>Tabla1[[#This Row],[VOLUMEN CONSUMO AGUA LIMPIA TINTORERIA (m3)]]/Tabla1[[#This Row],[TOTAL CONSUMO AGUA PRODUCCIÓN (m3)]]</f>
        <v>#REF!</v>
      </c>
      <c r="AC890" s="101" t="e">
        <f>Tabla1[[#This Row],[TOTAL CONSUMO AGUA LIMPIA PRODUCCIÓN (m3)]]-Tabla1[[#This Row],[VOLUMEN CONSUMO AGUA LIMPIA LAVANDERIA (m3)]]</f>
        <v>#REF!</v>
      </c>
      <c r="AD890" s="101">
        <v>0</v>
      </c>
      <c r="AE890" s="105"/>
      <c r="AF890" s="105">
        <v>65</v>
      </c>
      <c r="AG890" s="105">
        <v>45</v>
      </c>
      <c r="AH890" s="105">
        <f>Tabla1[[#This Row],[VOLUMEN CONSUMO AGUA LIMPIA LAVANDERIA (m3)]]</f>
        <v>0</v>
      </c>
      <c r="AI890" s="104" t="e">
        <f>Tabla1[[#This Row],[VOLUMEN CONSUMO AGUA LIMPIA LAVANDERIA (m3)]]/Tabla1[[#This Row],[TOTAL CONSUMO AGUA PRODUCCIÓN (m3)]]</f>
        <v>#REF!</v>
      </c>
      <c r="AJ890" s="105">
        <f>'[1]Contadores Por Turno 2026'!D892-'[1]Contadores Por Turno 2026'!D891</f>
        <v>0</v>
      </c>
      <c r="AK890" s="105">
        <v>0</v>
      </c>
      <c r="AL890" s="105"/>
      <c r="AM890" s="105">
        <v>19</v>
      </c>
      <c r="AN890" s="105">
        <v>0</v>
      </c>
      <c r="AO890" s="218">
        <f>'[1]Contadores Por Turno 2026'!R892-'[1]Contadores Por Turno 2026'!R891</f>
        <v>0</v>
      </c>
      <c r="AP890" s="104" t="str">
        <f t="shared" si="7"/>
        <v>%</v>
      </c>
      <c r="AQ890" s="218">
        <v>0</v>
      </c>
      <c r="AR890" s="218">
        <v>8</v>
      </c>
      <c r="AS890" s="105">
        <f>'[1]Contadores Por Turno 2026'!L892-'[1]Contadores Por Turno 2026'!L891</f>
        <v>0</v>
      </c>
      <c r="AT890" s="218" t="e">
        <f>#REF!-#REF!</f>
        <v>#REF!</v>
      </c>
      <c r="AU890" s="102">
        <f>'[1]Contadores Por Turno 2026'!U892-'[1]Contadores Por Turno 2026'!U891</f>
        <v>0</v>
      </c>
      <c r="AV890" s="102">
        <f>'[1]Contadores Por Turno 2026'!V892-'[1]Contadores Por Turno 2026'!V891</f>
        <v>0</v>
      </c>
      <c r="AW890" s="102">
        <f>'[1]Contadores Por Turno 2026'!W892-'[1]Contadores Por Turno 2026'!W891</f>
        <v>0</v>
      </c>
      <c r="AX890" s="102"/>
      <c r="AY890" s="345">
        <f>('[1]Contadores Por Turno 2026'!AD892-'[1]Contadores Por Turno 2026'!AD891)</f>
        <v>0</v>
      </c>
      <c r="AZ890" s="345">
        <f>('[1]Contadores Por Turno 2026'!S892-'[1]Contadores Por Turno 2026'!S891)/1000</f>
        <v>0</v>
      </c>
      <c r="BA890" s="225"/>
      <c r="BB890" s="4"/>
    </row>
    <row r="891" spans="1:54" ht="15.75" thickBot="1" x14ac:dyDescent="0.3">
      <c r="A891" s="23">
        <f>+A890</f>
        <v>46319</v>
      </c>
      <c r="B891" s="17">
        <v>2</v>
      </c>
      <c r="C891" s="17">
        <f>WEEKNUM(Tabla1[[#This Row],[FECHA]],2)</f>
        <v>43</v>
      </c>
      <c r="D891" s="17">
        <f>DAY(Tabla1[[#This Row],[FECHA]])</f>
        <v>24</v>
      </c>
      <c r="E891" s="17" t="e">
        <f>#REF!-#REF!</f>
        <v>#REF!</v>
      </c>
      <c r="F891" s="17" t="e">
        <f>#REF!-#REF!</f>
        <v>#REF!</v>
      </c>
      <c r="H89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1" s="17">
        <f>('[1]Contadores Por Turno 2026'!C893-'[1]Contadores Por Turno 2026'!C892)*10</f>
        <v>0</v>
      </c>
      <c r="J891" s="59">
        <f>Tabla1[[#This Row],[ENTRADA RO 1 (m3)]]</f>
        <v>0</v>
      </c>
      <c r="K891" s="59">
        <f>Tabla1[[#This Row],[RECHAZO ETAPA 1 (m3)]]</f>
        <v>0</v>
      </c>
      <c r="L891" s="59">
        <f>Tabla1[[#This Row],[PERMEADO ETAPA 1  (m3)]]</f>
        <v>0</v>
      </c>
      <c r="M891" s="58" t="e">
        <f>1-(Tabla1[[#This Row],[VOLUMEN ENVIADO A RO (m3)]]-Tabla1[[#This Row],[VOLUMEN ENVIADO PERMEADO RO (m3)]])/Tabla1[[#This Row],[VOLUMEN ENVIADO A RO (m3)]]</f>
        <v>#DIV/0!</v>
      </c>
      <c r="N891" s="59">
        <f>('[1]Contadores Por Turno 2026'!N893-'[1]Contadores Por Turno 2026'!N892)/1000</f>
        <v>0</v>
      </c>
      <c r="O891" s="59">
        <f>('[1]Contadores Por Turno 2026'!O893-'[1]Contadores Por Turno 2026'!O892)</f>
        <v>0</v>
      </c>
      <c r="P891" s="59">
        <f>+Tabla1[[#This Row],[ENTRADA RO 1 (m3)]]-Tabla1[[#This Row],[PERMEADO ETAPA 1  (m3)]]</f>
        <v>0</v>
      </c>
      <c r="Q891" s="58" t="e">
        <f>1-(Tabla1[[#This Row],[VOLUMEN ENVIADO A RO (m3)]]-Tabla1[[#This Row],[VOLUMEN ENVIADO PERMEADO RO (m3)]])/Tabla1[[#This Row],[VOLUMEN ENVIADO A RO (m3)]]</f>
        <v>#DIV/0!</v>
      </c>
      <c r="R891" s="59">
        <v>0</v>
      </c>
      <c r="S891" s="59" t="e">
        <f>((#REF!-#REF!))</f>
        <v>#REF!</v>
      </c>
      <c r="T891" s="59" t="e">
        <f>Tabla1[[#This Row],[ENTRADA ETAPA 2 (m3)]]-Tabla1[[#This Row],[PERMEADO ETAPA 2 (m3)]]</f>
        <v>#REF!</v>
      </c>
      <c r="U891" s="58" t="s">
        <v>18</v>
      </c>
      <c r="V891" s="59">
        <f>Tabla1[[#This Row],[VOLUMEN ENVIADO PERMEADO RO (m3)]]</f>
        <v>0</v>
      </c>
      <c r="W891" s="106" t="e">
        <f>Tabla1[[#This Row],[TOTAL CONSUMO AGUA LIMPIA PRODUCCIÓN (m3)]]+Tabla1[[#This Row],[TOTAL CONSUMO AGUA RECHAZO PRODUCCIÓN (m3)]]</f>
        <v>#REF!</v>
      </c>
      <c r="X8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1" s="106">
        <v>0</v>
      </c>
      <c r="Z891" s="106"/>
      <c r="AA891" s="106" t="e">
        <f>+Tabla1[[#This Row],[VOLUMEN CONSUMO AGUA LIMPIA TINTORERIA (m3)]]</f>
        <v>#REF!</v>
      </c>
      <c r="AB891" s="104" t="e">
        <f>Tabla1[[#This Row],[VOLUMEN CONSUMO AGUA LIMPIA TINTORERIA (m3)]]/Tabla1[[#This Row],[TOTAL CONSUMO AGUA PRODUCCIÓN (m3)]]</f>
        <v>#REF!</v>
      </c>
      <c r="AC891" s="106" t="e">
        <f>Tabla1[[#This Row],[TOTAL CONSUMO AGUA LIMPIA PRODUCCIÓN (m3)]]-Tabla1[[#This Row],[VOLUMEN CONSUMO AGUA LIMPIA LAVANDERIA (m3)]]</f>
        <v>#REF!</v>
      </c>
      <c r="AD891" s="106">
        <v>0</v>
      </c>
      <c r="AE891" s="110"/>
      <c r="AF891" s="110">
        <v>65</v>
      </c>
      <c r="AG891" s="110">
        <v>45</v>
      </c>
      <c r="AH891" s="110">
        <f>Tabla1[[#This Row],[VOLUMEN CONSUMO AGUA LIMPIA LAVANDERIA (m3)]]</f>
        <v>0</v>
      </c>
      <c r="AI891" s="104" t="e">
        <f>Tabla1[[#This Row],[VOLUMEN CONSUMO AGUA LIMPIA LAVANDERIA (m3)]]/Tabla1[[#This Row],[TOTAL CONSUMO AGUA PRODUCCIÓN (m3)]]</f>
        <v>#REF!</v>
      </c>
      <c r="AJ891" s="110">
        <f>'[1]Contadores Por Turno 2026'!D893-'[1]Contadores Por Turno 2026'!D892</f>
        <v>0</v>
      </c>
      <c r="AK891" s="110">
        <v>0</v>
      </c>
      <c r="AL891" s="110"/>
      <c r="AM891" s="110">
        <v>19</v>
      </c>
      <c r="AN891" s="110">
        <v>0</v>
      </c>
      <c r="AO891" s="219">
        <f>'[1]Contadores Por Turno 2026'!R893-'[1]Contadores Por Turno 2026'!R892</f>
        <v>0</v>
      </c>
      <c r="AP891" s="109" t="str">
        <f t="shared" si="7"/>
        <v>%</v>
      </c>
      <c r="AQ891" s="219">
        <v>3640</v>
      </c>
      <c r="AR891" s="219">
        <v>8</v>
      </c>
      <c r="AS891" s="110">
        <f>'[1]Contadores Por Turno 2026'!L893-'[1]Contadores Por Turno 2026'!L892</f>
        <v>0</v>
      </c>
      <c r="AT891" s="219" t="e">
        <f>#REF!-#REF!</f>
        <v>#REF!</v>
      </c>
      <c r="AU891" s="107">
        <f>'[1]Contadores Por Turno 2026'!U893-'[1]Contadores Por Turno 2026'!U892</f>
        <v>0</v>
      </c>
      <c r="AV891" s="107">
        <f>'[1]Contadores Por Turno 2026'!V893-'[1]Contadores Por Turno 2026'!V892</f>
        <v>0</v>
      </c>
      <c r="AW891" s="107">
        <f>'[1]Contadores Por Turno 2026'!W893-'[1]Contadores Por Turno 2026'!W892</f>
        <v>0</v>
      </c>
      <c r="AX891" s="107"/>
      <c r="AY891" s="346">
        <f>('[1]Contadores Por Turno 2026'!AD893-'[1]Contadores Por Turno 2026'!AD892)</f>
        <v>0</v>
      </c>
      <c r="AZ891" s="346">
        <f>('[1]Contadores Por Turno 2026'!S893-'[1]Contadores Por Turno 2026'!S892)/1000</f>
        <v>0</v>
      </c>
      <c r="BA891" s="225"/>
      <c r="BB891" s="4"/>
    </row>
    <row r="892" spans="1:54" ht="15.75" thickBot="1" x14ac:dyDescent="0.3">
      <c r="A892" s="27">
        <f>+A891</f>
        <v>46319</v>
      </c>
      <c r="B892" s="28">
        <v>3</v>
      </c>
      <c r="C892" s="28">
        <f>WEEKNUM(Tabla1[[#This Row],[FECHA]],2)</f>
        <v>43</v>
      </c>
      <c r="D892" s="28">
        <f>DAY(Tabla1[[#This Row],[FECHA]])</f>
        <v>24</v>
      </c>
      <c r="E892" s="28" t="e">
        <f>#REF!-#REF!</f>
        <v>#REF!</v>
      </c>
      <c r="F892" s="28" t="e">
        <f>#REF!-#REF!</f>
        <v>#REF!</v>
      </c>
      <c r="G892" s="28"/>
      <c r="H89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2" s="28">
        <f>('[1]Contadores Por Turno 2026'!C894-'[1]Contadores Por Turno 2026'!C893)*10</f>
        <v>0</v>
      </c>
      <c r="J892" s="61">
        <f>Tabla1[[#This Row],[ENTRADA RO 1 (m3)]]</f>
        <v>0</v>
      </c>
      <c r="K892" s="61">
        <f>Tabla1[[#This Row],[RECHAZO ETAPA 1 (m3)]]</f>
        <v>0</v>
      </c>
      <c r="L892" s="61">
        <f>Tabla1[[#This Row],[PERMEADO ETAPA 1  (m3)]]</f>
        <v>0</v>
      </c>
      <c r="M892" s="60" t="e">
        <f>1-(Tabla1[[#This Row],[VOLUMEN ENVIADO A RO (m3)]]-Tabla1[[#This Row],[VOLUMEN ENVIADO PERMEADO RO (m3)]])/Tabla1[[#This Row],[VOLUMEN ENVIADO A RO (m3)]]</f>
        <v>#DIV/0!</v>
      </c>
      <c r="N892" s="61">
        <f>('[1]Contadores Por Turno 2026'!N894-'[1]Contadores Por Turno 2026'!N893)/1000</f>
        <v>0</v>
      </c>
      <c r="O892" s="61">
        <f>('[1]Contadores Por Turno 2026'!O894-'[1]Contadores Por Turno 2026'!O893)</f>
        <v>0</v>
      </c>
      <c r="P892" s="61">
        <f>+Tabla1[[#This Row],[ENTRADA RO 1 (m3)]]-Tabla1[[#This Row],[PERMEADO ETAPA 1  (m3)]]</f>
        <v>0</v>
      </c>
      <c r="Q892" s="60" t="e">
        <f>1-(Tabla1[[#This Row],[VOLUMEN ENVIADO A RO (m3)]]-Tabla1[[#This Row],[VOLUMEN ENVIADO PERMEADO RO (m3)]])/Tabla1[[#This Row],[VOLUMEN ENVIADO A RO (m3)]]</f>
        <v>#DIV/0!</v>
      </c>
      <c r="R892" s="61">
        <v>0</v>
      </c>
      <c r="S892" s="61" t="e">
        <f>((#REF!-#REF!))</f>
        <v>#REF!</v>
      </c>
      <c r="T892" s="61" t="e">
        <f>Tabla1[[#This Row],[ENTRADA ETAPA 2 (m3)]]-Tabla1[[#This Row],[PERMEADO ETAPA 2 (m3)]]</f>
        <v>#REF!</v>
      </c>
      <c r="U892" s="60" t="s">
        <v>18</v>
      </c>
      <c r="V892" s="61">
        <f>Tabla1[[#This Row],[VOLUMEN ENVIADO PERMEADO RO (m3)]]</f>
        <v>0</v>
      </c>
      <c r="W892" s="111" t="e">
        <f>Tabla1[[#This Row],[TOTAL CONSUMO AGUA LIMPIA PRODUCCIÓN (m3)]]+Tabla1[[#This Row],[TOTAL CONSUMO AGUA RECHAZO PRODUCCIÓN (m3)]]</f>
        <v>#REF!</v>
      </c>
      <c r="X89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2" s="111">
        <v>0</v>
      </c>
      <c r="Z892" s="111"/>
      <c r="AA892" s="111" t="e">
        <f>+Tabla1[[#This Row],[VOLUMEN CONSUMO AGUA LIMPIA TINTORERIA (m3)]]</f>
        <v>#REF!</v>
      </c>
      <c r="AB892" s="104" t="e">
        <f>Tabla1[[#This Row],[VOLUMEN CONSUMO AGUA LIMPIA TINTORERIA (m3)]]/Tabla1[[#This Row],[TOTAL CONSUMO AGUA PRODUCCIÓN (m3)]]</f>
        <v>#REF!</v>
      </c>
      <c r="AC892" s="111" t="e">
        <f>Tabla1[[#This Row],[TOTAL CONSUMO AGUA LIMPIA PRODUCCIÓN (m3)]]-Tabla1[[#This Row],[VOLUMEN CONSUMO AGUA LIMPIA LAVANDERIA (m3)]]</f>
        <v>#REF!</v>
      </c>
      <c r="AD892" s="111">
        <v>0</v>
      </c>
      <c r="AE892" s="115"/>
      <c r="AF892" s="115">
        <v>65</v>
      </c>
      <c r="AG892" s="115">
        <v>45</v>
      </c>
      <c r="AH892" s="115">
        <f>Tabla1[[#This Row],[VOLUMEN CONSUMO AGUA LIMPIA LAVANDERIA (m3)]]</f>
        <v>0</v>
      </c>
      <c r="AI892" s="104" t="e">
        <f>Tabla1[[#This Row],[VOLUMEN CONSUMO AGUA LIMPIA LAVANDERIA (m3)]]/Tabla1[[#This Row],[TOTAL CONSUMO AGUA PRODUCCIÓN (m3)]]</f>
        <v>#REF!</v>
      </c>
      <c r="AJ892" s="115">
        <f>'[1]Contadores Por Turno 2026'!D894-'[1]Contadores Por Turno 2026'!D893</f>
        <v>0</v>
      </c>
      <c r="AK892" s="115">
        <v>0</v>
      </c>
      <c r="AL892" s="115"/>
      <c r="AM892" s="115">
        <v>19</v>
      </c>
      <c r="AN892" s="115">
        <v>0</v>
      </c>
      <c r="AO892" s="220">
        <f>'[1]Contadores Por Turno 2026'!R894-'[1]Contadores Por Turno 2026'!R893</f>
        <v>0</v>
      </c>
      <c r="AP892" s="114" t="str">
        <f t="shared" si="7"/>
        <v>%</v>
      </c>
      <c r="AQ892" s="220">
        <v>0</v>
      </c>
      <c r="AR892" s="220">
        <v>8</v>
      </c>
      <c r="AS892" s="115">
        <f>'[1]Contadores Por Turno 2026'!L894-'[1]Contadores Por Turno 2026'!L893</f>
        <v>0</v>
      </c>
      <c r="AT892" s="220" t="e">
        <f>#REF!-#REF!</f>
        <v>#REF!</v>
      </c>
      <c r="AU892" s="112">
        <f>'[1]Contadores Por Turno 2026'!U894-'[1]Contadores Por Turno 2026'!U893</f>
        <v>0</v>
      </c>
      <c r="AV892" s="112">
        <f>'[1]Contadores Por Turno 2026'!V894-'[1]Contadores Por Turno 2026'!V893</f>
        <v>0</v>
      </c>
      <c r="AW892" s="112">
        <f>'[1]Contadores Por Turno 2026'!W894-'[1]Contadores Por Turno 2026'!W893</f>
        <v>0</v>
      </c>
      <c r="AX892" s="112"/>
      <c r="AY892" s="112">
        <f>('[1]Contadores Por Turno 2026'!AD894-'[1]Contadores Por Turno 2026'!AD893)</f>
        <v>0</v>
      </c>
      <c r="AZ892" s="112">
        <f>('[1]Contadores Por Turno 2026'!S894-'[1]Contadores Por Turno 2026'!S893)/1000</f>
        <v>0</v>
      </c>
      <c r="BA892" s="225"/>
      <c r="BB892" s="4"/>
    </row>
    <row r="893" spans="1:54" ht="15.75" thickBot="1" x14ac:dyDescent="0.3">
      <c r="A893" s="25">
        <f>+A892+1</f>
        <v>46320</v>
      </c>
      <c r="B893" s="26">
        <v>1</v>
      </c>
      <c r="C893" s="26">
        <f>WEEKNUM(Tabla1[[#This Row],[FECHA]],2)</f>
        <v>43</v>
      </c>
      <c r="D893" s="26">
        <f>DAY(Tabla1[[#This Row],[FECHA]])</f>
        <v>25</v>
      </c>
      <c r="E893" s="26" t="e">
        <f>#REF!-#REF!</f>
        <v>#REF!</v>
      </c>
      <c r="F893" s="26" t="e">
        <f>#REF!-#REF!</f>
        <v>#REF!</v>
      </c>
      <c r="G893" s="26"/>
      <c r="H8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3" s="26">
        <f>('[1]Contadores Por Turno 2026'!C895-'[1]Contadores Por Turno 2026'!C894)*10</f>
        <v>0</v>
      </c>
      <c r="J893" s="57">
        <f>Tabla1[[#This Row],[ENTRADA RO 1 (m3)]]</f>
        <v>0</v>
      </c>
      <c r="K893" s="57">
        <f>Tabla1[[#This Row],[RECHAZO ETAPA 1 (m3)]]</f>
        <v>0</v>
      </c>
      <c r="L893" s="57">
        <f>Tabla1[[#This Row],[PERMEADO ETAPA 1  (m3)]]</f>
        <v>0</v>
      </c>
      <c r="M893" s="56" t="e">
        <f>1-(Tabla1[[#This Row],[VOLUMEN ENVIADO A RO (m3)]]-Tabla1[[#This Row],[VOLUMEN ENVIADO PERMEADO RO (m3)]])/Tabla1[[#This Row],[VOLUMEN ENVIADO A RO (m3)]]</f>
        <v>#DIV/0!</v>
      </c>
      <c r="N893" s="57">
        <f>('[1]Contadores Por Turno 2026'!N895-'[1]Contadores Por Turno 2026'!N894)/1000</f>
        <v>0</v>
      </c>
      <c r="O893" s="57">
        <f>('[1]Contadores Por Turno 2026'!O895-'[1]Contadores Por Turno 2026'!O894)</f>
        <v>0</v>
      </c>
      <c r="P893" s="57">
        <f>+Tabla1[[#This Row],[ENTRADA RO 1 (m3)]]-Tabla1[[#This Row],[PERMEADO ETAPA 1  (m3)]]</f>
        <v>0</v>
      </c>
      <c r="Q893" s="56" t="e">
        <f>1-(Tabla1[[#This Row],[VOLUMEN ENVIADO A RO (m3)]]-Tabla1[[#This Row],[VOLUMEN ENVIADO PERMEADO RO (m3)]])/Tabla1[[#This Row],[VOLUMEN ENVIADO A RO (m3)]]</f>
        <v>#DIV/0!</v>
      </c>
      <c r="R893" s="57">
        <v>0</v>
      </c>
      <c r="S893" s="57" t="e">
        <f>((#REF!-#REF!))</f>
        <v>#REF!</v>
      </c>
      <c r="T893" s="57" t="e">
        <f>Tabla1[[#This Row],[ENTRADA ETAPA 2 (m3)]]-Tabla1[[#This Row],[PERMEADO ETAPA 2 (m3)]]</f>
        <v>#REF!</v>
      </c>
      <c r="U893" s="56" t="s">
        <v>18</v>
      </c>
      <c r="V893" s="57">
        <f>Tabla1[[#This Row],[VOLUMEN ENVIADO PERMEADO RO (m3)]]</f>
        <v>0</v>
      </c>
      <c r="W893" s="101" t="e">
        <f>Tabla1[[#This Row],[TOTAL CONSUMO AGUA LIMPIA PRODUCCIÓN (m3)]]+Tabla1[[#This Row],[TOTAL CONSUMO AGUA RECHAZO PRODUCCIÓN (m3)]]</f>
        <v>#REF!</v>
      </c>
      <c r="X8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3" s="101">
        <v>0</v>
      </c>
      <c r="Z893" s="101"/>
      <c r="AA893" s="101" t="e">
        <f>+Tabla1[[#This Row],[VOLUMEN CONSUMO AGUA LIMPIA TINTORERIA (m3)]]</f>
        <v>#REF!</v>
      </c>
      <c r="AB893" s="104" t="e">
        <f>Tabla1[[#This Row],[VOLUMEN CONSUMO AGUA LIMPIA TINTORERIA (m3)]]/Tabla1[[#This Row],[TOTAL CONSUMO AGUA PRODUCCIÓN (m3)]]</f>
        <v>#REF!</v>
      </c>
      <c r="AC893" s="101" t="e">
        <f>Tabla1[[#This Row],[TOTAL CONSUMO AGUA LIMPIA PRODUCCIÓN (m3)]]-Tabla1[[#This Row],[VOLUMEN CONSUMO AGUA LIMPIA LAVANDERIA (m3)]]</f>
        <v>#REF!</v>
      </c>
      <c r="AD893" s="101">
        <v>0</v>
      </c>
      <c r="AE893" s="105"/>
      <c r="AF893" s="105">
        <v>65</v>
      </c>
      <c r="AG893" s="105">
        <v>45</v>
      </c>
      <c r="AH893" s="105">
        <f>Tabla1[[#This Row],[VOLUMEN CONSUMO AGUA LIMPIA LAVANDERIA (m3)]]</f>
        <v>0</v>
      </c>
      <c r="AI893" s="104" t="e">
        <f>Tabla1[[#This Row],[VOLUMEN CONSUMO AGUA LIMPIA LAVANDERIA (m3)]]/Tabla1[[#This Row],[TOTAL CONSUMO AGUA PRODUCCIÓN (m3)]]</f>
        <v>#REF!</v>
      </c>
      <c r="AJ893" s="105">
        <f>'[1]Contadores Por Turno 2026'!D895-'[1]Contadores Por Turno 2026'!D894</f>
        <v>0</v>
      </c>
      <c r="AK893" s="105">
        <v>0</v>
      </c>
      <c r="AL893" s="105"/>
      <c r="AM893" s="105">
        <v>19</v>
      </c>
      <c r="AN893" s="105">
        <v>0</v>
      </c>
      <c r="AO893" s="218">
        <f>'[1]Contadores Por Turno 2026'!R895-'[1]Contadores Por Turno 2026'!R894</f>
        <v>0</v>
      </c>
      <c r="AP893" s="104" t="str">
        <f t="shared" si="7"/>
        <v>%</v>
      </c>
      <c r="AQ893" s="218">
        <v>0</v>
      </c>
      <c r="AR893" s="218">
        <v>8</v>
      </c>
      <c r="AS893" s="105">
        <f>'[1]Contadores Por Turno 2026'!L895-'[1]Contadores Por Turno 2026'!L894</f>
        <v>0</v>
      </c>
      <c r="AT893" s="218" t="e">
        <f>#REF!-#REF!</f>
        <v>#REF!</v>
      </c>
      <c r="AU893" s="102">
        <f>'[1]Contadores Por Turno 2026'!U895-'[1]Contadores Por Turno 2026'!U894</f>
        <v>0</v>
      </c>
      <c r="AV893" s="102">
        <f>'[1]Contadores Por Turno 2026'!V895-'[1]Contadores Por Turno 2026'!V894</f>
        <v>0</v>
      </c>
      <c r="AW893" s="102">
        <f>'[1]Contadores Por Turno 2026'!W895-'[1]Contadores Por Turno 2026'!W894</f>
        <v>0</v>
      </c>
      <c r="AX893" s="102"/>
      <c r="AY893" s="345">
        <f>('[1]Contadores Por Turno 2026'!AD895-'[1]Contadores Por Turno 2026'!AD894)</f>
        <v>0</v>
      </c>
      <c r="AZ893" s="345">
        <f>('[1]Contadores Por Turno 2026'!S895-'[1]Contadores Por Turno 2026'!S894)/1000</f>
        <v>0</v>
      </c>
      <c r="BA893" s="225"/>
      <c r="BB893" s="4"/>
    </row>
    <row r="894" spans="1:54" ht="15.75" thickBot="1" x14ac:dyDescent="0.3">
      <c r="A894" s="23">
        <f>+A893</f>
        <v>46320</v>
      </c>
      <c r="B894" s="17">
        <v>2</v>
      </c>
      <c r="C894" s="17">
        <f>WEEKNUM(Tabla1[[#This Row],[FECHA]],2)</f>
        <v>43</v>
      </c>
      <c r="D894" s="17">
        <f>DAY(Tabla1[[#This Row],[FECHA]])</f>
        <v>25</v>
      </c>
      <c r="E894" s="17" t="e">
        <f>#REF!-#REF!</f>
        <v>#REF!</v>
      </c>
      <c r="F894" s="17" t="e">
        <f>#REF!-#REF!</f>
        <v>#REF!</v>
      </c>
      <c r="H89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4" s="17">
        <f>('[1]Contadores Por Turno 2026'!C896-'[1]Contadores Por Turno 2026'!C895)*10</f>
        <v>0</v>
      </c>
      <c r="J894" s="59">
        <f>Tabla1[[#This Row],[ENTRADA RO 1 (m3)]]</f>
        <v>0</v>
      </c>
      <c r="K894" s="59">
        <f>Tabla1[[#This Row],[RECHAZO ETAPA 1 (m3)]]</f>
        <v>0</v>
      </c>
      <c r="L894" s="59">
        <f>Tabla1[[#This Row],[PERMEADO ETAPA 1  (m3)]]</f>
        <v>0</v>
      </c>
      <c r="M894" s="58" t="e">
        <f>1-(Tabla1[[#This Row],[VOLUMEN ENVIADO A RO (m3)]]-Tabla1[[#This Row],[VOLUMEN ENVIADO PERMEADO RO (m3)]])/Tabla1[[#This Row],[VOLUMEN ENVIADO A RO (m3)]]</f>
        <v>#DIV/0!</v>
      </c>
      <c r="N894" s="59">
        <f>('[1]Contadores Por Turno 2026'!N896-'[1]Contadores Por Turno 2026'!N895)/1000</f>
        <v>0</v>
      </c>
      <c r="O894" s="59">
        <f>('[1]Contadores Por Turno 2026'!O896-'[1]Contadores Por Turno 2026'!O895)</f>
        <v>0</v>
      </c>
      <c r="P894" s="59">
        <f>+Tabla1[[#This Row],[ENTRADA RO 1 (m3)]]-Tabla1[[#This Row],[PERMEADO ETAPA 1  (m3)]]</f>
        <v>0</v>
      </c>
      <c r="Q894" s="58" t="e">
        <f>1-(Tabla1[[#This Row],[VOLUMEN ENVIADO A RO (m3)]]-Tabla1[[#This Row],[VOLUMEN ENVIADO PERMEADO RO (m3)]])/Tabla1[[#This Row],[VOLUMEN ENVIADO A RO (m3)]]</f>
        <v>#DIV/0!</v>
      </c>
      <c r="R894" s="59">
        <v>0</v>
      </c>
      <c r="S894" s="59" t="e">
        <f>((#REF!-#REF!))</f>
        <v>#REF!</v>
      </c>
      <c r="T894" s="59" t="e">
        <f>Tabla1[[#This Row],[ENTRADA ETAPA 2 (m3)]]-Tabla1[[#This Row],[PERMEADO ETAPA 2 (m3)]]</f>
        <v>#REF!</v>
      </c>
      <c r="U894" s="58" t="s">
        <v>18</v>
      </c>
      <c r="V894" s="59">
        <f>Tabla1[[#This Row],[VOLUMEN ENVIADO PERMEADO RO (m3)]]</f>
        <v>0</v>
      </c>
      <c r="W894" s="106" t="e">
        <f>Tabla1[[#This Row],[TOTAL CONSUMO AGUA LIMPIA PRODUCCIÓN (m3)]]+Tabla1[[#This Row],[TOTAL CONSUMO AGUA RECHAZO PRODUCCIÓN (m3)]]</f>
        <v>#REF!</v>
      </c>
      <c r="X8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4" s="106">
        <v>0</v>
      </c>
      <c r="Z894" s="106"/>
      <c r="AA894" s="106" t="e">
        <f>+Tabla1[[#This Row],[VOLUMEN CONSUMO AGUA LIMPIA TINTORERIA (m3)]]</f>
        <v>#REF!</v>
      </c>
      <c r="AB894" s="104" t="e">
        <f>Tabla1[[#This Row],[VOLUMEN CONSUMO AGUA LIMPIA TINTORERIA (m3)]]/Tabla1[[#This Row],[TOTAL CONSUMO AGUA PRODUCCIÓN (m3)]]</f>
        <v>#REF!</v>
      </c>
      <c r="AC894" s="106" t="e">
        <f>Tabla1[[#This Row],[TOTAL CONSUMO AGUA LIMPIA PRODUCCIÓN (m3)]]-Tabla1[[#This Row],[VOLUMEN CONSUMO AGUA LIMPIA LAVANDERIA (m3)]]</f>
        <v>#REF!</v>
      </c>
      <c r="AD894" s="106">
        <v>0</v>
      </c>
      <c r="AE894" s="110"/>
      <c r="AF894" s="110">
        <v>65</v>
      </c>
      <c r="AG894" s="110">
        <v>45</v>
      </c>
      <c r="AH894" s="110">
        <f>Tabla1[[#This Row],[VOLUMEN CONSUMO AGUA LIMPIA LAVANDERIA (m3)]]</f>
        <v>0</v>
      </c>
      <c r="AI894" s="104" t="e">
        <f>Tabla1[[#This Row],[VOLUMEN CONSUMO AGUA LIMPIA LAVANDERIA (m3)]]/Tabla1[[#This Row],[TOTAL CONSUMO AGUA PRODUCCIÓN (m3)]]</f>
        <v>#REF!</v>
      </c>
      <c r="AJ894" s="110">
        <f>'[1]Contadores Por Turno 2026'!D896-'[1]Contadores Por Turno 2026'!D895</f>
        <v>0</v>
      </c>
      <c r="AK894" s="110">
        <v>0</v>
      </c>
      <c r="AL894" s="110"/>
      <c r="AM894" s="110">
        <v>19</v>
      </c>
      <c r="AN894" s="110">
        <v>0</v>
      </c>
      <c r="AO894" s="219">
        <f>'[1]Contadores Por Turno 2026'!R896-'[1]Contadores Por Turno 2026'!R895</f>
        <v>0</v>
      </c>
      <c r="AP894" s="109" t="str">
        <f t="shared" si="7"/>
        <v>%</v>
      </c>
      <c r="AQ894" s="219">
        <v>0</v>
      </c>
      <c r="AR894" s="219">
        <v>8</v>
      </c>
      <c r="AS894" s="110">
        <f>'[1]Contadores Por Turno 2026'!L896-'[1]Contadores Por Turno 2026'!L895</f>
        <v>0</v>
      </c>
      <c r="AT894" s="219" t="e">
        <f>#REF!-#REF!</f>
        <v>#REF!</v>
      </c>
      <c r="AU894" s="107">
        <f>'[1]Contadores Por Turno 2026'!U896-'[1]Contadores Por Turno 2026'!U895</f>
        <v>0</v>
      </c>
      <c r="AV894" s="107">
        <f>'[1]Contadores Por Turno 2026'!V896-'[1]Contadores Por Turno 2026'!V895</f>
        <v>0</v>
      </c>
      <c r="AW894" s="107">
        <f>'[1]Contadores Por Turno 2026'!W896-'[1]Contadores Por Turno 2026'!W895</f>
        <v>0</v>
      </c>
      <c r="AX894" s="107"/>
      <c r="AY894" s="346">
        <f>('[1]Contadores Por Turno 2026'!AD896-'[1]Contadores Por Turno 2026'!AD895)</f>
        <v>0</v>
      </c>
      <c r="AZ894" s="346">
        <f>('[1]Contadores Por Turno 2026'!S896-'[1]Contadores Por Turno 2026'!S895)/1000</f>
        <v>0</v>
      </c>
      <c r="BA894" s="225"/>
      <c r="BB894" s="4"/>
    </row>
    <row r="895" spans="1:54" ht="15.75" thickBot="1" x14ac:dyDescent="0.3">
      <c r="A895" s="27">
        <f>+A894</f>
        <v>46320</v>
      </c>
      <c r="B895" s="28">
        <v>3</v>
      </c>
      <c r="C895" s="28">
        <f>WEEKNUM(Tabla1[[#This Row],[FECHA]],2)</f>
        <v>43</v>
      </c>
      <c r="D895" s="28">
        <f>DAY(Tabla1[[#This Row],[FECHA]])</f>
        <v>25</v>
      </c>
      <c r="E895" s="28" t="e">
        <f>#REF!-#REF!</f>
        <v>#REF!</v>
      </c>
      <c r="F895" s="28" t="e">
        <f>#REF!-#REF!</f>
        <v>#REF!</v>
      </c>
      <c r="G895" s="28"/>
      <c r="H89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5" s="28">
        <f>('[1]Contadores Por Turno 2026'!C897-'[1]Contadores Por Turno 2026'!C896)*10</f>
        <v>0</v>
      </c>
      <c r="J895" s="61">
        <f>Tabla1[[#This Row],[ENTRADA RO 1 (m3)]]</f>
        <v>0</v>
      </c>
      <c r="K895" s="61">
        <f>Tabla1[[#This Row],[RECHAZO ETAPA 1 (m3)]]</f>
        <v>0</v>
      </c>
      <c r="L895" s="61">
        <f>Tabla1[[#This Row],[PERMEADO ETAPA 1  (m3)]]</f>
        <v>0</v>
      </c>
      <c r="M895" s="60" t="e">
        <f>1-(Tabla1[[#This Row],[VOLUMEN ENVIADO A RO (m3)]]-Tabla1[[#This Row],[VOLUMEN ENVIADO PERMEADO RO (m3)]])/Tabla1[[#This Row],[VOLUMEN ENVIADO A RO (m3)]]</f>
        <v>#DIV/0!</v>
      </c>
      <c r="N895" s="61">
        <f>('[1]Contadores Por Turno 2026'!N897-'[1]Contadores Por Turno 2026'!N896)/1000</f>
        <v>0</v>
      </c>
      <c r="O895" s="61">
        <f>('[1]Contadores Por Turno 2026'!O897-'[1]Contadores Por Turno 2026'!O896)</f>
        <v>0</v>
      </c>
      <c r="P895" s="61">
        <f>+Tabla1[[#This Row],[ENTRADA RO 1 (m3)]]-Tabla1[[#This Row],[PERMEADO ETAPA 1  (m3)]]</f>
        <v>0</v>
      </c>
      <c r="Q895" s="60" t="e">
        <f>1-(Tabla1[[#This Row],[VOLUMEN ENVIADO A RO (m3)]]-Tabla1[[#This Row],[VOLUMEN ENVIADO PERMEADO RO (m3)]])/Tabla1[[#This Row],[VOLUMEN ENVIADO A RO (m3)]]</f>
        <v>#DIV/0!</v>
      </c>
      <c r="R895" s="61">
        <v>0</v>
      </c>
      <c r="S895" s="61" t="e">
        <f>((#REF!-#REF!))</f>
        <v>#REF!</v>
      </c>
      <c r="T895" s="61" t="e">
        <f>Tabla1[[#This Row],[ENTRADA ETAPA 2 (m3)]]-Tabla1[[#This Row],[PERMEADO ETAPA 2 (m3)]]</f>
        <v>#REF!</v>
      </c>
      <c r="U895" s="60" t="s">
        <v>18</v>
      </c>
      <c r="V895" s="61">
        <f>Tabla1[[#This Row],[VOLUMEN ENVIADO PERMEADO RO (m3)]]</f>
        <v>0</v>
      </c>
      <c r="W895" s="111" t="e">
        <f>Tabla1[[#This Row],[TOTAL CONSUMO AGUA LIMPIA PRODUCCIÓN (m3)]]+Tabla1[[#This Row],[TOTAL CONSUMO AGUA RECHAZO PRODUCCIÓN (m3)]]</f>
        <v>#REF!</v>
      </c>
      <c r="X89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5" s="111">
        <v>0</v>
      </c>
      <c r="Z895" s="111"/>
      <c r="AA895" s="111" t="e">
        <f>+Tabla1[[#This Row],[VOLUMEN CONSUMO AGUA LIMPIA TINTORERIA (m3)]]</f>
        <v>#REF!</v>
      </c>
      <c r="AB895" s="104" t="e">
        <f>Tabla1[[#This Row],[VOLUMEN CONSUMO AGUA LIMPIA TINTORERIA (m3)]]/Tabla1[[#This Row],[TOTAL CONSUMO AGUA PRODUCCIÓN (m3)]]</f>
        <v>#REF!</v>
      </c>
      <c r="AC895" s="111" t="e">
        <f>Tabla1[[#This Row],[TOTAL CONSUMO AGUA LIMPIA PRODUCCIÓN (m3)]]-Tabla1[[#This Row],[VOLUMEN CONSUMO AGUA LIMPIA LAVANDERIA (m3)]]</f>
        <v>#REF!</v>
      </c>
      <c r="AD895" s="111">
        <v>0</v>
      </c>
      <c r="AE895" s="115"/>
      <c r="AF895" s="115">
        <v>65</v>
      </c>
      <c r="AG895" s="115">
        <v>45</v>
      </c>
      <c r="AH895" s="115">
        <f>Tabla1[[#This Row],[VOLUMEN CONSUMO AGUA LIMPIA LAVANDERIA (m3)]]</f>
        <v>0</v>
      </c>
      <c r="AI895" s="104" t="e">
        <f>Tabla1[[#This Row],[VOLUMEN CONSUMO AGUA LIMPIA LAVANDERIA (m3)]]/Tabla1[[#This Row],[TOTAL CONSUMO AGUA PRODUCCIÓN (m3)]]</f>
        <v>#REF!</v>
      </c>
      <c r="AJ895" s="115">
        <f>'[1]Contadores Por Turno 2026'!D897-'[1]Contadores Por Turno 2026'!D896</f>
        <v>0</v>
      </c>
      <c r="AK895" s="115">
        <v>0</v>
      </c>
      <c r="AL895" s="115"/>
      <c r="AM895" s="115">
        <v>19</v>
      </c>
      <c r="AN895" s="115">
        <v>0</v>
      </c>
      <c r="AO895" s="220">
        <f>'[1]Contadores Por Turno 2026'!R897-'[1]Contadores Por Turno 2026'!R896</f>
        <v>0</v>
      </c>
      <c r="AP895" s="114" t="str">
        <f t="shared" si="7"/>
        <v>%</v>
      </c>
      <c r="AQ895" s="220">
        <v>0</v>
      </c>
      <c r="AR895" s="220">
        <v>8</v>
      </c>
      <c r="AS895" s="115">
        <f>'[1]Contadores Por Turno 2026'!L897-'[1]Contadores Por Turno 2026'!L896</f>
        <v>0</v>
      </c>
      <c r="AT895" s="220" t="e">
        <f>#REF!-#REF!</f>
        <v>#REF!</v>
      </c>
      <c r="AU895" s="112">
        <f>'[1]Contadores Por Turno 2026'!U897-'[1]Contadores Por Turno 2026'!U896</f>
        <v>0</v>
      </c>
      <c r="AV895" s="112">
        <f>'[1]Contadores Por Turno 2026'!V897-'[1]Contadores Por Turno 2026'!V896</f>
        <v>0</v>
      </c>
      <c r="AW895" s="112">
        <f>'[1]Contadores Por Turno 2026'!W897-'[1]Contadores Por Turno 2026'!W896</f>
        <v>0</v>
      </c>
      <c r="AX895" s="112"/>
      <c r="AY895" s="112">
        <f>('[1]Contadores Por Turno 2026'!AD897-'[1]Contadores Por Turno 2026'!AD896)</f>
        <v>0</v>
      </c>
      <c r="AZ895" s="112">
        <f>('[1]Contadores Por Turno 2026'!S897-'[1]Contadores Por Turno 2026'!S896)/1000</f>
        <v>0</v>
      </c>
      <c r="BA895" s="225"/>
      <c r="BB895" s="4"/>
    </row>
    <row r="896" spans="1:54" ht="15.75" thickBot="1" x14ac:dyDescent="0.3">
      <c r="A896" s="25">
        <f>+A895+1</f>
        <v>46321</v>
      </c>
      <c r="B896" s="26">
        <v>1</v>
      </c>
      <c r="C896" s="26">
        <f>WEEKNUM(Tabla1[[#This Row],[FECHA]],2)</f>
        <v>44</v>
      </c>
      <c r="D896" s="26">
        <f>DAY(Tabla1[[#This Row],[FECHA]])</f>
        <v>26</v>
      </c>
      <c r="E896" s="26" t="e">
        <f>#REF!-#REF!</f>
        <v>#REF!</v>
      </c>
      <c r="F896" s="26" t="e">
        <f>#REF!-#REF!</f>
        <v>#REF!</v>
      </c>
      <c r="G896" s="26"/>
      <c r="H8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6" s="26">
        <f>('[1]Contadores Por Turno 2026'!C898-'[1]Contadores Por Turno 2026'!C897)*10</f>
        <v>0</v>
      </c>
      <c r="J896" s="57">
        <f>Tabla1[[#This Row],[ENTRADA RO 1 (m3)]]</f>
        <v>0</v>
      </c>
      <c r="K896" s="57">
        <f>Tabla1[[#This Row],[RECHAZO ETAPA 1 (m3)]]</f>
        <v>0</v>
      </c>
      <c r="L896" s="57">
        <f>Tabla1[[#This Row],[PERMEADO ETAPA 1  (m3)]]</f>
        <v>0</v>
      </c>
      <c r="M896" s="56" t="e">
        <f>1-(Tabla1[[#This Row],[VOLUMEN ENVIADO A RO (m3)]]-Tabla1[[#This Row],[VOLUMEN ENVIADO PERMEADO RO (m3)]])/Tabla1[[#This Row],[VOLUMEN ENVIADO A RO (m3)]]</f>
        <v>#DIV/0!</v>
      </c>
      <c r="N896" s="57">
        <f>('[1]Contadores Por Turno 2026'!N898-'[1]Contadores Por Turno 2026'!N897)/1000</f>
        <v>0</v>
      </c>
      <c r="O896" s="57">
        <f>('[1]Contadores Por Turno 2026'!O898-'[1]Contadores Por Turno 2026'!O897)</f>
        <v>0</v>
      </c>
      <c r="P896" s="57">
        <f>+Tabla1[[#This Row],[ENTRADA RO 1 (m3)]]-Tabla1[[#This Row],[PERMEADO ETAPA 1  (m3)]]</f>
        <v>0</v>
      </c>
      <c r="Q896" s="56" t="e">
        <f>1-(Tabla1[[#This Row],[VOLUMEN ENVIADO A RO (m3)]]-Tabla1[[#This Row],[VOLUMEN ENVIADO PERMEADO RO (m3)]])/Tabla1[[#This Row],[VOLUMEN ENVIADO A RO (m3)]]</f>
        <v>#DIV/0!</v>
      </c>
      <c r="R896" s="57">
        <v>0</v>
      </c>
      <c r="S896" s="57" t="e">
        <f>((#REF!-#REF!))</f>
        <v>#REF!</v>
      </c>
      <c r="T896" s="57" t="e">
        <f>Tabla1[[#This Row],[ENTRADA ETAPA 2 (m3)]]-Tabla1[[#This Row],[PERMEADO ETAPA 2 (m3)]]</f>
        <v>#REF!</v>
      </c>
      <c r="U896" s="56" t="s">
        <v>18</v>
      </c>
      <c r="V896" s="57">
        <f>Tabla1[[#This Row],[VOLUMEN ENVIADO PERMEADO RO (m3)]]</f>
        <v>0</v>
      </c>
      <c r="W896" s="101" t="e">
        <f>Tabla1[[#This Row],[TOTAL CONSUMO AGUA LIMPIA PRODUCCIÓN (m3)]]+Tabla1[[#This Row],[TOTAL CONSUMO AGUA RECHAZO PRODUCCIÓN (m3)]]</f>
        <v>#REF!</v>
      </c>
      <c r="X8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6" s="101">
        <v>0</v>
      </c>
      <c r="Z896" s="101"/>
      <c r="AA896" s="101" t="e">
        <f>+Tabla1[[#This Row],[VOLUMEN CONSUMO AGUA LIMPIA TINTORERIA (m3)]]</f>
        <v>#REF!</v>
      </c>
      <c r="AB896" s="104" t="e">
        <f>Tabla1[[#This Row],[VOLUMEN CONSUMO AGUA LIMPIA TINTORERIA (m3)]]/Tabla1[[#This Row],[TOTAL CONSUMO AGUA PRODUCCIÓN (m3)]]</f>
        <v>#REF!</v>
      </c>
      <c r="AC896" s="101" t="e">
        <f>Tabla1[[#This Row],[TOTAL CONSUMO AGUA LIMPIA PRODUCCIÓN (m3)]]-Tabla1[[#This Row],[VOLUMEN CONSUMO AGUA LIMPIA LAVANDERIA (m3)]]</f>
        <v>#REF!</v>
      </c>
      <c r="AD896" s="101">
        <v>0</v>
      </c>
      <c r="AE896" s="105"/>
      <c r="AF896" s="105">
        <v>65</v>
      </c>
      <c r="AG896" s="105">
        <v>45</v>
      </c>
      <c r="AH896" s="105">
        <f>Tabla1[[#This Row],[VOLUMEN CONSUMO AGUA LIMPIA LAVANDERIA (m3)]]</f>
        <v>0</v>
      </c>
      <c r="AI896" s="104" t="e">
        <f>Tabla1[[#This Row],[VOLUMEN CONSUMO AGUA LIMPIA LAVANDERIA (m3)]]/Tabla1[[#This Row],[TOTAL CONSUMO AGUA PRODUCCIÓN (m3)]]</f>
        <v>#REF!</v>
      </c>
      <c r="AJ896" s="105">
        <f>'[1]Contadores Por Turno 2026'!D898-'[1]Contadores Por Turno 2026'!D897</f>
        <v>0</v>
      </c>
      <c r="AK896" s="105">
        <v>0</v>
      </c>
      <c r="AL896" s="105"/>
      <c r="AM896" s="105">
        <v>19</v>
      </c>
      <c r="AN896" s="105">
        <v>0</v>
      </c>
      <c r="AO896" s="218">
        <f>'[1]Contadores Por Turno 2026'!R898-'[1]Contadores Por Turno 2026'!R897</f>
        <v>0</v>
      </c>
      <c r="AP896" s="104" t="str">
        <f t="shared" si="7"/>
        <v>%</v>
      </c>
      <c r="AQ896" s="218">
        <v>0</v>
      </c>
      <c r="AR896" s="218">
        <v>8</v>
      </c>
      <c r="AS896" s="105">
        <f>'[1]Contadores Por Turno 2026'!L898-'[1]Contadores Por Turno 2026'!L897</f>
        <v>0</v>
      </c>
      <c r="AT896" s="218" t="e">
        <f>#REF!-#REF!</f>
        <v>#REF!</v>
      </c>
      <c r="AU896" s="102">
        <f>'[1]Contadores Por Turno 2026'!U898-'[1]Contadores Por Turno 2026'!U897</f>
        <v>0</v>
      </c>
      <c r="AV896" s="102">
        <f>'[1]Contadores Por Turno 2026'!V898-'[1]Contadores Por Turno 2026'!V897</f>
        <v>0</v>
      </c>
      <c r="AW896" s="102">
        <f>'[1]Contadores Por Turno 2026'!W898-'[1]Contadores Por Turno 2026'!W897</f>
        <v>0</v>
      </c>
      <c r="AX896" s="102"/>
      <c r="AY896" s="345">
        <f>('[1]Contadores Por Turno 2026'!AD898-'[1]Contadores Por Turno 2026'!AD897)</f>
        <v>0</v>
      </c>
      <c r="AZ896" s="345">
        <f>('[1]Contadores Por Turno 2026'!S898-'[1]Contadores Por Turno 2026'!S897)/1000</f>
        <v>0</v>
      </c>
      <c r="BA896" s="225"/>
      <c r="BB896" s="4"/>
    </row>
    <row r="897" spans="1:54" ht="15.75" thickBot="1" x14ac:dyDescent="0.3">
      <c r="A897" s="23">
        <f>+A896</f>
        <v>46321</v>
      </c>
      <c r="B897" s="17">
        <v>2</v>
      </c>
      <c r="C897" s="17">
        <f>WEEKNUM(Tabla1[[#This Row],[FECHA]],2)</f>
        <v>44</v>
      </c>
      <c r="D897" s="17">
        <f>DAY(Tabla1[[#This Row],[FECHA]])</f>
        <v>26</v>
      </c>
      <c r="E897" s="17" t="e">
        <f>#REF!-#REF!</f>
        <v>#REF!</v>
      </c>
      <c r="F897" s="17" t="e">
        <f>#REF!-#REF!</f>
        <v>#REF!</v>
      </c>
      <c r="H89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7" s="17">
        <f>('[1]Contadores Por Turno 2026'!C899-'[1]Contadores Por Turno 2026'!C898)*10</f>
        <v>0</v>
      </c>
      <c r="J897" s="59">
        <f>Tabla1[[#This Row],[ENTRADA RO 1 (m3)]]</f>
        <v>0</v>
      </c>
      <c r="K897" s="59">
        <f>Tabla1[[#This Row],[RECHAZO ETAPA 1 (m3)]]</f>
        <v>0</v>
      </c>
      <c r="L897" s="59">
        <f>Tabla1[[#This Row],[PERMEADO ETAPA 1  (m3)]]</f>
        <v>0</v>
      </c>
      <c r="M897" s="58" t="e">
        <f>1-(Tabla1[[#This Row],[VOLUMEN ENVIADO A RO (m3)]]-Tabla1[[#This Row],[VOLUMEN ENVIADO PERMEADO RO (m3)]])/Tabla1[[#This Row],[VOLUMEN ENVIADO A RO (m3)]]</f>
        <v>#DIV/0!</v>
      </c>
      <c r="N897" s="59">
        <f>('[1]Contadores Por Turno 2026'!N899-'[1]Contadores Por Turno 2026'!N898)/1000</f>
        <v>0</v>
      </c>
      <c r="O897" s="59">
        <f>('[1]Contadores Por Turno 2026'!O899-'[1]Contadores Por Turno 2026'!O898)</f>
        <v>0</v>
      </c>
      <c r="P897" s="59">
        <f>+Tabla1[[#This Row],[ENTRADA RO 1 (m3)]]-Tabla1[[#This Row],[PERMEADO ETAPA 1  (m3)]]</f>
        <v>0</v>
      </c>
      <c r="Q897" s="58" t="e">
        <f>1-(Tabla1[[#This Row],[VOLUMEN ENVIADO A RO (m3)]]-Tabla1[[#This Row],[VOLUMEN ENVIADO PERMEADO RO (m3)]])/Tabla1[[#This Row],[VOLUMEN ENVIADO A RO (m3)]]</f>
        <v>#DIV/0!</v>
      </c>
      <c r="R897" s="59">
        <v>0</v>
      </c>
      <c r="S897" s="59" t="e">
        <f>((#REF!-#REF!))</f>
        <v>#REF!</v>
      </c>
      <c r="T897" s="59" t="e">
        <f>Tabla1[[#This Row],[ENTRADA ETAPA 2 (m3)]]-Tabla1[[#This Row],[PERMEADO ETAPA 2 (m3)]]</f>
        <v>#REF!</v>
      </c>
      <c r="U897" s="58" t="s">
        <v>18</v>
      </c>
      <c r="V897" s="59">
        <f>Tabla1[[#This Row],[VOLUMEN ENVIADO PERMEADO RO (m3)]]</f>
        <v>0</v>
      </c>
      <c r="W897" s="106" t="e">
        <f>Tabla1[[#This Row],[TOTAL CONSUMO AGUA LIMPIA PRODUCCIÓN (m3)]]+Tabla1[[#This Row],[TOTAL CONSUMO AGUA RECHAZO PRODUCCIÓN (m3)]]</f>
        <v>#REF!</v>
      </c>
      <c r="X8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7" s="106">
        <v>0</v>
      </c>
      <c r="Z897" s="106"/>
      <c r="AA897" s="106" t="e">
        <f>+Tabla1[[#This Row],[VOLUMEN CONSUMO AGUA LIMPIA TINTORERIA (m3)]]</f>
        <v>#REF!</v>
      </c>
      <c r="AB897" s="104" t="e">
        <f>Tabla1[[#This Row],[VOLUMEN CONSUMO AGUA LIMPIA TINTORERIA (m3)]]/Tabla1[[#This Row],[TOTAL CONSUMO AGUA PRODUCCIÓN (m3)]]</f>
        <v>#REF!</v>
      </c>
      <c r="AC897" s="106" t="e">
        <f>Tabla1[[#This Row],[TOTAL CONSUMO AGUA LIMPIA PRODUCCIÓN (m3)]]-Tabla1[[#This Row],[VOLUMEN CONSUMO AGUA LIMPIA LAVANDERIA (m3)]]</f>
        <v>#REF!</v>
      </c>
      <c r="AD897" s="106">
        <v>0</v>
      </c>
      <c r="AE897" s="110"/>
      <c r="AF897" s="110">
        <v>65</v>
      </c>
      <c r="AG897" s="110">
        <v>45</v>
      </c>
      <c r="AH897" s="110">
        <f>Tabla1[[#This Row],[VOLUMEN CONSUMO AGUA LIMPIA LAVANDERIA (m3)]]</f>
        <v>0</v>
      </c>
      <c r="AI897" s="104" t="e">
        <f>Tabla1[[#This Row],[VOLUMEN CONSUMO AGUA LIMPIA LAVANDERIA (m3)]]/Tabla1[[#This Row],[TOTAL CONSUMO AGUA PRODUCCIÓN (m3)]]</f>
        <v>#REF!</v>
      </c>
      <c r="AJ897" s="110">
        <f>'[1]Contadores Por Turno 2026'!D899-'[1]Contadores Por Turno 2026'!D898</f>
        <v>0</v>
      </c>
      <c r="AK897" s="110">
        <v>0</v>
      </c>
      <c r="AL897" s="110"/>
      <c r="AM897" s="110">
        <v>19</v>
      </c>
      <c r="AN897" s="110">
        <v>0</v>
      </c>
      <c r="AO897" s="219">
        <f>'[1]Contadores Por Turno 2026'!R899-'[1]Contadores Por Turno 2026'!R898</f>
        <v>0</v>
      </c>
      <c r="AP897" s="109" t="str">
        <f t="shared" si="7"/>
        <v>%</v>
      </c>
      <c r="AQ897" s="219">
        <v>0</v>
      </c>
      <c r="AR897" s="219">
        <v>8</v>
      </c>
      <c r="AS897" s="110">
        <f>'[1]Contadores Por Turno 2026'!L899-'[1]Contadores Por Turno 2026'!L898</f>
        <v>0</v>
      </c>
      <c r="AT897" s="219" t="e">
        <f>#REF!-#REF!</f>
        <v>#REF!</v>
      </c>
      <c r="AU897" s="107">
        <f>'[1]Contadores Por Turno 2026'!U899-'[1]Contadores Por Turno 2026'!U898</f>
        <v>0</v>
      </c>
      <c r="AV897" s="107">
        <f>'[1]Contadores Por Turno 2026'!V899-'[1]Contadores Por Turno 2026'!V898</f>
        <v>0</v>
      </c>
      <c r="AW897" s="107">
        <f>'[1]Contadores Por Turno 2026'!W899-'[1]Contadores Por Turno 2026'!W898</f>
        <v>0</v>
      </c>
      <c r="AX897" s="107"/>
      <c r="AY897" s="346">
        <f>('[1]Contadores Por Turno 2026'!AD899-'[1]Contadores Por Turno 2026'!AD898)</f>
        <v>0</v>
      </c>
      <c r="AZ897" s="346">
        <f>('[1]Contadores Por Turno 2026'!S899-'[1]Contadores Por Turno 2026'!S898)/1000</f>
        <v>0</v>
      </c>
      <c r="BA897" s="225"/>
      <c r="BB897" s="4"/>
    </row>
    <row r="898" spans="1:54" ht="15.75" thickBot="1" x14ac:dyDescent="0.3">
      <c r="A898" s="27">
        <f>+A897</f>
        <v>46321</v>
      </c>
      <c r="B898" s="28">
        <v>3</v>
      </c>
      <c r="C898" s="28">
        <f>WEEKNUM(Tabla1[[#This Row],[FECHA]],2)</f>
        <v>44</v>
      </c>
      <c r="D898" s="28">
        <f>DAY(Tabla1[[#This Row],[FECHA]])</f>
        <v>26</v>
      </c>
      <c r="E898" s="28" t="e">
        <f>#REF!-#REF!</f>
        <v>#REF!</v>
      </c>
      <c r="F898" s="28" t="e">
        <f>#REF!-#REF!</f>
        <v>#REF!</v>
      </c>
      <c r="G898" s="28"/>
      <c r="H89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8" s="28">
        <f>('[1]Contadores Por Turno 2026'!C900-'[1]Contadores Por Turno 2026'!C899)*10</f>
        <v>0</v>
      </c>
      <c r="J898" s="61">
        <f>Tabla1[[#This Row],[ENTRADA RO 1 (m3)]]</f>
        <v>0</v>
      </c>
      <c r="K898" s="61">
        <f>Tabla1[[#This Row],[RECHAZO ETAPA 1 (m3)]]</f>
        <v>0</v>
      </c>
      <c r="L898" s="61">
        <f>Tabla1[[#This Row],[PERMEADO ETAPA 1  (m3)]]</f>
        <v>0</v>
      </c>
      <c r="M898" s="60" t="e">
        <f>1-(Tabla1[[#This Row],[VOLUMEN ENVIADO A RO (m3)]]-Tabla1[[#This Row],[VOLUMEN ENVIADO PERMEADO RO (m3)]])/Tabla1[[#This Row],[VOLUMEN ENVIADO A RO (m3)]]</f>
        <v>#DIV/0!</v>
      </c>
      <c r="N898" s="61">
        <f>('[1]Contadores Por Turno 2026'!N900-'[1]Contadores Por Turno 2026'!N899)/1000</f>
        <v>0</v>
      </c>
      <c r="O898" s="61">
        <f>('[1]Contadores Por Turno 2026'!O900-'[1]Contadores Por Turno 2026'!O899)</f>
        <v>0</v>
      </c>
      <c r="P898" s="61">
        <f>+Tabla1[[#This Row],[ENTRADA RO 1 (m3)]]-Tabla1[[#This Row],[PERMEADO ETAPA 1  (m3)]]</f>
        <v>0</v>
      </c>
      <c r="Q898" s="60" t="e">
        <f>1-(Tabla1[[#This Row],[VOLUMEN ENVIADO A RO (m3)]]-Tabla1[[#This Row],[VOLUMEN ENVIADO PERMEADO RO (m3)]])/Tabla1[[#This Row],[VOLUMEN ENVIADO A RO (m3)]]</f>
        <v>#DIV/0!</v>
      </c>
      <c r="R898" s="61">
        <v>0</v>
      </c>
      <c r="S898" s="61" t="e">
        <f>((#REF!-#REF!))</f>
        <v>#REF!</v>
      </c>
      <c r="T898" s="61" t="e">
        <f>Tabla1[[#This Row],[ENTRADA ETAPA 2 (m3)]]-Tabla1[[#This Row],[PERMEADO ETAPA 2 (m3)]]</f>
        <v>#REF!</v>
      </c>
      <c r="U898" s="60" t="s">
        <v>18</v>
      </c>
      <c r="V898" s="61">
        <f>Tabla1[[#This Row],[VOLUMEN ENVIADO PERMEADO RO (m3)]]</f>
        <v>0</v>
      </c>
      <c r="W898" s="111" t="e">
        <f>Tabla1[[#This Row],[TOTAL CONSUMO AGUA LIMPIA PRODUCCIÓN (m3)]]+Tabla1[[#This Row],[TOTAL CONSUMO AGUA RECHAZO PRODUCCIÓN (m3)]]</f>
        <v>#REF!</v>
      </c>
      <c r="X89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8" s="111">
        <v>0</v>
      </c>
      <c r="Z898" s="111"/>
      <c r="AA898" s="111" t="e">
        <f>+Tabla1[[#This Row],[VOLUMEN CONSUMO AGUA LIMPIA TINTORERIA (m3)]]</f>
        <v>#REF!</v>
      </c>
      <c r="AB898" s="104" t="e">
        <f>Tabla1[[#This Row],[VOLUMEN CONSUMO AGUA LIMPIA TINTORERIA (m3)]]/Tabla1[[#This Row],[TOTAL CONSUMO AGUA PRODUCCIÓN (m3)]]</f>
        <v>#REF!</v>
      </c>
      <c r="AC898" s="111" t="e">
        <f>Tabla1[[#This Row],[TOTAL CONSUMO AGUA LIMPIA PRODUCCIÓN (m3)]]-Tabla1[[#This Row],[VOLUMEN CONSUMO AGUA LIMPIA LAVANDERIA (m3)]]</f>
        <v>#REF!</v>
      </c>
      <c r="AD898" s="111">
        <v>0</v>
      </c>
      <c r="AE898" s="115"/>
      <c r="AF898" s="115">
        <v>65</v>
      </c>
      <c r="AG898" s="115">
        <v>45</v>
      </c>
      <c r="AH898" s="115">
        <f>Tabla1[[#This Row],[VOLUMEN CONSUMO AGUA LIMPIA LAVANDERIA (m3)]]</f>
        <v>0</v>
      </c>
      <c r="AI898" s="104" t="e">
        <f>Tabla1[[#This Row],[VOLUMEN CONSUMO AGUA LIMPIA LAVANDERIA (m3)]]/Tabla1[[#This Row],[TOTAL CONSUMO AGUA PRODUCCIÓN (m3)]]</f>
        <v>#REF!</v>
      </c>
      <c r="AJ898" s="115">
        <f>'[1]Contadores Por Turno 2026'!D900-'[1]Contadores Por Turno 2026'!D899</f>
        <v>0</v>
      </c>
      <c r="AK898" s="115">
        <v>0</v>
      </c>
      <c r="AL898" s="115"/>
      <c r="AM898" s="115">
        <v>19</v>
      </c>
      <c r="AN898" s="115">
        <v>0</v>
      </c>
      <c r="AO898" s="220">
        <f>'[1]Contadores Por Turno 2026'!R900-'[1]Contadores Por Turno 2026'!R899</f>
        <v>0</v>
      </c>
      <c r="AP898" s="114" t="str">
        <f t="shared" si="7"/>
        <v>%</v>
      </c>
      <c r="AQ898" s="220">
        <v>0</v>
      </c>
      <c r="AR898" s="220">
        <v>8</v>
      </c>
      <c r="AS898" s="115">
        <f>'[1]Contadores Por Turno 2026'!L900-'[1]Contadores Por Turno 2026'!L899</f>
        <v>0</v>
      </c>
      <c r="AT898" s="220" t="e">
        <f>#REF!-#REF!</f>
        <v>#REF!</v>
      </c>
      <c r="AU898" s="112">
        <f>'[1]Contadores Por Turno 2026'!U900-'[1]Contadores Por Turno 2026'!U899</f>
        <v>0</v>
      </c>
      <c r="AV898" s="112">
        <f>'[1]Contadores Por Turno 2026'!V900-'[1]Contadores Por Turno 2026'!V899</f>
        <v>0</v>
      </c>
      <c r="AW898" s="112">
        <f>'[1]Contadores Por Turno 2026'!W900-'[1]Contadores Por Turno 2026'!W899</f>
        <v>0</v>
      </c>
      <c r="AX898" s="112"/>
      <c r="AY898" s="112">
        <f>('[1]Contadores Por Turno 2026'!AD900-'[1]Contadores Por Turno 2026'!AD899)</f>
        <v>0</v>
      </c>
      <c r="AZ898" s="112">
        <f>('[1]Contadores Por Turno 2026'!S900-'[1]Contadores Por Turno 2026'!S899)/1000</f>
        <v>0</v>
      </c>
      <c r="BA898" s="225"/>
      <c r="BB898" s="4"/>
    </row>
    <row r="899" spans="1:54" ht="15.75" thickBot="1" x14ac:dyDescent="0.3">
      <c r="A899" s="25">
        <f>+A898+1</f>
        <v>46322</v>
      </c>
      <c r="B899" s="26">
        <v>1</v>
      </c>
      <c r="C899" s="26">
        <f>WEEKNUM(Tabla1[[#This Row],[FECHA]],2)</f>
        <v>44</v>
      </c>
      <c r="D899" s="26">
        <f>DAY(Tabla1[[#This Row],[FECHA]])</f>
        <v>27</v>
      </c>
      <c r="E899" s="26" t="e">
        <f>#REF!-#REF!</f>
        <v>#REF!</v>
      </c>
      <c r="F899" s="26" t="e">
        <f>#REF!-#REF!</f>
        <v>#REF!</v>
      </c>
      <c r="G899" s="26"/>
      <c r="H8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9" s="26">
        <f>('[1]Contadores Por Turno 2026'!C901-'[1]Contadores Por Turno 2026'!C900)*10</f>
        <v>0</v>
      </c>
      <c r="J899" s="57">
        <f>Tabla1[[#This Row],[ENTRADA RO 1 (m3)]]</f>
        <v>0</v>
      </c>
      <c r="K899" s="57">
        <f>Tabla1[[#This Row],[RECHAZO ETAPA 1 (m3)]]</f>
        <v>0</v>
      </c>
      <c r="L899" s="57">
        <f>Tabla1[[#This Row],[PERMEADO ETAPA 1  (m3)]]</f>
        <v>0</v>
      </c>
      <c r="M899" s="56" t="e">
        <f>1-(Tabla1[[#This Row],[VOLUMEN ENVIADO A RO (m3)]]-Tabla1[[#This Row],[VOLUMEN ENVIADO PERMEADO RO (m3)]])/Tabla1[[#This Row],[VOLUMEN ENVIADO A RO (m3)]]</f>
        <v>#DIV/0!</v>
      </c>
      <c r="N899" s="57">
        <f>('[1]Contadores Por Turno 2026'!N901-'[1]Contadores Por Turno 2026'!N900)/1000</f>
        <v>0</v>
      </c>
      <c r="O899" s="57">
        <f>('[1]Contadores Por Turno 2026'!O901-'[1]Contadores Por Turno 2026'!O900)</f>
        <v>0</v>
      </c>
      <c r="P899" s="57">
        <f>+Tabla1[[#This Row],[ENTRADA RO 1 (m3)]]-Tabla1[[#This Row],[PERMEADO ETAPA 1  (m3)]]</f>
        <v>0</v>
      </c>
      <c r="Q899" s="56" t="e">
        <f>1-(Tabla1[[#This Row],[VOLUMEN ENVIADO A RO (m3)]]-Tabla1[[#This Row],[VOLUMEN ENVIADO PERMEADO RO (m3)]])/Tabla1[[#This Row],[VOLUMEN ENVIADO A RO (m3)]]</f>
        <v>#DIV/0!</v>
      </c>
      <c r="R899" s="57">
        <v>0</v>
      </c>
      <c r="S899" s="57" t="e">
        <f>((#REF!-#REF!))</f>
        <v>#REF!</v>
      </c>
      <c r="T899" s="57" t="e">
        <f>Tabla1[[#This Row],[ENTRADA ETAPA 2 (m3)]]-Tabla1[[#This Row],[PERMEADO ETAPA 2 (m3)]]</f>
        <v>#REF!</v>
      </c>
      <c r="U899" s="56" t="s">
        <v>18</v>
      </c>
      <c r="V899" s="57">
        <f>Tabla1[[#This Row],[VOLUMEN ENVIADO PERMEADO RO (m3)]]</f>
        <v>0</v>
      </c>
      <c r="W899" s="101" t="e">
        <f>Tabla1[[#This Row],[TOTAL CONSUMO AGUA LIMPIA PRODUCCIÓN (m3)]]+Tabla1[[#This Row],[TOTAL CONSUMO AGUA RECHAZO PRODUCCIÓN (m3)]]</f>
        <v>#REF!</v>
      </c>
      <c r="X8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9" s="101">
        <v>0</v>
      </c>
      <c r="Z899" s="101"/>
      <c r="AA899" s="101" t="e">
        <f>+Tabla1[[#This Row],[VOLUMEN CONSUMO AGUA LIMPIA TINTORERIA (m3)]]</f>
        <v>#REF!</v>
      </c>
      <c r="AB899" s="104" t="e">
        <f>Tabla1[[#This Row],[VOLUMEN CONSUMO AGUA LIMPIA TINTORERIA (m3)]]/Tabla1[[#This Row],[TOTAL CONSUMO AGUA PRODUCCIÓN (m3)]]</f>
        <v>#REF!</v>
      </c>
      <c r="AC899" s="101" t="e">
        <f>Tabla1[[#This Row],[TOTAL CONSUMO AGUA LIMPIA PRODUCCIÓN (m3)]]-Tabla1[[#This Row],[VOLUMEN CONSUMO AGUA LIMPIA LAVANDERIA (m3)]]</f>
        <v>#REF!</v>
      </c>
      <c r="AD899" s="101">
        <v>0</v>
      </c>
      <c r="AE899" s="105"/>
      <c r="AF899" s="105">
        <v>65</v>
      </c>
      <c r="AG899" s="105">
        <v>45</v>
      </c>
      <c r="AH899" s="105">
        <f>Tabla1[[#This Row],[VOLUMEN CONSUMO AGUA LIMPIA LAVANDERIA (m3)]]</f>
        <v>0</v>
      </c>
      <c r="AI899" s="104" t="e">
        <f>Tabla1[[#This Row],[VOLUMEN CONSUMO AGUA LIMPIA LAVANDERIA (m3)]]/Tabla1[[#This Row],[TOTAL CONSUMO AGUA PRODUCCIÓN (m3)]]</f>
        <v>#REF!</v>
      </c>
      <c r="AJ899" s="105">
        <f>'[1]Contadores Por Turno 2026'!D901-'[1]Contadores Por Turno 2026'!D900</f>
        <v>0</v>
      </c>
      <c r="AK899" s="105">
        <v>0</v>
      </c>
      <c r="AL899" s="105"/>
      <c r="AM899" s="105">
        <v>19</v>
      </c>
      <c r="AN899" s="105">
        <v>0</v>
      </c>
      <c r="AO899" s="218">
        <f>'[1]Contadores Por Turno 2026'!R901-'[1]Contadores Por Turno 2026'!R900</f>
        <v>0</v>
      </c>
      <c r="AP899" s="104" t="str">
        <f t="shared" si="7"/>
        <v>%</v>
      </c>
      <c r="AQ899" s="218">
        <v>0</v>
      </c>
      <c r="AR899" s="218">
        <v>8</v>
      </c>
      <c r="AS899" s="105">
        <f>'[1]Contadores Por Turno 2026'!L901-'[1]Contadores Por Turno 2026'!L900</f>
        <v>0</v>
      </c>
      <c r="AT899" s="218" t="e">
        <f>#REF!-#REF!</f>
        <v>#REF!</v>
      </c>
      <c r="AU899" s="102">
        <f>'[1]Contadores Por Turno 2026'!U901-'[1]Contadores Por Turno 2026'!U900</f>
        <v>0</v>
      </c>
      <c r="AV899" s="102">
        <f>'[1]Contadores Por Turno 2026'!V901-'[1]Contadores Por Turno 2026'!V900</f>
        <v>0</v>
      </c>
      <c r="AW899" s="102">
        <f>'[1]Contadores Por Turno 2026'!W901-'[1]Contadores Por Turno 2026'!W900</f>
        <v>0</v>
      </c>
      <c r="AX899" s="102"/>
      <c r="AY899" s="345">
        <f>('[1]Contadores Por Turno 2026'!AD901-'[1]Contadores Por Turno 2026'!AD900)</f>
        <v>0</v>
      </c>
      <c r="AZ899" s="345">
        <f>('[1]Contadores Por Turno 2026'!S901-'[1]Contadores Por Turno 2026'!S900)/1000</f>
        <v>0</v>
      </c>
      <c r="BA899" s="225"/>
      <c r="BB899" s="4"/>
    </row>
    <row r="900" spans="1:54" ht="15.75" thickBot="1" x14ac:dyDescent="0.3">
      <c r="A900" s="23">
        <f>+A899</f>
        <v>46322</v>
      </c>
      <c r="B900" s="17">
        <v>2</v>
      </c>
      <c r="C900" s="17">
        <f>WEEKNUM(Tabla1[[#This Row],[FECHA]],2)</f>
        <v>44</v>
      </c>
      <c r="D900" s="17">
        <f>DAY(Tabla1[[#This Row],[FECHA]])</f>
        <v>27</v>
      </c>
      <c r="E900" s="17" t="e">
        <f>#REF!-#REF!</f>
        <v>#REF!</v>
      </c>
      <c r="F900" s="17" t="e">
        <f>#REF!-#REF!</f>
        <v>#REF!</v>
      </c>
      <c r="H90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0" s="17">
        <f>('[1]Contadores Por Turno 2026'!C902-'[1]Contadores Por Turno 2026'!C901)*10</f>
        <v>0</v>
      </c>
      <c r="J900" s="59">
        <f>Tabla1[[#This Row],[ENTRADA RO 1 (m3)]]</f>
        <v>0</v>
      </c>
      <c r="K900" s="59">
        <f>Tabla1[[#This Row],[RECHAZO ETAPA 1 (m3)]]</f>
        <v>0</v>
      </c>
      <c r="L900" s="59">
        <f>Tabla1[[#This Row],[PERMEADO ETAPA 1  (m3)]]</f>
        <v>0</v>
      </c>
      <c r="M900" s="58" t="e">
        <f>1-(Tabla1[[#This Row],[VOLUMEN ENVIADO A RO (m3)]]-Tabla1[[#This Row],[VOLUMEN ENVIADO PERMEADO RO (m3)]])/Tabla1[[#This Row],[VOLUMEN ENVIADO A RO (m3)]]</f>
        <v>#DIV/0!</v>
      </c>
      <c r="N900" s="59">
        <f>('[1]Contadores Por Turno 2026'!N902-'[1]Contadores Por Turno 2026'!N901)/1000</f>
        <v>0</v>
      </c>
      <c r="O900" s="59">
        <f>('[1]Contadores Por Turno 2026'!O902-'[1]Contadores Por Turno 2026'!O901)</f>
        <v>0</v>
      </c>
      <c r="P900" s="59">
        <f>+Tabla1[[#This Row],[ENTRADA RO 1 (m3)]]-Tabla1[[#This Row],[PERMEADO ETAPA 1  (m3)]]</f>
        <v>0</v>
      </c>
      <c r="Q900" s="58" t="e">
        <f>1-(Tabla1[[#This Row],[VOLUMEN ENVIADO A RO (m3)]]-Tabla1[[#This Row],[VOLUMEN ENVIADO PERMEADO RO (m3)]])/Tabla1[[#This Row],[VOLUMEN ENVIADO A RO (m3)]]</f>
        <v>#DIV/0!</v>
      </c>
      <c r="R900" s="59">
        <v>0</v>
      </c>
      <c r="S900" s="59" t="e">
        <f>((#REF!-#REF!))</f>
        <v>#REF!</v>
      </c>
      <c r="T900" s="59" t="e">
        <f>Tabla1[[#This Row],[ENTRADA ETAPA 2 (m3)]]-Tabla1[[#This Row],[PERMEADO ETAPA 2 (m3)]]</f>
        <v>#REF!</v>
      </c>
      <c r="U900" s="58" t="s">
        <v>18</v>
      </c>
      <c r="V900" s="59">
        <f>Tabla1[[#This Row],[VOLUMEN ENVIADO PERMEADO RO (m3)]]</f>
        <v>0</v>
      </c>
      <c r="W900" s="106" t="e">
        <f>Tabla1[[#This Row],[TOTAL CONSUMO AGUA LIMPIA PRODUCCIÓN (m3)]]+Tabla1[[#This Row],[TOTAL CONSUMO AGUA RECHAZO PRODUCCIÓN (m3)]]</f>
        <v>#REF!</v>
      </c>
      <c r="X9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0" s="106">
        <v>0</v>
      </c>
      <c r="Z900" s="106"/>
      <c r="AA900" s="106" t="e">
        <f>+Tabla1[[#This Row],[VOLUMEN CONSUMO AGUA LIMPIA TINTORERIA (m3)]]</f>
        <v>#REF!</v>
      </c>
      <c r="AB900" s="104" t="e">
        <f>Tabla1[[#This Row],[VOLUMEN CONSUMO AGUA LIMPIA TINTORERIA (m3)]]/Tabla1[[#This Row],[TOTAL CONSUMO AGUA PRODUCCIÓN (m3)]]</f>
        <v>#REF!</v>
      </c>
      <c r="AC900" s="106" t="e">
        <f>Tabla1[[#This Row],[TOTAL CONSUMO AGUA LIMPIA PRODUCCIÓN (m3)]]-Tabla1[[#This Row],[VOLUMEN CONSUMO AGUA LIMPIA LAVANDERIA (m3)]]</f>
        <v>#REF!</v>
      </c>
      <c r="AD900" s="106">
        <v>0</v>
      </c>
      <c r="AE900" s="110"/>
      <c r="AF900" s="110">
        <v>65</v>
      </c>
      <c r="AG900" s="110">
        <v>45</v>
      </c>
      <c r="AH900" s="110">
        <f>Tabla1[[#This Row],[VOLUMEN CONSUMO AGUA LIMPIA LAVANDERIA (m3)]]</f>
        <v>0</v>
      </c>
      <c r="AI900" s="104" t="e">
        <f>Tabla1[[#This Row],[VOLUMEN CONSUMO AGUA LIMPIA LAVANDERIA (m3)]]/Tabla1[[#This Row],[TOTAL CONSUMO AGUA PRODUCCIÓN (m3)]]</f>
        <v>#REF!</v>
      </c>
      <c r="AJ900" s="110">
        <f>'[1]Contadores Por Turno 2026'!D902-'[1]Contadores Por Turno 2026'!D901</f>
        <v>0</v>
      </c>
      <c r="AK900" s="110">
        <v>0</v>
      </c>
      <c r="AL900" s="110"/>
      <c r="AM900" s="110">
        <v>19</v>
      </c>
      <c r="AN900" s="110">
        <v>0</v>
      </c>
      <c r="AO900" s="219">
        <f>'[1]Contadores Por Turno 2026'!R902-'[1]Contadores Por Turno 2026'!R901</f>
        <v>0</v>
      </c>
      <c r="AP900" s="109" t="str">
        <f t="shared" si="7"/>
        <v>%</v>
      </c>
      <c r="AQ900" s="219">
        <v>6423</v>
      </c>
      <c r="AR900" s="219">
        <v>8</v>
      </c>
      <c r="AS900" s="110">
        <f>'[1]Contadores Por Turno 2026'!L902-'[1]Contadores Por Turno 2026'!L901</f>
        <v>0</v>
      </c>
      <c r="AT900" s="219" t="e">
        <f>#REF!-#REF!</f>
        <v>#REF!</v>
      </c>
      <c r="AU900" s="107">
        <f>'[1]Contadores Por Turno 2026'!U902-'[1]Contadores Por Turno 2026'!U901</f>
        <v>0</v>
      </c>
      <c r="AV900" s="107">
        <f>'[1]Contadores Por Turno 2026'!V902-'[1]Contadores Por Turno 2026'!V901</f>
        <v>0</v>
      </c>
      <c r="AW900" s="107">
        <f>'[1]Contadores Por Turno 2026'!W902-'[1]Contadores Por Turno 2026'!W901</f>
        <v>0</v>
      </c>
      <c r="AX900" s="107"/>
      <c r="AY900" s="346">
        <f>('[1]Contadores Por Turno 2026'!AD902-'[1]Contadores Por Turno 2026'!AD901)</f>
        <v>0</v>
      </c>
      <c r="AZ900" s="346">
        <f>('[1]Contadores Por Turno 2026'!S902-'[1]Contadores Por Turno 2026'!S901)/1000</f>
        <v>0</v>
      </c>
      <c r="BA900" s="225"/>
      <c r="BB900" s="4"/>
    </row>
    <row r="901" spans="1:54" ht="15.75" thickBot="1" x14ac:dyDescent="0.3">
      <c r="A901" s="27">
        <f>+A900</f>
        <v>46322</v>
      </c>
      <c r="B901" s="28">
        <v>3</v>
      </c>
      <c r="C901" s="28">
        <f>WEEKNUM(Tabla1[[#This Row],[FECHA]],2)</f>
        <v>44</v>
      </c>
      <c r="D901" s="28">
        <f>DAY(Tabla1[[#This Row],[FECHA]])</f>
        <v>27</v>
      </c>
      <c r="E901" s="28" t="e">
        <f>#REF!-#REF!</f>
        <v>#REF!</v>
      </c>
      <c r="F901" s="28" t="e">
        <f>#REF!-#REF!</f>
        <v>#REF!</v>
      </c>
      <c r="G901" s="28"/>
      <c r="H90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1" s="28">
        <f>('[1]Contadores Por Turno 2026'!C903-'[1]Contadores Por Turno 2026'!C902)*10</f>
        <v>0</v>
      </c>
      <c r="J901" s="61">
        <f>Tabla1[[#This Row],[ENTRADA RO 1 (m3)]]</f>
        <v>0</v>
      </c>
      <c r="K901" s="61">
        <f>Tabla1[[#This Row],[RECHAZO ETAPA 1 (m3)]]</f>
        <v>0</v>
      </c>
      <c r="L901" s="61">
        <f>Tabla1[[#This Row],[PERMEADO ETAPA 1  (m3)]]</f>
        <v>0</v>
      </c>
      <c r="M901" s="60" t="e">
        <f>1-(Tabla1[[#This Row],[VOLUMEN ENVIADO A RO (m3)]]-Tabla1[[#This Row],[VOLUMEN ENVIADO PERMEADO RO (m3)]])/Tabla1[[#This Row],[VOLUMEN ENVIADO A RO (m3)]]</f>
        <v>#DIV/0!</v>
      </c>
      <c r="N901" s="61">
        <f>('[1]Contadores Por Turno 2026'!N903-'[1]Contadores Por Turno 2026'!N902)/1000</f>
        <v>0</v>
      </c>
      <c r="O901" s="61">
        <f>('[1]Contadores Por Turno 2026'!O903-'[1]Contadores Por Turno 2026'!O902)</f>
        <v>0</v>
      </c>
      <c r="P901" s="61">
        <f>+Tabla1[[#This Row],[ENTRADA RO 1 (m3)]]-Tabla1[[#This Row],[PERMEADO ETAPA 1  (m3)]]</f>
        <v>0</v>
      </c>
      <c r="Q901" s="60" t="e">
        <f>1-(Tabla1[[#This Row],[VOLUMEN ENVIADO A RO (m3)]]-Tabla1[[#This Row],[VOLUMEN ENVIADO PERMEADO RO (m3)]])/Tabla1[[#This Row],[VOLUMEN ENVIADO A RO (m3)]]</f>
        <v>#DIV/0!</v>
      </c>
      <c r="R901" s="61">
        <v>0</v>
      </c>
      <c r="S901" s="61" t="e">
        <f>((#REF!-#REF!))</f>
        <v>#REF!</v>
      </c>
      <c r="T901" s="61" t="e">
        <f>Tabla1[[#This Row],[ENTRADA ETAPA 2 (m3)]]-Tabla1[[#This Row],[PERMEADO ETAPA 2 (m3)]]</f>
        <v>#REF!</v>
      </c>
      <c r="U901" s="60" t="s">
        <v>18</v>
      </c>
      <c r="V901" s="61">
        <f>Tabla1[[#This Row],[VOLUMEN ENVIADO PERMEADO RO (m3)]]</f>
        <v>0</v>
      </c>
      <c r="W901" s="111" t="e">
        <f>Tabla1[[#This Row],[TOTAL CONSUMO AGUA LIMPIA PRODUCCIÓN (m3)]]+Tabla1[[#This Row],[TOTAL CONSUMO AGUA RECHAZO PRODUCCIÓN (m3)]]</f>
        <v>#REF!</v>
      </c>
      <c r="X90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1" s="111">
        <v>0</v>
      </c>
      <c r="Z901" s="111"/>
      <c r="AA901" s="111" t="e">
        <f>+Tabla1[[#This Row],[VOLUMEN CONSUMO AGUA LIMPIA TINTORERIA (m3)]]</f>
        <v>#REF!</v>
      </c>
      <c r="AB901" s="104" t="e">
        <f>Tabla1[[#This Row],[VOLUMEN CONSUMO AGUA LIMPIA TINTORERIA (m3)]]/Tabla1[[#This Row],[TOTAL CONSUMO AGUA PRODUCCIÓN (m3)]]</f>
        <v>#REF!</v>
      </c>
      <c r="AC901" s="111" t="e">
        <f>Tabla1[[#This Row],[TOTAL CONSUMO AGUA LIMPIA PRODUCCIÓN (m3)]]-Tabla1[[#This Row],[VOLUMEN CONSUMO AGUA LIMPIA LAVANDERIA (m3)]]</f>
        <v>#REF!</v>
      </c>
      <c r="AD901" s="111">
        <v>0</v>
      </c>
      <c r="AE901" s="115"/>
      <c r="AF901" s="115">
        <v>65</v>
      </c>
      <c r="AG901" s="115">
        <v>45</v>
      </c>
      <c r="AH901" s="115">
        <f>Tabla1[[#This Row],[VOLUMEN CONSUMO AGUA LIMPIA LAVANDERIA (m3)]]</f>
        <v>0</v>
      </c>
      <c r="AI901" s="104" t="e">
        <f>Tabla1[[#This Row],[VOLUMEN CONSUMO AGUA LIMPIA LAVANDERIA (m3)]]/Tabla1[[#This Row],[TOTAL CONSUMO AGUA PRODUCCIÓN (m3)]]</f>
        <v>#REF!</v>
      </c>
      <c r="AJ901" s="115">
        <f>'[1]Contadores Por Turno 2026'!D903-'[1]Contadores Por Turno 2026'!D902</f>
        <v>0</v>
      </c>
      <c r="AK901" s="115">
        <v>0</v>
      </c>
      <c r="AL901" s="115"/>
      <c r="AM901" s="115">
        <v>19</v>
      </c>
      <c r="AN901" s="115">
        <v>0</v>
      </c>
      <c r="AO901" s="220">
        <f>'[1]Contadores Por Turno 2026'!R903-'[1]Contadores Por Turno 2026'!R902</f>
        <v>0</v>
      </c>
      <c r="AP901" s="114" t="str">
        <f t="shared" si="7"/>
        <v>%</v>
      </c>
      <c r="AQ901" s="220">
        <v>0</v>
      </c>
      <c r="AR901" s="220">
        <v>8</v>
      </c>
      <c r="AS901" s="115">
        <f>'[1]Contadores Por Turno 2026'!L903-'[1]Contadores Por Turno 2026'!L902</f>
        <v>0</v>
      </c>
      <c r="AT901" s="220" t="e">
        <f>#REF!-#REF!</f>
        <v>#REF!</v>
      </c>
      <c r="AU901" s="112">
        <f>'[1]Contadores Por Turno 2026'!U903-'[1]Contadores Por Turno 2026'!U902</f>
        <v>0</v>
      </c>
      <c r="AV901" s="112">
        <f>'[1]Contadores Por Turno 2026'!V903-'[1]Contadores Por Turno 2026'!V902</f>
        <v>0</v>
      </c>
      <c r="AW901" s="112">
        <f>'[1]Contadores Por Turno 2026'!W903-'[1]Contadores Por Turno 2026'!W902</f>
        <v>0</v>
      </c>
      <c r="AX901" s="112"/>
      <c r="AY901" s="112">
        <f>('[1]Contadores Por Turno 2026'!AD903-'[1]Contadores Por Turno 2026'!AD902)</f>
        <v>0</v>
      </c>
      <c r="AZ901" s="112">
        <f>('[1]Contadores Por Turno 2026'!S903-'[1]Contadores Por Turno 2026'!S902)/1000</f>
        <v>0</v>
      </c>
      <c r="BA901" s="225"/>
      <c r="BB901" s="4"/>
    </row>
    <row r="902" spans="1:54" ht="15.75" thickBot="1" x14ac:dyDescent="0.3">
      <c r="A902" s="25">
        <f>+A901+1</f>
        <v>46323</v>
      </c>
      <c r="B902" s="26">
        <v>1</v>
      </c>
      <c r="C902" s="26">
        <f>WEEKNUM(Tabla1[[#This Row],[FECHA]],2)</f>
        <v>44</v>
      </c>
      <c r="D902" s="26">
        <f>DAY(Tabla1[[#This Row],[FECHA]])</f>
        <v>28</v>
      </c>
      <c r="E902" s="26" t="e">
        <f>#REF!-#REF!</f>
        <v>#REF!</v>
      </c>
      <c r="F902" s="26" t="e">
        <f>#REF!-#REF!</f>
        <v>#REF!</v>
      </c>
      <c r="G902" s="26"/>
      <c r="H9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2" s="26">
        <f>('[1]Contadores Por Turno 2026'!C904-'[1]Contadores Por Turno 2026'!C903)*10</f>
        <v>0</v>
      </c>
      <c r="J902" s="57">
        <f>Tabla1[[#This Row],[ENTRADA RO 1 (m3)]]</f>
        <v>0</v>
      </c>
      <c r="K902" s="57">
        <f>Tabla1[[#This Row],[RECHAZO ETAPA 1 (m3)]]</f>
        <v>0</v>
      </c>
      <c r="L902" s="57">
        <f>Tabla1[[#This Row],[PERMEADO ETAPA 1  (m3)]]</f>
        <v>0</v>
      </c>
      <c r="M902" s="56" t="e">
        <f>1-(Tabla1[[#This Row],[VOLUMEN ENVIADO A RO (m3)]]-Tabla1[[#This Row],[VOLUMEN ENVIADO PERMEADO RO (m3)]])/Tabla1[[#This Row],[VOLUMEN ENVIADO A RO (m3)]]</f>
        <v>#DIV/0!</v>
      </c>
      <c r="N902" s="57">
        <f>('[1]Contadores Por Turno 2026'!N904-'[1]Contadores Por Turno 2026'!N903)/1000</f>
        <v>0</v>
      </c>
      <c r="O902" s="57">
        <f>('[1]Contadores Por Turno 2026'!O904-'[1]Contadores Por Turno 2026'!O903)</f>
        <v>0</v>
      </c>
      <c r="P902" s="57">
        <f>+Tabla1[[#This Row],[ENTRADA RO 1 (m3)]]-Tabla1[[#This Row],[PERMEADO ETAPA 1  (m3)]]</f>
        <v>0</v>
      </c>
      <c r="Q902" s="56" t="e">
        <f>1-(Tabla1[[#This Row],[VOLUMEN ENVIADO A RO (m3)]]-Tabla1[[#This Row],[VOLUMEN ENVIADO PERMEADO RO (m3)]])/Tabla1[[#This Row],[VOLUMEN ENVIADO A RO (m3)]]</f>
        <v>#DIV/0!</v>
      </c>
      <c r="R902" s="57">
        <v>0</v>
      </c>
      <c r="S902" s="57" t="e">
        <f>((#REF!-#REF!))</f>
        <v>#REF!</v>
      </c>
      <c r="T902" s="57" t="e">
        <f>Tabla1[[#This Row],[ENTRADA ETAPA 2 (m3)]]-Tabla1[[#This Row],[PERMEADO ETAPA 2 (m3)]]</f>
        <v>#REF!</v>
      </c>
      <c r="U902" s="56" t="s">
        <v>18</v>
      </c>
      <c r="V902" s="57">
        <f>Tabla1[[#This Row],[VOLUMEN ENVIADO PERMEADO RO (m3)]]</f>
        <v>0</v>
      </c>
      <c r="W902" s="101" t="e">
        <f>Tabla1[[#This Row],[TOTAL CONSUMO AGUA LIMPIA PRODUCCIÓN (m3)]]+Tabla1[[#This Row],[TOTAL CONSUMO AGUA RECHAZO PRODUCCIÓN (m3)]]</f>
        <v>#REF!</v>
      </c>
      <c r="X9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2" s="101">
        <v>0</v>
      </c>
      <c r="Z902" s="101"/>
      <c r="AA902" s="101" t="e">
        <f>+Tabla1[[#This Row],[VOLUMEN CONSUMO AGUA LIMPIA TINTORERIA (m3)]]</f>
        <v>#REF!</v>
      </c>
      <c r="AB902" s="104" t="e">
        <f>Tabla1[[#This Row],[VOLUMEN CONSUMO AGUA LIMPIA TINTORERIA (m3)]]/Tabla1[[#This Row],[TOTAL CONSUMO AGUA PRODUCCIÓN (m3)]]</f>
        <v>#REF!</v>
      </c>
      <c r="AC902" s="101" t="e">
        <f>Tabla1[[#This Row],[TOTAL CONSUMO AGUA LIMPIA PRODUCCIÓN (m3)]]-Tabla1[[#This Row],[VOLUMEN CONSUMO AGUA LIMPIA LAVANDERIA (m3)]]</f>
        <v>#REF!</v>
      </c>
      <c r="AD902" s="101">
        <v>0</v>
      </c>
      <c r="AE902" s="105"/>
      <c r="AF902" s="105">
        <v>65</v>
      </c>
      <c r="AG902" s="105">
        <v>45</v>
      </c>
      <c r="AH902" s="105">
        <f>Tabla1[[#This Row],[VOLUMEN CONSUMO AGUA LIMPIA LAVANDERIA (m3)]]</f>
        <v>0</v>
      </c>
      <c r="AI902" s="104" t="e">
        <f>Tabla1[[#This Row],[VOLUMEN CONSUMO AGUA LIMPIA LAVANDERIA (m3)]]/Tabla1[[#This Row],[TOTAL CONSUMO AGUA PRODUCCIÓN (m3)]]</f>
        <v>#REF!</v>
      </c>
      <c r="AJ902" s="105">
        <f>'[1]Contadores Por Turno 2026'!D904-'[1]Contadores Por Turno 2026'!D903</f>
        <v>0</v>
      </c>
      <c r="AK902" s="105">
        <v>0</v>
      </c>
      <c r="AL902" s="105"/>
      <c r="AM902" s="105">
        <v>19</v>
      </c>
      <c r="AN902" s="105">
        <v>0</v>
      </c>
      <c r="AO902" s="218">
        <f>'[1]Contadores Por Turno 2026'!R904-'[1]Contadores Por Turno 2026'!R903</f>
        <v>0</v>
      </c>
      <c r="AP902" s="104" t="str">
        <f t="shared" si="7"/>
        <v>%</v>
      </c>
      <c r="AQ902" s="218">
        <v>0</v>
      </c>
      <c r="AR902" s="218">
        <v>8</v>
      </c>
      <c r="AS902" s="105">
        <f>'[1]Contadores Por Turno 2026'!L904-'[1]Contadores Por Turno 2026'!L903</f>
        <v>0</v>
      </c>
      <c r="AT902" s="218" t="e">
        <f>#REF!-#REF!</f>
        <v>#REF!</v>
      </c>
      <c r="AU902" s="102">
        <f>'[1]Contadores Por Turno 2026'!U904-'[1]Contadores Por Turno 2026'!U903</f>
        <v>0</v>
      </c>
      <c r="AV902" s="102">
        <f>'[1]Contadores Por Turno 2026'!V904-'[1]Contadores Por Turno 2026'!V903</f>
        <v>0</v>
      </c>
      <c r="AW902" s="102">
        <f>'[1]Contadores Por Turno 2026'!W904-'[1]Contadores Por Turno 2026'!W903</f>
        <v>0</v>
      </c>
      <c r="AX902" s="102"/>
      <c r="AY902" s="345">
        <f>('[1]Contadores Por Turno 2026'!AD904-'[1]Contadores Por Turno 2026'!AD903)</f>
        <v>0</v>
      </c>
      <c r="AZ902" s="345">
        <f>('[1]Contadores Por Turno 2026'!S904-'[1]Contadores Por Turno 2026'!S903)/1000</f>
        <v>0</v>
      </c>
      <c r="BA902" s="225"/>
      <c r="BB902" s="4"/>
    </row>
    <row r="903" spans="1:54" ht="15.75" thickBot="1" x14ac:dyDescent="0.3">
      <c r="A903" s="23">
        <f>+A902</f>
        <v>46323</v>
      </c>
      <c r="B903" s="17">
        <v>2</v>
      </c>
      <c r="C903" s="17">
        <f>WEEKNUM(Tabla1[[#This Row],[FECHA]],2)</f>
        <v>44</v>
      </c>
      <c r="D903" s="17">
        <f>DAY(Tabla1[[#This Row],[FECHA]])</f>
        <v>28</v>
      </c>
      <c r="E903" s="17" t="e">
        <f>#REF!-#REF!</f>
        <v>#REF!</v>
      </c>
      <c r="F903" s="17" t="e">
        <f>#REF!-#REF!</f>
        <v>#REF!</v>
      </c>
      <c r="H90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3" s="17">
        <f>('[1]Contadores Por Turno 2026'!C905-'[1]Contadores Por Turno 2026'!C904)*10</f>
        <v>0</v>
      </c>
      <c r="J903" s="59">
        <f>Tabla1[[#This Row],[ENTRADA RO 1 (m3)]]</f>
        <v>0</v>
      </c>
      <c r="K903" s="59">
        <f>Tabla1[[#This Row],[RECHAZO ETAPA 1 (m3)]]</f>
        <v>0</v>
      </c>
      <c r="L903" s="59">
        <f>Tabla1[[#This Row],[PERMEADO ETAPA 1  (m3)]]</f>
        <v>0</v>
      </c>
      <c r="M903" s="58" t="e">
        <f>1-(Tabla1[[#This Row],[VOLUMEN ENVIADO A RO (m3)]]-Tabla1[[#This Row],[VOLUMEN ENVIADO PERMEADO RO (m3)]])/Tabla1[[#This Row],[VOLUMEN ENVIADO A RO (m3)]]</f>
        <v>#DIV/0!</v>
      </c>
      <c r="N903" s="59">
        <f>('[1]Contadores Por Turno 2026'!N905-'[1]Contadores Por Turno 2026'!N904)/1000</f>
        <v>0</v>
      </c>
      <c r="O903" s="59">
        <f>('[1]Contadores Por Turno 2026'!O905-'[1]Contadores Por Turno 2026'!O904)</f>
        <v>0</v>
      </c>
      <c r="P903" s="59">
        <f>+Tabla1[[#This Row],[ENTRADA RO 1 (m3)]]-Tabla1[[#This Row],[PERMEADO ETAPA 1  (m3)]]</f>
        <v>0</v>
      </c>
      <c r="Q903" s="58" t="e">
        <f>1-(Tabla1[[#This Row],[VOLUMEN ENVIADO A RO (m3)]]-Tabla1[[#This Row],[VOLUMEN ENVIADO PERMEADO RO (m3)]])/Tabla1[[#This Row],[VOLUMEN ENVIADO A RO (m3)]]</f>
        <v>#DIV/0!</v>
      </c>
      <c r="R903" s="59">
        <v>0</v>
      </c>
      <c r="S903" s="59" t="e">
        <f>((#REF!-#REF!))</f>
        <v>#REF!</v>
      </c>
      <c r="T903" s="59" t="e">
        <f>Tabla1[[#This Row],[ENTRADA ETAPA 2 (m3)]]-Tabla1[[#This Row],[PERMEADO ETAPA 2 (m3)]]</f>
        <v>#REF!</v>
      </c>
      <c r="U903" s="58" t="s">
        <v>18</v>
      </c>
      <c r="V903" s="59">
        <f>Tabla1[[#This Row],[VOLUMEN ENVIADO PERMEADO RO (m3)]]</f>
        <v>0</v>
      </c>
      <c r="W903" s="106" t="e">
        <f>Tabla1[[#This Row],[TOTAL CONSUMO AGUA LIMPIA PRODUCCIÓN (m3)]]+Tabla1[[#This Row],[TOTAL CONSUMO AGUA RECHAZO PRODUCCIÓN (m3)]]</f>
        <v>#REF!</v>
      </c>
      <c r="X9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3" s="106">
        <v>0</v>
      </c>
      <c r="Z903" s="106"/>
      <c r="AA903" s="106" t="e">
        <f>+Tabla1[[#This Row],[VOLUMEN CONSUMO AGUA LIMPIA TINTORERIA (m3)]]</f>
        <v>#REF!</v>
      </c>
      <c r="AB903" s="104" t="e">
        <f>Tabla1[[#This Row],[VOLUMEN CONSUMO AGUA LIMPIA TINTORERIA (m3)]]/Tabla1[[#This Row],[TOTAL CONSUMO AGUA PRODUCCIÓN (m3)]]</f>
        <v>#REF!</v>
      </c>
      <c r="AC903" s="106" t="e">
        <f>Tabla1[[#This Row],[TOTAL CONSUMO AGUA LIMPIA PRODUCCIÓN (m3)]]-Tabla1[[#This Row],[VOLUMEN CONSUMO AGUA LIMPIA LAVANDERIA (m3)]]</f>
        <v>#REF!</v>
      </c>
      <c r="AD903" s="106">
        <v>0</v>
      </c>
      <c r="AE903" s="110"/>
      <c r="AF903" s="110">
        <v>65</v>
      </c>
      <c r="AG903" s="110">
        <v>45</v>
      </c>
      <c r="AH903" s="110">
        <f>Tabla1[[#This Row],[VOLUMEN CONSUMO AGUA LIMPIA LAVANDERIA (m3)]]</f>
        <v>0</v>
      </c>
      <c r="AI903" s="104" t="e">
        <f>Tabla1[[#This Row],[VOLUMEN CONSUMO AGUA LIMPIA LAVANDERIA (m3)]]/Tabla1[[#This Row],[TOTAL CONSUMO AGUA PRODUCCIÓN (m3)]]</f>
        <v>#REF!</v>
      </c>
      <c r="AJ903" s="110">
        <f>'[1]Contadores Por Turno 2026'!D905-'[1]Contadores Por Turno 2026'!D904</f>
        <v>0</v>
      </c>
      <c r="AK903" s="110">
        <v>0</v>
      </c>
      <c r="AL903" s="110"/>
      <c r="AM903" s="110">
        <v>19</v>
      </c>
      <c r="AN903" s="110">
        <v>0</v>
      </c>
      <c r="AO903" s="219">
        <f>'[1]Contadores Por Turno 2026'!R905-'[1]Contadores Por Turno 2026'!R904</f>
        <v>0</v>
      </c>
      <c r="AP903" s="109" t="str">
        <f t="shared" si="7"/>
        <v>%</v>
      </c>
      <c r="AQ903" s="219">
        <v>5244</v>
      </c>
      <c r="AR903" s="219">
        <v>8</v>
      </c>
      <c r="AS903" s="110">
        <f>'[1]Contadores Por Turno 2026'!L905-'[1]Contadores Por Turno 2026'!L904</f>
        <v>0</v>
      </c>
      <c r="AT903" s="219" t="e">
        <f>#REF!-#REF!</f>
        <v>#REF!</v>
      </c>
      <c r="AU903" s="107">
        <f>'[1]Contadores Por Turno 2026'!U905-'[1]Contadores Por Turno 2026'!U904</f>
        <v>0</v>
      </c>
      <c r="AV903" s="107">
        <f>'[1]Contadores Por Turno 2026'!V905-'[1]Contadores Por Turno 2026'!V904</f>
        <v>0</v>
      </c>
      <c r="AW903" s="107">
        <f>'[1]Contadores Por Turno 2026'!W905-'[1]Contadores Por Turno 2026'!W904</f>
        <v>0</v>
      </c>
      <c r="AX903" s="107"/>
      <c r="AY903" s="346">
        <f>('[1]Contadores Por Turno 2026'!AD905-'[1]Contadores Por Turno 2026'!AD904)</f>
        <v>0</v>
      </c>
      <c r="AZ903" s="346">
        <f>('[1]Contadores Por Turno 2026'!S905-'[1]Contadores Por Turno 2026'!S904)/1000</f>
        <v>0</v>
      </c>
      <c r="BA903" s="225"/>
      <c r="BB903" s="4"/>
    </row>
    <row r="904" spans="1:54" ht="15.75" thickBot="1" x14ac:dyDescent="0.3">
      <c r="A904" s="27">
        <f>+A903</f>
        <v>46323</v>
      </c>
      <c r="B904" s="28">
        <v>3</v>
      </c>
      <c r="C904" s="28">
        <f>WEEKNUM(Tabla1[[#This Row],[FECHA]],2)</f>
        <v>44</v>
      </c>
      <c r="D904" s="28">
        <f>DAY(Tabla1[[#This Row],[FECHA]])</f>
        <v>28</v>
      </c>
      <c r="E904" s="28" t="e">
        <f>#REF!-#REF!</f>
        <v>#REF!</v>
      </c>
      <c r="F904" s="28" t="e">
        <f>#REF!-#REF!</f>
        <v>#REF!</v>
      </c>
      <c r="G904" s="28"/>
      <c r="H90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4" s="28">
        <f>('[1]Contadores Por Turno 2026'!C906-'[1]Contadores Por Turno 2026'!C905)*10</f>
        <v>0</v>
      </c>
      <c r="J904" s="61">
        <f>Tabla1[[#This Row],[ENTRADA RO 1 (m3)]]</f>
        <v>0</v>
      </c>
      <c r="K904" s="61">
        <f>Tabla1[[#This Row],[RECHAZO ETAPA 1 (m3)]]</f>
        <v>0</v>
      </c>
      <c r="L904" s="61">
        <f>Tabla1[[#This Row],[PERMEADO ETAPA 1  (m3)]]</f>
        <v>0</v>
      </c>
      <c r="M904" s="60" t="e">
        <f>1-(Tabla1[[#This Row],[VOLUMEN ENVIADO A RO (m3)]]-Tabla1[[#This Row],[VOLUMEN ENVIADO PERMEADO RO (m3)]])/Tabla1[[#This Row],[VOLUMEN ENVIADO A RO (m3)]]</f>
        <v>#DIV/0!</v>
      </c>
      <c r="N904" s="61">
        <f>('[1]Contadores Por Turno 2026'!N906-'[1]Contadores Por Turno 2026'!N905)/1000</f>
        <v>0</v>
      </c>
      <c r="O904" s="61">
        <f>('[1]Contadores Por Turno 2026'!O906-'[1]Contadores Por Turno 2026'!O905)</f>
        <v>0</v>
      </c>
      <c r="P904" s="61">
        <f>+Tabla1[[#This Row],[ENTRADA RO 1 (m3)]]-Tabla1[[#This Row],[PERMEADO ETAPA 1  (m3)]]</f>
        <v>0</v>
      </c>
      <c r="Q904" s="60" t="e">
        <f>1-(Tabla1[[#This Row],[VOLUMEN ENVIADO A RO (m3)]]-Tabla1[[#This Row],[VOLUMEN ENVIADO PERMEADO RO (m3)]])/Tabla1[[#This Row],[VOLUMEN ENVIADO A RO (m3)]]</f>
        <v>#DIV/0!</v>
      </c>
      <c r="R904" s="61">
        <v>0</v>
      </c>
      <c r="S904" s="61" t="e">
        <f>((#REF!-#REF!))</f>
        <v>#REF!</v>
      </c>
      <c r="T904" s="61" t="e">
        <f>Tabla1[[#This Row],[ENTRADA ETAPA 2 (m3)]]-Tabla1[[#This Row],[PERMEADO ETAPA 2 (m3)]]</f>
        <v>#REF!</v>
      </c>
      <c r="U904" s="60" t="s">
        <v>18</v>
      </c>
      <c r="V904" s="61">
        <f>Tabla1[[#This Row],[VOLUMEN ENVIADO PERMEADO RO (m3)]]</f>
        <v>0</v>
      </c>
      <c r="W904" s="111" t="e">
        <f>Tabla1[[#This Row],[TOTAL CONSUMO AGUA LIMPIA PRODUCCIÓN (m3)]]+Tabla1[[#This Row],[TOTAL CONSUMO AGUA RECHAZO PRODUCCIÓN (m3)]]</f>
        <v>#REF!</v>
      </c>
      <c r="X90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4" s="111">
        <v>0</v>
      </c>
      <c r="Z904" s="111"/>
      <c r="AA904" s="111" t="e">
        <f>+Tabla1[[#This Row],[VOLUMEN CONSUMO AGUA LIMPIA TINTORERIA (m3)]]</f>
        <v>#REF!</v>
      </c>
      <c r="AB904" s="104" t="e">
        <f>Tabla1[[#This Row],[VOLUMEN CONSUMO AGUA LIMPIA TINTORERIA (m3)]]/Tabla1[[#This Row],[TOTAL CONSUMO AGUA PRODUCCIÓN (m3)]]</f>
        <v>#REF!</v>
      </c>
      <c r="AC904" s="111" t="e">
        <f>Tabla1[[#This Row],[TOTAL CONSUMO AGUA LIMPIA PRODUCCIÓN (m3)]]-Tabla1[[#This Row],[VOLUMEN CONSUMO AGUA LIMPIA LAVANDERIA (m3)]]</f>
        <v>#REF!</v>
      </c>
      <c r="AD904" s="111">
        <v>0</v>
      </c>
      <c r="AE904" s="115"/>
      <c r="AF904" s="115">
        <v>65</v>
      </c>
      <c r="AG904" s="115">
        <v>45</v>
      </c>
      <c r="AH904" s="115">
        <f>Tabla1[[#This Row],[VOLUMEN CONSUMO AGUA LIMPIA LAVANDERIA (m3)]]</f>
        <v>0</v>
      </c>
      <c r="AI904" s="104" t="e">
        <f>Tabla1[[#This Row],[VOLUMEN CONSUMO AGUA LIMPIA LAVANDERIA (m3)]]/Tabla1[[#This Row],[TOTAL CONSUMO AGUA PRODUCCIÓN (m3)]]</f>
        <v>#REF!</v>
      </c>
      <c r="AJ904" s="115">
        <f>'[1]Contadores Por Turno 2026'!D906-'[1]Contadores Por Turno 2026'!D905</f>
        <v>0</v>
      </c>
      <c r="AK904" s="115">
        <v>0</v>
      </c>
      <c r="AL904" s="115"/>
      <c r="AM904" s="115">
        <v>19</v>
      </c>
      <c r="AN904" s="115">
        <v>0</v>
      </c>
      <c r="AO904" s="220">
        <f>'[1]Contadores Por Turno 2026'!R906-'[1]Contadores Por Turno 2026'!R905</f>
        <v>0</v>
      </c>
      <c r="AP904" s="114" t="str">
        <f t="shared" si="7"/>
        <v>%</v>
      </c>
      <c r="AQ904" s="220">
        <v>0</v>
      </c>
      <c r="AR904" s="220">
        <v>8</v>
      </c>
      <c r="AS904" s="115">
        <f>'[1]Contadores Por Turno 2026'!L906-'[1]Contadores Por Turno 2026'!L905</f>
        <v>0</v>
      </c>
      <c r="AT904" s="220" t="e">
        <f>#REF!-#REF!</f>
        <v>#REF!</v>
      </c>
      <c r="AU904" s="112">
        <f>'[1]Contadores Por Turno 2026'!U906-'[1]Contadores Por Turno 2026'!U905</f>
        <v>0</v>
      </c>
      <c r="AV904" s="112">
        <f>'[1]Contadores Por Turno 2026'!V906-'[1]Contadores Por Turno 2026'!V905</f>
        <v>0</v>
      </c>
      <c r="AW904" s="112">
        <f>'[1]Contadores Por Turno 2026'!W906-'[1]Contadores Por Turno 2026'!W905</f>
        <v>0</v>
      </c>
      <c r="AX904" s="112"/>
      <c r="AY904" s="112">
        <f>('[1]Contadores Por Turno 2026'!AD906-'[1]Contadores Por Turno 2026'!AD905)</f>
        <v>0</v>
      </c>
      <c r="AZ904" s="112">
        <f>('[1]Contadores Por Turno 2026'!S906-'[1]Contadores Por Turno 2026'!S905)/1000</f>
        <v>0</v>
      </c>
      <c r="BA904" s="225"/>
      <c r="BB904" s="4"/>
    </row>
    <row r="905" spans="1:54" ht="15.75" thickBot="1" x14ac:dyDescent="0.3">
      <c r="A905" s="25">
        <f>+A904+1</f>
        <v>46324</v>
      </c>
      <c r="B905" s="26">
        <v>1</v>
      </c>
      <c r="C905" s="26">
        <f>WEEKNUM(Tabla1[[#This Row],[FECHA]],2)</f>
        <v>44</v>
      </c>
      <c r="D905" s="26">
        <f>DAY(Tabla1[[#This Row],[FECHA]])</f>
        <v>29</v>
      </c>
      <c r="E905" s="26" t="e">
        <f>#REF!-#REF!</f>
        <v>#REF!</v>
      </c>
      <c r="F905" s="26" t="e">
        <f>#REF!-#REF!</f>
        <v>#REF!</v>
      </c>
      <c r="G905" s="26"/>
      <c r="H9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5" s="26">
        <f>('[1]Contadores Por Turno 2026'!C907-'[1]Contadores Por Turno 2026'!C906)*10</f>
        <v>0</v>
      </c>
      <c r="J905" s="57">
        <f>Tabla1[[#This Row],[ENTRADA RO 1 (m3)]]</f>
        <v>0</v>
      </c>
      <c r="K905" s="57">
        <f>Tabla1[[#This Row],[RECHAZO ETAPA 1 (m3)]]</f>
        <v>0</v>
      </c>
      <c r="L905" s="57">
        <f>Tabla1[[#This Row],[PERMEADO ETAPA 1  (m3)]]</f>
        <v>0</v>
      </c>
      <c r="M905" s="56" t="e">
        <f>1-(Tabla1[[#This Row],[VOLUMEN ENVIADO A RO (m3)]]-Tabla1[[#This Row],[VOLUMEN ENVIADO PERMEADO RO (m3)]])/Tabla1[[#This Row],[VOLUMEN ENVIADO A RO (m3)]]</f>
        <v>#DIV/0!</v>
      </c>
      <c r="N905" s="57">
        <f>('[1]Contadores Por Turno 2026'!N907-'[1]Contadores Por Turno 2026'!N906)/1000</f>
        <v>0</v>
      </c>
      <c r="O905" s="57">
        <f>('[1]Contadores Por Turno 2026'!O907-'[1]Contadores Por Turno 2026'!O906)</f>
        <v>0</v>
      </c>
      <c r="P905" s="57">
        <f>+Tabla1[[#This Row],[ENTRADA RO 1 (m3)]]-Tabla1[[#This Row],[PERMEADO ETAPA 1  (m3)]]</f>
        <v>0</v>
      </c>
      <c r="Q905" s="56" t="e">
        <f>1-(Tabla1[[#This Row],[VOLUMEN ENVIADO A RO (m3)]]-Tabla1[[#This Row],[VOLUMEN ENVIADO PERMEADO RO (m3)]])/Tabla1[[#This Row],[VOLUMEN ENVIADO A RO (m3)]]</f>
        <v>#DIV/0!</v>
      </c>
      <c r="R905" s="57">
        <v>0</v>
      </c>
      <c r="S905" s="57" t="e">
        <f>((#REF!-#REF!))</f>
        <v>#REF!</v>
      </c>
      <c r="T905" s="57" t="e">
        <f>Tabla1[[#This Row],[ENTRADA ETAPA 2 (m3)]]-Tabla1[[#This Row],[PERMEADO ETAPA 2 (m3)]]</f>
        <v>#REF!</v>
      </c>
      <c r="U905" s="56" t="s">
        <v>18</v>
      </c>
      <c r="V905" s="57">
        <f>Tabla1[[#This Row],[VOLUMEN ENVIADO PERMEADO RO (m3)]]</f>
        <v>0</v>
      </c>
      <c r="W905" s="101" t="e">
        <f>Tabla1[[#This Row],[TOTAL CONSUMO AGUA LIMPIA PRODUCCIÓN (m3)]]+Tabla1[[#This Row],[TOTAL CONSUMO AGUA RECHAZO PRODUCCIÓN (m3)]]</f>
        <v>#REF!</v>
      </c>
      <c r="X9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5" s="101">
        <v>0</v>
      </c>
      <c r="Z905" s="101"/>
      <c r="AA905" s="101" t="e">
        <f>+Tabla1[[#This Row],[VOLUMEN CONSUMO AGUA LIMPIA TINTORERIA (m3)]]</f>
        <v>#REF!</v>
      </c>
      <c r="AB905" s="104" t="e">
        <f>Tabla1[[#This Row],[VOLUMEN CONSUMO AGUA LIMPIA TINTORERIA (m3)]]/Tabla1[[#This Row],[TOTAL CONSUMO AGUA PRODUCCIÓN (m3)]]</f>
        <v>#REF!</v>
      </c>
      <c r="AC905" s="101" t="e">
        <f>Tabla1[[#This Row],[TOTAL CONSUMO AGUA LIMPIA PRODUCCIÓN (m3)]]-Tabla1[[#This Row],[VOLUMEN CONSUMO AGUA LIMPIA LAVANDERIA (m3)]]</f>
        <v>#REF!</v>
      </c>
      <c r="AD905" s="101">
        <v>0</v>
      </c>
      <c r="AE905" s="105"/>
      <c r="AF905" s="105">
        <v>65</v>
      </c>
      <c r="AG905" s="105">
        <v>45</v>
      </c>
      <c r="AH905" s="105">
        <f>Tabla1[[#This Row],[VOLUMEN CONSUMO AGUA LIMPIA LAVANDERIA (m3)]]</f>
        <v>0</v>
      </c>
      <c r="AI905" s="104" t="e">
        <f>Tabla1[[#This Row],[VOLUMEN CONSUMO AGUA LIMPIA LAVANDERIA (m3)]]/Tabla1[[#This Row],[TOTAL CONSUMO AGUA PRODUCCIÓN (m3)]]</f>
        <v>#REF!</v>
      </c>
      <c r="AJ905" s="105">
        <f>'[1]Contadores Por Turno 2026'!D907-'[1]Contadores Por Turno 2026'!D906</f>
        <v>0</v>
      </c>
      <c r="AK905" s="105">
        <v>0</v>
      </c>
      <c r="AL905" s="105"/>
      <c r="AM905" s="105">
        <v>19</v>
      </c>
      <c r="AN905" s="105">
        <v>0</v>
      </c>
      <c r="AO905" s="218">
        <f>'[1]Contadores Por Turno 2026'!R907-'[1]Contadores Por Turno 2026'!R906</f>
        <v>0</v>
      </c>
      <c r="AP905" s="104" t="str">
        <f t="shared" si="7"/>
        <v>%</v>
      </c>
      <c r="AQ905" s="218">
        <v>0</v>
      </c>
      <c r="AR905" s="218">
        <v>8</v>
      </c>
      <c r="AS905" s="105">
        <f>'[1]Contadores Por Turno 2026'!L907-'[1]Contadores Por Turno 2026'!L906</f>
        <v>0</v>
      </c>
      <c r="AT905" s="218" t="e">
        <f>#REF!-#REF!</f>
        <v>#REF!</v>
      </c>
      <c r="AU905" s="102">
        <f>'[1]Contadores Por Turno 2026'!U907-'[1]Contadores Por Turno 2026'!U906</f>
        <v>0</v>
      </c>
      <c r="AV905" s="102">
        <f>'[1]Contadores Por Turno 2026'!V907-'[1]Contadores Por Turno 2026'!V906</f>
        <v>0</v>
      </c>
      <c r="AW905" s="102">
        <f>'[1]Contadores Por Turno 2026'!W907-'[1]Contadores Por Turno 2026'!W906</f>
        <v>0</v>
      </c>
      <c r="AX905" s="102"/>
      <c r="AY905" s="345">
        <f>('[1]Contadores Por Turno 2026'!AD907-'[1]Contadores Por Turno 2026'!AD906)</f>
        <v>0</v>
      </c>
      <c r="AZ905" s="345">
        <f>('[1]Contadores Por Turno 2026'!S907-'[1]Contadores Por Turno 2026'!S906)/1000</f>
        <v>0</v>
      </c>
      <c r="BA905" s="225"/>
      <c r="BB905" s="4"/>
    </row>
    <row r="906" spans="1:54" ht="15.75" thickBot="1" x14ac:dyDescent="0.3">
      <c r="A906" s="23">
        <f>+A905</f>
        <v>46324</v>
      </c>
      <c r="B906" s="17">
        <v>2</v>
      </c>
      <c r="C906" s="17">
        <f>WEEKNUM(Tabla1[[#This Row],[FECHA]],2)</f>
        <v>44</v>
      </c>
      <c r="D906" s="17">
        <f>DAY(Tabla1[[#This Row],[FECHA]])</f>
        <v>29</v>
      </c>
      <c r="E906" s="17" t="e">
        <f>#REF!-#REF!</f>
        <v>#REF!</v>
      </c>
      <c r="F906" s="17" t="e">
        <f>#REF!-#REF!</f>
        <v>#REF!</v>
      </c>
      <c r="H90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6" s="17">
        <f>('[1]Contadores Por Turno 2026'!C908-'[1]Contadores Por Turno 2026'!C907)*10</f>
        <v>0</v>
      </c>
      <c r="J906" s="59">
        <f>Tabla1[[#This Row],[ENTRADA RO 1 (m3)]]</f>
        <v>0</v>
      </c>
      <c r="K906" s="59">
        <f>Tabla1[[#This Row],[RECHAZO ETAPA 1 (m3)]]</f>
        <v>0</v>
      </c>
      <c r="L906" s="59">
        <f>Tabla1[[#This Row],[PERMEADO ETAPA 1  (m3)]]</f>
        <v>0</v>
      </c>
      <c r="M906" s="58" t="e">
        <f>1-(Tabla1[[#This Row],[VOLUMEN ENVIADO A RO (m3)]]-Tabla1[[#This Row],[VOLUMEN ENVIADO PERMEADO RO (m3)]])/Tabla1[[#This Row],[VOLUMEN ENVIADO A RO (m3)]]</f>
        <v>#DIV/0!</v>
      </c>
      <c r="N906" s="59">
        <f>('[1]Contadores Por Turno 2026'!N908-'[1]Contadores Por Turno 2026'!N907)/1000</f>
        <v>0</v>
      </c>
      <c r="O906" s="59">
        <f>('[1]Contadores Por Turno 2026'!O908-'[1]Contadores Por Turno 2026'!O907)</f>
        <v>0</v>
      </c>
      <c r="P906" s="59">
        <f>+Tabla1[[#This Row],[ENTRADA RO 1 (m3)]]-Tabla1[[#This Row],[PERMEADO ETAPA 1  (m3)]]</f>
        <v>0</v>
      </c>
      <c r="Q906" s="58" t="e">
        <f>1-(Tabla1[[#This Row],[VOLUMEN ENVIADO A RO (m3)]]-Tabla1[[#This Row],[VOLUMEN ENVIADO PERMEADO RO (m3)]])/Tabla1[[#This Row],[VOLUMEN ENVIADO A RO (m3)]]</f>
        <v>#DIV/0!</v>
      </c>
      <c r="R906" s="59">
        <v>0</v>
      </c>
      <c r="S906" s="59" t="e">
        <f>((#REF!-#REF!))</f>
        <v>#REF!</v>
      </c>
      <c r="T906" s="59" t="e">
        <f>Tabla1[[#This Row],[ENTRADA ETAPA 2 (m3)]]-Tabla1[[#This Row],[PERMEADO ETAPA 2 (m3)]]</f>
        <v>#REF!</v>
      </c>
      <c r="U906" s="58" t="s">
        <v>18</v>
      </c>
      <c r="V906" s="59">
        <f>Tabla1[[#This Row],[VOLUMEN ENVIADO PERMEADO RO (m3)]]</f>
        <v>0</v>
      </c>
      <c r="W906" s="106" t="e">
        <f>Tabla1[[#This Row],[TOTAL CONSUMO AGUA LIMPIA PRODUCCIÓN (m3)]]+Tabla1[[#This Row],[TOTAL CONSUMO AGUA RECHAZO PRODUCCIÓN (m3)]]</f>
        <v>#REF!</v>
      </c>
      <c r="X9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6" s="106">
        <v>0</v>
      </c>
      <c r="Z906" s="106"/>
      <c r="AA906" s="106" t="e">
        <f>+Tabla1[[#This Row],[VOLUMEN CONSUMO AGUA LIMPIA TINTORERIA (m3)]]</f>
        <v>#REF!</v>
      </c>
      <c r="AB906" s="104" t="e">
        <f>Tabla1[[#This Row],[VOLUMEN CONSUMO AGUA LIMPIA TINTORERIA (m3)]]/Tabla1[[#This Row],[TOTAL CONSUMO AGUA PRODUCCIÓN (m3)]]</f>
        <v>#REF!</v>
      </c>
      <c r="AC906" s="106" t="e">
        <f>Tabla1[[#This Row],[TOTAL CONSUMO AGUA LIMPIA PRODUCCIÓN (m3)]]-Tabla1[[#This Row],[VOLUMEN CONSUMO AGUA LIMPIA LAVANDERIA (m3)]]</f>
        <v>#REF!</v>
      </c>
      <c r="AD906" s="106">
        <v>0</v>
      </c>
      <c r="AE906" s="110"/>
      <c r="AF906" s="110">
        <v>65</v>
      </c>
      <c r="AG906" s="110">
        <v>45</v>
      </c>
      <c r="AH906" s="110">
        <f>Tabla1[[#This Row],[VOLUMEN CONSUMO AGUA LIMPIA LAVANDERIA (m3)]]</f>
        <v>0</v>
      </c>
      <c r="AI906" s="104" t="e">
        <f>Tabla1[[#This Row],[VOLUMEN CONSUMO AGUA LIMPIA LAVANDERIA (m3)]]/Tabla1[[#This Row],[TOTAL CONSUMO AGUA PRODUCCIÓN (m3)]]</f>
        <v>#REF!</v>
      </c>
      <c r="AJ906" s="110">
        <f>'[1]Contadores Por Turno 2026'!D908-'[1]Contadores Por Turno 2026'!D907</f>
        <v>0</v>
      </c>
      <c r="AK906" s="110">
        <v>0</v>
      </c>
      <c r="AL906" s="110"/>
      <c r="AM906" s="110">
        <v>19</v>
      </c>
      <c r="AN906" s="110">
        <v>0</v>
      </c>
      <c r="AO906" s="219">
        <f>'[1]Contadores Por Turno 2026'!R908-'[1]Contadores Por Turno 2026'!R907</f>
        <v>0</v>
      </c>
      <c r="AP906" s="109" t="str">
        <f t="shared" si="7"/>
        <v>%</v>
      </c>
      <c r="AQ906" s="219">
        <v>5406</v>
      </c>
      <c r="AR906" s="219">
        <v>8</v>
      </c>
      <c r="AS906" s="110">
        <f>'[1]Contadores Por Turno 2026'!L908-'[1]Contadores Por Turno 2026'!L907</f>
        <v>0</v>
      </c>
      <c r="AT906" s="219" t="e">
        <f>#REF!-#REF!</f>
        <v>#REF!</v>
      </c>
      <c r="AU906" s="107">
        <f>'[1]Contadores Por Turno 2026'!U908-'[1]Contadores Por Turno 2026'!U907</f>
        <v>0</v>
      </c>
      <c r="AV906" s="107">
        <f>'[1]Contadores Por Turno 2026'!V908-'[1]Contadores Por Turno 2026'!V907</f>
        <v>0</v>
      </c>
      <c r="AW906" s="107">
        <f>'[1]Contadores Por Turno 2026'!W908-'[1]Contadores Por Turno 2026'!W907</f>
        <v>0</v>
      </c>
      <c r="AX906" s="107"/>
      <c r="AY906" s="346">
        <f>('[1]Contadores Por Turno 2026'!AD908-'[1]Contadores Por Turno 2026'!AD907)</f>
        <v>0</v>
      </c>
      <c r="AZ906" s="346">
        <f>('[1]Contadores Por Turno 2026'!S908-'[1]Contadores Por Turno 2026'!S907)/1000</f>
        <v>0</v>
      </c>
      <c r="BA906" s="225"/>
      <c r="BB906" s="4"/>
    </row>
    <row r="907" spans="1:54" ht="15.75" thickBot="1" x14ac:dyDescent="0.3">
      <c r="A907" s="27">
        <f>+A906</f>
        <v>46324</v>
      </c>
      <c r="B907" s="28">
        <v>3</v>
      </c>
      <c r="C907" s="28">
        <f>WEEKNUM(Tabla1[[#This Row],[FECHA]],2)</f>
        <v>44</v>
      </c>
      <c r="D907" s="28">
        <f>DAY(Tabla1[[#This Row],[FECHA]])</f>
        <v>29</v>
      </c>
      <c r="E907" s="28" t="e">
        <f>#REF!-#REF!</f>
        <v>#REF!</v>
      </c>
      <c r="F907" s="28" t="e">
        <f>#REF!-#REF!</f>
        <v>#REF!</v>
      </c>
      <c r="G907" s="28"/>
      <c r="H90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7" s="28">
        <f>('[1]Contadores Por Turno 2026'!C909-'[1]Contadores Por Turno 2026'!C908)*10</f>
        <v>0</v>
      </c>
      <c r="J907" s="61">
        <f>Tabla1[[#This Row],[ENTRADA RO 1 (m3)]]</f>
        <v>0</v>
      </c>
      <c r="K907" s="61">
        <f>Tabla1[[#This Row],[RECHAZO ETAPA 1 (m3)]]</f>
        <v>0</v>
      </c>
      <c r="L907" s="61">
        <f>Tabla1[[#This Row],[PERMEADO ETAPA 1  (m3)]]</f>
        <v>0</v>
      </c>
      <c r="M907" s="60" t="e">
        <f>1-(Tabla1[[#This Row],[VOLUMEN ENVIADO A RO (m3)]]-Tabla1[[#This Row],[VOLUMEN ENVIADO PERMEADO RO (m3)]])/Tabla1[[#This Row],[VOLUMEN ENVIADO A RO (m3)]]</f>
        <v>#DIV/0!</v>
      </c>
      <c r="N907" s="61">
        <f>('[1]Contadores Por Turno 2026'!N909-'[1]Contadores Por Turno 2026'!N908)/1000</f>
        <v>0</v>
      </c>
      <c r="O907" s="61">
        <f>('[1]Contadores Por Turno 2026'!O909-'[1]Contadores Por Turno 2026'!O908)</f>
        <v>0</v>
      </c>
      <c r="P907" s="61">
        <f>+Tabla1[[#This Row],[ENTRADA RO 1 (m3)]]-Tabla1[[#This Row],[PERMEADO ETAPA 1  (m3)]]</f>
        <v>0</v>
      </c>
      <c r="Q907" s="60" t="e">
        <f>1-(Tabla1[[#This Row],[VOLUMEN ENVIADO A RO (m3)]]-Tabla1[[#This Row],[VOLUMEN ENVIADO PERMEADO RO (m3)]])/Tabla1[[#This Row],[VOLUMEN ENVIADO A RO (m3)]]</f>
        <v>#DIV/0!</v>
      </c>
      <c r="R907" s="61">
        <v>0</v>
      </c>
      <c r="S907" s="61" t="e">
        <f>((#REF!-#REF!))</f>
        <v>#REF!</v>
      </c>
      <c r="T907" s="61" t="e">
        <f>Tabla1[[#This Row],[ENTRADA ETAPA 2 (m3)]]-Tabla1[[#This Row],[PERMEADO ETAPA 2 (m3)]]</f>
        <v>#REF!</v>
      </c>
      <c r="U907" s="60" t="s">
        <v>18</v>
      </c>
      <c r="V907" s="61">
        <f>Tabla1[[#This Row],[VOLUMEN ENVIADO PERMEADO RO (m3)]]</f>
        <v>0</v>
      </c>
      <c r="W907" s="111" t="e">
        <f>Tabla1[[#This Row],[TOTAL CONSUMO AGUA LIMPIA PRODUCCIÓN (m3)]]+Tabla1[[#This Row],[TOTAL CONSUMO AGUA RECHAZO PRODUCCIÓN (m3)]]</f>
        <v>#REF!</v>
      </c>
      <c r="X90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7" s="111">
        <v>0</v>
      </c>
      <c r="Z907" s="111"/>
      <c r="AA907" s="111" t="e">
        <f>+Tabla1[[#This Row],[VOLUMEN CONSUMO AGUA LIMPIA TINTORERIA (m3)]]</f>
        <v>#REF!</v>
      </c>
      <c r="AB907" s="104" t="e">
        <f>Tabla1[[#This Row],[VOLUMEN CONSUMO AGUA LIMPIA TINTORERIA (m3)]]/Tabla1[[#This Row],[TOTAL CONSUMO AGUA PRODUCCIÓN (m3)]]</f>
        <v>#REF!</v>
      </c>
      <c r="AC907" s="111" t="e">
        <f>Tabla1[[#This Row],[TOTAL CONSUMO AGUA LIMPIA PRODUCCIÓN (m3)]]-Tabla1[[#This Row],[VOLUMEN CONSUMO AGUA LIMPIA LAVANDERIA (m3)]]</f>
        <v>#REF!</v>
      </c>
      <c r="AD907" s="111">
        <v>0</v>
      </c>
      <c r="AE907" s="115"/>
      <c r="AF907" s="115">
        <v>65</v>
      </c>
      <c r="AG907" s="115">
        <v>45</v>
      </c>
      <c r="AH907" s="115">
        <f>Tabla1[[#This Row],[VOLUMEN CONSUMO AGUA LIMPIA LAVANDERIA (m3)]]</f>
        <v>0</v>
      </c>
      <c r="AI907" s="104" t="e">
        <f>Tabla1[[#This Row],[VOLUMEN CONSUMO AGUA LIMPIA LAVANDERIA (m3)]]/Tabla1[[#This Row],[TOTAL CONSUMO AGUA PRODUCCIÓN (m3)]]</f>
        <v>#REF!</v>
      </c>
      <c r="AJ907" s="115">
        <f>'[1]Contadores Por Turno 2026'!D909-'[1]Contadores Por Turno 2026'!D908</f>
        <v>0</v>
      </c>
      <c r="AK907" s="115">
        <v>0</v>
      </c>
      <c r="AL907" s="115"/>
      <c r="AM907" s="115">
        <v>19</v>
      </c>
      <c r="AN907" s="115">
        <v>0</v>
      </c>
      <c r="AO907" s="220">
        <f>'[1]Contadores Por Turno 2026'!R909-'[1]Contadores Por Turno 2026'!R908</f>
        <v>0</v>
      </c>
      <c r="AP907" s="114" t="str">
        <f t="shared" si="7"/>
        <v>%</v>
      </c>
      <c r="AQ907" s="220">
        <v>0</v>
      </c>
      <c r="AR907" s="220">
        <v>8</v>
      </c>
      <c r="AS907" s="115">
        <f>'[1]Contadores Por Turno 2026'!L909-'[1]Contadores Por Turno 2026'!L908</f>
        <v>0</v>
      </c>
      <c r="AT907" s="220" t="e">
        <f>#REF!-#REF!</f>
        <v>#REF!</v>
      </c>
      <c r="AU907" s="112">
        <f>'[1]Contadores Por Turno 2026'!U909-'[1]Contadores Por Turno 2026'!U908</f>
        <v>0</v>
      </c>
      <c r="AV907" s="112">
        <f>'[1]Contadores Por Turno 2026'!V909-'[1]Contadores Por Turno 2026'!V908</f>
        <v>0</v>
      </c>
      <c r="AW907" s="112">
        <f>'[1]Contadores Por Turno 2026'!W909-'[1]Contadores Por Turno 2026'!W908</f>
        <v>0</v>
      </c>
      <c r="AX907" s="112"/>
      <c r="AY907" s="112">
        <f>('[1]Contadores Por Turno 2026'!AD909-'[1]Contadores Por Turno 2026'!AD908)</f>
        <v>0</v>
      </c>
      <c r="AZ907" s="112">
        <f>('[1]Contadores Por Turno 2026'!S909-'[1]Contadores Por Turno 2026'!S908)/1000</f>
        <v>0</v>
      </c>
      <c r="BA907" s="225"/>
      <c r="BB907" s="4"/>
    </row>
    <row r="908" spans="1:54" ht="15.75" thickBot="1" x14ac:dyDescent="0.3">
      <c r="A908" s="25">
        <f>+A907+1</f>
        <v>46325</v>
      </c>
      <c r="B908" s="26">
        <v>1</v>
      </c>
      <c r="C908" s="26">
        <f>WEEKNUM(Tabla1[[#This Row],[FECHA]],2)</f>
        <v>44</v>
      </c>
      <c r="D908" s="26">
        <f>DAY(Tabla1[[#This Row],[FECHA]])</f>
        <v>30</v>
      </c>
      <c r="E908" s="26" t="e">
        <f>#REF!-#REF!</f>
        <v>#REF!</v>
      </c>
      <c r="F908" s="26" t="e">
        <f>#REF!-#REF!</f>
        <v>#REF!</v>
      </c>
      <c r="G908" s="26"/>
      <c r="H9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8" s="26">
        <f>('[1]Contadores Por Turno 2026'!C910-'[1]Contadores Por Turno 2026'!C909)*10</f>
        <v>0</v>
      </c>
      <c r="J908" s="57">
        <f>Tabla1[[#This Row],[ENTRADA RO 1 (m3)]]</f>
        <v>0</v>
      </c>
      <c r="K908" s="57">
        <f>Tabla1[[#This Row],[RECHAZO ETAPA 1 (m3)]]</f>
        <v>0</v>
      </c>
      <c r="L908" s="57">
        <f>Tabla1[[#This Row],[PERMEADO ETAPA 1  (m3)]]</f>
        <v>0</v>
      </c>
      <c r="M908" s="56" t="e">
        <f>1-(Tabla1[[#This Row],[VOLUMEN ENVIADO A RO (m3)]]-Tabla1[[#This Row],[VOLUMEN ENVIADO PERMEADO RO (m3)]])/Tabla1[[#This Row],[VOLUMEN ENVIADO A RO (m3)]]</f>
        <v>#DIV/0!</v>
      </c>
      <c r="N908" s="57">
        <f>('[1]Contadores Por Turno 2026'!N910-'[1]Contadores Por Turno 2026'!N909)/1000</f>
        <v>0</v>
      </c>
      <c r="O908" s="57">
        <f>('[1]Contadores Por Turno 2026'!O910-'[1]Contadores Por Turno 2026'!O909)</f>
        <v>0</v>
      </c>
      <c r="P908" s="57">
        <f>+Tabla1[[#This Row],[ENTRADA RO 1 (m3)]]-Tabla1[[#This Row],[PERMEADO ETAPA 1  (m3)]]</f>
        <v>0</v>
      </c>
      <c r="Q908" s="56" t="e">
        <f>1-(Tabla1[[#This Row],[VOLUMEN ENVIADO A RO (m3)]]-Tabla1[[#This Row],[VOLUMEN ENVIADO PERMEADO RO (m3)]])/Tabla1[[#This Row],[VOLUMEN ENVIADO A RO (m3)]]</f>
        <v>#DIV/0!</v>
      </c>
      <c r="R908" s="57">
        <v>0</v>
      </c>
      <c r="S908" s="57" t="e">
        <f>((#REF!-#REF!))</f>
        <v>#REF!</v>
      </c>
      <c r="T908" s="57" t="e">
        <f>Tabla1[[#This Row],[ENTRADA ETAPA 2 (m3)]]-Tabla1[[#This Row],[PERMEADO ETAPA 2 (m3)]]</f>
        <v>#REF!</v>
      </c>
      <c r="U908" s="56" t="s">
        <v>18</v>
      </c>
      <c r="V908" s="57">
        <f>Tabla1[[#This Row],[VOLUMEN ENVIADO PERMEADO RO (m3)]]</f>
        <v>0</v>
      </c>
      <c r="W908" s="101" t="e">
        <f>Tabla1[[#This Row],[TOTAL CONSUMO AGUA LIMPIA PRODUCCIÓN (m3)]]+Tabla1[[#This Row],[TOTAL CONSUMO AGUA RECHAZO PRODUCCIÓN (m3)]]</f>
        <v>#REF!</v>
      </c>
      <c r="X9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8" s="101">
        <v>0</v>
      </c>
      <c r="Z908" s="101"/>
      <c r="AA908" s="101" t="e">
        <f>+Tabla1[[#This Row],[VOLUMEN CONSUMO AGUA LIMPIA TINTORERIA (m3)]]</f>
        <v>#REF!</v>
      </c>
      <c r="AB908" s="104" t="e">
        <f>Tabla1[[#This Row],[VOLUMEN CONSUMO AGUA LIMPIA TINTORERIA (m3)]]/Tabla1[[#This Row],[TOTAL CONSUMO AGUA PRODUCCIÓN (m3)]]</f>
        <v>#REF!</v>
      </c>
      <c r="AC908" s="101" t="e">
        <f>Tabla1[[#This Row],[TOTAL CONSUMO AGUA LIMPIA PRODUCCIÓN (m3)]]-Tabla1[[#This Row],[VOLUMEN CONSUMO AGUA LIMPIA LAVANDERIA (m3)]]</f>
        <v>#REF!</v>
      </c>
      <c r="AD908" s="101">
        <v>0</v>
      </c>
      <c r="AE908" s="105"/>
      <c r="AF908" s="105">
        <v>65</v>
      </c>
      <c r="AG908" s="105">
        <v>45</v>
      </c>
      <c r="AH908" s="105">
        <f>Tabla1[[#This Row],[VOLUMEN CONSUMO AGUA LIMPIA LAVANDERIA (m3)]]</f>
        <v>0</v>
      </c>
      <c r="AI908" s="104" t="e">
        <f>Tabla1[[#This Row],[VOLUMEN CONSUMO AGUA LIMPIA LAVANDERIA (m3)]]/Tabla1[[#This Row],[TOTAL CONSUMO AGUA PRODUCCIÓN (m3)]]</f>
        <v>#REF!</v>
      </c>
      <c r="AJ908" s="105">
        <f>'[1]Contadores Por Turno 2026'!D910-'[1]Contadores Por Turno 2026'!D909</f>
        <v>0</v>
      </c>
      <c r="AK908" s="105">
        <v>0</v>
      </c>
      <c r="AL908" s="105"/>
      <c r="AM908" s="105">
        <v>19</v>
      </c>
      <c r="AN908" s="105">
        <v>0</v>
      </c>
      <c r="AO908" s="218">
        <f>'[1]Contadores Por Turno 2026'!R910-'[1]Contadores Por Turno 2026'!R909</f>
        <v>0</v>
      </c>
      <c r="AP908" s="104" t="str">
        <f t="shared" si="7"/>
        <v>%</v>
      </c>
      <c r="AQ908" s="218">
        <v>0</v>
      </c>
      <c r="AR908" s="218">
        <v>8</v>
      </c>
      <c r="AS908" s="105">
        <f>'[1]Contadores Por Turno 2026'!L910-'[1]Contadores Por Turno 2026'!L909</f>
        <v>0</v>
      </c>
      <c r="AT908" s="218" t="e">
        <f>#REF!-#REF!</f>
        <v>#REF!</v>
      </c>
      <c r="AU908" s="102">
        <f>'[1]Contadores Por Turno 2026'!U910-'[1]Contadores Por Turno 2026'!U909</f>
        <v>0</v>
      </c>
      <c r="AV908" s="102">
        <f>'[1]Contadores Por Turno 2026'!V910-'[1]Contadores Por Turno 2026'!V909</f>
        <v>0</v>
      </c>
      <c r="AW908" s="102">
        <f>'[1]Contadores Por Turno 2026'!W910-'[1]Contadores Por Turno 2026'!W909</f>
        <v>0</v>
      </c>
      <c r="AX908" s="102"/>
      <c r="AY908" s="345">
        <f>('[1]Contadores Por Turno 2026'!AD910-'[1]Contadores Por Turno 2026'!AD909)</f>
        <v>0</v>
      </c>
      <c r="AZ908" s="345">
        <f>('[1]Contadores Por Turno 2026'!S910-'[1]Contadores Por Turno 2026'!S909)/1000</f>
        <v>0</v>
      </c>
      <c r="BA908" s="225"/>
      <c r="BB908" s="4"/>
    </row>
    <row r="909" spans="1:54" ht="15.75" thickBot="1" x14ac:dyDescent="0.3">
      <c r="A909" s="23">
        <f>+A908</f>
        <v>46325</v>
      </c>
      <c r="B909" s="17">
        <v>2</v>
      </c>
      <c r="C909" s="17">
        <f>WEEKNUM(Tabla1[[#This Row],[FECHA]],2)</f>
        <v>44</v>
      </c>
      <c r="D909" s="17">
        <f>DAY(Tabla1[[#This Row],[FECHA]])</f>
        <v>30</v>
      </c>
      <c r="E909" s="17" t="e">
        <f>#REF!-#REF!</f>
        <v>#REF!</v>
      </c>
      <c r="F909" s="17" t="e">
        <f>#REF!-#REF!</f>
        <v>#REF!</v>
      </c>
      <c r="H90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9" s="17">
        <f>('[1]Contadores Por Turno 2026'!C911-'[1]Contadores Por Turno 2026'!C910)*10</f>
        <v>0</v>
      </c>
      <c r="J909" s="59">
        <f>Tabla1[[#This Row],[ENTRADA RO 1 (m3)]]</f>
        <v>0</v>
      </c>
      <c r="K909" s="59">
        <f>Tabla1[[#This Row],[RECHAZO ETAPA 1 (m3)]]</f>
        <v>0</v>
      </c>
      <c r="L909" s="59">
        <f>Tabla1[[#This Row],[PERMEADO ETAPA 1  (m3)]]</f>
        <v>0</v>
      </c>
      <c r="M909" s="58" t="e">
        <f>1-(Tabla1[[#This Row],[VOLUMEN ENVIADO A RO (m3)]]-Tabla1[[#This Row],[VOLUMEN ENVIADO PERMEADO RO (m3)]])/Tabla1[[#This Row],[VOLUMEN ENVIADO A RO (m3)]]</f>
        <v>#DIV/0!</v>
      </c>
      <c r="N909" s="59">
        <f>('[1]Contadores Por Turno 2026'!N911-'[1]Contadores Por Turno 2026'!N910)/1000</f>
        <v>0</v>
      </c>
      <c r="O909" s="59">
        <f>('[1]Contadores Por Turno 2026'!O911-'[1]Contadores Por Turno 2026'!O910)</f>
        <v>0</v>
      </c>
      <c r="P909" s="59">
        <f>+Tabla1[[#This Row],[ENTRADA RO 1 (m3)]]-Tabla1[[#This Row],[PERMEADO ETAPA 1  (m3)]]</f>
        <v>0</v>
      </c>
      <c r="Q909" s="58" t="e">
        <f>1-(Tabla1[[#This Row],[VOLUMEN ENVIADO A RO (m3)]]-Tabla1[[#This Row],[VOLUMEN ENVIADO PERMEADO RO (m3)]])/Tabla1[[#This Row],[VOLUMEN ENVIADO A RO (m3)]]</f>
        <v>#DIV/0!</v>
      </c>
      <c r="R909" s="59">
        <v>0</v>
      </c>
      <c r="S909" s="59" t="e">
        <f>((#REF!-#REF!))</f>
        <v>#REF!</v>
      </c>
      <c r="T909" s="59" t="e">
        <f>Tabla1[[#This Row],[ENTRADA ETAPA 2 (m3)]]-Tabla1[[#This Row],[PERMEADO ETAPA 2 (m3)]]</f>
        <v>#REF!</v>
      </c>
      <c r="U909" s="58" t="s">
        <v>18</v>
      </c>
      <c r="V909" s="59">
        <f>Tabla1[[#This Row],[VOLUMEN ENVIADO PERMEADO RO (m3)]]</f>
        <v>0</v>
      </c>
      <c r="W909" s="106" t="e">
        <f>Tabla1[[#This Row],[TOTAL CONSUMO AGUA LIMPIA PRODUCCIÓN (m3)]]+Tabla1[[#This Row],[TOTAL CONSUMO AGUA RECHAZO PRODUCCIÓN (m3)]]</f>
        <v>#REF!</v>
      </c>
      <c r="X9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9" s="106">
        <v>0</v>
      </c>
      <c r="Z909" s="106"/>
      <c r="AA909" s="106" t="e">
        <f>+Tabla1[[#This Row],[VOLUMEN CONSUMO AGUA LIMPIA TINTORERIA (m3)]]</f>
        <v>#REF!</v>
      </c>
      <c r="AB909" s="104" t="e">
        <f>Tabla1[[#This Row],[VOLUMEN CONSUMO AGUA LIMPIA TINTORERIA (m3)]]/Tabla1[[#This Row],[TOTAL CONSUMO AGUA PRODUCCIÓN (m3)]]</f>
        <v>#REF!</v>
      </c>
      <c r="AC909" s="106" t="e">
        <f>Tabla1[[#This Row],[TOTAL CONSUMO AGUA LIMPIA PRODUCCIÓN (m3)]]-Tabla1[[#This Row],[VOLUMEN CONSUMO AGUA LIMPIA LAVANDERIA (m3)]]</f>
        <v>#REF!</v>
      </c>
      <c r="AD909" s="106">
        <v>0</v>
      </c>
      <c r="AE909" s="110"/>
      <c r="AF909" s="110">
        <v>65</v>
      </c>
      <c r="AG909" s="110">
        <v>45</v>
      </c>
      <c r="AH909" s="110">
        <f>Tabla1[[#This Row],[VOLUMEN CONSUMO AGUA LIMPIA LAVANDERIA (m3)]]</f>
        <v>0</v>
      </c>
      <c r="AI909" s="104" t="e">
        <f>Tabla1[[#This Row],[VOLUMEN CONSUMO AGUA LIMPIA LAVANDERIA (m3)]]/Tabla1[[#This Row],[TOTAL CONSUMO AGUA PRODUCCIÓN (m3)]]</f>
        <v>#REF!</v>
      </c>
      <c r="AJ909" s="110">
        <f>'[1]Contadores Por Turno 2026'!D911-'[1]Contadores Por Turno 2026'!D910</f>
        <v>0</v>
      </c>
      <c r="AK909" s="110">
        <v>0</v>
      </c>
      <c r="AL909" s="110"/>
      <c r="AM909" s="110">
        <v>19</v>
      </c>
      <c r="AN909" s="110">
        <v>0</v>
      </c>
      <c r="AO909" s="219">
        <f>'[1]Contadores Por Turno 2026'!R911-'[1]Contadores Por Turno 2026'!R910</f>
        <v>0</v>
      </c>
      <c r="AP909" s="109" t="str">
        <f t="shared" si="7"/>
        <v>%</v>
      </c>
      <c r="AQ909" s="219">
        <v>20</v>
      </c>
      <c r="AR909" s="219">
        <v>8</v>
      </c>
      <c r="AS909" s="110">
        <f>'[1]Contadores Por Turno 2026'!L911-'[1]Contadores Por Turno 2026'!L910</f>
        <v>0</v>
      </c>
      <c r="AT909" s="219" t="e">
        <f>#REF!-#REF!</f>
        <v>#REF!</v>
      </c>
      <c r="AU909" s="107">
        <f>'[1]Contadores Por Turno 2026'!U911-'[1]Contadores Por Turno 2026'!U910</f>
        <v>0</v>
      </c>
      <c r="AV909" s="107">
        <f>'[1]Contadores Por Turno 2026'!V911-'[1]Contadores Por Turno 2026'!V910</f>
        <v>0</v>
      </c>
      <c r="AW909" s="107">
        <f>'[1]Contadores Por Turno 2026'!W911-'[1]Contadores Por Turno 2026'!W910</f>
        <v>0</v>
      </c>
      <c r="AX909" s="107"/>
      <c r="AY909" s="346">
        <f>('[1]Contadores Por Turno 2026'!AD911-'[1]Contadores Por Turno 2026'!AD910)</f>
        <v>0</v>
      </c>
      <c r="AZ909" s="346">
        <f>('[1]Contadores Por Turno 2026'!S911-'[1]Contadores Por Turno 2026'!S910)/1000</f>
        <v>0</v>
      </c>
      <c r="BA909" s="225"/>
      <c r="BB909" s="4"/>
    </row>
    <row r="910" spans="1:54" ht="15.75" thickBot="1" x14ac:dyDescent="0.3">
      <c r="A910" s="27">
        <f>+A909</f>
        <v>46325</v>
      </c>
      <c r="B910" s="28">
        <v>3</v>
      </c>
      <c r="C910" s="28">
        <f>WEEKNUM(Tabla1[[#This Row],[FECHA]],2)</f>
        <v>44</v>
      </c>
      <c r="D910" s="28">
        <f>DAY(Tabla1[[#This Row],[FECHA]])</f>
        <v>30</v>
      </c>
      <c r="E910" s="28" t="e">
        <f>#REF!-#REF!</f>
        <v>#REF!</v>
      </c>
      <c r="F910" s="28" t="e">
        <f>#REF!-#REF!</f>
        <v>#REF!</v>
      </c>
      <c r="G910" s="28"/>
      <c r="H91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0" s="28">
        <f>('[1]Contadores Por Turno 2026'!C912-'[1]Contadores Por Turno 2026'!C911)*10</f>
        <v>0</v>
      </c>
      <c r="J910" s="61">
        <f>Tabla1[[#This Row],[ENTRADA RO 1 (m3)]]</f>
        <v>0</v>
      </c>
      <c r="K910" s="61">
        <f>Tabla1[[#This Row],[RECHAZO ETAPA 1 (m3)]]</f>
        <v>0</v>
      </c>
      <c r="L910" s="61">
        <f>Tabla1[[#This Row],[PERMEADO ETAPA 1  (m3)]]</f>
        <v>0</v>
      </c>
      <c r="M910" s="60" t="e">
        <f>1-(Tabla1[[#This Row],[VOLUMEN ENVIADO A RO (m3)]]-Tabla1[[#This Row],[VOLUMEN ENVIADO PERMEADO RO (m3)]])/Tabla1[[#This Row],[VOLUMEN ENVIADO A RO (m3)]]</f>
        <v>#DIV/0!</v>
      </c>
      <c r="N910" s="61">
        <f>('[1]Contadores Por Turno 2026'!N912-'[1]Contadores Por Turno 2026'!N911)/1000</f>
        <v>0</v>
      </c>
      <c r="O910" s="61">
        <f>('[1]Contadores Por Turno 2026'!O912-'[1]Contadores Por Turno 2026'!O911)</f>
        <v>0</v>
      </c>
      <c r="P910" s="61">
        <f>+Tabla1[[#This Row],[ENTRADA RO 1 (m3)]]-Tabla1[[#This Row],[PERMEADO ETAPA 1  (m3)]]</f>
        <v>0</v>
      </c>
      <c r="Q910" s="60" t="e">
        <f>1-(Tabla1[[#This Row],[VOLUMEN ENVIADO A RO (m3)]]-Tabla1[[#This Row],[VOLUMEN ENVIADO PERMEADO RO (m3)]])/Tabla1[[#This Row],[VOLUMEN ENVIADO A RO (m3)]]</f>
        <v>#DIV/0!</v>
      </c>
      <c r="R910" s="61">
        <v>0</v>
      </c>
      <c r="S910" s="61" t="e">
        <f>((#REF!-#REF!))</f>
        <v>#REF!</v>
      </c>
      <c r="T910" s="61" t="e">
        <f>Tabla1[[#This Row],[ENTRADA ETAPA 2 (m3)]]-Tabla1[[#This Row],[PERMEADO ETAPA 2 (m3)]]</f>
        <v>#REF!</v>
      </c>
      <c r="U910" s="60" t="s">
        <v>18</v>
      </c>
      <c r="V910" s="61">
        <f>Tabla1[[#This Row],[VOLUMEN ENVIADO PERMEADO RO (m3)]]</f>
        <v>0</v>
      </c>
      <c r="W910" s="111" t="e">
        <f>Tabla1[[#This Row],[TOTAL CONSUMO AGUA LIMPIA PRODUCCIÓN (m3)]]+Tabla1[[#This Row],[TOTAL CONSUMO AGUA RECHAZO PRODUCCIÓN (m3)]]</f>
        <v>#REF!</v>
      </c>
      <c r="X91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0" s="111">
        <v>0</v>
      </c>
      <c r="Z910" s="111"/>
      <c r="AA910" s="111" t="e">
        <f>+Tabla1[[#This Row],[VOLUMEN CONSUMO AGUA LIMPIA TINTORERIA (m3)]]</f>
        <v>#REF!</v>
      </c>
      <c r="AB910" s="104" t="e">
        <f>Tabla1[[#This Row],[VOLUMEN CONSUMO AGUA LIMPIA TINTORERIA (m3)]]/Tabla1[[#This Row],[TOTAL CONSUMO AGUA PRODUCCIÓN (m3)]]</f>
        <v>#REF!</v>
      </c>
      <c r="AC910" s="111" t="e">
        <f>Tabla1[[#This Row],[TOTAL CONSUMO AGUA LIMPIA PRODUCCIÓN (m3)]]-Tabla1[[#This Row],[VOLUMEN CONSUMO AGUA LIMPIA LAVANDERIA (m3)]]</f>
        <v>#REF!</v>
      </c>
      <c r="AD910" s="111">
        <v>0</v>
      </c>
      <c r="AE910" s="115"/>
      <c r="AF910" s="115">
        <v>65</v>
      </c>
      <c r="AG910" s="115">
        <v>45</v>
      </c>
      <c r="AH910" s="115">
        <f>Tabla1[[#This Row],[VOLUMEN CONSUMO AGUA LIMPIA LAVANDERIA (m3)]]</f>
        <v>0</v>
      </c>
      <c r="AI910" s="104" t="e">
        <f>Tabla1[[#This Row],[VOLUMEN CONSUMO AGUA LIMPIA LAVANDERIA (m3)]]/Tabla1[[#This Row],[TOTAL CONSUMO AGUA PRODUCCIÓN (m3)]]</f>
        <v>#REF!</v>
      </c>
      <c r="AJ910" s="115">
        <f>'[1]Contadores Por Turno 2026'!D912-'[1]Contadores Por Turno 2026'!D911</f>
        <v>0</v>
      </c>
      <c r="AK910" s="115">
        <v>0</v>
      </c>
      <c r="AL910" s="115"/>
      <c r="AM910" s="115">
        <v>19</v>
      </c>
      <c r="AN910" s="115">
        <v>0</v>
      </c>
      <c r="AO910" s="220">
        <f>'[1]Contadores Por Turno 2026'!R912-'[1]Contadores Por Turno 2026'!R911</f>
        <v>0</v>
      </c>
      <c r="AP910" s="114" t="str">
        <f t="shared" si="7"/>
        <v>%</v>
      </c>
      <c r="AQ910" s="220">
        <v>0</v>
      </c>
      <c r="AR910" s="220">
        <v>8</v>
      </c>
      <c r="AS910" s="115">
        <f>'[1]Contadores Por Turno 2026'!L912-'[1]Contadores Por Turno 2026'!L911</f>
        <v>0</v>
      </c>
      <c r="AT910" s="220" t="e">
        <f>#REF!-#REF!</f>
        <v>#REF!</v>
      </c>
      <c r="AU910" s="112">
        <f>'[1]Contadores Por Turno 2026'!U912-'[1]Contadores Por Turno 2026'!U911</f>
        <v>0</v>
      </c>
      <c r="AV910" s="112">
        <f>'[1]Contadores Por Turno 2026'!V912-'[1]Contadores Por Turno 2026'!V911</f>
        <v>0</v>
      </c>
      <c r="AW910" s="112">
        <f>'[1]Contadores Por Turno 2026'!W912-'[1]Contadores Por Turno 2026'!W911</f>
        <v>0</v>
      </c>
      <c r="AX910" s="112"/>
      <c r="AY910" s="112">
        <f>('[1]Contadores Por Turno 2026'!AD912-'[1]Contadores Por Turno 2026'!AD911)</f>
        <v>0</v>
      </c>
      <c r="AZ910" s="112">
        <f>('[1]Contadores Por Turno 2026'!S912-'[1]Contadores Por Turno 2026'!S911)/1000</f>
        <v>0</v>
      </c>
      <c r="BA910" s="225"/>
      <c r="BB910" s="4"/>
    </row>
    <row r="911" spans="1:54" ht="15.75" thickBot="1" x14ac:dyDescent="0.3">
      <c r="A911" s="25">
        <f>+A910+1</f>
        <v>46326</v>
      </c>
      <c r="B911" s="26">
        <v>1</v>
      </c>
      <c r="C911" s="26">
        <f>WEEKNUM(Tabla1[[#This Row],[FECHA]],2)</f>
        <v>44</v>
      </c>
      <c r="D911" s="26">
        <f>DAY(Tabla1[[#This Row],[FECHA]])</f>
        <v>31</v>
      </c>
      <c r="E911" s="26" t="e">
        <f>#REF!-#REF!</f>
        <v>#REF!</v>
      </c>
      <c r="F911" s="26" t="e">
        <f>#REF!-#REF!</f>
        <v>#REF!</v>
      </c>
      <c r="G911" s="26"/>
      <c r="H9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1" s="26">
        <f>('[1]Contadores Por Turno 2026'!C913-'[1]Contadores Por Turno 2026'!C912)*10</f>
        <v>0</v>
      </c>
      <c r="J911" s="57">
        <f>Tabla1[[#This Row],[ENTRADA RO 1 (m3)]]</f>
        <v>0</v>
      </c>
      <c r="K911" s="57">
        <f>Tabla1[[#This Row],[RECHAZO ETAPA 1 (m3)]]</f>
        <v>0</v>
      </c>
      <c r="L911" s="57">
        <f>Tabla1[[#This Row],[PERMEADO ETAPA 1  (m3)]]</f>
        <v>0</v>
      </c>
      <c r="M911" s="56" t="e">
        <f>1-(Tabla1[[#This Row],[VOLUMEN ENVIADO A RO (m3)]]-Tabla1[[#This Row],[VOLUMEN ENVIADO PERMEADO RO (m3)]])/Tabla1[[#This Row],[VOLUMEN ENVIADO A RO (m3)]]</f>
        <v>#DIV/0!</v>
      </c>
      <c r="N911" s="57">
        <f>('[1]Contadores Por Turno 2026'!N913-'[1]Contadores Por Turno 2026'!N912)/1000</f>
        <v>0</v>
      </c>
      <c r="O911" s="57">
        <f>('[1]Contadores Por Turno 2026'!O913-'[1]Contadores Por Turno 2026'!O912)</f>
        <v>0</v>
      </c>
      <c r="P911" s="57">
        <f>+Tabla1[[#This Row],[ENTRADA RO 1 (m3)]]-Tabla1[[#This Row],[PERMEADO ETAPA 1  (m3)]]</f>
        <v>0</v>
      </c>
      <c r="Q911" s="56" t="e">
        <f>1-(Tabla1[[#This Row],[VOLUMEN ENVIADO A RO (m3)]]-Tabla1[[#This Row],[VOLUMEN ENVIADO PERMEADO RO (m3)]])/Tabla1[[#This Row],[VOLUMEN ENVIADO A RO (m3)]]</f>
        <v>#DIV/0!</v>
      </c>
      <c r="R911" s="57">
        <v>0</v>
      </c>
      <c r="S911" s="57" t="e">
        <f>((#REF!-#REF!))</f>
        <v>#REF!</v>
      </c>
      <c r="T911" s="57" t="e">
        <f>Tabla1[[#This Row],[ENTRADA ETAPA 2 (m3)]]-Tabla1[[#This Row],[PERMEADO ETAPA 2 (m3)]]</f>
        <v>#REF!</v>
      </c>
      <c r="U911" s="56" t="s">
        <v>18</v>
      </c>
      <c r="V911" s="57">
        <f>Tabla1[[#This Row],[VOLUMEN ENVIADO PERMEADO RO (m3)]]</f>
        <v>0</v>
      </c>
      <c r="W911" s="101" t="e">
        <f>Tabla1[[#This Row],[TOTAL CONSUMO AGUA LIMPIA PRODUCCIÓN (m3)]]+Tabla1[[#This Row],[TOTAL CONSUMO AGUA RECHAZO PRODUCCIÓN (m3)]]</f>
        <v>#REF!</v>
      </c>
      <c r="X9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1" s="101">
        <v>0</v>
      </c>
      <c r="Z911" s="101"/>
      <c r="AA911" s="101" t="e">
        <f>+Tabla1[[#This Row],[VOLUMEN CONSUMO AGUA LIMPIA TINTORERIA (m3)]]</f>
        <v>#REF!</v>
      </c>
      <c r="AB911" s="104" t="e">
        <f>Tabla1[[#This Row],[VOLUMEN CONSUMO AGUA LIMPIA TINTORERIA (m3)]]/Tabla1[[#This Row],[TOTAL CONSUMO AGUA PRODUCCIÓN (m3)]]</f>
        <v>#REF!</v>
      </c>
      <c r="AC911" s="101" t="e">
        <f>Tabla1[[#This Row],[TOTAL CONSUMO AGUA LIMPIA PRODUCCIÓN (m3)]]-Tabla1[[#This Row],[VOLUMEN CONSUMO AGUA LIMPIA LAVANDERIA (m3)]]</f>
        <v>#REF!</v>
      </c>
      <c r="AD911" s="101">
        <v>0</v>
      </c>
      <c r="AE911" s="105"/>
      <c r="AF911" s="105">
        <v>65</v>
      </c>
      <c r="AG911" s="105">
        <v>45</v>
      </c>
      <c r="AH911" s="105">
        <f>Tabla1[[#This Row],[VOLUMEN CONSUMO AGUA LIMPIA LAVANDERIA (m3)]]</f>
        <v>0</v>
      </c>
      <c r="AI911" s="104" t="e">
        <f>Tabla1[[#This Row],[VOLUMEN CONSUMO AGUA LIMPIA LAVANDERIA (m3)]]/Tabla1[[#This Row],[TOTAL CONSUMO AGUA PRODUCCIÓN (m3)]]</f>
        <v>#REF!</v>
      </c>
      <c r="AJ911" s="105">
        <f>'[1]Contadores Por Turno 2026'!D913-'[1]Contadores Por Turno 2026'!D912</f>
        <v>0</v>
      </c>
      <c r="AK911" s="105">
        <v>0</v>
      </c>
      <c r="AL911" s="105"/>
      <c r="AM911" s="105">
        <v>19</v>
      </c>
      <c r="AN911" s="105">
        <v>0</v>
      </c>
      <c r="AO911" s="218">
        <f>'[1]Contadores Por Turno 2026'!R913-'[1]Contadores Por Turno 2026'!R912</f>
        <v>0</v>
      </c>
      <c r="AP911" s="104" t="str">
        <f t="shared" si="7"/>
        <v>%</v>
      </c>
      <c r="AQ911" s="218">
        <v>0</v>
      </c>
      <c r="AR911" s="218">
        <v>8</v>
      </c>
      <c r="AS911" s="105">
        <f>'[1]Contadores Por Turno 2026'!L913-'[1]Contadores Por Turno 2026'!L912</f>
        <v>0</v>
      </c>
      <c r="AT911" s="218" t="e">
        <f>#REF!-#REF!</f>
        <v>#REF!</v>
      </c>
      <c r="AU911" s="102">
        <f>'[1]Contadores Por Turno 2026'!U913-'[1]Contadores Por Turno 2026'!U912</f>
        <v>0</v>
      </c>
      <c r="AV911" s="102">
        <f>'[1]Contadores Por Turno 2026'!V913-'[1]Contadores Por Turno 2026'!V912</f>
        <v>0</v>
      </c>
      <c r="AW911" s="102">
        <f>'[1]Contadores Por Turno 2026'!W913-'[1]Contadores Por Turno 2026'!W912</f>
        <v>0</v>
      </c>
      <c r="AX911" s="102"/>
      <c r="AY911" s="345">
        <f>('[1]Contadores Por Turno 2026'!AD913-'[1]Contadores Por Turno 2026'!AD912)</f>
        <v>0</v>
      </c>
      <c r="AZ911" s="345">
        <f>('[1]Contadores Por Turno 2026'!S913-'[1]Contadores Por Turno 2026'!S912)/1000</f>
        <v>0</v>
      </c>
      <c r="BA911" s="225"/>
      <c r="BB911" s="4"/>
    </row>
    <row r="912" spans="1:54" ht="15.75" thickBot="1" x14ac:dyDescent="0.3">
      <c r="A912" s="23">
        <f>+A911</f>
        <v>46326</v>
      </c>
      <c r="B912" s="17">
        <v>2</v>
      </c>
      <c r="C912" s="17">
        <f>WEEKNUM(Tabla1[[#This Row],[FECHA]],2)</f>
        <v>44</v>
      </c>
      <c r="D912" s="17">
        <f>DAY(Tabla1[[#This Row],[FECHA]])</f>
        <v>31</v>
      </c>
      <c r="E912" s="17" t="e">
        <f>#REF!-#REF!</f>
        <v>#REF!</v>
      </c>
      <c r="F912" s="17" t="e">
        <f>#REF!-#REF!</f>
        <v>#REF!</v>
      </c>
      <c r="H91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2" s="17">
        <f>('[1]Contadores Por Turno 2026'!C914-'[1]Contadores Por Turno 2026'!C913)*10</f>
        <v>0</v>
      </c>
      <c r="J912" s="59">
        <f>Tabla1[[#This Row],[ENTRADA RO 1 (m3)]]</f>
        <v>0</v>
      </c>
      <c r="K912" s="59">
        <f>Tabla1[[#This Row],[RECHAZO ETAPA 1 (m3)]]</f>
        <v>0</v>
      </c>
      <c r="L912" s="59">
        <f>Tabla1[[#This Row],[PERMEADO ETAPA 1  (m3)]]</f>
        <v>0</v>
      </c>
      <c r="M912" s="58" t="e">
        <f>1-(Tabla1[[#This Row],[VOLUMEN ENVIADO A RO (m3)]]-Tabla1[[#This Row],[VOLUMEN ENVIADO PERMEADO RO (m3)]])/Tabla1[[#This Row],[VOLUMEN ENVIADO A RO (m3)]]</f>
        <v>#DIV/0!</v>
      </c>
      <c r="N912" s="59">
        <f>('[1]Contadores Por Turno 2026'!N914-'[1]Contadores Por Turno 2026'!N913)/1000</f>
        <v>0</v>
      </c>
      <c r="O912" s="59">
        <f>('[1]Contadores Por Turno 2026'!O914-'[1]Contadores Por Turno 2026'!O913)</f>
        <v>0</v>
      </c>
      <c r="P912" s="59">
        <f>+Tabla1[[#This Row],[ENTRADA RO 1 (m3)]]-Tabla1[[#This Row],[PERMEADO ETAPA 1  (m3)]]</f>
        <v>0</v>
      </c>
      <c r="Q912" s="58" t="e">
        <f>1-(Tabla1[[#This Row],[VOLUMEN ENVIADO A RO (m3)]]-Tabla1[[#This Row],[VOLUMEN ENVIADO PERMEADO RO (m3)]])/Tabla1[[#This Row],[VOLUMEN ENVIADO A RO (m3)]]</f>
        <v>#DIV/0!</v>
      </c>
      <c r="R912" s="59">
        <v>0</v>
      </c>
      <c r="S912" s="59" t="e">
        <f>((#REF!-#REF!))</f>
        <v>#REF!</v>
      </c>
      <c r="T912" s="59" t="e">
        <f>Tabla1[[#This Row],[ENTRADA ETAPA 2 (m3)]]-Tabla1[[#This Row],[PERMEADO ETAPA 2 (m3)]]</f>
        <v>#REF!</v>
      </c>
      <c r="U912" s="58" t="s">
        <v>18</v>
      </c>
      <c r="V912" s="59">
        <f>Tabla1[[#This Row],[VOLUMEN ENVIADO PERMEADO RO (m3)]]</f>
        <v>0</v>
      </c>
      <c r="W912" s="106" t="e">
        <f>Tabla1[[#This Row],[TOTAL CONSUMO AGUA LIMPIA PRODUCCIÓN (m3)]]+Tabla1[[#This Row],[TOTAL CONSUMO AGUA RECHAZO PRODUCCIÓN (m3)]]</f>
        <v>#REF!</v>
      </c>
      <c r="X9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2" s="106">
        <v>0</v>
      </c>
      <c r="Z912" s="106"/>
      <c r="AA912" s="106" t="e">
        <f>+Tabla1[[#This Row],[VOLUMEN CONSUMO AGUA LIMPIA TINTORERIA (m3)]]</f>
        <v>#REF!</v>
      </c>
      <c r="AB912" s="104" t="e">
        <f>Tabla1[[#This Row],[VOLUMEN CONSUMO AGUA LIMPIA TINTORERIA (m3)]]/Tabla1[[#This Row],[TOTAL CONSUMO AGUA PRODUCCIÓN (m3)]]</f>
        <v>#REF!</v>
      </c>
      <c r="AC912" s="106" t="e">
        <f>Tabla1[[#This Row],[TOTAL CONSUMO AGUA LIMPIA PRODUCCIÓN (m3)]]-Tabla1[[#This Row],[VOLUMEN CONSUMO AGUA LIMPIA LAVANDERIA (m3)]]</f>
        <v>#REF!</v>
      </c>
      <c r="AD912" s="106">
        <v>0</v>
      </c>
      <c r="AE912" s="110"/>
      <c r="AF912" s="110">
        <v>65</v>
      </c>
      <c r="AG912" s="110">
        <v>45</v>
      </c>
      <c r="AH912" s="110">
        <f>Tabla1[[#This Row],[VOLUMEN CONSUMO AGUA LIMPIA LAVANDERIA (m3)]]</f>
        <v>0</v>
      </c>
      <c r="AI912" s="104" t="e">
        <f>Tabla1[[#This Row],[VOLUMEN CONSUMO AGUA LIMPIA LAVANDERIA (m3)]]/Tabla1[[#This Row],[TOTAL CONSUMO AGUA PRODUCCIÓN (m3)]]</f>
        <v>#REF!</v>
      </c>
      <c r="AJ912" s="110">
        <f>'[1]Contadores Por Turno 2026'!D914-'[1]Contadores Por Turno 2026'!D913</f>
        <v>0</v>
      </c>
      <c r="AK912" s="110">
        <v>0</v>
      </c>
      <c r="AL912" s="110"/>
      <c r="AM912" s="110">
        <v>19</v>
      </c>
      <c r="AN912" s="110">
        <v>0</v>
      </c>
      <c r="AO912" s="219">
        <f>'[1]Contadores Por Turno 2026'!R914-'[1]Contadores Por Turno 2026'!R913</f>
        <v>0</v>
      </c>
      <c r="AP912" s="109" t="str">
        <f t="shared" ref="AP912:AP975" si="8">IF(ISERROR(1-(W912-AO912)/W912),"%",(1-(W912-AO912)/W912))</f>
        <v>%</v>
      </c>
      <c r="AQ912" s="219">
        <v>2123</v>
      </c>
      <c r="AR912" s="219">
        <v>8</v>
      </c>
      <c r="AS912" s="110">
        <f>'[1]Contadores Por Turno 2026'!L914-'[1]Contadores Por Turno 2026'!L913</f>
        <v>0</v>
      </c>
      <c r="AT912" s="219" t="e">
        <f>#REF!-#REF!</f>
        <v>#REF!</v>
      </c>
      <c r="AU912" s="107">
        <f>'[1]Contadores Por Turno 2026'!U914-'[1]Contadores Por Turno 2026'!U913</f>
        <v>0</v>
      </c>
      <c r="AV912" s="107">
        <f>'[1]Contadores Por Turno 2026'!V914-'[1]Contadores Por Turno 2026'!V913</f>
        <v>0</v>
      </c>
      <c r="AW912" s="107">
        <f>'[1]Contadores Por Turno 2026'!W914-'[1]Contadores Por Turno 2026'!W913</f>
        <v>0</v>
      </c>
      <c r="AX912" s="107"/>
      <c r="AY912" s="346">
        <f>('[1]Contadores Por Turno 2026'!AD914-'[1]Contadores Por Turno 2026'!AD913)</f>
        <v>0</v>
      </c>
      <c r="AZ912" s="346">
        <f>('[1]Contadores Por Turno 2026'!S914-'[1]Contadores Por Turno 2026'!S913)/1000</f>
        <v>0</v>
      </c>
      <c r="BA912" s="225"/>
      <c r="BB912" s="4"/>
    </row>
    <row r="913" spans="1:54" ht="15.75" thickBot="1" x14ac:dyDescent="0.3">
      <c r="A913" s="27">
        <f>+A912</f>
        <v>46326</v>
      </c>
      <c r="B913" s="28">
        <v>3</v>
      </c>
      <c r="C913" s="28">
        <f>WEEKNUM(Tabla1[[#This Row],[FECHA]],2)</f>
        <v>44</v>
      </c>
      <c r="D913" s="28">
        <f>DAY(Tabla1[[#This Row],[FECHA]])</f>
        <v>31</v>
      </c>
      <c r="E913" s="28" t="e">
        <f>#REF!-#REF!</f>
        <v>#REF!</v>
      </c>
      <c r="F913" s="28" t="e">
        <f>#REF!-#REF!</f>
        <v>#REF!</v>
      </c>
      <c r="G913" s="28"/>
      <c r="H91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3" s="28">
        <f>('[1]Contadores Por Turno 2026'!C915-'[1]Contadores Por Turno 2026'!C914)*10</f>
        <v>0</v>
      </c>
      <c r="J913" s="61">
        <f>Tabla1[[#This Row],[ENTRADA RO 1 (m3)]]</f>
        <v>0</v>
      </c>
      <c r="K913" s="61">
        <f>Tabla1[[#This Row],[RECHAZO ETAPA 1 (m3)]]</f>
        <v>0</v>
      </c>
      <c r="L913" s="61">
        <f>Tabla1[[#This Row],[PERMEADO ETAPA 1  (m3)]]</f>
        <v>0</v>
      </c>
      <c r="M913" s="60" t="e">
        <f>1-(Tabla1[[#This Row],[VOLUMEN ENVIADO A RO (m3)]]-Tabla1[[#This Row],[VOLUMEN ENVIADO PERMEADO RO (m3)]])/Tabla1[[#This Row],[VOLUMEN ENVIADO A RO (m3)]]</f>
        <v>#DIV/0!</v>
      </c>
      <c r="N913" s="61">
        <f>('[1]Contadores Por Turno 2026'!N915-'[1]Contadores Por Turno 2026'!N914)/1000</f>
        <v>0</v>
      </c>
      <c r="O913" s="61">
        <f>('[1]Contadores Por Turno 2026'!O915-'[1]Contadores Por Turno 2026'!O914)</f>
        <v>0</v>
      </c>
      <c r="P913" s="61">
        <f>+Tabla1[[#This Row],[ENTRADA RO 1 (m3)]]-Tabla1[[#This Row],[PERMEADO ETAPA 1  (m3)]]</f>
        <v>0</v>
      </c>
      <c r="Q913" s="60" t="e">
        <f>1-(Tabla1[[#This Row],[VOLUMEN ENVIADO A RO (m3)]]-Tabla1[[#This Row],[VOLUMEN ENVIADO PERMEADO RO (m3)]])/Tabla1[[#This Row],[VOLUMEN ENVIADO A RO (m3)]]</f>
        <v>#DIV/0!</v>
      </c>
      <c r="R913" s="61">
        <v>0</v>
      </c>
      <c r="S913" s="61" t="e">
        <f>((#REF!-#REF!))</f>
        <v>#REF!</v>
      </c>
      <c r="T913" s="61" t="e">
        <f>Tabla1[[#This Row],[ENTRADA ETAPA 2 (m3)]]-Tabla1[[#This Row],[PERMEADO ETAPA 2 (m3)]]</f>
        <v>#REF!</v>
      </c>
      <c r="U913" s="60" t="s">
        <v>18</v>
      </c>
      <c r="V913" s="61">
        <f>Tabla1[[#This Row],[VOLUMEN ENVIADO PERMEADO RO (m3)]]</f>
        <v>0</v>
      </c>
      <c r="W913" s="111" t="e">
        <f>Tabla1[[#This Row],[TOTAL CONSUMO AGUA LIMPIA PRODUCCIÓN (m3)]]+Tabla1[[#This Row],[TOTAL CONSUMO AGUA RECHAZO PRODUCCIÓN (m3)]]</f>
        <v>#REF!</v>
      </c>
      <c r="X91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3" s="111">
        <v>0</v>
      </c>
      <c r="Z913" s="111"/>
      <c r="AA913" s="111" t="e">
        <f>+Tabla1[[#This Row],[VOLUMEN CONSUMO AGUA LIMPIA TINTORERIA (m3)]]</f>
        <v>#REF!</v>
      </c>
      <c r="AB913" s="104" t="e">
        <f>Tabla1[[#This Row],[VOLUMEN CONSUMO AGUA LIMPIA TINTORERIA (m3)]]/Tabla1[[#This Row],[TOTAL CONSUMO AGUA PRODUCCIÓN (m3)]]</f>
        <v>#REF!</v>
      </c>
      <c r="AC913" s="111" t="e">
        <f>Tabla1[[#This Row],[TOTAL CONSUMO AGUA LIMPIA PRODUCCIÓN (m3)]]-Tabla1[[#This Row],[VOLUMEN CONSUMO AGUA LIMPIA LAVANDERIA (m3)]]</f>
        <v>#REF!</v>
      </c>
      <c r="AD913" s="111">
        <v>0</v>
      </c>
      <c r="AE913" s="115"/>
      <c r="AF913" s="115">
        <v>65</v>
      </c>
      <c r="AG913" s="115">
        <v>45</v>
      </c>
      <c r="AH913" s="115">
        <f>Tabla1[[#This Row],[VOLUMEN CONSUMO AGUA LIMPIA LAVANDERIA (m3)]]</f>
        <v>0</v>
      </c>
      <c r="AI913" s="104" t="e">
        <f>Tabla1[[#This Row],[VOLUMEN CONSUMO AGUA LIMPIA LAVANDERIA (m3)]]/Tabla1[[#This Row],[TOTAL CONSUMO AGUA PRODUCCIÓN (m3)]]</f>
        <v>#REF!</v>
      </c>
      <c r="AJ913" s="115">
        <f>'[1]Contadores Por Turno 2026'!D915-'[1]Contadores Por Turno 2026'!D914</f>
        <v>0</v>
      </c>
      <c r="AK913" s="115">
        <v>0</v>
      </c>
      <c r="AL913" s="115"/>
      <c r="AM913" s="115">
        <v>19</v>
      </c>
      <c r="AN913" s="115">
        <v>0</v>
      </c>
      <c r="AO913" s="220">
        <f>'[1]Contadores Por Turno 2026'!R915-'[1]Contadores Por Turno 2026'!R914</f>
        <v>0</v>
      </c>
      <c r="AP913" s="114" t="str">
        <f t="shared" si="8"/>
        <v>%</v>
      </c>
      <c r="AQ913" s="220">
        <v>0</v>
      </c>
      <c r="AR913" s="220">
        <v>8</v>
      </c>
      <c r="AS913" s="115">
        <f>'[1]Contadores Por Turno 2026'!L915-'[1]Contadores Por Turno 2026'!L914</f>
        <v>0</v>
      </c>
      <c r="AT913" s="220" t="e">
        <f>#REF!-#REF!</f>
        <v>#REF!</v>
      </c>
      <c r="AU913" s="112">
        <f>'[1]Contadores Por Turno 2026'!U915-'[1]Contadores Por Turno 2026'!U914</f>
        <v>0</v>
      </c>
      <c r="AV913" s="112">
        <f>'[1]Contadores Por Turno 2026'!V915-'[1]Contadores Por Turno 2026'!V914</f>
        <v>0</v>
      </c>
      <c r="AW913" s="112">
        <f>'[1]Contadores Por Turno 2026'!W915-'[1]Contadores Por Turno 2026'!W914</f>
        <v>0</v>
      </c>
      <c r="AX913" s="112"/>
      <c r="AY913" s="112">
        <f>('[1]Contadores Por Turno 2026'!AD915-'[1]Contadores Por Turno 2026'!AD914)</f>
        <v>0</v>
      </c>
      <c r="AZ913" s="112">
        <f>('[1]Contadores Por Turno 2026'!S915-'[1]Contadores Por Turno 2026'!S914)/1000</f>
        <v>0</v>
      </c>
      <c r="BA913" s="225"/>
      <c r="BB913" s="4"/>
    </row>
    <row r="914" spans="1:54" ht="15.75" thickBot="1" x14ac:dyDescent="0.3">
      <c r="A914" s="25">
        <f>+A913+1</f>
        <v>46327</v>
      </c>
      <c r="B914" s="26">
        <v>1</v>
      </c>
      <c r="C914" s="26">
        <f>WEEKNUM(Tabla1[[#This Row],[FECHA]],2)</f>
        <v>44</v>
      </c>
      <c r="D914" s="26">
        <f>DAY(Tabla1[[#This Row],[FECHA]])</f>
        <v>1</v>
      </c>
      <c r="E914" s="26" t="e">
        <f>#REF!-#REF!</f>
        <v>#REF!</v>
      </c>
      <c r="F914" s="26" t="e">
        <f>#REF!-#REF!</f>
        <v>#REF!</v>
      </c>
      <c r="G914" s="26"/>
      <c r="H9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4" s="26">
        <f>('[1]Contadores Por Turno 2026'!C916-'[1]Contadores Por Turno 2026'!C915)*10</f>
        <v>0</v>
      </c>
      <c r="J914" s="57">
        <f>Tabla1[[#This Row],[ENTRADA RO 1 (m3)]]</f>
        <v>0</v>
      </c>
      <c r="K914" s="57">
        <f>Tabla1[[#This Row],[RECHAZO ETAPA 1 (m3)]]</f>
        <v>0</v>
      </c>
      <c r="L914" s="57">
        <f>Tabla1[[#This Row],[PERMEADO ETAPA 1  (m3)]]</f>
        <v>0</v>
      </c>
      <c r="M914" s="56" t="e">
        <f>1-(Tabla1[[#This Row],[VOLUMEN ENVIADO A RO (m3)]]-Tabla1[[#This Row],[VOLUMEN ENVIADO PERMEADO RO (m3)]])/Tabla1[[#This Row],[VOLUMEN ENVIADO A RO (m3)]]</f>
        <v>#DIV/0!</v>
      </c>
      <c r="N914" s="57">
        <f>('[1]Contadores Por Turno 2026'!N916-'[1]Contadores Por Turno 2026'!N915)/1000</f>
        <v>0</v>
      </c>
      <c r="O914" s="57">
        <f>('[1]Contadores Por Turno 2026'!O916-'[1]Contadores Por Turno 2026'!O915)</f>
        <v>0</v>
      </c>
      <c r="P914" s="57">
        <f>+Tabla1[[#This Row],[ENTRADA RO 1 (m3)]]-Tabla1[[#This Row],[PERMEADO ETAPA 1  (m3)]]</f>
        <v>0</v>
      </c>
      <c r="Q914" s="56" t="e">
        <f>1-(Tabla1[[#This Row],[VOLUMEN ENVIADO A RO (m3)]]-Tabla1[[#This Row],[VOLUMEN ENVIADO PERMEADO RO (m3)]])/Tabla1[[#This Row],[VOLUMEN ENVIADO A RO (m3)]]</f>
        <v>#DIV/0!</v>
      </c>
      <c r="R914" s="57">
        <v>0</v>
      </c>
      <c r="S914" s="57" t="e">
        <f>((#REF!-#REF!))</f>
        <v>#REF!</v>
      </c>
      <c r="T914" s="57" t="e">
        <f>Tabla1[[#This Row],[ENTRADA ETAPA 2 (m3)]]-Tabla1[[#This Row],[PERMEADO ETAPA 2 (m3)]]</f>
        <v>#REF!</v>
      </c>
      <c r="U914" s="56" t="s">
        <v>18</v>
      </c>
      <c r="V914" s="57">
        <f>Tabla1[[#This Row],[VOLUMEN ENVIADO PERMEADO RO (m3)]]</f>
        <v>0</v>
      </c>
      <c r="W914" s="101" t="e">
        <f>Tabla1[[#This Row],[TOTAL CONSUMO AGUA LIMPIA PRODUCCIÓN (m3)]]+Tabla1[[#This Row],[TOTAL CONSUMO AGUA RECHAZO PRODUCCIÓN (m3)]]</f>
        <v>#REF!</v>
      </c>
      <c r="X9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4" s="101">
        <v>0</v>
      </c>
      <c r="Z914" s="101"/>
      <c r="AA914" s="101" t="e">
        <f>+Tabla1[[#This Row],[VOLUMEN CONSUMO AGUA LIMPIA TINTORERIA (m3)]]</f>
        <v>#REF!</v>
      </c>
      <c r="AB914" s="104" t="e">
        <f>Tabla1[[#This Row],[VOLUMEN CONSUMO AGUA LIMPIA TINTORERIA (m3)]]/Tabla1[[#This Row],[TOTAL CONSUMO AGUA PRODUCCIÓN (m3)]]</f>
        <v>#REF!</v>
      </c>
      <c r="AC914" s="101" t="e">
        <f>Tabla1[[#This Row],[TOTAL CONSUMO AGUA LIMPIA PRODUCCIÓN (m3)]]-Tabla1[[#This Row],[VOLUMEN CONSUMO AGUA LIMPIA LAVANDERIA (m3)]]</f>
        <v>#REF!</v>
      </c>
      <c r="AD914" s="101">
        <v>0</v>
      </c>
      <c r="AE914" s="105"/>
      <c r="AF914" s="105">
        <v>65</v>
      </c>
      <c r="AG914" s="105">
        <v>45</v>
      </c>
      <c r="AH914" s="105">
        <f>Tabla1[[#This Row],[VOLUMEN CONSUMO AGUA LIMPIA LAVANDERIA (m3)]]</f>
        <v>0</v>
      </c>
      <c r="AI914" s="104" t="e">
        <f>Tabla1[[#This Row],[VOLUMEN CONSUMO AGUA LIMPIA LAVANDERIA (m3)]]/Tabla1[[#This Row],[TOTAL CONSUMO AGUA PRODUCCIÓN (m3)]]</f>
        <v>#REF!</v>
      </c>
      <c r="AJ914" s="105">
        <f>'[1]Contadores Por Turno 2026'!D916-'[1]Contadores Por Turno 2026'!D915</f>
        <v>0</v>
      </c>
      <c r="AK914" s="105">
        <v>0</v>
      </c>
      <c r="AL914" s="105"/>
      <c r="AM914" s="105">
        <v>19</v>
      </c>
      <c r="AN914" s="105">
        <v>0</v>
      </c>
      <c r="AO914" s="218">
        <f>'[1]Contadores Por Turno 2026'!R916-'[1]Contadores Por Turno 2026'!R915</f>
        <v>0</v>
      </c>
      <c r="AP914" s="104" t="str">
        <f t="shared" si="8"/>
        <v>%</v>
      </c>
      <c r="AQ914" s="218">
        <v>0</v>
      </c>
      <c r="AR914" s="218">
        <v>8</v>
      </c>
      <c r="AS914" s="105">
        <f>'[1]Contadores Por Turno 2026'!L916-'[1]Contadores Por Turno 2026'!L915</f>
        <v>0</v>
      </c>
      <c r="AT914" s="218" t="e">
        <f>#REF!-#REF!</f>
        <v>#REF!</v>
      </c>
      <c r="AU914" s="102">
        <f>'[1]Contadores Por Turno 2026'!U916-'[1]Contadores Por Turno 2026'!U915</f>
        <v>0</v>
      </c>
      <c r="AV914" s="102">
        <f>'[1]Contadores Por Turno 2026'!V916-'[1]Contadores Por Turno 2026'!V915</f>
        <v>0</v>
      </c>
      <c r="AW914" s="102">
        <f>'[1]Contadores Por Turno 2026'!W916-'[1]Contadores Por Turno 2026'!W915</f>
        <v>0</v>
      </c>
      <c r="AX914" s="102"/>
      <c r="AY914" s="345">
        <f>('[1]Contadores Por Turno 2026'!AD916-'[1]Contadores Por Turno 2026'!AD915)</f>
        <v>0</v>
      </c>
      <c r="AZ914" s="345">
        <f>('[1]Contadores Por Turno 2026'!S916-'[1]Contadores Por Turno 2026'!S915)/1000</f>
        <v>0</v>
      </c>
      <c r="BA914" s="225"/>
      <c r="BB914" s="4"/>
    </row>
    <row r="915" spans="1:54" ht="15.75" thickBot="1" x14ac:dyDescent="0.3">
      <c r="A915" s="23">
        <f>+A914</f>
        <v>46327</v>
      </c>
      <c r="B915" s="17">
        <v>2</v>
      </c>
      <c r="C915" s="17">
        <f>WEEKNUM(Tabla1[[#This Row],[FECHA]],2)</f>
        <v>44</v>
      </c>
      <c r="D915" s="17">
        <f>DAY(Tabla1[[#This Row],[FECHA]])</f>
        <v>1</v>
      </c>
      <c r="E915" s="17" t="e">
        <f>#REF!-#REF!</f>
        <v>#REF!</v>
      </c>
      <c r="F915" s="17" t="e">
        <f>#REF!-#REF!</f>
        <v>#REF!</v>
      </c>
      <c r="H91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5" s="17">
        <f>('[1]Contadores Por Turno 2026'!C917-'[1]Contadores Por Turno 2026'!C916)*10</f>
        <v>0</v>
      </c>
      <c r="J915" s="59">
        <f>Tabla1[[#This Row],[ENTRADA RO 1 (m3)]]</f>
        <v>0</v>
      </c>
      <c r="K915" s="59">
        <f>Tabla1[[#This Row],[RECHAZO ETAPA 1 (m3)]]</f>
        <v>0</v>
      </c>
      <c r="L915" s="59">
        <f>Tabla1[[#This Row],[PERMEADO ETAPA 1  (m3)]]</f>
        <v>0</v>
      </c>
      <c r="M915" s="58" t="e">
        <f>1-(Tabla1[[#This Row],[VOLUMEN ENVIADO A RO (m3)]]-Tabla1[[#This Row],[VOLUMEN ENVIADO PERMEADO RO (m3)]])/Tabla1[[#This Row],[VOLUMEN ENVIADO A RO (m3)]]</f>
        <v>#DIV/0!</v>
      </c>
      <c r="N915" s="59">
        <f>('[1]Contadores Por Turno 2026'!N917-'[1]Contadores Por Turno 2026'!N916)/1000</f>
        <v>0</v>
      </c>
      <c r="O915" s="59">
        <f>('[1]Contadores Por Turno 2026'!O917-'[1]Contadores Por Turno 2026'!O916)</f>
        <v>0</v>
      </c>
      <c r="P915" s="59">
        <f>+Tabla1[[#This Row],[ENTRADA RO 1 (m3)]]-Tabla1[[#This Row],[PERMEADO ETAPA 1  (m3)]]</f>
        <v>0</v>
      </c>
      <c r="Q915" s="58" t="e">
        <f>1-(Tabla1[[#This Row],[VOLUMEN ENVIADO A RO (m3)]]-Tabla1[[#This Row],[VOLUMEN ENVIADO PERMEADO RO (m3)]])/Tabla1[[#This Row],[VOLUMEN ENVIADO A RO (m3)]]</f>
        <v>#DIV/0!</v>
      </c>
      <c r="R915" s="59">
        <v>0</v>
      </c>
      <c r="S915" s="59" t="e">
        <f>((#REF!-#REF!))</f>
        <v>#REF!</v>
      </c>
      <c r="T915" s="59" t="e">
        <f>Tabla1[[#This Row],[ENTRADA ETAPA 2 (m3)]]-Tabla1[[#This Row],[PERMEADO ETAPA 2 (m3)]]</f>
        <v>#REF!</v>
      </c>
      <c r="U915" s="58" t="s">
        <v>18</v>
      </c>
      <c r="V915" s="59">
        <f>Tabla1[[#This Row],[VOLUMEN ENVIADO PERMEADO RO (m3)]]</f>
        <v>0</v>
      </c>
      <c r="W915" s="106" t="e">
        <f>Tabla1[[#This Row],[TOTAL CONSUMO AGUA LIMPIA PRODUCCIÓN (m3)]]+Tabla1[[#This Row],[TOTAL CONSUMO AGUA RECHAZO PRODUCCIÓN (m3)]]</f>
        <v>#REF!</v>
      </c>
      <c r="X9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5" s="106">
        <v>0</v>
      </c>
      <c r="Z915" s="106"/>
      <c r="AA915" s="106" t="e">
        <f>+Tabla1[[#This Row],[VOLUMEN CONSUMO AGUA LIMPIA TINTORERIA (m3)]]</f>
        <v>#REF!</v>
      </c>
      <c r="AB915" s="104" t="e">
        <f>Tabla1[[#This Row],[VOLUMEN CONSUMO AGUA LIMPIA TINTORERIA (m3)]]/Tabla1[[#This Row],[TOTAL CONSUMO AGUA PRODUCCIÓN (m3)]]</f>
        <v>#REF!</v>
      </c>
      <c r="AC915" s="106" t="e">
        <f>Tabla1[[#This Row],[TOTAL CONSUMO AGUA LIMPIA PRODUCCIÓN (m3)]]-Tabla1[[#This Row],[VOLUMEN CONSUMO AGUA LIMPIA LAVANDERIA (m3)]]</f>
        <v>#REF!</v>
      </c>
      <c r="AD915" s="106">
        <v>0</v>
      </c>
      <c r="AE915" s="110"/>
      <c r="AF915" s="110">
        <v>65</v>
      </c>
      <c r="AG915" s="110">
        <v>45</v>
      </c>
      <c r="AH915" s="110">
        <f>Tabla1[[#This Row],[VOLUMEN CONSUMO AGUA LIMPIA LAVANDERIA (m3)]]</f>
        <v>0</v>
      </c>
      <c r="AI915" s="104" t="e">
        <f>Tabla1[[#This Row],[VOLUMEN CONSUMO AGUA LIMPIA LAVANDERIA (m3)]]/Tabla1[[#This Row],[TOTAL CONSUMO AGUA PRODUCCIÓN (m3)]]</f>
        <v>#REF!</v>
      </c>
      <c r="AJ915" s="110">
        <f>'[1]Contadores Por Turno 2026'!D917-'[1]Contadores Por Turno 2026'!D916</f>
        <v>0</v>
      </c>
      <c r="AK915" s="110">
        <v>0</v>
      </c>
      <c r="AL915" s="110"/>
      <c r="AM915" s="110">
        <v>19</v>
      </c>
      <c r="AN915" s="110">
        <v>0</v>
      </c>
      <c r="AO915" s="219">
        <f>'[1]Contadores Por Turno 2026'!R917-'[1]Contadores Por Turno 2026'!R916</f>
        <v>0</v>
      </c>
      <c r="AP915" s="109" t="str">
        <f t="shared" si="8"/>
        <v>%</v>
      </c>
      <c r="AQ915" s="219">
        <v>0</v>
      </c>
      <c r="AR915" s="219">
        <v>8</v>
      </c>
      <c r="AS915" s="110">
        <f>'[1]Contadores Por Turno 2026'!L917-'[1]Contadores Por Turno 2026'!L916</f>
        <v>0</v>
      </c>
      <c r="AT915" s="219" t="e">
        <f>#REF!-#REF!</f>
        <v>#REF!</v>
      </c>
      <c r="AU915" s="107">
        <f>'[1]Contadores Por Turno 2026'!U917-'[1]Contadores Por Turno 2026'!U916</f>
        <v>0</v>
      </c>
      <c r="AV915" s="107">
        <f>'[1]Contadores Por Turno 2026'!V917-'[1]Contadores Por Turno 2026'!V916</f>
        <v>0</v>
      </c>
      <c r="AW915" s="107">
        <f>'[1]Contadores Por Turno 2026'!W917-'[1]Contadores Por Turno 2026'!W916</f>
        <v>0</v>
      </c>
      <c r="AX915" s="107"/>
      <c r="AY915" s="346">
        <f>('[1]Contadores Por Turno 2026'!AD917-'[1]Contadores Por Turno 2026'!AD916)</f>
        <v>0</v>
      </c>
      <c r="AZ915" s="346">
        <f>('[1]Contadores Por Turno 2026'!S917-'[1]Contadores Por Turno 2026'!S916)/1000</f>
        <v>0</v>
      </c>
      <c r="BA915" s="225"/>
      <c r="BB915" s="4"/>
    </row>
    <row r="916" spans="1:54" ht="15.75" thickBot="1" x14ac:dyDescent="0.3">
      <c r="A916" s="27">
        <f>+A915</f>
        <v>46327</v>
      </c>
      <c r="B916" s="28">
        <v>3</v>
      </c>
      <c r="C916" s="28">
        <f>WEEKNUM(Tabla1[[#This Row],[FECHA]],2)</f>
        <v>44</v>
      </c>
      <c r="D916" s="28">
        <f>DAY(Tabla1[[#This Row],[FECHA]])</f>
        <v>1</v>
      </c>
      <c r="E916" s="28" t="e">
        <f>#REF!-#REF!</f>
        <v>#REF!</v>
      </c>
      <c r="F916" s="28" t="e">
        <f>#REF!-#REF!</f>
        <v>#REF!</v>
      </c>
      <c r="G916" s="28"/>
      <c r="H91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6" s="28">
        <f>('[1]Contadores Por Turno 2026'!C918-'[1]Contadores Por Turno 2026'!C917)*10</f>
        <v>0</v>
      </c>
      <c r="J916" s="61">
        <f>Tabla1[[#This Row],[ENTRADA RO 1 (m3)]]</f>
        <v>0</v>
      </c>
      <c r="K916" s="61">
        <f>Tabla1[[#This Row],[RECHAZO ETAPA 1 (m3)]]</f>
        <v>0</v>
      </c>
      <c r="L916" s="61">
        <f>Tabla1[[#This Row],[PERMEADO ETAPA 1  (m3)]]</f>
        <v>0</v>
      </c>
      <c r="M916" s="60" t="e">
        <f>1-(Tabla1[[#This Row],[VOLUMEN ENVIADO A RO (m3)]]-Tabla1[[#This Row],[VOLUMEN ENVIADO PERMEADO RO (m3)]])/Tabla1[[#This Row],[VOLUMEN ENVIADO A RO (m3)]]</f>
        <v>#DIV/0!</v>
      </c>
      <c r="N916" s="61">
        <f>('[1]Contadores Por Turno 2026'!N918-'[1]Contadores Por Turno 2026'!N917)/1000</f>
        <v>0</v>
      </c>
      <c r="O916" s="61">
        <f>('[1]Contadores Por Turno 2026'!O918-'[1]Contadores Por Turno 2026'!O917)</f>
        <v>0</v>
      </c>
      <c r="P916" s="61">
        <f>+Tabla1[[#This Row],[ENTRADA RO 1 (m3)]]-Tabla1[[#This Row],[PERMEADO ETAPA 1  (m3)]]</f>
        <v>0</v>
      </c>
      <c r="Q916" s="60" t="e">
        <f>1-(Tabla1[[#This Row],[VOLUMEN ENVIADO A RO (m3)]]-Tabla1[[#This Row],[VOLUMEN ENVIADO PERMEADO RO (m3)]])/Tabla1[[#This Row],[VOLUMEN ENVIADO A RO (m3)]]</f>
        <v>#DIV/0!</v>
      </c>
      <c r="R916" s="61">
        <v>0</v>
      </c>
      <c r="S916" s="61" t="e">
        <f>((#REF!-#REF!))</f>
        <v>#REF!</v>
      </c>
      <c r="T916" s="61" t="e">
        <f>Tabla1[[#This Row],[ENTRADA ETAPA 2 (m3)]]-Tabla1[[#This Row],[PERMEADO ETAPA 2 (m3)]]</f>
        <v>#REF!</v>
      </c>
      <c r="U916" s="60" t="s">
        <v>18</v>
      </c>
      <c r="V916" s="61">
        <f>Tabla1[[#This Row],[VOLUMEN ENVIADO PERMEADO RO (m3)]]</f>
        <v>0</v>
      </c>
      <c r="W916" s="111" t="e">
        <f>Tabla1[[#This Row],[TOTAL CONSUMO AGUA LIMPIA PRODUCCIÓN (m3)]]+Tabla1[[#This Row],[TOTAL CONSUMO AGUA RECHAZO PRODUCCIÓN (m3)]]</f>
        <v>#REF!</v>
      </c>
      <c r="X91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6" s="111">
        <v>0</v>
      </c>
      <c r="Z916" s="111"/>
      <c r="AA916" s="111" t="e">
        <f>+Tabla1[[#This Row],[VOLUMEN CONSUMO AGUA LIMPIA TINTORERIA (m3)]]</f>
        <v>#REF!</v>
      </c>
      <c r="AB916" s="104" t="e">
        <f>Tabla1[[#This Row],[VOLUMEN CONSUMO AGUA LIMPIA TINTORERIA (m3)]]/Tabla1[[#This Row],[TOTAL CONSUMO AGUA PRODUCCIÓN (m3)]]</f>
        <v>#REF!</v>
      </c>
      <c r="AC916" s="111" t="e">
        <f>Tabla1[[#This Row],[TOTAL CONSUMO AGUA LIMPIA PRODUCCIÓN (m3)]]-Tabla1[[#This Row],[VOLUMEN CONSUMO AGUA LIMPIA LAVANDERIA (m3)]]</f>
        <v>#REF!</v>
      </c>
      <c r="AD916" s="111">
        <v>0</v>
      </c>
      <c r="AE916" s="115"/>
      <c r="AF916" s="115">
        <v>65</v>
      </c>
      <c r="AG916" s="115">
        <v>45</v>
      </c>
      <c r="AH916" s="115">
        <f>Tabla1[[#This Row],[VOLUMEN CONSUMO AGUA LIMPIA LAVANDERIA (m3)]]</f>
        <v>0</v>
      </c>
      <c r="AI916" s="104" t="e">
        <f>Tabla1[[#This Row],[VOLUMEN CONSUMO AGUA LIMPIA LAVANDERIA (m3)]]/Tabla1[[#This Row],[TOTAL CONSUMO AGUA PRODUCCIÓN (m3)]]</f>
        <v>#REF!</v>
      </c>
      <c r="AJ916" s="115">
        <f>'[1]Contadores Por Turno 2026'!D918-'[1]Contadores Por Turno 2026'!D917</f>
        <v>0</v>
      </c>
      <c r="AK916" s="115">
        <v>0</v>
      </c>
      <c r="AL916" s="115"/>
      <c r="AM916" s="115">
        <v>19</v>
      </c>
      <c r="AN916" s="115">
        <v>0</v>
      </c>
      <c r="AO916" s="220">
        <f>'[1]Contadores Por Turno 2026'!R918-'[1]Contadores Por Turno 2026'!R917</f>
        <v>0</v>
      </c>
      <c r="AP916" s="114" t="str">
        <f t="shared" si="8"/>
        <v>%</v>
      </c>
      <c r="AQ916" s="220">
        <v>0</v>
      </c>
      <c r="AR916" s="220">
        <v>8</v>
      </c>
      <c r="AS916" s="115">
        <f>'[1]Contadores Por Turno 2026'!L918-'[1]Contadores Por Turno 2026'!L917</f>
        <v>0</v>
      </c>
      <c r="AT916" s="220" t="e">
        <f>#REF!-#REF!</f>
        <v>#REF!</v>
      </c>
      <c r="AU916" s="112">
        <f>'[1]Contadores Por Turno 2026'!U918-'[1]Contadores Por Turno 2026'!U917</f>
        <v>0</v>
      </c>
      <c r="AV916" s="112">
        <f>'[1]Contadores Por Turno 2026'!V918-'[1]Contadores Por Turno 2026'!V917</f>
        <v>0</v>
      </c>
      <c r="AW916" s="112">
        <f>'[1]Contadores Por Turno 2026'!W918-'[1]Contadores Por Turno 2026'!W917</f>
        <v>0</v>
      </c>
      <c r="AX916" s="112"/>
      <c r="AY916" s="112">
        <f>('[1]Contadores Por Turno 2026'!AD918-'[1]Contadores Por Turno 2026'!AD917)</f>
        <v>0</v>
      </c>
      <c r="AZ916" s="112">
        <f>('[1]Contadores Por Turno 2026'!S918-'[1]Contadores Por Turno 2026'!S917)/1000</f>
        <v>0</v>
      </c>
      <c r="BA916" s="225"/>
      <c r="BB916" s="4"/>
    </row>
    <row r="917" spans="1:54" ht="15.75" thickBot="1" x14ac:dyDescent="0.3">
      <c r="A917" s="25">
        <f>+A916+1</f>
        <v>46328</v>
      </c>
      <c r="B917" s="26">
        <v>1</v>
      </c>
      <c r="C917" s="26">
        <f>WEEKNUM(Tabla1[[#This Row],[FECHA]],2)</f>
        <v>45</v>
      </c>
      <c r="D917" s="26">
        <f>DAY(Tabla1[[#This Row],[FECHA]])</f>
        <v>2</v>
      </c>
      <c r="E917" s="26" t="e">
        <f>#REF!-#REF!</f>
        <v>#REF!</v>
      </c>
      <c r="F917" s="26" t="e">
        <f>#REF!-#REF!</f>
        <v>#REF!</v>
      </c>
      <c r="G917" s="26"/>
      <c r="H9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7" s="26">
        <f>('[1]Contadores Por Turno 2026'!C919-'[1]Contadores Por Turno 2026'!C918)*10</f>
        <v>0</v>
      </c>
      <c r="J917" s="57">
        <f>Tabla1[[#This Row],[ENTRADA RO 1 (m3)]]</f>
        <v>0</v>
      </c>
      <c r="K917" s="57">
        <f>Tabla1[[#This Row],[RECHAZO ETAPA 1 (m3)]]</f>
        <v>0</v>
      </c>
      <c r="L917" s="57">
        <f>Tabla1[[#This Row],[PERMEADO ETAPA 1  (m3)]]</f>
        <v>0</v>
      </c>
      <c r="M917" s="56" t="e">
        <f>1-(Tabla1[[#This Row],[VOLUMEN ENVIADO A RO (m3)]]-Tabla1[[#This Row],[VOLUMEN ENVIADO PERMEADO RO (m3)]])/Tabla1[[#This Row],[VOLUMEN ENVIADO A RO (m3)]]</f>
        <v>#DIV/0!</v>
      </c>
      <c r="N917" s="57">
        <f>('[1]Contadores Por Turno 2026'!N919-'[1]Contadores Por Turno 2026'!N918)/1000</f>
        <v>0</v>
      </c>
      <c r="O917" s="57">
        <f>('[1]Contadores Por Turno 2026'!O919-'[1]Contadores Por Turno 2026'!O918)</f>
        <v>0</v>
      </c>
      <c r="P917" s="57">
        <f>+Tabla1[[#This Row],[ENTRADA RO 1 (m3)]]-Tabla1[[#This Row],[PERMEADO ETAPA 1  (m3)]]</f>
        <v>0</v>
      </c>
      <c r="Q917" s="56" t="e">
        <f>1-(Tabla1[[#This Row],[VOLUMEN ENVIADO A RO (m3)]]-Tabla1[[#This Row],[VOLUMEN ENVIADO PERMEADO RO (m3)]])/Tabla1[[#This Row],[VOLUMEN ENVIADO A RO (m3)]]</f>
        <v>#DIV/0!</v>
      </c>
      <c r="R917" s="57">
        <v>0</v>
      </c>
      <c r="S917" s="57" t="e">
        <f>((#REF!-#REF!))</f>
        <v>#REF!</v>
      </c>
      <c r="T917" s="57" t="e">
        <f>Tabla1[[#This Row],[ENTRADA ETAPA 2 (m3)]]-Tabla1[[#This Row],[PERMEADO ETAPA 2 (m3)]]</f>
        <v>#REF!</v>
      </c>
      <c r="U917" s="56" t="s">
        <v>18</v>
      </c>
      <c r="V917" s="57">
        <f>Tabla1[[#This Row],[VOLUMEN ENVIADO PERMEADO RO (m3)]]</f>
        <v>0</v>
      </c>
      <c r="W917" s="101" t="e">
        <f>Tabla1[[#This Row],[TOTAL CONSUMO AGUA LIMPIA PRODUCCIÓN (m3)]]+Tabla1[[#This Row],[TOTAL CONSUMO AGUA RECHAZO PRODUCCIÓN (m3)]]</f>
        <v>#REF!</v>
      </c>
      <c r="X9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7" s="101">
        <v>0</v>
      </c>
      <c r="Z917" s="101"/>
      <c r="AA917" s="101" t="e">
        <f>+Tabla1[[#This Row],[VOLUMEN CONSUMO AGUA LIMPIA TINTORERIA (m3)]]</f>
        <v>#REF!</v>
      </c>
      <c r="AB917" s="104" t="e">
        <f>Tabla1[[#This Row],[VOLUMEN CONSUMO AGUA LIMPIA TINTORERIA (m3)]]/Tabla1[[#This Row],[TOTAL CONSUMO AGUA PRODUCCIÓN (m3)]]</f>
        <v>#REF!</v>
      </c>
      <c r="AC917" s="101" t="e">
        <f>Tabla1[[#This Row],[TOTAL CONSUMO AGUA LIMPIA PRODUCCIÓN (m3)]]-Tabla1[[#This Row],[VOLUMEN CONSUMO AGUA LIMPIA LAVANDERIA (m3)]]</f>
        <v>#REF!</v>
      </c>
      <c r="AD917" s="101">
        <v>0</v>
      </c>
      <c r="AE917" s="105"/>
      <c r="AF917" s="105">
        <v>65</v>
      </c>
      <c r="AG917" s="105">
        <v>45</v>
      </c>
      <c r="AH917" s="105">
        <f>Tabla1[[#This Row],[VOLUMEN CONSUMO AGUA LIMPIA LAVANDERIA (m3)]]</f>
        <v>0</v>
      </c>
      <c r="AI917" s="104" t="e">
        <f>Tabla1[[#This Row],[VOLUMEN CONSUMO AGUA LIMPIA LAVANDERIA (m3)]]/Tabla1[[#This Row],[TOTAL CONSUMO AGUA PRODUCCIÓN (m3)]]</f>
        <v>#REF!</v>
      </c>
      <c r="AJ917" s="105">
        <f>'[1]Contadores Por Turno 2026'!D919-'[1]Contadores Por Turno 2026'!D918</f>
        <v>0</v>
      </c>
      <c r="AK917" s="105">
        <v>0</v>
      </c>
      <c r="AL917" s="105"/>
      <c r="AM917" s="105">
        <v>19</v>
      </c>
      <c r="AN917" s="105">
        <v>0</v>
      </c>
      <c r="AO917" s="218">
        <f>'[1]Contadores Por Turno 2026'!R919-'[1]Contadores Por Turno 2026'!R918</f>
        <v>0</v>
      </c>
      <c r="AP917" s="104" t="str">
        <f t="shared" si="8"/>
        <v>%</v>
      </c>
      <c r="AQ917" s="218">
        <v>0</v>
      </c>
      <c r="AR917" s="218">
        <v>8</v>
      </c>
      <c r="AS917" s="105">
        <f>'[1]Contadores Por Turno 2026'!L919-'[1]Contadores Por Turno 2026'!L918</f>
        <v>0</v>
      </c>
      <c r="AT917" s="218" t="e">
        <f>#REF!-#REF!</f>
        <v>#REF!</v>
      </c>
      <c r="AU917" s="102">
        <f>'[1]Contadores Por Turno 2026'!U919-'[1]Contadores Por Turno 2026'!U918</f>
        <v>0</v>
      </c>
      <c r="AV917" s="102">
        <f>'[1]Contadores Por Turno 2026'!V919-'[1]Contadores Por Turno 2026'!V918</f>
        <v>0</v>
      </c>
      <c r="AW917" s="102">
        <f>'[1]Contadores Por Turno 2026'!W919-'[1]Contadores Por Turno 2026'!W918</f>
        <v>0</v>
      </c>
      <c r="AX917" s="102"/>
      <c r="AY917" s="345">
        <f>('[1]Contadores Por Turno 2026'!AD919-'[1]Contadores Por Turno 2026'!AD918)</f>
        <v>0</v>
      </c>
      <c r="AZ917" s="345">
        <f>('[1]Contadores Por Turno 2026'!S919-'[1]Contadores Por Turno 2026'!S918)/1000</f>
        <v>0</v>
      </c>
      <c r="BA917" s="225"/>
      <c r="BB917" s="4"/>
    </row>
    <row r="918" spans="1:54" ht="15.75" thickBot="1" x14ac:dyDescent="0.3">
      <c r="A918" s="23">
        <f>+A917</f>
        <v>46328</v>
      </c>
      <c r="B918" s="17">
        <v>2</v>
      </c>
      <c r="C918" s="17">
        <f>WEEKNUM(Tabla1[[#This Row],[FECHA]],2)</f>
        <v>45</v>
      </c>
      <c r="D918" s="17">
        <f>DAY(Tabla1[[#This Row],[FECHA]])</f>
        <v>2</v>
      </c>
      <c r="E918" s="17" t="e">
        <f>#REF!-#REF!</f>
        <v>#REF!</v>
      </c>
      <c r="F918" s="17" t="e">
        <f>#REF!-#REF!</f>
        <v>#REF!</v>
      </c>
      <c r="H91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8" s="17">
        <f>('[1]Contadores Por Turno 2026'!C920-'[1]Contadores Por Turno 2026'!C919)*10</f>
        <v>0</v>
      </c>
      <c r="J918" s="59">
        <f>Tabla1[[#This Row],[ENTRADA RO 1 (m3)]]</f>
        <v>0</v>
      </c>
      <c r="K918" s="59">
        <f>Tabla1[[#This Row],[RECHAZO ETAPA 1 (m3)]]</f>
        <v>0</v>
      </c>
      <c r="L918" s="59">
        <f>Tabla1[[#This Row],[PERMEADO ETAPA 1  (m3)]]</f>
        <v>0</v>
      </c>
      <c r="M918" s="58" t="e">
        <f>1-(Tabla1[[#This Row],[VOLUMEN ENVIADO A RO (m3)]]-Tabla1[[#This Row],[VOLUMEN ENVIADO PERMEADO RO (m3)]])/Tabla1[[#This Row],[VOLUMEN ENVIADO A RO (m3)]]</f>
        <v>#DIV/0!</v>
      </c>
      <c r="N918" s="59">
        <f>('[1]Contadores Por Turno 2026'!N920-'[1]Contadores Por Turno 2026'!N919)/1000</f>
        <v>0</v>
      </c>
      <c r="O918" s="59">
        <f>('[1]Contadores Por Turno 2026'!O920-'[1]Contadores Por Turno 2026'!O919)</f>
        <v>0</v>
      </c>
      <c r="P918" s="59">
        <f>+Tabla1[[#This Row],[ENTRADA RO 1 (m3)]]-Tabla1[[#This Row],[PERMEADO ETAPA 1  (m3)]]</f>
        <v>0</v>
      </c>
      <c r="Q918" s="58" t="e">
        <f>1-(Tabla1[[#This Row],[VOLUMEN ENVIADO A RO (m3)]]-Tabla1[[#This Row],[VOLUMEN ENVIADO PERMEADO RO (m3)]])/Tabla1[[#This Row],[VOLUMEN ENVIADO A RO (m3)]]</f>
        <v>#DIV/0!</v>
      </c>
      <c r="R918" s="59">
        <v>0</v>
      </c>
      <c r="S918" s="59" t="e">
        <f>((#REF!-#REF!))</f>
        <v>#REF!</v>
      </c>
      <c r="T918" s="59" t="e">
        <f>Tabla1[[#This Row],[ENTRADA ETAPA 2 (m3)]]-Tabla1[[#This Row],[PERMEADO ETAPA 2 (m3)]]</f>
        <v>#REF!</v>
      </c>
      <c r="U918" s="58" t="s">
        <v>18</v>
      </c>
      <c r="V918" s="59">
        <f>Tabla1[[#This Row],[VOLUMEN ENVIADO PERMEADO RO (m3)]]</f>
        <v>0</v>
      </c>
      <c r="W918" s="106" t="e">
        <f>Tabla1[[#This Row],[TOTAL CONSUMO AGUA LIMPIA PRODUCCIÓN (m3)]]+Tabla1[[#This Row],[TOTAL CONSUMO AGUA RECHAZO PRODUCCIÓN (m3)]]</f>
        <v>#REF!</v>
      </c>
      <c r="X9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8" s="106">
        <v>0</v>
      </c>
      <c r="Z918" s="106"/>
      <c r="AA918" s="106" t="e">
        <f>+Tabla1[[#This Row],[VOLUMEN CONSUMO AGUA LIMPIA TINTORERIA (m3)]]</f>
        <v>#REF!</v>
      </c>
      <c r="AB918" s="104" t="e">
        <f>Tabla1[[#This Row],[VOLUMEN CONSUMO AGUA LIMPIA TINTORERIA (m3)]]/Tabla1[[#This Row],[TOTAL CONSUMO AGUA PRODUCCIÓN (m3)]]</f>
        <v>#REF!</v>
      </c>
      <c r="AC918" s="106" t="e">
        <f>Tabla1[[#This Row],[TOTAL CONSUMO AGUA LIMPIA PRODUCCIÓN (m3)]]-Tabla1[[#This Row],[VOLUMEN CONSUMO AGUA LIMPIA LAVANDERIA (m3)]]</f>
        <v>#REF!</v>
      </c>
      <c r="AD918" s="106">
        <v>0</v>
      </c>
      <c r="AE918" s="110"/>
      <c r="AF918" s="110">
        <v>65</v>
      </c>
      <c r="AG918" s="110">
        <v>45</v>
      </c>
      <c r="AH918" s="110">
        <f>Tabla1[[#This Row],[VOLUMEN CONSUMO AGUA LIMPIA LAVANDERIA (m3)]]</f>
        <v>0</v>
      </c>
      <c r="AI918" s="104" t="e">
        <f>Tabla1[[#This Row],[VOLUMEN CONSUMO AGUA LIMPIA LAVANDERIA (m3)]]/Tabla1[[#This Row],[TOTAL CONSUMO AGUA PRODUCCIÓN (m3)]]</f>
        <v>#REF!</v>
      </c>
      <c r="AJ918" s="110">
        <f>'[1]Contadores Por Turno 2026'!D920-'[1]Contadores Por Turno 2026'!D919</f>
        <v>0</v>
      </c>
      <c r="AK918" s="110">
        <v>0</v>
      </c>
      <c r="AL918" s="110"/>
      <c r="AM918" s="110">
        <v>19</v>
      </c>
      <c r="AN918" s="110">
        <v>0</v>
      </c>
      <c r="AO918" s="219">
        <f>'[1]Contadores Por Turno 2026'!R920-'[1]Contadores Por Turno 2026'!R919</f>
        <v>0</v>
      </c>
      <c r="AP918" s="109" t="str">
        <f t="shared" si="8"/>
        <v>%</v>
      </c>
      <c r="AQ918" s="219">
        <v>0</v>
      </c>
      <c r="AR918" s="219">
        <v>8</v>
      </c>
      <c r="AS918" s="110">
        <f>'[1]Contadores Por Turno 2026'!L920-'[1]Contadores Por Turno 2026'!L919</f>
        <v>0</v>
      </c>
      <c r="AT918" s="219" t="e">
        <f>#REF!-#REF!</f>
        <v>#REF!</v>
      </c>
      <c r="AU918" s="107">
        <f>'[1]Contadores Por Turno 2026'!U920-'[1]Contadores Por Turno 2026'!U919</f>
        <v>0</v>
      </c>
      <c r="AV918" s="107">
        <f>'[1]Contadores Por Turno 2026'!V920-'[1]Contadores Por Turno 2026'!V919</f>
        <v>0</v>
      </c>
      <c r="AW918" s="107">
        <f>'[1]Contadores Por Turno 2026'!W920-'[1]Contadores Por Turno 2026'!W919</f>
        <v>0</v>
      </c>
      <c r="AX918" s="107"/>
      <c r="AY918" s="346">
        <f>('[1]Contadores Por Turno 2026'!AD920-'[1]Contadores Por Turno 2026'!AD919)</f>
        <v>0</v>
      </c>
      <c r="AZ918" s="346">
        <f>('[1]Contadores Por Turno 2026'!S920-'[1]Contadores Por Turno 2026'!S919)/1000</f>
        <v>0</v>
      </c>
      <c r="BA918" s="225"/>
      <c r="BB918" s="4"/>
    </row>
    <row r="919" spans="1:54" ht="15.75" thickBot="1" x14ac:dyDescent="0.3">
      <c r="A919" s="27">
        <f>+A918</f>
        <v>46328</v>
      </c>
      <c r="B919" s="28">
        <v>3</v>
      </c>
      <c r="C919" s="28">
        <f>WEEKNUM(Tabla1[[#This Row],[FECHA]],2)</f>
        <v>45</v>
      </c>
      <c r="D919" s="28">
        <f>DAY(Tabla1[[#This Row],[FECHA]])</f>
        <v>2</v>
      </c>
      <c r="E919" s="28" t="e">
        <f>#REF!-#REF!</f>
        <v>#REF!</v>
      </c>
      <c r="F919" s="28" t="e">
        <f>#REF!-#REF!</f>
        <v>#REF!</v>
      </c>
      <c r="G919" s="28"/>
      <c r="H91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9" s="28">
        <f>('[1]Contadores Por Turno 2026'!C921-'[1]Contadores Por Turno 2026'!C920)*10</f>
        <v>0</v>
      </c>
      <c r="J919" s="61">
        <f>Tabla1[[#This Row],[ENTRADA RO 1 (m3)]]</f>
        <v>0</v>
      </c>
      <c r="K919" s="61">
        <f>Tabla1[[#This Row],[RECHAZO ETAPA 1 (m3)]]</f>
        <v>0</v>
      </c>
      <c r="L919" s="61">
        <f>Tabla1[[#This Row],[PERMEADO ETAPA 1  (m3)]]</f>
        <v>0</v>
      </c>
      <c r="M919" s="60" t="e">
        <f>1-(Tabla1[[#This Row],[VOLUMEN ENVIADO A RO (m3)]]-Tabla1[[#This Row],[VOLUMEN ENVIADO PERMEADO RO (m3)]])/Tabla1[[#This Row],[VOLUMEN ENVIADO A RO (m3)]]</f>
        <v>#DIV/0!</v>
      </c>
      <c r="N919" s="61">
        <f>('[1]Contadores Por Turno 2026'!N921-'[1]Contadores Por Turno 2026'!N920)/1000</f>
        <v>0</v>
      </c>
      <c r="O919" s="61">
        <f>('[1]Contadores Por Turno 2026'!O921-'[1]Contadores Por Turno 2026'!O920)</f>
        <v>0</v>
      </c>
      <c r="P919" s="61">
        <f>+Tabla1[[#This Row],[ENTRADA RO 1 (m3)]]-Tabla1[[#This Row],[PERMEADO ETAPA 1  (m3)]]</f>
        <v>0</v>
      </c>
      <c r="Q919" s="60" t="e">
        <f>1-(Tabla1[[#This Row],[VOLUMEN ENVIADO A RO (m3)]]-Tabla1[[#This Row],[VOLUMEN ENVIADO PERMEADO RO (m3)]])/Tabla1[[#This Row],[VOLUMEN ENVIADO A RO (m3)]]</f>
        <v>#DIV/0!</v>
      </c>
      <c r="R919" s="61">
        <v>0</v>
      </c>
      <c r="S919" s="61" t="e">
        <f>((#REF!-#REF!))</f>
        <v>#REF!</v>
      </c>
      <c r="T919" s="61" t="e">
        <f>Tabla1[[#This Row],[ENTRADA ETAPA 2 (m3)]]-Tabla1[[#This Row],[PERMEADO ETAPA 2 (m3)]]</f>
        <v>#REF!</v>
      </c>
      <c r="U919" s="60" t="s">
        <v>18</v>
      </c>
      <c r="V919" s="61">
        <f>Tabla1[[#This Row],[VOLUMEN ENVIADO PERMEADO RO (m3)]]</f>
        <v>0</v>
      </c>
      <c r="W919" s="111" t="e">
        <f>Tabla1[[#This Row],[TOTAL CONSUMO AGUA LIMPIA PRODUCCIÓN (m3)]]+Tabla1[[#This Row],[TOTAL CONSUMO AGUA RECHAZO PRODUCCIÓN (m3)]]</f>
        <v>#REF!</v>
      </c>
      <c r="X91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9" s="111">
        <v>0</v>
      </c>
      <c r="Z919" s="111"/>
      <c r="AA919" s="111" t="e">
        <f>+Tabla1[[#This Row],[VOLUMEN CONSUMO AGUA LIMPIA TINTORERIA (m3)]]</f>
        <v>#REF!</v>
      </c>
      <c r="AB919" s="104" t="e">
        <f>Tabla1[[#This Row],[VOLUMEN CONSUMO AGUA LIMPIA TINTORERIA (m3)]]/Tabla1[[#This Row],[TOTAL CONSUMO AGUA PRODUCCIÓN (m3)]]</f>
        <v>#REF!</v>
      </c>
      <c r="AC919" s="111" t="e">
        <f>Tabla1[[#This Row],[TOTAL CONSUMO AGUA LIMPIA PRODUCCIÓN (m3)]]-Tabla1[[#This Row],[VOLUMEN CONSUMO AGUA LIMPIA LAVANDERIA (m3)]]</f>
        <v>#REF!</v>
      </c>
      <c r="AD919" s="111">
        <v>0</v>
      </c>
      <c r="AE919" s="115"/>
      <c r="AF919" s="115">
        <v>65</v>
      </c>
      <c r="AG919" s="115">
        <v>45</v>
      </c>
      <c r="AH919" s="115">
        <f>Tabla1[[#This Row],[VOLUMEN CONSUMO AGUA LIMPIA LAVANDERIA (m3)]]</f>
        <v>0</v>
      </c>
      <c r="AI919" s="104" t="e">
        <f>Tabla1[[#This Row],[VOLUMEN CONSUMO AGUA LIMPIA LAVANDERIA (m3)]]/Tabla1[[#This Row],[TOTAL CONSUMO AGUA PRODUCCIÓN (m3)]]</f>
        <v>#REF!</v>
      </c>
      <c r="AJ919" s="115">
        <f>'[1]Contadores Por Turno 2026'!D921-'[1]Contadores Por Turno 2026'!D920</f>
        <v>0</v>
      </c>
      <c r="AK919" s="115">
        <v>0</v>
      </c>
      <c r="AL919" s="115"/>
      <c r="AM919" s="115">
        <v>19</v>
      </c>
      <c r="AN919" s="115">
        <v>0</v>
      </c>
      <c r="AO919" s="220">
        <f>'[1]Contadores Por Turno 2026'!R921-'[1]Contadores Por Turno 2026'!R920</f>
        <v>0</v>
      </c>
      <c r="AP919" s="114" t="str">
        <f t="shared" si="8"/>
        <v>%</v>
      </c>
      <c r="AQ919" s="220">
        <v>0</v>
      </c>
      <c r="AR919" s="220">
        <v>8</v>
      </c>
      <c r="AS919" s="115">
        <f>'[1]Contadores Por Turno 2026'!L921-'[1]Contadores Por Turno 2026'!L920</f>
        <v>0</v>
      </c>
      <c r="AT919" s="220" t="e">
        <f>#REF!-#REF!</f>
        <v>#REF!</v>
      </c>
      <c r="AU919" s="112">
        <f>'[1]Contadores Por Turno 2026'!U921-'[1]Contadores Por Turno 2026'!U920</f>
        <v>0</v>
      </c>
      <c r="AV919" s="112">
        <f>'[1]Contadores Por Turno 2026'!V921-'[1]Contadores Por Turno 2026'!V920</f>
        <v>0</v>
      </c>
      <c r="AW919" s="112">
        <f>'[1]Contadores Por Turno 2026'!W921-'[1]Contadores Por Turno 2026'!W920</f>
        <v>0</v>
      </c>
      <c r="AX919" s="112"/>
      <c r="AY919" s="112">
        <f>('[1]Contadores Por Turno 2026'!AD921-'[1]Contadores Por Turno 2026'!AD920)</f>
        <v>0</v>
      </c>
      <c r="AZ919" s="112">
        <f>('[1]Contadores Por Turno 2026'!S921-'[1]Contadores Por Turno 2026'!S920)/1000</f>
        <v>0</v>
      </c>
      <c r="BA919" s="225"/>
      <c r="BB919" s="4"/>
    </row>
    <row r="920" spans="1:54" ht="15.75" thickBot="1" x14ac:dyDescent="0.3">
      <c r="A920" s="25">
        <f>+A919+1</f>
        <v>46329</v>
      </c>
      <c r="B920" s="26">
        <v>1</v>
      </c>
      <c r="C920" s="26">
        <f>WEEKNUM(Tabla1[[#This Row],[FECHA]],2)</f>
        <v>45</v>
      </c>
      <c r="D920" s="26">
        <f>DAY(Tabla1[[#This Row],[FECHA]])</f>
        <v>3</v>
      </c>
      <c r="E920" s="26" t="e">
        <f>#REF!-#REF!</f>
        <v>#REF!</v>
      </c>
      <c r="F920" s="26" t="e">
        <f>#REF!-#REF!</f>
        <v>#REF!</v>
      </c>
      <c r="G920" s="26"/>
      <c r="H9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0" s="26">
        <f>('[1]Contadores Por Turno 2026'!C922-'[1]Contadores Por Turno 2026'!C921)*10</f>
        <v>0</v>
      </c>
      <c r="J920" s="57">
        <f>Tabla1[[#This Row],[ENTRADA RO 1 (m3)]]</f>
        <v>0</v>
      </c>
      <c r="K920" s="57">
        <f>Tabla1[[#This Row],[RECHAZO ETAPA 1 (m3)]]</f>
        <v>0</v>
      </c>
      <c r="L920" s="57">
        <f>Tabla1[[#This Row],[PERMEADO ETAPA 1  (m3)]]</f>
        <v>0</v>
      </c>
      <c r="M920" s="56" t="e">
        <f>1-(Tabla1[[#This Row],[VOLUMEN ENVIADO A RO (m3)]]-Tabla1[[#This Row],[VOLUMEN ENVIADO PERMEADO RO (m3)]])/Tabla1[[#This Row],[VOLUMEN ENVIADO A RO (m3)]]</f>
        <v>#DIV/0!</v>
      </c>
      <c r="N920" s="57">
        <f>('[1]Contadores Por Turno 2026'!N922-'[1]Contadores Por Turno 2026'!N921)/1000</f>
        <v>0</v>
      </c>
      <c r="O920" s="57">
        <f>('[1]Contadores Por Turno 2026'!O922-'[1]Contadores Por Turno 2026'!O921)</f>
        <v>0</v>
      </c>
      <c r="P920" s="57">
        <f>+Tabla1[[#This Row],[ENTRADA RO 1 (m3)]]-Tabla1[[#This Row],[PERMEADO ETAPA 1  (m3)]]</f>
        <v>0</v>
      </c>
      <c r="Q920" s="56" t="e">
        <f>1-(Tabla1[[#This Row],[VOLUMEN ENVIADO A RO (m3)]]-Tabla1[[#This Row],[VOLUMEN ENVIADO PERMEADO RO (m3)]])/Tabla1[[#This Row],[VOLUMEN ENVIADO A RO (m3)]]</f>
        <v>#DIV/0!</v>
      </c>
      <c r="R920" s="57">
        <v>0</v>
      </c>
      <c r="S920" s="57" t="e">
        <f>((#REF!-#REF!))</f>
        <v>#REF!</v>
      </c>
      <c r="T920" s="57" t="e">
        <f>Tabla1[[#This Row],[ENTRADA ETAPA 2 (m3)]]-Tabla1[[#This Row],[PERMEADO ETAPA 2 (m3)]]</f>
        <v>#REF!</v>
      </c>
      <c r="U920" s="56" t="s">
        <v>18</v>
      </c>
      <c r="V920" s="57">
        <f>Tabla1[[#This Row],[VOLUMEN ENVIADO PERMEADO RO (m3)]]</f>
        <v>0</v>
      </c>
      <c r="W920" s="101" t="e">
        <f>Tabla1[[#This Row],[TOTAL CONSUMO AGUA LIMPIA PRODUCCIÓN (m3)]]+Tabla1[[#This Row],[TOTAL CONSUMO AGUA RECHAZO PRODUCCIÓN (m3)]]</f>
        <v>#REF!</v>
      </c>
      <c r="X9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0" s="101">
        <v>0</v>
      </c>
      <c r="Z920" s="101"/>
      <c r="AA920" s="101" t="e">
        <f>+Tabla1[[#This Row],[VOLUMEN CONSUMO AGUA LIMPIA TINTORERIA (m3)]]</f>
        <v>#REF!</v>
      </c>
      <c r="AB920" s="104" t="e">
        <f>Tabla1[[#This Row],[VOLUMEN CONSUMO AGUA LIMPIA TINTORERIA (m3)]]/Tabla1[[#This Row],[TOTAL CONSUMO AGUA PRODUCCIÓN (m3)]]</f>
        <v>#REF!</v>
      </c>
      <c r="AC920" s="101" t="e">
        <f>Tabla1[[#This Row],[TOTAL CONSUMO AGUA LIMPIA PRODUCCIÓN (m3)]]-Tabla1[[#This Row],[VOLUMEN CONSUMO AGUA LIMPIA LAVANDERIA (m3)]]</f>
        <v>#REF!</v>
      </c>
      <c r="AD920" s="101">
        <v>0</v>
      </c>
      <c r="AE920" s="105"/>
      <c r="AF920" s="105">
        <v>65</v>
      </c>
      <c r="AG920" s="105">
        <v>45</v>
      </c>
      <c r="AH920" s="105">
        <f>Tabla1[[#This Row],[VOLUMEN CONSUMO AGUA LIMPIA LAVANDERIA (m3)]]</f>
        <v>0</v>
      </c>
      <c r="AI920" s="104" t="e">
        <f>Tabla1[[#This Row],[VOLUMEN CONSUMO AGUA LIMPIA LAVANDERIA (m3)]]/Tabla1[[#This Row],[TOTAL CONSUMO AGUA PRODUCCIÓN (m3)]]</f>
        <v>#REF!</v>
      </c>
      <c r="AJ920" s="105">
        <f>'[1]Contadores Por Turno 2026'!D922-'[1]Contadores Por Turno 2026'!D921</f>
        <v>0</v>
      </c>
      <c r="AK920" s="105">
        <v>0</v>
      </c>
      <c r="AL920" s="105"/>
      <c r="AM920" s="105">
        <v>19</v>
      </c>
      <c r="AN920" s="105">
        <v>0</v>
      </c>
      <c r="AO920" s="218">
        <f>'[1]Contadores Por Turno 2026'!R922-'[1]Contadores Por Turno 2026'!R921</f>
        <v>0</v>
      </c>
      <c r="AP920" s="104" t="str">
        <f t="shared" si="8"/>
        <v>%</v>
      </c>
      <c r="AQ920" s="218">
        <v>0</v>
      </c>
      <c r="AR920" s="218">
        <v>8</v>
      </c>
      <c r="AS920" s="105">
        <f>'[1]Contadores Por Turno 2026'!L922-'[1]Contadores Por Turno 2026'!L921</f>
        <v>0</v>
      </c>
      <c r="AT920" s="218" t="e">
        <f>#REF!-#REF!</f>
        <v>#REF!</v>
      </c>
      <c r="AU920" s="102">
        <f>'[1]Contadores Por Turno 2026'!U922-'[1]Contadores Por Turno 2026'!U921</f>
        <v>0</v>
      </c>
      <c r="AV920" s="102">
        <f>'[1]Contadores Por Turno 2026'!V922-'[1]Contadores Por Turno 2026'!V921</f>
        <v>0</v>
      </c>
      <c r="AW920" s="102">
        <f>'[1]Contadores Por Turno 2026'!W922-'[1]Contadores Por Turno 2026'!W921</f>
        <v>0</v>
      </c>
      <c r="AX920" s="102"/>
      <c r="AY920" s="345">
        <f>('[1]Contadores Por Turno 2026'!AD922-'[1]Contadores Por Turno 2026'!AD921)</f>
        <v>0</v>
      </c>
      <c r="AZ920" s="345">
        <f>('[1]Contadores Por Turno 2026'!S922-'[1]Contadores Por Turno 2026'!S921)/1000</f>
        <v>0</v>
      </c>
      <c r="BA920" s="225"/>
      <c r="BB920" s="4"/>
    </row>
    <row r="921" spans="1:54" ht="15.75" thickBot="1" x14ac:dyDescent="0.3">
      <c r="A921" s="23">
        <f>+A920</f>
        <v>46329</v>
      </c>
      <c r="B921" s="17">
        <v>2</v>
      </c>
      <c r="C921" s="17">
        <f>WEEKNUM(Tabla1[[#This Row],[FECHA]],2)</f>
        <v>45</v>
      </c>
      <c r="D921" s="17">
        <f>DAY(Tabla1[[#This Row],[FECHA]])</f>
        <v>3</v>
      </c>
      <c r="E921" s="17" t="e">
        <f>#REF!-#REF!</f>
        <v>#REF!</v>
      </c>
      <c r="F921" s="17" t="e">
        <f>#REF!-#REF!</f>
        <v>#REF!</v>
      </c>
      <c r="H92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1" s="17">
        <f>('[1]Contadores Por Turno 2026'!C923-'[1]Contadores Por Turno 2026'!C922)*10</f>
        <v>0</v>
      </c>
      <c r="J921" s="59">
        <f>Tabla1[[#This Row],[ENTRADA RO 1 (m3)]]</f>
        <v>0</v>
      </c>
      <c r="K921" s="59">
        <f>Tabla1[[#This Row],[RECHAZO ETAPA 1 (m3)]]</f>
        <v>0</v>
      </c>
      <c r="L921" s="59">
        <f>Tabla1[[#This Row],[PERMEADO ETAPA 1  (m3)]]</f>
        <v>0</v>
      </c>
      <c r="M921" s="58" t="e">
        <f>1-(Tabla1[[#This Row],[VOLUMEN ENVIADO A RO (m3)]]-Tabla1[[#This Row],[VOLUMEN ENVIADO PERMEADO RO (m3)]])/Tabla1[[#This Row],[VOLUMEN ENVIADO A RO (m3)]]</f>
        <v>#DIV/0!</v>
      </c>
      <c r="N921" s="59">
        <f>('[1]Contadores Por Turno 2026'!N923-'[1]Contadores Por Turno 2026'!N922)/1000</f>
        <v>0</v>
      </c>
      <c r="O921" s="59">
        <f>('[1]Contadores Por Turno 2026'!O923-'[1]Contadores Por Turno 2026'!O922)</f>
        <v>0</v>
      </c>
      <c r="P921" s="59">
        <f>+Tabla1[[#This Row],[ENTRADA RO 1 (m3)]]-Tabla1[[#This Row],[PERMEADO ETAPA 1  (m3)]]</f>
        <v>0</v>
      </c>
      <c r="Q921" s="58" t="e">
        <f>1-(Tabla1[[#This Row],[VOLUMEN ENVIADO A RO (m3)]]-Tabla1[[#This Row],[VOLUMEN ENVIADO PERMEADO RO (m3)]])/Tabla1[[#This Row],[VOLUMEN ENVIADO A RO (m3)]]</f>
        <v>#DIV/0!</v>
      </c>
      <c r="R921" s="59">
        <v>0</v>
      </c>
      <c r="S921" s="59" t="e">
        <f>((#REF!-#REF!))</f>
        <v>#REF!</v>
      </c>
      <c r="T921" s="59" t="e">
        <f>Tabla1[[#This Row],[ENTRADA ETAPA 2 (m3)]]-Tabla1[[#This Row],[PERMEADO ETAPA 2 (m3)]]</f>
        <v>#REF!</v>
      </c>
      <c r="U921" s="58" t="s">
        <v>18</v>
      </c>
      <c r="V921" s="59">
        <f>Tabla1[[#This Row],[VOLUMEN ENVIADO PERMEADO RO (m3)]]</f>
        <v>0</v>
      </c>
      <c r="W921" s="106" t="e">
        <f>Tabla1[[#This Row],[TOTAL CONSUMO AGUA LIMPIA PRODUCCIÓN (m3)]]+Tabla1[[#This Row],[TOTAL CONSUMO AGUA RECHAZO PRODUCCIÓN (m3)]]</f>
        <v>#REF!</v>
      </c>
      <c r="X9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1" s="106">
        <v>0</v>
      </c>
      <c r="Z921" s="106"/>
      <c r="AA921" s="106" t="e">
        <f>+Tabla1[[#This Row],[VOLUMEN CONSUMO AGUA LIMPIA TINTORERIA (m3)]]</f>
        <v>#REF!</v>
      </c>
      <c r="AB921" s="104" t="e">
        <f>Tabla1[[#This Row],[VOLUMEN CONSUMO AGUA LIMPIA TINTORERIA (m3)]]/Tabla1[[#This Row],[TOTAL CONSUMO AGUA PRODUCCIÓN (m3)]]</f>
        <v>#REF!</v>
      </c>
      <c r="AC921" s="106" t="e">
        <f>Tabla1[[#This Row],[TOTAL CONSUMO AGUA LIMPIA PRODUCCIÓN (m3)]]-Tabla1[[#This Row],[VOLUMEN CONSUMO AGUA LIMPIA LAVANDERIA (m3)]]</f>
        <v>#REF!</v>
      </c>
      <c r="AD921" s="106">
        <v>0</v>
      </c>
      <c r="AE921" s="110"/>
      <c r="AF921" s="110">
        <v>65</v>
      </c>
      <c r="AG921" s="110">
        <v>45</v>
      </c>
      <c r="AH921" s="110">
        <f>Tabla1[[#This Row],[VOLUMEN CONSUMO AGUA LIMPIA LAVANDERIA (m3)]]</f>
        <v>0</v>
      </c>
      <c r="AI921" s="104" t="e">
        <f>Tabla1[[#This Row],[VOLUMEN CONSUMO AGUA LIMPIA LAVANDERIA (m3)]]/Tabla1[[#This Row],[TOTAL CONSUMO AGUA PRODUCCIÓN (m3)]]</f>
        <v>#REF!</v>
      </c>
      <c r="AJ921" s="110">
        <f>'[1]Contadores Por Turno 2026'!D923-'[1]Contadores Por Turno 2026'!D922</f>
        <v>0</v>
      </c>
      <c r="AK921" s="110">
        <v>0</v>
      </c>
      <c r="AL921" s="110"/>
      <c r="AM921" s="110">
        <v>19</v>
      </c>
      <c r="AN921" s="110">
        <v>0</v>
      </c>
      <c r="AO921" s="219">
        <f>'[1]Contadores Por Turno 2026'!R923-'[1]Contadores Por Turno 2026'!R922</f>
        <v>0</v>
      </c>
      <c r="AP921" s="109" t="str">
        <f t="shared" si="8"/>
        <v>%</v>
      </c>
      <c r="AQ921" s="219">
        <v>0</v>
      </c>
      <c r="AR921" s="219">
        <v>8</v>
      </c>
      <c r="AS921" s="110">
        <f>'[1]Contadores Por Turno 2026'!L923-'[1]Contadores Por Turno 2026'!L922</f>
        <v>0</v>
      </c>
      <c r="AT921" s="219" t="e">
        <f>#REF!-#REF!</f>
        <v>#REF!</v>
      </c>
      <c r="AU921" s="107">
        <f>'[1]Contadores Por Turno 2026'!U923-'[1]Contadores Por Turno 2026'!U922</f>
        <v>0</v>
      </c>
      <c r="AV921" s="107">
        <f>'[1]Contadores Por Turno 2026'!V923-'[1]Contadores Por Turno 2026'!V922</f>
        <v>0</v>
      </c>
      <c r="AW921" s="107">
        <f>'[1]Contadores Por Turno 2026'!W923-'[1]Contadores Por Turno 2026'!W922</f>
        <v>0</v>
      </c>
      <c r="AX921" s="107"/>
      <c r="AY921" s="346">
        <f>('[1]Contadores Por Turno 2026'!AD923-'[1]Contadores Por Turno 2026'!AD922)</f>
        <v>0</v>
      </c>
      <c r="AZ921" s="346">
        <f>('[1]Contadores Por Turno 2026'!S923-'[1]Contadores Por Turno 2026'!S922)/1000</f>
        <v>0</v>
      </c>
      <c r="BA921" s="225"/>
      <c r="BB921" s="4"/>
    </row>
    <row r="922" spans="1:54" ht="15.75" thickBot="1" x14ac:dyDescent="0.3">
      <c r="A922" s="27">
        <f>+A921</f>
        <v>46329</v>
      </c>
      <c r="B922" s="28">
        <v>3</v>
      </c>
      <c r="C922" s="28">
        <f>WEEKNUM(Tabla1[[#This Row],[FECHA]],2)</f>
        <v>45</v>
      </c>
      <c r="D922" s="28">
        <f>DAY(Tabla1[[#This Row],[FECHA]])</f>
        <v>3</v>
      </c>
      <c r="E922" s="28" t="e">
        <f>#REF!-#REF!</f>
        <v>#REF!</v>
      </c>
      <c r="F922" s="28" t="e">
        <f>#REF!-#REF!</f>
        <v>#REF!</v>
      </c>
      <c r="G922" s="28"/>
      <c r="H92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2" s="28">
        <f>('[1]Contadores Por Turno 2026'!C924-'[1]Contadores Por Turno 2026'!C923)*10</f>
        <v>0</v>
      </c>
      <c r="J922" s="61">
        <f>Tabla1[[#This Row],[ENTRADA RO 1 (m3)]]</f>
        <v>0</v>
      </c>
      <c r="K922" s="61">
        <f>Tabla1[[#This Row],[RECHAZO ETAPA 1 (m3)]]</f>
        <v>0</v>
      </c>
      <c r="L922" s="61">
        <f>Tabla1[[#This Row],[PERMEADO ETAPA 1  (m3)]]</f>
        <v>0</v>
      </c>
      <c r="M922" s="60" t="e">
        <f>1-(Tabla1[[#This Row],[VOLUMEN ENVIADO A RO (m3)]]-Tabla1[[#This Row],[VOLUMEN ENVIADO PERMEADO RO (m3)]])/Tabla1[[#This Row],[VOLUMEN ENVIADO A RO (m3)]]</f>
        <v>#DIV/0!</v>
      </c>
      <c r="N922" s="61">
        <f>('[1]Contadores Por Turno 2026'!N924-'[1]Contadores Por Turno 2026'!N923)/1000</f>
        <v>0</v>
      </c>
      <c r="O922" s="61">
        <f>('[1]Contadores Por Turno 2026'!O924-'[1]Contadores Por Turno 2026'!O923)</f>
        <v>0</v>
      </c>
      <c r="P922" s="61">
        <f>+Tabla1[[#This Row],[ENTRADA RO 1 (m3)]]-Tabla1[[#This Row],[PERMEADO ETAPA 1  (m3)]]</f>
        <v>0</v>
      </c>
      <c r="Q922" s="60" t="e">
        <f>1-(Tabla1[[#This Row],[VOLUMEN ENVIADO A RO (m3)]]-Tabla1[[#This Row],[VOLUMEN ENVIADO PERMEADO RO (m3)]])/Tabla1[[#This Row],[VOLUMEN ENVIADO A RO (m3)]]</f>
        <v>#DIV/0!</v>
      </c>
      <c r="R922" s="61">
        <v>0</v>
      </c>
      <c r="S922" s="61" t="e">
        <f>((#REF!-#REF!))</f>
        <v>#REF!</v>
      </c>
      <c r="T922" s="61" t="e">
        <f>Tabla1[[#This Row],[ENTRADA ETAPA 2 (m3)]]-Tabla1[[#This Row],[PERMEADO ETAPA 2 (m3)]]</f>
        <v>#REF!</v>
      </c>
      <c r="U922" s="60" t="s">
        <v>18</v>
      </c>
      <c r="V922" s="61">
        <f>Tabla1[[#This Row],[VOLUMEN ENVIADO PERMEADO RO (m3)]]</f>
        <v>0</v>
      </c>
      <c r="W922" s="111" t="e">
        <f>Tabla1[[#This Row],[TOTAL CONSUMO AGUA LIMPIA PRODUCCIÓN (m3)]]+Tabla1[[#This Row],[TOTAL CONSUMO AGUA RECHAZO PRODUCCIÓN (m3)]]</f>
        <v>#REF!</v>
      </c>
      <c r="X92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2" s="111">
        <v>0</v>
      </c>
      <c r="Z922" s="111"/>
      <c r="AA922" s="111" t="e">
        <f>+Tabla1[[#This Row],[VOLUMEN CONSUMO AGUA LIMPIA TINTORERIA (m3)]]</f>
        <v>#REF!</v>
      </c>
      <c r="AB922" s="104" t="e">
        <f>Tabla1[[#This Row],[VOLUMEN CONSUMO AGUA LIMPIA TINTORERIA (m3)]]/Tabla1[[#This Row],[TOTAL CONSUMO AGUA PRODUCCIÓN (m3)]]</f>
        <v>#REF!</v>
      </c>
      <c r="AC922" s="111" t="e">
        <f>Tabla1[[#This Row],[TOTAL CONSUMO AGUA LIMPIA PRODUCCIÓN (m3)]]-Tabla1[[#This Row],[VOLUMEN CONSUMO AGUA LIMPIA LAVANDERIA (m3)]]</f>
        <v>#REF!</v>
      </c>
      <c r="AD922" s="111">
        <v>0</v>
      </c>
      <c r="AE922" s="115"/>
      <c r="AF922" s="115">
        <v>65</v>
      </c>
      <c r="AG922" s="115">
        <v>45</v>
      </c>
      <c r="AH922" s="115">
        <f>Tabla1[[#This Row],[VOLUMEN CONSUMO AGUA LIMPIA LAVANDERIA (m3)]]</f>
        <v>0</v>
      </c>
      <c r="AI922" s="104" t="e">
        <f>Tabla1[[#This Row],[VOLUMEN CONSUMO AGUA LIMPIA LAVANDERIA (m3)]]/Tabla1[[#This Row],[TOTAL CONSUMO AGUA PRODUCCIÓN (m3)]]</f>
        <v>#REF!</v>
      </c>
      <c r="AJ922" s="115">
        <f>'[1]Contadores Por Turno 2026'!D924-'[1]Contadores Por Turno 2026'!D923</f>
        <v>0</v>
      </c>
      <c r="AK922" s="115">
        <v>0</v>
      </c>
      <c r="AL922" s="115"/>
      <c r="AM922" s="115">
        <v>19</v>
      </c>
      <c r="AN922" s="115">
        <v>0</v>
      </c>
      <c r="AO922" s="220">
        <f>'[1]Contadores Por Turno 2026'!R924-'[1]Contadores Por Turno 2026'!R923</f>
        <v>0</v>
      </c>
      <c r="AP922" s="114" t="str">
        <f t="shared" si="8"/>
        <v>%</v>
      </c>
      <c r="AQ922" s="220">
        <v>0</v>
      </c>
      <c r="AR922" s="220">
        <v>8</v>
      </c>
      <c r="AS922" s="115">
        <f>'[1]Contadores Por Turno 2026'!L924-'[1]Contadores Por Turno 2026'!L923</f>
        <v>0</v>
      </c>
      <c r="AT922" s="220" t="e">
        <f>#REF!-#REF!</f>
        <v>#REF!</v>
      </c>
      <c r="AU922" s="112">
        <f>'[1]Contadores Por Turno 2026'!U924-'[1]Contadores Por Turno 2026'!U923</f>
        <v>0</v>
      </c>
      <c r="AV922" s="112">
        <f>'[1]Contadores Por Turno 2026'!V924-'[1]Contadores Por Turno 2026'!V923</f>
        <v>0</v>
      </c>
      <c r="AW922" s="112">
        <f>'[1]Contadores Por Turno 2026'!W924-'[1]Contadores Por Turno 2026'!W923</f>
        <v>0</v>
      </c>
      <c r="AX922" s="112"/>
      <c r="AY922" s="112">
        <f>('[1]Contadores Por Turno 2026'!AD924-'[1]Contadores Por Turno 2026'!AD923)</f>
        <v>0</v>
      </c>
      <c r="AZ922" s="112">
        <f>('[1]Contadores Por Turno 2026'!S924-'[1]Contadores Por Turno 2026'!S923)/1000</f>
        <v>0</v>
      </c>
      <c r="BA922" s="225"/>
      <c r="BB922" s="4"/>
    </row>
    <row r="923" spans="1:54" ht="15.75" thickBot="1" x14ac:dyDescent="0.3">
      <c r="A923" s="25">
        <f>+A922+1</f>
        <v>46330</v>
      </c>
      <c r="B923" s="26">
        <v>1</v>
      </c>
      <c r="C923" s="26">
        <f>WEEKNUM(Tabla1[[#This Row],[FECHA]],2)</f>
        <v>45</v>
      </c>
      <c r="D923" s="26">
        <f>DAY(Tabla1[[#This Row],[FECHA]])</f>
        <v>4</v>
      </c>
      <c r="E923" s="26" t="e">
        <f>#REF!-#REF!</f>
        <v>#REF!</v>
      </c>
      <c r="F923" s="26" t="e">
        <f>#REF!-#REF!</f>
        <v>#REF!</v>
      </c>
      <c r="G923" s="26"/>
      <c r="H9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3" s="26">
        <f>('[1]Contadores Por Turno 2026'!C925-'[1]Contadores Por Turno 2026'!C924)*10</f>
        <v>0</v>
      </c>
      <c r="J923" s="57">
        <f>Tabla1[[#This Row],[ENTRADA RO 1 (m3)]]</f>
        <v>0</v>
      </c>
      <c r="K923" s="57">
        <f>Tabla1[[#This Row],[RECHAZO ETAPA 1 (m3)]]</f>
        <v>0</v>
      </c>
      <c r="L923" s="57">
        <f>Tabla1[[#This Row],[PERMEADO ETAPA 1  (m3)]]</f>
        <v>0</v>
      </c>
      <c r="M923" s="56" t="e">
        <f>1-(Tabla1[[#This Row],[VOLUMEN ENVIADO A RO (m3)]]-Tabla1[[#This Row],[VOLUMEN ENVIADO PERMEADO RO (m3)]])/Tabla1[[#This Row],[VOLUMEN ENVIADO A RO (m3)]]</f>
        <v>#DIV/0!</v>
      </c>
      <c r="N923" s="57">
        <f>('[1]Contadores Por Turno 2026'!N925-'[1]Contadores Por Turno 2026'!N924)/1000</f>
        <v>0</v>
      </c>
      <c r="O923" s="57">
        <f>('[1]Contadores Por Turno 2026'!O925-'[1]Contadores Por Turno 2026'!O924)</f>
        <v>0</v>
      </c>
      <c r="P923" s="57">
        <f>+Tabla1[[#This Row],[ENTRADA RO 1 (m3)]]-Tabla1[[#This Row],[PERMEADO ETAPA 1  (m3)]]</f>
        <v>0</v>
      </c>
      <c r="Q923" s="56" t="e">
        <f>1-(Tabla1[[#This Row],[VOLUMEN ENVIADO A RO (m3)]]-Tabla1[[#This Row],[VOLUMEN ENVIADO PERMEADO RO (m3)]])/Tabla1[[#This Row],[VOLUMEN ENVIADO A RO (m3)]]</f>
        <v>#DIV/0!</v>
      </c>
      <c r="R923" s="57">
        <v>0</v>
      </c>
      <c r="S923" s="57" t="e">
        <f>((#REF!-#REF!))</f>
        <v>#REF!</v>
      </c>
      <c r="T923" s="57" t="e">
        <f>Tabla1[[#This Row],[ENTRADA ETAPA 2 (m3)]]-Tabla1[[#This Row],[PERMEADO ETAPA 2 (m3)]]</f>
        <v>#REF!</v>
      </c>
      <c r="U923" s="56" t="s">
        <v>18</v>
      </c>
      <c r="V923" s="57">
        <f>Tabla1[[#This Row],[VOLUMEN ENVIADO PERMEADO RO (m3)]]</f>
        <v>0</v>
      </c>
      <c r="W923" s="101" t="e">
        <f>Tabla1[[#This Row],[TOTAL CONSUMO AGUA LIMPIA PRODUCCIÓN (m3)]]+Tabla1[[#This Row],[TOTAL CONSUMO AGUA RECHAZO PRODUCCIÓN (m3)]]</f>
        <v>#REF!</v>
      </c>
      <c r="X9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3" s="101">
        <v>0</v>
      </c>
      <c r="Z923" s="101"/>
      <c r="AA923" s="101" t="e">
        <f>+Tabla1[[#This Row],[VOLUMEN CONSUMO AGUA LIMPIA TINTORERIA (m3)]]</f>
        <v>#REF!</v>
      </c>
      <c r="AB923" s="104" t="e">
        <f>Tabla1[[#This Row],[VOLUMEN CONSUMO AGUA LIMPIA TINTORERIA (m3)]]/Tabla1[[#This Row],[TOTAL CONSUMO AGUA PRODUCCIÓN (m3)]]</f>
        <v>#REF!</v>
      </c>
      <c r="AC923" s="101" t="e">
        <f>Tabla1[[#This Row],[TOTAL CONSUMO AGUA LIMPIA PRODUCCIÓN (m3)]]-Tabla1[[#This Row],[VOLUMEN CONSUMO AGUA LIMPIA LAVANDERIA (m3)]]</f>
        <v>#REF!</v>
      </c>
      <c r="AD923" s="101">
        <v>0</v>
      </c>
      <c r="AE923" s="105"/>
      <c r="AF923" s="105">
        <v>65</v>
      </c>
      <c r="AG923" s="105">
        <v>45</v>
      </c>
      <c r="AH923" s="105">
        <f>Tabla1[[#This Row],[VOLUMEN CONSUMO AGUA LIMPIA LAVANDERIA (m3)]]</f>
        <v>0</v>
      </c>
      <c r="AI923" s="104" t="e">
        <f>Tabla1[[#This Row],[VOLUMEN CONSUMO AGUA LIMPIA LAVANDERIA (m3)]]/Tabla1[[#This Row],[TOTAL CONSUMO AGUA PRODUCCIÓN (m3)]]</f>
        <v>#REF!</v>
      </c>
      <c r="AJ923" s="105">
        <f>'[1]Contadores Por Turno 2026'!D925-'[1]Contadores Por Turno 2026'!D924</f>
        <v>0</v>
      </c>
      <c r="AK923" s="105">
        <v>0</v>
      </c>
      <c r="AL923" s="105"/>
      <c r="AM923" s="105">
        <v>19</v>
      </c>
      <c r="AN923" s="105">
        <v>0</v>
      </c>
      <c r="AO923" s="218">
        <f>'[1]Contadores Por Turno 2026'!R925-'[1]Contadores Por Turno 2026'!R924</f>
        <v>0</v>
      </c>
      <c r="AP923" s="104" t="str">
        <f t="shared" si="8"/>
        <v>%</v>
      </c>
      <c r="AQ923" s="218">
        <v>0</v>
      </c>
      <c r="AR923" s="218">
        <v>8</v>
      </c>
      <c r="AS923" s="105">
        <f>'[1]Contadores Por Turno 2026'!L925-'[1]Contadores Por Turno 2026'!L924</f>
        <v>0</v>
      </c>
      <c r="AT923" s="218" t="e">
        <f>#REF!-#REF!</f>
        <v>#REF!</v>
      </c>
      <c r="AU923" s="102">
        <f>'[1]Contadores Por Turno 2026'!U925-'[1]Contadores Por Turno 2026'!U924</f>
        <v>0</v>
      </c>
      <c r="AV923" s="102">
        <f>'[1]Contadores Por Turno 2026'!V925-'[1]Contadores Por Turno 2026'!V924</f>
        <v>0</v>
      </c>
      <c r="AW923" s="102">
        <f>'[1]Contadores Por Turno 2026'!W925-'[1]Contadores Por Turno 2026'!W924</f>
        <v>0</v>
      </c>
      <c r="AX923" s="102"/>
      <c r="AY923" s="345">
        <f>('[1]Contadores Por Turno 2026'!AD925-'[1]Contadores Por Turno 2026'!AD924)</f>
        <v>0</v>
      </c>
      <c r="AZ923" s="345">
        <f>('[1]Contadores Por Turno 2026'!S925-'[1]Contadores Por Turno 2026'!S924)/1000</f>
        <v>0</v>
      </c>
      <c r="BA923" s="225"/>
      <c r="BB923" s="4"/>
    </row>
    <row r="924" spans="1:54" ht="15.75" thickBot="1" x14ac:dyDescent="0.3">
      <c r="A924" s="23">
        <f>+A923</f>
        <v>46330</v>
      </c>
      <c r="B924" s="17">
        <v>2</v>
      </c>
      <c r="C924" s="17">
        <f>WEEKNUM(Tabla1[[#This Row],[FECHA]],2)</f>
        <v>45</v>
      </c>
      <c r="D924" s="17">
        <f>DAY(Tabla1[[#This Row],[FECHA]])</f>
        <v>4</v>
      </c>
      <c r="E924" s="17" t="e">
        <f>#REF!-#REF!</f>
        <v>#REF!</v>
      </c>
      <c r="F924" s="17" t="e">
        <f>#REF!-#REF!</f>
        <v>#REF!</v>
      </c>
      <c r="H92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4" s="17">
        <f>('[1]Contadores Por Turno 2026'!C926-'[1]Contadores Por Turno 2026'!C925)*10</f>
        <v>0</v>
      </c>
      <c r="J924" s="59">
        <f>Tabla1[[#This Row],[ENTRADA RO 1 (m3)]]</f>
        <v>0</v>
      </c>
      <c r="K924" s="59">
        <f>Tabla1[[#This Row],[RECHAZO ETAPA 1 (m3)]]</f>
        <v>0</v>
      </c>
      <c r="L924" s="59">
        <f>Tabla1[[#This Row],[PERMEADO ETAPA 1  (m3)]]</f>
        <v>0</v>
      </c>
      <c r="M924" s="58" t="e">
        <f>1-(Tabla1[[#This Row],[VOLUMEN ENVIADO A RO (m3)]]-Tabla1[[#This Row],[VOLUMEN ENVIADO PERMEADO RO (m3)]])/Tabla1[[#This Row],[VOLUMEN ENVIADO A RO (m3)]]</f>
        <v>#DIV/0!</v>
      </c>
      <c r="N924" s="59">
        <f>('[1]Contadores Por Turno 2026'!N926-'[1]Contadores Por Turno 2026'!N925)/1000</f>
        <v>0</v>
      </c>
      <c r="O924" s="59">
        <f>('[1]Contadores Por Turno 2026'!O926-'[1]Contadores Por Turno 2026'!O925)</f>
        <v>0</v>
      </c>
      <c r="P924" s="59">
        <f>+Tabla1[[#This Row],[ENTRADA RO 1 (m3)]]-Tabla1[[#This Row],[PERMEADO ETAPA 1  (m3)]]</f>
        <v>0</v>
      </c>
      <c r="Q924" s="58" t="e">
        <f>1-(Tabla1[[#This Row],[VOLUMEN ENVIADO A RO (m3)]]-Tabla1[[#This Row],[VOLUMEN ENVIADO PERMEADO RO (m3)]])/Tabla1[[#This Row],[VOLUMEN ENVIADO A RO (m3)]]</f>
        <v>#DIV/0!</v>
      </c>
      <c r="R924" s="59">
        <v>0</v>
      </c>
      <c r="S924" s="59" t="e">
        <f>((#REF!-#REF!))</f>
        <v>#REF!</v>
      </c>
      <c r="T924" s="59" t="e">
        <f>Tabla1[[#This Row],[ENTRADA ETAPA 2 (m3)]]-Tabla1[[#This Row],[PERMEADO ETAPA 2 (m3)]]</f>
        <v>#REF!</v>
      </c>
      <c r="U924" s="58" t="s">
        <v>18</v>
      </c>
      <c r="V924" s="59">
        <f>Tabla1[[#This Row],[VOLUMEN ENVIADO PERMEADO RO (m3)]]</f>
        <v>0</v>
      </c>
      <c r="W924" s="106" t="e">
        <f>Tabla1[[#This Row],[TOTAL CONSUMO AGUA LIMPIA PRODUCCIÓN (m3)]]+Tabla1[[#This Row],[TOTAL CONSUMO AGUA RECHAZO PRODUCCIÓN (m3)]]</f>
        <v>#REF!</v>
      </c>
      <c r="X9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4" s="106">
        <v>0</v>
      </c>
      <c r="Z924" s="106"/>
      <c r="AA924" s="106" t="e">
        <f>+Tabla1[[#This Row],[VOLUMEN CONSUMO AGUA LIMPIA TINTORERIA (m3)]]</f>
        <v>#REF!</v>
      </c>
      <c r="AB924" s="104" t="e">
        <f>Tabla1[[#This Row],[VOLUMEN CONSUMO AGUA LIMPIA TINTORERIA (m3)]]/Tabla1[[#This Row],[TOTAL CONSUMO AGUA PRODUCCIÓN (m3)]]</f>
        <v>#REF!</v>
      </c>
      <c r="AC924" s="106" t="e">
        <f>Tabla1[[#This Row],[TOTAL CONSUMO AGUA LIMPIA PRODUCCIÓN (m3)]]-Tabla1[[#This Row],[VOLUMEN CONSUMO AGUA LIMPIA LAVANDERIA (m3)]]</f>
        <v>#REF!</v>
      </c>
      <c r="AD924" s="106">
        <v>0</v>
      </c>
      <c r="AE924" s="110"/>
      <c r="AF924" s="110">
        <v>65</v>
      </c>
      <c r="AG924" s="110">
        <v>45</v>
      </c>
      <c r="AH924" s="110">
        <f>Tabla1[[#This Row],[VOLUMEN CONSUMO AGUA LIMPIA LAVANDERIA (m3)]]</f>
        <v>0</v>
      </c>
      <c r="AI924" s="104" t="e">
        <f>Tabla1[[#This Row],[VOLUMEN CONSUMO AGUA LIMPIA LAVANDERIA (m3)]]/Tabla1[[#This Row],[TOTAL CONSUMO AGUA PRODUCCIÓN (m3)]]</f>
        <v>#REF!</v>
      </c>
      <c r="AJ924" s="110">
        <f>'[1]Contadores Por Turno 2026'!D926-'[1]Contadores Por Turno 2026'!D925</f>
        <v>0</v>
      </c>
      <c r="AK924" s="110">
        <v>0</v>
      </c>
      <c r="AL924" s="110"/>
      <c r="AM924" s="110">
        <v>19</v>
      </c>
      <c r="AN924" s="110">
        <v>0</v>
      </c>
      <c r="AO924" s="219">
        <f>'[1]Contadores Por Turno 2026'!R926-'[1]Contadores Por Turno 2026'!R925</f>
        <v>0</v>
      </c>
      <c r="AP924" s="109" t="str">
        <f t="shared" si="8"/>
        <v>%</v>
      </c>
      <c r="AQ924" s="219">
        <v>6395</v>
      </c>
      <c r="AR924" s="219">
        <v>8</v>
      </c>
      <c r="AS924" s="110">
        <f>'[1]Contadores Por Turno 2026'!L926-'[1]Contadores Por Turno 2026'!L925</f>
        <v>0</v>
      </c>
      <c r="AT924" s="219" t="e">
        <f>#REF!-#REF!</f>
        <v>#REF!</v>
      </c>
      <c r="AU924" s="107">
        <f>'[1]Contadores Por Turno 2026'!U926-'[1]Contadores Por Turno 2026'!U925</f>
        <v>0</v>
      </c>
      <c r="AV924" s="107">
        <f>'[1]Contadores Por Turno 2026'!V926-'[1]Contadores Por Turno 2026'!V925</f>
        <v>0</v>
      </c>
      <c r="AW924" s="107">
        <f>'[1]Contadores Por Turno 2026'!W926-'[1]Contadores Por Turno 2026'!W925</f>
        <v>0</v>
      </c>
      <c r="AX924" s="107"/>
      <c r="AY924" s="346">
        <f>('[1]Contadores Por Turno 2026'!AD926-'[1]Contadores Por Turno 2026'!AD925)</f>
        <v>0</v>
      </c>
      <c r="AZ924" s="346">
        <f>('[1]Contadores Por Turno 2026'!S926-'[1]Contadores Por Turno 2026'!S925)/1000</f>
        <v>0</v>
      </c>
      <c r="BA924" s="225"/>
      <c r="BB924" s="4"/>
    </row>
    <row r="925" spans="1:54" ht="15.75" thickBot="1" x14ac:dyDescent="0.3">
      <c r="A925" s="27">
        <f>+A924</f>
        <v>46330</v>
      </c>
      <c r="B925" s="28">
        <v>3</v>
      </c>
      <c r="C925" s="28">
        <f>WEEKNUM(Tabla1[[#This Row],[FECHA]],2)</f>
        <v>45</v>
      </c>
      <c r="D925" s="28">
        <f>DAY(Tabla1[[#This Row],[FECHA]])</f>
        <v>4</v>
      </c>
      <c r="E925" s="28" t="e">
        <f>#REF!-#REF!</f>
        <v>#REF!</v>
      </c>
      <c r="F925" s="28" t="e">
        <f>#REF!-#REF!</f>
        <v>#REF!</v>
      </c>
      <c r="G925" s="28"/>
      <c r="H92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5" s="28">
        <f>('[1]Contadores Por Turno 2026'!C927-'[1]Contadores Por Turno 2026'!C926)*10</f>
        <v>0</v>
      </c>
      <c r="J925" s="61">
        <f>Tabla1[[#This Row],[ENTRADA RO 1 (m3)]]</f>
        <v>0</v>
      </c>
      <c r="K925" s="61">
        <f>Tabla1[[#This Row],[RECHAZO ETAPA 1 (m3)]]</f>
        <v>0</v>
      </c>
      <c r="L925" s="61">
        <f>Tabla1[[#This Row],[PERMEADO ETAPA 1  (m3)]]</f>
        <v>0</v>
      </c>
      <c r="M925" s="60" t="e">
        <f>1-(Tabla1[[#This Row],[VOLUMEN ENVIADO A RO (m3)]]-Tabla1[[#This Row],[VOLUMEN ENVIADO PERMEADO RO (m3)]])/Tabla1[[#This Row],[VOLUMEN ENVIADO A RO (m3)]]</f>
        <v>#DIV/0!</v>
      </c>
      <c r="N925" s="61">
        <f>('[1]Contadores Por Turno 2026'!N927-'[1]Contadores Por Turno 2026'!N926)/1000</f>
        <v>0</v>
      </c>
      <c r="O925" s="61">
        <f>('[1]Contadores Por Turno 2026'!O927-'[1]Contadores Por Turno 2026'!O926)</f>
        <v>0</v>
      </c>
      <c r="P925" s="61">
        <f>+Tabla1[[#This Row],[ENTRADA RO 1 (m3)]]-Tabla1[[#This Row],[PERMEADO ETAPA 1  (m3)]]</f>
        <v>0</v>
      </c>
      <c r="Q925" s="60" t="e">
        <f>1-(Tabla1[[#This Row],[VOLUMEN ENVIADO A RO (m3)]]-Tabla1[[#This Row],[VOLUMEN ENVIADO PERMEADO RO (m3)]])/Tabla1[[#This Row],[VOLUMEN ENVIADO A RO (m3)]]</f>
        <v>#DIV/0!</v>
      </c>
      <c r="R925" s="61">
        <v>0</v>
      </c>
      <c r="S925" s="61" t="e">
        <f>((#REF!-#REF!))</f>
        <v>#REF!</v>
      </c>
      <c r="T925" s="61" t="e">
        <f>Tabla1[[#This Row],[ENTRADA ETAPA 2 (m3)]]-Tabla1[[#This Row],[PERMEADO ETAPA 2 (m3)]]</f>
        <v>#REF!</v>
      </c>
      <c r="U925" s="60" t="s">
        <v>18</v>
      </c>
      <c r="V925" s="61">
        <f>Tabla1[[#This Row],[VOLUMEN ENVIADO PERMEADO RO (m3)]]</f>
        <v>0</v>
      </c>
      <c r="W925" s="111" t="e">
        <f>Tabla1[[#This Row],[TOTAL CONSUMO AGUA LIMPIA PRODUCCIÓN (m3)]]+Tabla1[[#This Row],[TOTAL CONSUMO AGUA RECHAZO PRODUCCIÓN (m3)]]</f>
        <v>#REF!</v>
      </c>
      <c r="X92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5" s="111">
        <v>0</v>
      </c>
      <c r="Z925" s="111"/>
      <c r="AA925" s="111" t="e">
        <f>+Tabla1[[#This Row],[VOLUMEN CONSUMO AGUA LIMPIA TINTORERIA (m3)]]</f>
        <v>#REF!</v>
      </c>
      <c r="AB925" s="104" t="e">
        <f>Tabla1[[#This Row],[VOLUMEN CONSUMO AGUA LIMPIA TINTORERIA (m3)]]/Tabla1[[#This Row],[TOTAL CONSUMO AGUA PRODUCCIÓN (m3)]]</f>
        <v>#REF!</v>
      </c>
      <c r="AC925" s="111" t="e">
        <f>Tabla1[[#This Row],[TOTAL CONSUMO AGUA LIMPIA PRODUCCIÓN (m3)]]-Tabla1[[#This Row],[VOLUMEN CONSUMO AGUA LIMPIA LAVANDERIA (m3)]]</f>
        <v>#REF!</v>
      </c>
      <c r="AD925" s="111">
        <v>0</v>
      </c>
      <c r="AE925" s="115"/>
      <c r="AF925" s="115">
        <v>65</v>
      </c>
      <c r="AG925" s="115">
        <v>45</v>
      </c>
      <c r="AH925" s="115">
        <f>Tabla1[[#This Row],[VOLUMEN CONSUMO AGUA LIMPIA LAVANDERIA (m3)]]</f>
        <v>0</v>
      </c>
      <c r="AI925" s="104" t="e">
        <f>Tabla1[[#This Row],[VOLUMEN CONSUMO AGUA LIMPIA LAVANDERIA (m3)]]/Tabla1[[#This Row],[TOTAL CONSUMO AGUA PRODUCCIÓN (m3)]]</f>
        <v>#REF!</v>
      </c>
      <c r="AJ925" s="115">
        <f>'[1]Contadores Por Turno 2026'!D927-'[1]Contadores Por Turno 2026'!D926</f>
        <v>0</v>
      </c>
      <c r="AK925" s="115">
        <v>0</v>
      </c>
      <c r="AL925" s="115"/>
      <c r="AM925" s="115">
        <v>19</v>
      </c>
      <c r="AN925" s="115">
        <v>0</v>
      </c>
      <c r="AO925" s="220">
        <f>'[1]Contadores Por Turno 2026'!R927-'[1]Contadores Por Turno 2026'!R926</f>
        <v>0</v>
      </c>
      <c r="AP925" s="114" t="str">
        <f t="shared" si="8"/>
        <v>%</v>
      </c>
      <c r="AQ925" s="220">
        <v>0</v>
      </c>
      <c r="AR925" s="220">
        <v>8</v>
      </c>
      <c r="AS925" s="115">
        <f>'[1]Contadores Por Turno 2026'!L927-'[1]Contadores Por Turno 2026'!L926</f>
        <v>0</v>
      </c>
      <c r="AT925" s="220" t="e">
        <f>#REF!-#REF!</f>
        <v>#REF!</v>
      </c>
      <c r="AU925" s="112">
        <f>'[1]Contadores Por Turno 2026'!U927-'[1]Contadores Por Turno 2026'!U926</f>
        <v>0</v>
      </c>
      <c r="AV925" s="112">
        <f>'[1]Contadores Por Turno 2026'!V927-'[1]Contadores Por Turno 2026'!V926</f>
        <v>0</v>
      </c>
      <c r="AW925" s="112">
        <f>'[1]Contadores Por Turno 2026'!W927-'[1]Contadores Por Turno 2026'!W926</f>
        <v>0</v>
      </c>
      <c r="AX925" s="112"/>
      <c r="AY925" s="112">
        <f>('[1]Contadores Por Turno 2026'!AD927-'[1]Contadores Por Turno 2026'!AD926)</f>
        <v>0</v>
      </c>
      <c r="AZ925" s="112">
        <f>('[1]Contadores Por Turno 2026'!S927-'[1]Contadores Por Turno 2026'!S926)/1000</f>
        <v>0</v>
      </c>
      <c r="BA925" s="225"/>
      <c r="BB925" s="4"/>
    </row>
    <row r="926" spans="1:54" ht="15.75" thickBot="1" x14ac:dyDescent="0.3">
      <c r="A926" s="25">
        <f>+A925+1</f>
        <v>46331</v>
      </c>
      <c r="B926" s="26">
        <v>1</v>
      </c>
      <c r="C926" s="26">
        <f>WEEKNUM(Tabla1[[#This Row],[FECHA]],2)</f>
        <v>45</v>
      </c>
      <c r="D926" s="26">
        <f>DAY(Tabla1[[#This Row],[FECHA]])</f>
        <v>5</v>
      </c>
      <c r="E926" s="26" t="e">
        <f>#REF!-#REF!</f>
        <v>#REF!</v>
      </c>
      <c r="F926" s="26" t="e">
        <f>#REF!-#REF!</f>
        <v>#REF!</v>
      </c>
      <c r="G926" s="26"/>
      <c r="H9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6" s="26">
        <f>('[1]Contadores Por Turno 2026'!C928-'[1]Contadores Por Turno 2026'!C927)*10</f>
        <v>0</v>
      </c>
      <c r="J926" s="57">
        <f>Tabla1[[#This Row],[ENTRADA RO 1 (m3)]]</f>
        <v>0</v>
      </c>
      <c r="K926" s="57">
        <f>Tabla1[[#This Row],[RECHAZO ETAPA 1 (m3)]]</f>
        <v>0</v>
      </c>
      <c r="L926" s="57">
        <f>Tabla1[[#This Row],[PERMEADO ETAPA 1  (m3)]]</f>
        <v>0</v>
      </c>
      <c r="M926" s="56" t="e">
        <f>1-(Tabla1[[#This Row],[VOLUMEN ENVIADO A RO (m3)]]-Tabla1[[#This Row],[VOLUMEN ENVIADO PERMEADO RO (m3)]])/Tabla1[[#This Row],[VOLUMEN ENVIADO A RO (m3)]]</f>
        <v>#DIV/0!</v>
      </c>
      <c r="N926" s="57">
        <f>('[1]Contadores Por Turno 2026'!N928-'[1]Contadores Por Turno 2026'!N927)/1000</f>
        <v>0</v>
      </c>
      <c r="O926" s="57">
        <f>('[1]Contadores Por Turno 2026'!O928-'[1]Contadores Por Turno 2026'!O927)</f>
        <v>0</v>
      </c>
      <c r="P926" s="57">
        <f>+Tabla1[[#This Row],[ENTRADA RO 1 (m3)]]-Tabla1[[#This Row],[PERMEADO ETAPA 1  (m3)]]</f>
        <v>0</v>
      </c>
      <c r="Q926" s="56" t="e">
        <f>1-(Tabla1[[#This Row],[VOLUMEN ENVIADO A RO (m3)]]-Tabla1[[#This Row],[VOLUMEN ENVIADO PERMEADO RO (m3)]])/Tabla1[[#This Row],[VOLUMEN ENVIADO A RO (m3)]]</f>
        <v>#DIV/0!</v>
      </c>
      <c r="R926" s="57">
        <v>0</v>
      </c>
      <c r="S926" s="57" t="e">
        <f>((#REF!-#REF!))</f>
        <v>#REF!</v>
      </c>
      <c r="T926" s="57" t="e">
        <f>Tabla1[[#This Row],[ENTRADA ETAPA 2 (m3)]]-Tabla1[[#This Row],[PERMEADO ETAPA 2 (m3)]]</f>
        <v>#REF!</v>
      </c>
      <c r="U926" s="56" t="s">
        <v>18</v>
      </c>
      <c r="V926" s="57">
        <f>Tabla1[[#This Row],[VOLUMEN ENVIADO PERMEADO RO (m3)]]</f>
        <v>0</v>
      </c>
      <c r="W926" s="101" t="e">
        <f>Tabla1[[#This Row],[TOTAL CONSUMO AGUA LIMPIA PRODUCCIÓN (m3)]]+Tabla1[[#This Row],[TOTAL CONSUMO AGUA RECHAZO PRODUCCIÓN (m3)]]</f>
        <v>#REF!</v>
      </c>
      <c r="X9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6" s="101">
        <v>0</v>
      </c>
      <c r="Z926" s="101"/>
      <c r="AA926" s="101" t="e">
        <f>+Tabla1[[#This Row],[VOLUMEN CONSUMO AGUA LIMPIA TINTORERIA (m3)]]</f>
        <v>#REF!</v>
      </c>
      <c r="AB926" s="104" t="e">
        <f>Tabla1[[#This Row],[VOLUMEN CONSUMO AGUA LIMPIA TINTORERIA (m3)]]/Tabla1[[#This Row],[TOTAL CONSUMO AGUA PRODUCCIÓN (m3)]]</f>
        <v>#REF!</v>
      </c>
      <c r="AC926" s="101" t="e">
        <f>Tabla1[[#This Row],[TOTAL CONSUMO AGUA LIMPIA PRODUCCIÓN (m3)]]-Tabla1[[#This Row],[VOLUMEN CONSUMO AGUA LIMPIA LAVANDERIA (m3)]]</f>
        <v>#REF!</v>
      </c>
      <c r="AD926" s="101">
        <v>0</v>
      </c>
      <c r="AE926" s="105"/>
      <c r="AF926" s="105">
        <v>65</v>
      </c>
      <c r="AG926" s="105">
        <v>45</v>
      </c>
      <c r="AH926" s="105">
        <f>Tabla1[[#This Row],[VOLUMEN CONSUMO AGUA LIMPIA LAVANDERIA (m3)]]</f>
        <v>0</v>
      </c>
      <c r="AI926" s="104" t="e">
        <f>Tabla1[[#This Row],[VOLUMEN CONSUMO AGUA LIMPIA LAVANDERIA (m3)]]/Tabla1[[#This Row],[TOTAL CONSUMO AGUA PRODUCCIÓN (m3)]]</f>
        <v>#REF!</v>
      </c>
      <c r="AJ926" s="105">
        <f>'[1]Contadores Por Turno 2026'!D928-'[1]Contadores Por Turno 2026'!D927</f>
        <v>0</v>
      </c>
      <c r="AK926" s="105">
        <v>0</v>
      </c>
      <c r="AL926" s="105"/>
      <c r="AM926" s="105">
        <v>19</v>
      </c>
      <c r="AN926" s="105">
        <v>0</v>
      </c>
      <c r="AO926" s="218">
        <f>'[1]Contadores Por Turno 2026'!R928-'[1]Contadores Por Turno 2026'!R927</f>
        <v>0</v>
      </c>
      <c r="AP926" s="104" t="str">
        <f t="shared" si="8"/>
        <v>%</v>
      </c>
      <c r="AQ926" s="218">
        <v>0</v>
      </c>
      <c r="AR926" s="218">
        <v>8</v>
      </c>
      <c r="AS926" s="105">
        <f>'[1]Contadores Por Turno 2026'!L928-'[1]Contadores Por Turno 2026'!L927</f>
        <v>0</v>
      </c>
      <c r="AT926" s="218" t="e">
        <f>#REF!-#REF!</f>
        <v>#REF!</v>
      </c>
      <c r="AU926" s="102">
        <f>'[1]Contadores Por Turno 2026'!U928-'[1]Contadores Por Turno 2026'!U927</f>
        <v>0</v>
      </c>
      <c r="AV926" s="102">
        <f>'[1]Contadores Por Turno 2026'!V928-'[1]Contadores Por Turno 2026'!V927</f>
        <v>0</v>
      </c>
      <c r="AW926" s="102">
        <f>'[1]Contadores Por Turno 2026'!W928-'[1]Contadores Por Turno 2026'!W927</f>
        <v>0</v>
      </c>
      <c r="AX926" s="102"/>
      <c r="AY926" s="345">
        <f>('[1]Contadores Por Turno 2026'!AD928-'[1]Contadores Por Turno 2026'!AD927)</f>
        <v>0</v>
      </c>
      <c r="AZ926" s="345">
        <f>('[1]Contadores Por Turno 2026'!S928-'[1]Contadores Por Turno 2026'!S927)/1000</f>
        <v>0</v>
      </c>
      <c r="BA926" s="225"/>
      <c r="BB926" s="4"/>
    </row>
    <row r="927" spans="1:54" ht="15.75" thickBot="1" x14ac:dyDescent="0.3">
      <c r="A927" s="23">
        <f>+A926</f>
        <v>46331</v>
      </c>
      <c r="B927" s="17">
        <v>2</v>
      </c>
      <c r="C927" s="17">
        <f>WEEKNUM(Tabla1[[#This Row],[FECHA]],2)</f>
        <v>45</v>
      </c>
      <c r="D927" s="17">
        <f>DAY(Tabla1[[#This Row],[FECHA]])</f>
        <v>5</v>
      </c>
      <c r="E927" s="17" t="e">
        <f>#REF!-#REF!</f>
        <v>#REF!</v>
      </c>
      <c r="F927" s="17" t="e">
        <f>#REF!-#REF!</f>
        <v>#REF!</v>
      </c>
      <c r="H92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7" s="17">
        <f>('[1]Contadores Por Turno 2026'!C929-'[1]Contadores Por Turno 2026'!C928)*10</f>
        <v>0</v>
      </c>
      <c r="J927" s="59">
        <f>Tabla1[[#This Row],[ENTRADA RO 1 (m3)]]</f>
        <v>0</v>
      </c>
      <c r="K927" s="59">
        <f>Tabla1[[#This Row],[RECHAZO ETAPA 1 (m3)]]</f>
        <v>0</v>
      </c>
      <c r="L927" s="59">
        <f>Tabla1[[#This Row],[PERMEADO ETAPA 1  (m3)]]</f>
        <v>0</v>
      </c>
      <c r="M927" s="58" t="e">
        <f>1-(Tabla1[[#This Row],[VOLUMEN ENVIADO A RO (m3)]]-Tabla1[[#This Row],[VOLUMEN ENVIADO PERMEADO RO (m3)]])/Tabla1[[#This Row],[VOLUMEN ENVIADO A RO (m3)]]</f>
        <v>#DIV/0!</v>
      </c>
      <c r="N927" s="59">
        <f>('[1]Contadores Por Turno 2026'!N929-'[1]Contadores Por Turno 2026'!N928)/1000</f>
        <v>0</v>
      </c>
      <c r="O927" s="59">
        <f>('[1]Contadores Por Turno 2026'!O929-'[1]Contadores Por Turno 2026'!O928)</f>
        <v>0</v>
      </c>
      <c r="P927" s="59">
        <f>+Tabla1[[#This Row],[ENTRADA RO 1 (m3)]]-Tabla1[[#This Row],[PERMEADO ETAPA 1  (m3)]]</f>
        <v>0</v>
      </c>
      <c r="Q927" s="58" t="e">
        <f>1-(Tabla1[[#This Row],[VOLUMEN ENVIADO A RO (m3)]]-Tabla1[[#This Row],[VOLUMEN ENVIADO PERMEADO RO (m3)]])/Tabla1[[#This Row],[VOLUMEN ENVIADO A RO (m3)]]</f>
        <v>#DIV/0!</v>
      </c>
      <c r="R927" s="59">
        <v>0</v>
      </c>
      <c r="S927" s="59" t="e">
        <f>((#REF!-#REF!))</f>
        <v>#REF!</v>
      </c>
      <c r="T927" s="59" t="e">
        <f>Tabla1[[#This Row],[ENTRADA ETAPA 2 (m3)]]-Tabla1[[#This Row],[PERMEADO ETAPA 2 (m3)]]</f>
        <v>#REF!</v>
      </c>
      <c r="U927" s="58" t="s">
        <v>18</v>
      </c>
      <c r="V927" s="59">
        <f>Tabla1[[#This Row],[VOLUMEN ENVIADO PERMEADO RO (m3)]]</f>
        <v>0</v>
      </c>
      <c r="W927" s="106" t="e">
        <f>Tabla1[[#This Row],[TOTAL CONSUMO AGUA LIMPIA PRODUCCIÓN (m3)]]+Tabla1[[#This Row],[TOTAL CONSUMO AGUA RECHAZO PRODUCCIÓN (m3)]]</f>
        <v>#REF!</v>
      </c>
      <c r="X9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7" s="106">
        <v>0</v>
      </c>
      <c r="Z927" s="106"/>
      <c r="AA927" s="106" t="e">
        <f>+Tabla1[[#This Row],[VOLUMEN CONSUMO AGUA LIMPIA TINTORERIA (m3)]]</f>
        <v>#REF!</v>
      </c>
      <c r="AB927" s="104" t="e">
        <f>Tabla1[[#This Row],[VOLUMEN CONSUMO AGUA LIMPIA TINTORERIA (m3)]]/Tabla1[[#This Row],[TOTAL CONSUMO AGUA PRODUCCIÓN (m3)]]</f>
        <v>#REF!</v>
      </c>
      <c r="AC927" s="106" t="e">
        <f>Tabla1[[#This Row],[TOTAL CONSUMO AGUA LIMPIA PRODUCCIÓN (m3)]]-Tabla1[[#This Row],[VOLUMEN CONSUMO AGUA LIMPIA LAVANDERIA (m3)]]</f>
        <v>#REF!</v>
      </c>
      <c r="AD927" s="106">
        <v>0</v>
      </c>
      <c r="AE927" s="110"/>
      <c r="AF927" s="110">
        <v>65</v>
      </c>
      <c r="AG927" s="110">
        <v>45</v>
      </c>
      <c r="AH927" s="110">
        <f>Tabla1[[#This Row],[VOLUMEN CONSUMO AGUA LIMPIA LAVANDERIA (m3)]]</f>
        <v>0</v>
      </c>
      <c r="AI927" s="104" t="e">
        <f>Tabla1[[#This Row],[VOLUMEN CONSUMO AGUA LIMPIA LAVANDERIA (m3)]]/Tabla1[[#This Row],[TOTAL CONSUMO AGUA PRODUCCIÓN (m3)]]</f>
        <v>#REF!</v>
      </c>
      <c r="AJ927" s="110">
        <f>'[1]Contadores Por Turno 2026'!D929-'[1]Contadores Por Turno 2026'!D928</f>
        <v>0</v>
      </c>
      <c r="AK927" s="110">
        <v>0</v>
      </c>
      <c r="AL927" s="110"/>
      <c r="AM927" s="110">
        <v>19</v>
      </c>
      <c r="AN927" s="110">
        <v>0</v>
      </c>
      <c r="AO927" s="219">
        <f>'[1]Contadores Por Turno 2026'!R929-'[1]Contadores Por Turno 2026'!R928</f>
        <v>0</v>
      </c>
      <c r="AP927" s="109" t="str">
        <f t="shared" si="8"/>
        <v>%</v>
      </c>
      <c r="AQ927" s="219">
        <v>3212</v>
      </c>
      <c r="AR927" s="219">
        <v>8</v>
      </c>
      <c r="AS927" s="110">
        <f>'[1]Contadores Por Turno 2026'!L929-'[1]Contadores Por Turno 2026'!L928</f>
        <v>0</v>
      </c>
      <c r="AT927" s="219" t="e">
        <f>#REF!-#REF!</f>
        <v>#REF!</v>
      </c>
      <c r="AU927" s="107">
        <f>'[1]Contadores Por Turno 2026'!U929-'[1]Contadores Por Turno 2026'!U928</f>
        <v>0</v>
      </c>
      <c r="AV927" s="107">
        <f>'[1]Contadores Por Turno 2026'!V929-'[1]Contadores Por Turno 2026'!V928</f>
        <v>0</v>
      </c>
      <c r="AW927" s="107">
        <f>'[1]Contadores Por Turno 2026'!W929-'[1]Contadores Por Turno 2026'!W928</f>
        <v>0</v>
      </c>
      <c r="AX927" s="107"/>
      <c r="AY927" s="346">
        <f>('[1]Contadores Por Turno 2026'!AD929-'[1]Contadores Por Turno 2026'!AD928)</f>
        <v>0</v>
      </c>
      <c r="AZ927" s="346">
        <f>('[1]Contadores Por Turno 2026'!S929-'[1]Contadores Por Turno 2026'!S928)/1000</f>
        <v>0</v>
      </c>
      <c r="BA927" s="225"/>
      <c r="BB927" s="4"/>
    </row>
    <row r="928" spans="1:54" ht="15.75" thickBot="1" x14ac:dyDescent="0.3">
      <c r="A928" s="27">
        <f>+A927</f>
        <v>46331</v>
      </c>
      <c r="B928" s="28">
        <v>3</v>
      </c>
      <c r="C928" s="28">
        <f>WEEKNUM(Tabla1[[#This Row],[FECHA]],2)</f>
        <v>45</v>
      </c>
      <c r="D928" s="28">
        <f>DAY(Tabla1[[#This Row],[FECHA]])</f>
        <v>5</v>
      </c>
      <c r="E928" s="28" t="e">
        <f>#REF!-#REF!</f>
        <v>#REF!</v>
      </c>
      <c r="F928" s="28" t="e">
        <f>#REF!-#REF!</f>
        <v>#REF!</v>
      </c>
      <c r="G928" s="28"/>
      <c r="H92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8" s="28">
        <f>('[1]Contadores Por Turno 2026'!C930-'[1]Contadores Por Turno 2026'!C929)*10</f>
        <v>0</v>
      </c>
      <c r="J928" s="61">
        <f>Tabla1[[#This Row],[ENTRADA RO 1 (m3)]]</f>
        <v>0</v>
      </c>
      <c r="K928" s="61">
        <f>Tabla1[[#This Row],[RECHAZO ETAPA 1 (m3)]]</f>
        <v>0</v>
      </c>
      <c r="L928" s="61">
        <f>Tabla1[[#This Row],[PERMEADO ETAPA 1  (m3)]]</f>
        <v>0</v>
      </c>
      <c r="M928" s="60" t="e">
        <f>1-(Tabla1[[#This Row],[VOLUMEN ENVIADO A RO (m3)]]-Tabla1[[#This Row],[VOLUMEN ENVIADO PERMEADO RO (m3)]])/Tabla1[[#This Row],[VOLUMEN ENVIADO A RO (m3)]]</f>
        <v>#DIV/0!</v>
      </c>
      <c r="N928" s="61">
        <f>('[1]Contadores Por Turno 2026'!N930-'[1]Contadores Por Turno 2026'!N929)/1000</f>
        <v>0</v>
      </c>
      <c r="O928" s="61">
        <f>('[1]Contadores Por Turno 2026'!O930-'[1]Contadores Por Turno 2026'!O929)</f>
        <v>0</v>
      </c>
      <c r="P928" s="61">
        <f>+Tabla1[[#This Row],[ENTRADA RO 1 (m3)]]-Tabla1[[#This Row],[PERMEADO ETAPA 1  (m3)]]</f>
        <v>0</v>
      </c>
      <c r="Q928" s="60" t="e">
        <f>1-(Tabla1[[#This Row],[VOLUMEN ENVIADO A RO (m3)]]-Tabla1[[#This Row],[VOLUMEN ENVIADO PERMEADO RO (m3)]])/Tabla1[[#This Row],[VOLUMEN ENVIADO A RO (m3)]]</f>
        <v>#DIV/0!</v>
      </c>
      <c r="R928" s="61">
        <v>0</v>
      </c>
      <c r="S928" s="61" t="e">
        <f>((#REF!-#REF!))</f>
        <v>#REF!</v>
      </c>
      <c r="T928" s="61" t="e">
        <f>Tabla1[[#This Row],[ENTRADA ETAPA 2 (m3)]]-Tabla1[[#This Row],[PERMEADO ETAPA 2 (m3)]]</f>
        <v>#REF!</v>
      </c>
      <c r="U928" s="60" t="s">
        <v>18</v>
      </c>
      <c r="V928" s="61">
        <f>Tabla1[[#This Row],[VOLUMEN ENVIADO PERMEADO RO (m3)]]</f>
        <v>0</v>
      </c>
      <c r="W928" s="111" t="e">
        <f>Tabla1[[#This Row],[TOTAL CONSUMO AGUA LIMPIA PRODUCCIÓN (m3)]]+Tabla1[[#This Row],[TOTAL CONSUMO AGUA RECHAZO PRODUCCIÓN (m3)]]</f>
        <v>#REF!</v>
      </c>
      <c r="X92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8" s="111">
        <v>0</v>
      </c>
      <c r="Z928" s="111"/>
      <c r="AA928" s="111" t="e">
        <f>+Tabla1[[#This Row],[VOLUMEN CONSUMO AGUA LIMPIA TINTORERIA (m3)]]</f>
        <v>#REF!</v>
      </c>
      <c r="AB928" s="104" t="e">
        <f>Tabla1[[#This Row],[VOLUMEN CONSUMO AGUA LIMPIA TINTORERIA (m3)]]/Tabla1[[#This Row],[TOTAL CONSUMO AGUA PRODUCCIÓN (m3)]]</f>
        <v>#REF!</v>
      </c>
      <c r="AC928" s="111" t="e">
        <f>Tabla1[[#This Row],[TOTAL CONSUMO AGUA LIMPIA PRODUCCIÓN (m3)]]-Tabla1[[#This Row],[VOLUMEN CONSUMO AGUA LIMPIA LAVANDERIA (m3)]]</f>
        <v>#REF!</v>
      </c>
      <c r="AD928" s="111">
        <v>0</v>
      </c>
      <c r="AE928" s="115"/>
      <c r="AF928" s="115">
        <v>65</v>
      </c>
      <c r="AG928" s="115">
        <v>45</v>
      </c>
      <c r="AH928" s="115">
        <f>Tabla1[[#This Row],[VOLUMEN CONSUMO AGUA LIMPIA LAVANDERIA (m3)]]</f>
        <v>0</v>
      </c>
      <c r="AI928" s="104" t="e">
        <f>Tabla1[[#This Row],[VOLUMEN CONSUMO AGUA LIMPIA LAVANDERIA (m3)]]/Tabla1[[#This Row],[TOTAL CONSUMO AGUA PRODUCCIÓN (m3)]]</f>
        <v>#REF!</v>
      </c>
      <c r="AJ928" s="115">
        <f>'[1]Contadores Por Turno 2026'!D930-'[1]Contadores Por Turno 2026'!D929</f>
        <v>0</v>
      </c>
      <c r="AK928" s="115">
        <v>0</v>
      </c>
      <c r="AL928" s="115"/>
      <c r="AM928" s="115">
        <v>19</v>
      </c>
      <c r="AN928" s="115">
        <v>0</v>
      </c>
      <c r="AO928" s="220">
        <f>'[1]Contadores Por Turno 2026'!R930-'[1]Contadores Por Turno 2026'!R929</f>
        <v>0</v>
      </c>
      <c r="AP928" s="114" t="str">
        <f t="shared" si="8"/>
        <v>%</v>
      </c>
      <c r="AQ928" s="220">
        <v>0</v>
      </c>
      <c r="AR928" s="220">
        <v>8</v>
      </c>
      <c r="AS928" s="115">
        <f>'[1]Contadores Por Turno 2026'!L930-'[1]Contadores Por Turno 2026'!L929</f>
        <v>0</v>
      </c>
      <c r="AT928" s="220" t="e">
        <f>#REF!-#REF!</f>
        <v>#REF!</v>
      </c>
      <c r="AU928" s="112">
        <f>'[1]Contadores Por Turno 2026'!U930-'[1]Contadores Por Turno 2026'!U929</f>
        <v>0</v>
      </c>
      <c r="AV928" s="112">
        <f>'[1]Contadores Por Turno 2026'!V930-'[1]Contadores Por Turno 2026'!V929</f>
        <v>0</v>
      </c>
      <c r="AW928" s="112">
        <f>'[1]Contadores Por Turno 2026'!W930-'[1]Contadores Por Turno 2026'!W929</f>
        <v>0</v>
      </c>
      <c r="AX928" s="112"/>
      <c r="AY928" s="112">
        <f>('[1]Contadores Por Turno 2026'!AD930-'[1]Contadores Por Turno 2026'!AD929)</f>
        <v>0</v>
      </c>
      <c r="AZ928" s="112">
        <f>('[1]Contadores Por Turno 2026'!S930-'[1]Contadores Por Turno 2026'!S929)/1000</f>
        <v>0</v>
      </c>
      <c r="BA928" s="225"/>
      <c r="BB928" s="4"/>
    </row>
    <row r="929" spans="1:54" ht="15.75" thickBot="1" x14ac:dyDescent="0.3">
      <c r="A929" s="25">
        <f>+A928+1</f>
        <v>46332</v>
      </c>
      <c r="B929" s="26">
        <v>1</v>
      </c>
      <c r="C929" s="26">
        <f>WEEKNUM(Tabla1[[#This Row],[FECHA]],2)</f>
        <v>45</v>
      </c>
      <c r="D929" s="26">
        <f>DAY(Tabla1[[#This Row],[FECHA]])</f>
        <v>6</v>
      </c>
      <c r="E929" s="26" t="e">
        <f>#REF!-#REF!</f>
        <v>#REF!</v>
      </c>
      <c r="F929" s="26" t="e">
        <f>#REF!-#REF!</f>
        <v>#REF!</v>
      </c>
      <c r="G929" s="26"/>
      <c r="H9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9" s="26">
        <f>('[1]Contadores Por Turno 2026'!C931-'[1]Contadores Por Turno 2026'!C930)*10</f>
        <v>0</v>
      </c>
      <c r="J929" s="57">
        <f>Tabla1[[#This Row],[ENTRADA RO 1 (m3)]]</f>
        <v>0</v>
      </c>
      <c r="K929" s="57">
        <f>Tabla1[[#This Row],[RECHAZO ETAPA 1 (m3)]]</f>
        <v>0</v>
      </c>
      <c r="L929" s="57">
        <f>Tabla1[[#This Row],[PERMEADO ETAPA 1  (m3)]]</f>
        <v>0</v>
      </c>
      <c r="M929" s="56" t="e">
        <f>1-(Tabla1[[#This Row],[VOLUMEN ENVIADO A RO (m3)]]-Tabla1[[#This Row],[VOLUMEN ENVIADO PERMEADO RO (m3)]])/Tabla1[[#This Row],[VOLUMEN ENVIADO A RO (m3)]]</f>
        <v>#DIV/0!</v>
      </c>
      <c r="N929" s="57">
        <f>('[1]Contadores Por Turno 2026'!N931-'[1]Contadores Por Turno 2026'!N930)/1000</f>
        <v>0</v>
      </c>
      <c r="O929" s="57">
        <f>('[1]Contadores Por Turno 2026'!O931-'[1]Contadores Por Turno 2026'!O930)</f>
        <v>0</v>
      </c>
      <c r="P929" s="57">
        <f>+Tabla1[[#This Row],[ENTRADA RO 1 (m3)]]-Tabla1[[#This Row],[PERMEADO ETAPA 1  (m3)]]</f>
        <v>0</v>
      </c>
      <c r="Q929" s="56" t="e">
        <f>1-(Tabla1[[#This Row],[VOLUMEN ENVIADO A RO (m3)]]-Tabla1[[#This Row],[VOLUMEN ENVIADO PERMEADO RO (m3)]])/Tabla1[[#This Row],[VOLUMEN ENVIADO A RO (m3)]]</f>
        <v>#DIV/0!</v>
      </c>
      <c r="R929" s="57">
        <v>0</v>
      </c>
      <c r="S929" s="57" t="e">
        <f>((#REF!-#REF!))</f>
        <v>#REF!</v>
      </c>
      <c r="T929" s="57" t="e">
        <f>Tabla1[[#This Row],[ENTRADA ETAPA 2 (m3)]]-Tabla1[[#This Row],[PERMEADO ETAPA 2 (m3)]]</f>
        <v>#REF!</v>
      </c>
      <c r="U929" s="56" t="s">
        <v>18</v>
      </c>
      <c r="V929" s="57">
        <f>Tabla1[[#This Row],[VOLUMEN ENVIADO PERMEADO RO (m3)]]</f>
        <v>0</v>
      </c>
      <c r="W929" s="101" t="e">
        <f>Tabla1[[#This Row],[TOTAL CONSUMO AGUA LIMPIA PRODUCCIÓN (m3)]]+Tabla1[[#This Row],[TOTAL CONSUMO AGUA RECHAZO PRODUCCIÓN (m3)]]</f>
        <v>#REF!</v>
      </c>
      <c r="X9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9" s="101">
        <v>0</v>
      </c>
      <c r="Z929" s="101"/>
      <c r="AA929" s="101" t="e">
        <f>+Tabla1[[#This Row],[VOLUMEN CONSUMO AGUA LIMPIA TINTORERIA (m3)]]</f>
        <v>#REF!</v>
      </c>
      <c r="AB929" s="104" t="e">
        <f>Tabla1[[#This Row],[VOLUMEN CONSUMO AGUA LIMPIA TINTORERIA (m3)]]/Tabla1[[#This Row],[TOTAL CONSUMO AGUA PRODUCCIÓN (m3)]]</f>
        <v>#REF!</v>
      </c>
      <c r="AC929" s="101" t="e">
        <f>Tabla1[[#This Row],[TOTAL CONSUMO AGUA LIMPIA PRODUCCIÓN (m3)]]-Tabla1[[#This Row],[VOLUMEN CONSUMO AGUA LIMPIA LAVANDERIA (m3)]]</f>
        <v>#REF!</v>
      </c>
      <c r="AD929" s="101">
        <v>0</v>
      </c>
      <c r="AE929" s="105"/>
      <c r="AF929" s="105">
        <v>65</v>
      </c>
      <c r="AG929" s="105">
        <v>45</v>
      </c>
      <c r="AH929" s="105">
        <f>Tabla1[[#This Row],[VOLUMEN CONSUMO AGUA LIMPIA LAVANDERIA (m3)]]</f>
        <v>0</v>
      </c>
      <c r="AI929" s="104" t="e">
        <f>Tabla1[[#This Row],[VOLUMEN CONSUMO AGUA LIMPIA LAVANDERIA (m3)]]/Tabla1[[#This Row],[TOTAL CONSUMO AGUA PRODUCCIÓN (m3)]]</f>
        <v>#REF!</v>
      </c>
      <c r="AJ929" s="105">
        <f>'[1]Contadores Por Turno 2026'!D931-'[1]Contadores Por Turno 2026'!D930</f>
        <v>0</v>
      </c>
      <c r="AK929" s="105">
        <v>0</v>
      </c>
      <c r="AL929" s="105"/>
      <c r="AM929" s="105">
        <v>19</v>
      </c>
      <c r="AN929" s="105">
        <v>0</v>
      </c>
      <c r="AO929" s="218">
        <f>'[1]Contadores Por Turno 2026'!R931-'[1]Contadores Por Turno 2026'!R930</f>
        <v>0</v>
      </c>
      <c r="AP929" s="104" t="str">
        <f t="shared" si="8"/>
        <v>%</v>
      </c>
      <c r="AQ929" s="218">
        <v>0</v>
      </c>
      <c r="AR929" s="218">
        <v>8</v>
      </c>
      <c r="AS929" s="105">
        <f>'[1]Contadores Por Turno 2026'!L931-'[1]Contadores Por Turno 2026'!L930</f>
        <v>0</v>
      </c>
      <c r="AT929" s="218" t="e">
        <f>#REF!-#REF!</f>
        <v>#REF!</v>
      </c>
      <c r="AU929" s="102">
        <f>'[1]Contadores Por Turno 2026'!U931-'[1]Contadores Por Turno 2026'!U930</f>
        <v>0</v>
      </c>
      <c r="AV929" s="102">
        <f>'[1]Contadores Por Turno 2026'!V931-'[1]Contadores Por Turno 2026'!V930</f>
        <v>0</v>
      </c>
      <c r="AW929" s="102">
        <f>'[1]Contadores Por Turno 2026'!W931-'[1]Contadores Por Turno 2026'!W930</f>
        <v>0</v>
      </c>
      <c r="AX929" s="102"/>
      <c r="AY929" s="345">
        <f>('[1]Contadores Por Turno 2026'!AD931-'[1]Contadores Por Turno 2026'!AD930)</f>
        <v>0</v>
      </c>
      <c r="AZ929" s="345">
        <f>('[1]Contadores Por Turno 2026'!S931-'[1]Contadores Por Turno 2026'!S930)/1000</f>
        <v>0</v>
      </c>
      <c r="BA929" s="225"/>
      <c r="BB929" s="4"/>
    </row>
    <row r="930" spans="1:54" ht="15.75" thickBot="1" x14ac:dyDescent="0.3">
      <c r="A930" s="23">
        <f>+A929</f>
        <v>46332</v>
      </c>
      <c r="B930" s="17">
        <v>2</v>
      </c>
      <c r="C930" s="17">
        <f>WEEKNUM(Tabla1[[#This Row],[FECHA]],2)</f>
        <v>45</v>
      </c>
      <c r="D930" s="17">
        <f>DAY(Tabla1[[#This Row],[FECHA]])</f>
        <v>6</v>
      </c>
      <c r="E930" s="17" t="e">
        <f>#REF!-#REF!</f>
        <v>#REF!</v>
      </c>
      <c r="F930" s="17" t="e">
        <f>#REF!-#REF!</f>
        <v>#REF!</v>
      </c>
      <c r="H93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0" s="17">
        <f>('[1]Contadores Por Turno 2026'!C932-'[1]Contadores Por Turno 2026'!C931)*10</f>
        <v>0</v>
      </c>
      <c r="J930" s="59">
        <f>Tabla1[[#This Row],[ENTRADA RO 1 (m3)]]</f>
        <v>0</v>
      </c>
      <c r="K930" s="59">
        <f>Tabla1[[#This Row],[RECHAZO ETAPA 1 (m3)]]</f>
        <v>0</v>
      </c>
      <c r="L930" s="59">
        <f>Tabla1[[#This Row],[PERMEADO ETAPA 1  (m3)]]</f>
        <v>0</v>
      </c>
      <c r="M930" s="58" t="e">
        <f>1-(Tabla1[[#This Row],[VOLUMEN ENVIADO A RO (m3)]]-Tabla1[[#This Row],[VOLUMEN ENVIADO PERMEADO RO (m3)]])/Tabla1[[#This Row],[VOLUMEN ENVIADO A RO (m3)]]</f>
        <v>#DIV/0!</v>
      </c>
      <c r="N930" s="59">
        <f>('[1]Contadores Por Turno 2026'!N932-'[1]Contadores Por Turno 2026'!N931)/1000</f>
        <v>0</v>
      </c>
      <c r="O930" s="59">
        <f>('[1]Contadores Por Turno 2026'!O932-'[1]Contadores Por Turno 2026'!O931)</f>
        <v>0</v>
      </c>
      <c r="P930" s="59">
        <f>+Tabla1[[#This Row],[ENTRADA RO 1 (m3)]]-Tabla1[[#This Row],[PERMEADO ETAPA 1  (m3)]]</f>
        <v>0</v>
      </c>
      <c r="Q930" s="58" t="e">
        <f>1-(Tabla1[[#This Row],[VOLUMEN ENVIADO A RO (m3)]]-Tabla1[[#This Row],[VOLUMEN ENVIADO PERMEADO RO (m3)]])/Tabla1[[#This Row],[VOLUMEN ENVIADO A RO (m3)]]</f>
        <v>#DIV/0!</v>
      </c>
      <c r="R930" s="59">
        <v>0</v>
      </c>
      <c r="S930" s="59" t="e">
        <f>((#REF!-#REF!))</f>
        <v>#REF!</v>
      </c>
      <c r="T930" s="59" t="e">
        <f>Tabla1[[#This Row],[ENTRADA ETAPA 2 (m3)]]-Tabla1[[#This Row],[PERMEADO ETAPA 2 (m3)]]</f>
        <v>#REF!</v>
      </c>
      <c r="U930" s="58" t="s">
        <v>18</v>
      </c>
      <c r="V930" s="59">
        <f>Tabla1[[#This Row],[VOLUMEN ENVIADO PERMEADO RO (m3)]]</f>
        <v>0</v>
      </c>
      <c r="W930" s="106" t="e">
        <f>Tabla1[[#This Row],[TOTAL CONSUMO AGUA LIMPIA PRODUCCIÓN (m3)]]+Tabla1[[#This Row],[TOTAL CONSUMO AGUA RECHAZO PRODUCCIÓN (m3)]]</f>
        <v>#REF!</v>
      </c>
      <c r="X9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0" s="106">
        <v>0</v>
      </c>
      <c r="Z930" s="106"/>
      <c r="AA930" s="106" t="e">
        <f>+Tabla1[[#This Row],[VOLUMEN CONSUMO AGUA LIMPIA TINTORERIA (m3)]]</f>
        <v>#REF!</v>
      </c>
      <c r="AB930" s="104" t="e">
        <f>Tabla1[[#This Row],[VOLUMEN CONSUMO AGUA LIMPIA TINTORERIA (m3)]]/Tabla1[[#This Row],[TOTAL CONSUMO AGUA PRODUCCIÓN (m3)]]</f>
        <v>#REF!</v>
      </c>
      <c r="AC930" s="106" t="e">
        <f>Tabla1[[#This Row],[TOTAL CONSUMO AGUA LIMPIA PRODUCCIÓN (m3)]]-Tabla1[[#This Row],[VOLUMEN CONSUMO AGUA LIMPIA LAVANDERIA (m3)]]</f>
        <v>#REF!</v>
      </c>
      <c r="AD930" s="106">
        <v>0</v>
      </c>
      <c r="AE930" s="110"/>
      <c r="AF930" s="110">
        <v>65</v>
      </c>
      <c r="AG930" s="110">
        <v>45</v>
      </c>
      <c r="AH930" s="110">
        <f>Tabla1[[#This Row],[VOLUMEN CONSUMO AGUA LIMPIA LAVANDERIA (m3)]]</f>
        <v>0</v>
      </c>
      <c r="AI930" s="104" t="e">
        <f>Tabla1[[#This Row],[VOLUMEN CONSUMO AGUA LIMPIA LAVANDERIA (m3)]]/Tabla1[[#This Row],[TOTAL CONSUMO AGUA PRODUCCIÓN (m3)]]</f>
        <v>#REF!</v>
      </c>
      <c r="AJ930" s="110">
        <f>'[1]Contadores Por Turno 2026'!D932-'[1]Contadores Por Turno 2026'!D931</f>
        <v>0</v>
      </c>
      <c r="AK930" s="110">
        <v>0</v>
      </c>
      <c r="AL930" s="110"/>
      <c r="AM930" s="110">
        <v>19</v>
      </c>
      <c r="AN930" s="110">
        <v>0</v>
      </c>
      <c r="AO930" s="219">
        <f>'[1]Contadores Por Turno 2026'!R932-'[1]Contadores Por Turno 2026'!R931</f>
        <v>0</v>
      </c>
      <c r="AP930" s="109" t="str">
        <f t="shared" si="8"/>
        <v>%</v>
      </c>
      <c r="AQ930" s="219">
        <v>763</v>
      </c>
      <c r="AR930" s="219">
        <v>8</v>
      </c>
      <c r="AS930" s="110">
        <f>'[1]Contadores Por Turno 2026'!L932-'[1]Contadores Por Turno 2026'!L931</f>
        <v>0</v>
      </c>
      <c r="AT930" s="219" t="e">
        <f>#REF!-#REF!</f>
        <v>#REF!</v>
      </c>
      <c r="AU930" s="107">
        <f>'[1]Contadores Por Turno 2026'!U932-'[1]Contadores Por Turno 2026'!U931</f>
        <v>0</v>
      </c>
      <c r="AV930" s="107">
        <f>'[1]Contadores Por Turno 2026'!V932-'[1]Contadores Por Turno 2026'!V931</f>
        <v>0</v>
      </c>
      <c r="AW930" s="107">
        <f>'[1]Contadores Por Turno 2026'!W932-'[1]Contadores Por Turno 2026'!W931</f>
        <v>0</v>
      </c>
      <c r="AX930" s="107"/>
      <c r="AY930" s="346">
        <f>('[1]Contadores Por Turno 2026'!AD932-'[1]Contadores Por Turno 2026'!AD931)</f>
        <v>0</v>
      </c>
      <c r="AZ930" s="346">
        <f>('[1]Contadores Por Turno 2026'!S932-'[1]Contadores Por Turno 2026'!S931)/1000</f>
        <v>0</v>
      </c>
      <c r="BA930" s="225"/>
      <c r="BB930" s="4"/>
    </row>
    <row r="931" spans="1:54" ht="15.75" thickBot="1" x14ac:dyDescent="0.3">
      <c r="A931" s="27">
        <f>+A930</f>
        <v>46332</v>
      </c>
      <c r="B931" s="28">
        <v>3</v>
      </c>
      <c r="C931" s="28">
        <f>WEEKNUM(Tabla1[[#This Row],[FECHA]],2)</f>
        <v>45</v>
      </c>
      <c r="D931" s="28">
        <f>DAY(Tabla1[[#This Row],[FECHA]])</f>
        <v>6</v>
      </c>
      <c r="E931" s="28" t="e">
        <f>#REF!-#REF!</f>
        <v>#REF!</v>
      </c>
      <c r="F931" s="28" t="e">
        <f>#REF!-#REF!</f>
        <v>#REF!</v>
      </c>
      <c r="G931" s="28"/>
      <c r="H93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1" s="28">
        <f>('[1]Contadores Por Turno 2026'!C933-'[1]Contadores Por Turno 2026'!C932)*10</f>
        <v>0</v>
      </c>
      <c r="J931" s="61">
        <f>Tabla1[[#This Row],[ENTRADA RO 1 (m3)]]</f>
        <v>0</v>
      </c>
      <c r="K931" s="61">
        <f>Tabla1[[#This Row],[RECHAZO ETAPA 1 (m3)]]</f>
        <v>0</v>
      </c>
      <c r="L931" s="61">
        <f>Tabla1[[#This Row],[PERMEADO ETAPA 1  (m3)]]</f>
        <v>0</v>
      </c>
      <c r="M931" s="60" t="e">
        <f>1-(Tabla1[[#This Row],[VOLUMEN ENVIADO A RO (m3)]]-Tabla1[[#This Row],[VOLUMEN ENVIADO PERMEADO RO (m3)]])/Tabla1[[#This Row],[VOLUMEN ENVIADO A RO (m3)]]</f>
        <v>#DIV/0!</v>
      </c>
      <c r="N931" s="61">
        <f>('[1]Contadores Por Turno 2026'!N933-'[1]Contadores Por Turno 2026'!N932)/1000</f>
        <v>0</v>
      </c>
      <c r="O931" s="61">
        <f>('[1]Contadores Por Turno 2026'!O933-'[1]Contadores Por Turno 2026'!O932)</f>
        <v>0</v>
      </c>
      <c r="P931" s="61">
        <f>+Tabla1[[#This Row],[ENTRADA RO 1 (m3)]]-Tabla1[[#This Row],[PERMEADO ETAPA 1  (m3)]]</f>
        <v>0</v>
      </c>
      <c r="Q931" s="60" t="e">
        <f>1-(Tabla1[[#This Row],[VOLUMEN ENVIADO A RO (m3)]]-Tabla1[[#This Row],[VOLUMEN ENVIADO PERMEADO RO (m3)]])/Tabla1[[#This Row],[VOLUMEN ENVIADO A RO (m3)]]</f>
        <v>#DIV/0!</v>
      </c>
      <c r="R931" s="61">
        <v>0</v>
      </c>
      <c r="S931" s="61" t="e">
        <f>((#REF!-#REF!))</f>
        <v>#REF!</v>
      </c>
      <c r="T931" s="61" t="e">
        <f>Tabla1[[#This Row],[ENTRADA ETAPA 2 (m3)]]-Tabla1[[#This Row],[PERMEADO ETAPA 2 (m3)]]</f>
        <v>#REF!</v>
      </c>
      <c r="U931" s="60" t="s">
        <v>18</v>
      </c>
      <c r="V931" s="61">
        <f>Tabla1[[#This Row],[VOLUMEN ENVIADO PERMEADO RO (m3)]]</f>
        <v>0</v>
      </c>
      <c r="W931" s="111" t="e">
        <f>Tabla1[[#This Row],[TOTAL CONSUMO AGUA LIMPIA PRODUCCIÓN (m3)]]+Tabla1[[#This Row],[TOTAL CONSUMO AGUA RECHAZO PRODUCCIÓN (m3)]]</f>
        <v>#REF!</v>
      </c>
      <c r="X93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1" s="111">
        <v>0</v>
      </c>
      <c r="Z931" s="111"/>
      <c r="AA931" s="111" t="e">
        <f>+Tabla1[[#This Row],[VOLUMEN CONSUMO AGUA LIMPIA TINTORERIA (m3)]]</f>
        <v>#REF!</v>
      </c>
      <c r="AB931" s="104" t="e">
        <f>Tabla1[[#This Row],[VOLUMEN CONSUMO AGUA LIMPIA TINTORERIA (m3)]]/Tabla1[[#This Row],[TOTAL CONSUMO AGUA PRODUCCIÓN (m3)]]</f>
        <v>#REF!</v>
      </c>
      <c r="AC931" s="111" t="e">
        <f>Tabla1[[#This Row],[TOTAL CONSUMO AGUA LIMPIA PRODUCCIÓN (m3)]]-Tabla1[[#This Row],[VOLUMEN CONSUMO AGUA LIMPIA LAVANDERIA (m3)]]</f>
        <v>#REF!</v>
      </c>
      <c r="AD931" s="111">
        <v>0</v>
      </c>
      <c r="AE931" s="115"/>
      <c r="AF931" s="115">
        <v>65</v>
      </c>
      <c r="AG931" s="115">
        <v>45</v>
      </c>
      <c r="AH931" s="115">
        <f>Tabla1[[#This Row],[VOLUMEN CONSUMO AGUA LIMPIA LAVANDERIA (m3)]]</f>
        <v>0</v>
      </c>
      <c r="AI931" s="104" t="e">
        <f>Tabla1[[#This Row],[VOLUMEN CONSUMO AGUA LIMPIA LAVANDERIA (m3)]]/Tabla1[[#This Row],[TOTAL CONSUMO AGUA PRODUCCIÓN (m3)]]</f>
        <v>#REF!</v>
      </c>
      <c r="AJ931" s="115">
        <f>'[1]Contadores Por Turno 2026'!D933-'[1]Contadores Por Turno 2026'!D932</f>
        <v>0</v>
      </c>
      <c r="AK931" s="115">
        <v>0</v>
      </c>
      <c r="AL931" s="115"/>
      <c r="AM931" s="115">
        <v>19</v>
      </c>
      <c r="AN931" s="115">
        <v>0</v>
      </c>
      <c r="AO931" s="220">
        <f>'[1]Contadores Por Turno 2026'!R933-'[1]Contadores Por Turno 2026'!R932</f>
        <v>0</v>
      </c>
      <c r="AP931" s="114" t="str">
        <f t="shared" si="8"/>
        <v>%</v>
      </c>
      <c r="AQ931" s="220">
        <v>0</v>
      </c>
      <c r="AR931" s="220">
        <v>8</v>
      </c>
      <c r="AS931" s="115">
        <f>'[1]Contadores Por Turno 2026'!L933-'[1]Contadores Por Turno 2026'!L932</f>
        <v>0</v>
      </c>
      <c r="AT931" s="220" t="e">
        <f>#REF!-#REF!</f>
        <v>#REF!</v>
      </c>
      <c r="AU931" s="112">
        <f>'[1]Contadores Por Turno 2026'!U933-'[1]Contadores Por Turno 2026'!U932</f>
        <v>0</v>
      </c>
      <c r="AV931" s="112">
        <f>'[1]Contadores Por Turno 2026'!V933-'[1]Contadores Por Turno 2026'!V932</f>
        <v>0</v>
      </c>
      <c r="AW931" s="112">
        <f>'[1]Contadores Por Turno 2026'!W933-'[1]Contadores Por Turno 2026'!W932</f>
        <v>0</v>
      </c>
      <c r="AX931" s="112"/>
      <c r="AY931" s="112">
        <f>('[1]Contadores Por Turno 2026'!AD933-'[1]Contadores Por Turno 2026'!AD932)</f>
        <v>0</v>
      </c>
      <c r="AZ931" s="112">
        <f>('[1]Contadores Por Turno 2026'!S933-'[1]Contadores Por Turno 2026'!S932)/1000</f>
        <v>0</v>
      </c>
      <c r="BA931" s="225"/>
      <c r="BB931" s="4"/>
    </row>
    <row r="932" spans="1:54" ht="15.75" thickBot="1" x14ac:dyDescent="0.3">
      <c r="A932" s="25">
        <f>+A931+1</f>
        <v>46333</v>
      </c>
      <c r="B932" s="26">
        <v>1</v>
      </c>
      <c r="C932" s="26">
        <f>WEEKNUM(Tabla1[[#This Row],[FECHA]],2)</f>
        <v>45</v>
      </c>
      <c r="D932" s="26">
        <f>DAY(Tabla1[[#This Row],[FECHA]])</f>
        <v>7</v>
      </c>
      <c r="E932" s="26" t="e">
        <f>#REF!-#REF!</f>
        <v>#REF!</v>
      </c>
      <c r="F932" s="26" t="e">
        <f>#REF!-#REF!</f>
        <v>#REF!</v>
      </c>
      <c r="G932" s="26"/>
      <c r="H9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2" s="26">
        <f>('[1]Contadores Por Turno 2026'!C934-'[1]Contadores Por Turno 2026'!C933)*10</f>
        <v>0</v>
      </c>
      <c r="J932" s="57">
        <f>Tabla1[[#This Row],[ENTRADA RO 1 (m3)]]</f>
        <v>0</v>
      </c>
      <c r="K932" s="57">
        <f>Tabla1[[#This Row],[RECHAZO ETAPA 1 (m3)]]</f>
        <v>0</v>
      </c>
      <c r="L932" s="57">
        <f>Tabla1[[#This Row],[PERMEADO ETAPA 1  (m3)]]</f>
        <v>0</v>
      </c>
      <c r="M932" s="56" t="e">
        <f>1-(Tabla1[[#This Row],[VOLUMEN ENVIADO A RO (m3)]]-Tabla1[[#This Row],[VOLUMEN ENVIADO PERMEADO RO (m3)]])/Tabla1[[#This Row],[VOLUMEN ENVIADO A RO (m3)]]</f>
        <v>#DIV/0!</v>
      </c>
      <c r="N932" s="57">
        <f>('[1]Contadores Por Turno 2026'!N934-'[1]Contadores Por Turno 2026'!N933)/1000</f>
        <v>0</v>
      </c>
      <c r="O932" s="57">
        <f>('[1]Contadores Por Turno 2026'!O934-'[1]Contadores Por Turno 2026'!O933)</f>
        <v>0</v>
      </c>
      <c r="P932" s="57">
        <f>+Tabla1[[#This Row],[ENTRADA RO 1 (m3)]]-Tabla1[[#This Row],[PERMEADO ETAPA 1  (m3)]]</f>
        <v>0</v>
      </c>
      <c r="Q932" s="56" t="e">
        <f>1-(Tabla1[[#This Row],[VOLUMEN ENVIADO A RO (m3)]]-Tabla1[[#This Row],[VOLUMEN ENVIADO PERMEADO RO (m3)]])/Tabla1[[#This Row],[VOLUMEN ENVIADO A RO (m3)]]</f>
        <v>#DIV/0!</v>
      </c>
      <c r="R932" s="57">
        <v>0</v>
      </c>
      <c r="S932" s="57" t="e">
        <f>((#REF!-#REF!))</f>
        <v>#REF!</v>
      </c>
      <c r="T932" s="57" t="e">
        <f>Tabla1[[#This Row],[ENTRADA ETAPA 2 (m3)]]-Tabla1[[#This Row],[PERMEADO ETAPA 2 (m3)]]</f>
        <v>#REF!</v>
      </c>
      <c r="U932" s="56" t="s">
        <v>18</v>
      </c>
      <c r="V932" s="57">
        <f>Tabla1[[#This Row],[VOLUMEN ENVIADO PERMEADO RO (m3)]]</f>
        <v>0</v>
      </c>
      <c r="W932" s="101" t="e">
        <f>Tabla1[[#This Row],[TOTAL CONSUMO AGUA LIMPIA PRODUCCIÓN (m3)]]+Tabla1[[#This Row],[TOTAL CONSUMO AGUA RECHAZO PRODUCCIÓN (m3)]]</f>
        <v>#REF!</v>
      </c>
      <c r="X9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2" s="101">
        <v>0</v>
      </c>
      <c r="Z932" s="101"/>
      <c r="AA932" s="101" t="e">
        <f>+Tabla1[[#This Row],[VOLUMEN CONSUMO AGUA LIMPIA TINTORERIA (m3)]]</f>
        <v>#REF!</v>
      </c>
      <c r="AB932" s="104" t="e">
        <f>Tabla1[[#This Row],[VOLUMEN CONSUMO AGUA LIMPIA TINTORERIA (m3)]]/Tabla1[[#This Row],[TOTAL CONSUMO AGUA PRODUCCIÓN (m3)]]</f>
        <v>#REF!</v>
      </c>
      <c r="AC932" s="101" t="e">
        <f>Tabla1[[#This Row],[TOTAL CONSUMO AGUA LIMPIA PRODUCCIÓN (m3)]]-Tabla1[[#This Row],[VOLUMEN CONSUMO AGUA LIMPIA LAVANDERIA (m3)]]</f>
        <v>#REF!</v>
      </c>
      <c r="AD932" s="101">
        <v>0</v>
      </c>
      <c r="AE932" s="105"/>
      <c r="AF932" s="105">
        <v>65</v>
      </c>
      <c r="AG932" s="105">
        <v>45</v>
      </c>
      <c r="AH932" s="105">
        <f>Tabla1[[#This Row],[VOLUMEN CONSUMO AGUA LIMPIA LAVANDERIA (m3)]]</f>
        <v>0</v>
      </c>
      <c r="AI932" s="104" t="e">
        <f>Tabla1[[#This Row],[VOLUMEN CONSUMO AGUA LIMPIA LAVANDERIA (m3)]]/Tabla1[[#This Row],[TOTAL CONSUMO AGUA PRODUCCIÓN (m3)]]</f>
        <v>#REF!</v>
      </c>
      <c r="AJ932" s="105">
        <f>'[1]Contadores Por Turno 2026'!D934-'[1]Contadores Por Turno 2026'!D933</f>
        <v>0</v>
      </c>
      <c r="AK932" s="105">
        <v>0</v>
      </c>
      <c r="AL932" s="105"/>
      <c r="AM932" s="105">
        <v>19</v>
      </c>
      <c r="AN932" s="105">
        <v>0</v>
      </c>
      <c r="AO932" s="218">
        <f>'[1]Contadores Por Turno 2026'!R934-'[1]Contadores Por Turno 2026'!R933</f>
        <v>0</v>
      </c>
      <c r="AP932" s="104" t="str">
        <f t="shared" si="8"/>
        <v>%</v>
      </c>
      <c r="AQ932" s="218">
        <v>0</v>
      </c>
      <c r="AR932" s="218">
        <v>8</v>
      </c>
      <c r="AS932" s="105">
        <f>'[1]Contadores Por Turno 2026'!L934-'[1]Contadores Por Turno 2026'!L933</f>
        <v>0</v>
      </c>
      <c r="AT932" s="218" t="e">
        <f>#REF!-#REF!</f>
        <v>#REF!</v>
      </c>
      <c r="AU932" s="102">
        <f>'[1]Contadores Por Turno 2026'!U934-'[1]Contadores Por Turno 2026'!U933</f>
        <v>0</v>
      </c>
      <c r="AV932" s="102">
        <f>'[1]Contadores Por Turno 2026'!V934-'[1]Contadores Por Turno 2026'!V933</f>
        <v>0</v>
      </c>
      <c r="AW932" s="102">
        <f>'[1]Contadores Por Turno 2026'!W934-'[1]Contadores Por Turno 2026'!W933</f>
        <v>0</v>
      </c>
      <c r="AX932" s="102"/>
      <c r="AY932" s="345">
        <f>('[1]Contadores Por Turno 2026'!AD934-'[1]Contadores Por Turno 2026'!AD933)</f>
        <v>0</v>
      </c>
      <c r="AZ932" s="345">
        <f>('[1]Contadores Por Turno 2026'!S934-'[1]Contadores Por Turno 2026'!S933)/1000</f>
        <v>0</v>
      </c>
      <c r="BA932" s="225"/>
      <c r="BB932" s="4"/>
    </row>
    <row r="933" spans="1:54" ht="15.75" thickBot="1" x14ac:dyDescent="0.3">
      <c r="A933" s="23">
        <f>+A932</f>
        <v>46333</v>
      </c>
      <c r="B933" s="17">
        <v>2</v>
      </c>
      <c r="C933" s="17">
        <f>WEEKNUM(Tabla1[[#This Row],[FECHA]],2)</f>
        <v>45</v>
      </c>
      <c r="D933" s="17">
        <f>DAY(Tabla1[[#This Row],[FECHA]])</f>
        <v>7</v>
      </c>
      <c r="E933" s="17" t="e">
        <f>#REF!-#REF!</f>
        <v>#REF!</v>
      </c>
      <c r="F933" s="17" t="e">
        <f>#REF!-#REF!</f>
        <v>#REF!</v>
      </c>
      <c r="H93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3" s="17">
        <f>('[1]Contadores Por Turno 2026'!C935-'[1]Contadores Por Turno 2026'!C934)*10</f>
        <v>0</v>
      </c>
      <c r="J933" s="59">
        <f>Tabla1[[#This Row],[ENTRADA RO 1 (m3)]]</f>
        <v>0</v>
      </c>
      <c r="K933" s="59">
        <f>Tabla1[[#This Row],[RECHAZO ETAPA 1 (m3)]]</f>
        <v>0</v>
      </c>
      <c r="L933" s="59">
        <f>Tabla1[[#This Row],[PERMEADO ETAPA 1  (m3)]]</f>
        <v>0</v>
      </c>
      <c r="M933" s="58" t="e">
        <f>1-(Tabla1[[#This Row],[VOLUMEN ENVIADO A RO (m3)]]-Tabla1[[#This Row],[VOLUMEN ENVIADO PERMEADO RO (m3)]])/Tabla1[[#This Row],[VOLUMEN ENVIADO A RO (m3)]]</f>
        <v>#DIV/0!</v>
      </c>
      <c r="N933" s="59">
        <f>('[1]Contadores Por Turno 2026'!N935-'[1]Contadores Por Turno 2026'!N934)/1000</f>
        <v>0</v>
      </c>
      <c r="O933" s="59">
        <f>('[1]Contadores Por Turno 2026'!O935-'[1]Contadores Por Turno 2026'!O934)</f>
        <v>0</v>
      </c>
      <c r="P933" s="59">
        <f>+Tabla1[[#This Row],[ENTRADA RO 1 (m3)]]-Tabla1[[#This Row],[PERMEADO ETAPA 1  (m3)]]</f>
        <v>0</v>
      </c>
      <c r="Q933" s="58" t="e">
        <f>1-(Tabla1[[#This Row],[VOLUMEN ENVIADO A RO (m3)]]-Tabla1[[#This Row],[VOLUMEN ENVIADO PERMEADO RO (m3)]])/Tabla1[[#This Row],[VOLUMEN ENVIADO A RO (m3)]]</f>
        <v>#DIV/0!</v>
      </c>
      <c r="R933" s="59">
        <v>0</v>
      </c>
      <c r="S933" s="59" t="e">
        <f>((#REF!-#REF!))</f>
        <v>#REF!</v>
      </c>
      <c r="T933" s="59" t="e">
        <f>Tabla1[[#This Row],[ENTRADA ETAPA 2 (m3)]]-Tabla1[[#This Row],[PERMEADO ETAPA 2 (m3)]]</f>
        <v>#REF!</v>
      </c>
      <c r="U933" s="58" t="s">
        <v>18</v>
      </c>
      <c r="V933" s="59">
        <f>Tabla1[[#This Row],[VOLUMEN ENVIADO PERMEADO RO (m3)]]</f>
        <v>0</v>
      </c>
      <c r="W933" s="106" t="e">
        <f>Tabla1[[#This Row],[TOTAL CONSUMO AGUA LIMPIA PRODUCCIÓN (m3)]]+Tabla1[[#This Row],[TOTAL CONSUMO AGUA RECHAZO PRODUCCIÓN (m3)]]</f>
        <v>#REF!</v>
      </c>
      <c r="X9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3" s="106">
        <v>0</v>
      </c>
      <c r="Z933" s="106"/>
      <c r="AA933" s="106" t="e">
        <f>+Tabla1[[#This Row],[VOLUMEN CONSUMO AGUA LIMPIA TINTORERIA (m3)]]</f>
        <v>#REF!</v>
      </c>
      <c r="AB933" s="104" t="e">
        <f>Tabla1[[#This Row],[VOLUMEN CONSUMO AGUA LIMPIA TINTORERIA (m3)]]/Tabla1[[#This Row],[TOTAL CONSUMO AGUA PRODUCCIÓN (m3)]]</f>
        <v>#REF!</v>
      </c>
      <c r="AC933" s="106" t="e">
        <f>Tabla1[[#This Row],[TOTAL CONSUMO AGUA LIMPIA PRODUCCIÓN (m3)]]-Tabla1[[#This Row],[VOLUMEN CONSUMO AGUA LIMPIA LAVANDERIA (m3)]]</f>
        <v>#REF!</v>
      </c>
      <c r="AD933" s="106">
        <v>0</v>
      </c>
      <c r="AE933" s="110"/>
      <c r="AF933" s="110">
        <v>65</v>
      </c>
      <c r="AG933" s="110">
        <v>45</v>
      </c>
      <c r="AH933" s="110">
        <f>Tabla1[[#This Row],[VOLUMEN CONSUMO AGUA LIMPIA LAVANDERIA (m3)]]</f>
        <v>0</v>
      </c>
      <c r="AI933" s="104" t="e">
        <f>Tabla1[[#This Row],[VOLUMEN CONSUMO AGUA LIMPIA LAVANDERIA (m3)]]/Tabla1[[#This Row],[TOTAL CONSUMO AGUA PRODUCCIÓN (m3)]]</f>
        <v>#REF!</v>
      </c>
      <c r="AJ933" s="110">
        <f>'[1]Contadores Por Turno 2026'!D935-'[1]Contadores Por Turno 2026'!D934</f>
        <v>0</v>
      </c>
      <c r="AK933" s="110">
        <v>0</v>
      </c>
      <c r="AL933" s="110"/>
      <c r="AM933" s="110">
        <v>19</v>
      </c>
      <c r="AN933" s="110">
        <v>0</v>
      </c>
      <c r="AO933" s="219">
        <f>'[1]Contadores Por Turno 2026'!R935-'[1]Contadores Por Turno 2026'!R934</f>
        <v>0</v>
      </c>
      <c r="AP933" s="109" t="str">
        <f t="shared" si="8"/>
        <v>%</v>
      </c>
      <c r="AQ933" s="219">
        <v>0</v>
      </c>
      <c r="AR933" s="219">
        <v>8</v>
      </c>
      <c r="AS933" s="110">
        <f>'[1]Contadores Por Turno 2026'!L935-'[1]Contadores Por Turno 2026'!L934</f>
        <v>0</v>
      </c>
      <c r="AT933" s="219" t="e">
        <f>#REF!-#REF!</f>
        <v>#REF!</v>
      </c>
      <c r="AU933" s="107">
        <f>'[1]Contadores Por Turno 2026'!U935-'[1]Contadores Por Turno 2026'!U934</f>
        <v>0</v>
      </c>
      <c r="AV933" s="107">
        <f>'[1]Contadores Por Turno 2026'!V935-'[1]Contadores Por Turno 2026'!V934</f>
        <v>0</v>
      </c>
      <c r="AW933" s="107">
        <f>'[1]Contadores Por Turno 2026'!W935-'[1]Contadores Por Turno 2026'!W934</f>
        <v>0</v>
      </c>
      <c r="AX933" s="107"/>
      <c r="AY933" s="346">
        <f>('[1]Contadores Por Turno 2026'!AD935-'[1]Contadores Por Turno 2026'!AD934)</f>
        <v>0</v>
      </c>
      <c r="AZ933" s="346">
        <f>('[1]Contadores Por Turno 2026'!S935-'[1]Contadores Por Turno 2026'!S934)/1000</f>
        <v>0</v>
      </c>
      <c r="BA933" s="225"/>
      <c r="BB933" s="4"/>
    </row>
    <row r="934" spans="1:54" ht="15.75" thickBot="1" x14ac:dyDescent="0.3">
      <c r="A934" s="27">
        <f>+A933</f>
        <v>46333</v>
      </c>
      <c r="B934" s="28">
        <v>3</v>
      </c>
      <c r="C934" s="28">
        <f>WEEKNUM(Tabla1[[#This Row],[FECHA]],2)</f>
        <v>45</v>
      </c>
      <c r="D934" s="28">
        <f>DAY(Tabla1[[#This Row],[FECHA]])</f>
        <v>7</v>
      </c>
      <c r="E934" s="28" t="e">
        <f>#REF!-#REF!</f>
        <v>#REF!</v>
      </c>
      <c r="F934" s="28" t="e">
        <f>#REF!-#REF!</f>
        <v>#REF!</v>
      </c>
      <c r="G934" s="28"/>
      <c r="H93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4" s="28">
        <f>('[1]Contadores Por Turno 2026'!C936-'[1]Contadores Por Turno 2026'!C935)*10</f>
        <v>0</v>
      </c>
      <c r="J934" s="61">
        <f>Tabla1[[#This Row],[ENTRADA RO 1 (m3)]]</f>
        <v>0</v>
      </c>
      <c r="K934" s="61">
        <f>Tabla1[[#This Row],[RECHAZO ETAPA 1 (m3)]]</f>
        <v>0</v>
      </c>
      <c r="L934" s="61">
        <f>Tabla1[[#This Row],[PERMEADO ETAPA 1  (m3)]]</f>
        <v>0</v>
      </c>
      <c r="M934" s="60" t="e">
        <f>1-(Tabla1[[#This Row],[VOLUMEN ENVIADO A RO (m3)]]-Tabla1[[#This Row],[VOLUMEN ENVIADO PERMEADO RO (m3)]])/Tabla1[[#This Row],[VOLUMEN ENVIADO A RO (m3)]]</f>
        <v>#DIV/0!</v>
      </c>
      <c r="N934" s="61">
        <f>('[1]Contadores Por Turno 2026'!N936-'[1]Contadores Por Turno 2026'!N935)/1000</f>
        <v>0</v>
      </c>
      <c r="O934" s="61">
        <f>('[1]Contadores Por Turno 2026'!O936-'[1]Contadores Por Turno 2026'!O935)</f>
        <v>0</v>
      </c>
      <c r="P934" s="61">
        <f>+Tabla1[[#This Row],[ENTRADA RO 1 (m3)]]-Tabla1[[#This Row],[PERMEADO ETAPA 1  (m3)]]</f>
        <v>0</v>
      </c>
      <c r="Q934" s="60" t="e">
        <f>1-(Tabla1[[#This Row],[VOLUMEN ENVIADO A RO (m3)]]-Tabla1[[#This Row],[VOLUMEN ENVIADO PERMEADO RO (m3)]])/Tabla1[[#This Row],[VOLUMEN ENVIADO A RO (m3)]]</f>
        <v>#DIV/0!</v>
      </c>
      <c r="R934" s="61">
        <v>0</v>
      </c>
      <c r="S934" s="61" t="e">
        <f>((#REF!-#REF!))</f>
        <v>#REF!</v>
      </c>
      <c r="T934" s="61" t="e">
        <f>Tabla1[[#This Row],[ENTRADA ETAPA 2 (m3)]]-Tabla1[[#This Row],[PERMEADO ETAPA 2 (m3)]]</f>
        <v>#REF!</v>
      </c>
      <c r="U934" s="60" t="s">
        <v>18</v>
      </c>
      <c r="V934" s="61">
        <f>Tabla1[[#This Row],[VOLUMEN ENVIADO PERMEADO RO (m3)]]</f>
        <v>0</v>
      </c>
      <c r="W934" s="111" t="e">
        <f>Tabla1[[#This Row],[TOTAL CONSUMO AGUA LIMPIA PRODUCCIÓN (m3)]]+Tabla1[[#This Row],[TOTAL CONSUMO AGUA RECHAZO PRODUCCIÓN (m3)]]</f>
        <v>#REF!</v>
      </c>
      <c r="X93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4" s="111">
        <v>0</v>
      </c>
      <c r="Z934" s="111"/>
      <c r="AA934" s="111" t="e">
        <f>+Tabla1[[#This Row],[VOLUMEN CONSUMO AGUA LIMPIA TINTORERIA (m3)]]</f>
        <v>#REF!</v>
      </c>
      <c r="AB934" s="104" t="e">
        <f>Tabla1[[#This Row],[VOLUMEN CONSUMO AGUA LIMPIA TINTORERIA (m3)]]/Tabla1[[#This Row],[TOTAL CONSUMO AGUA PRODUCCIÓN (m3)]]</f>
        <v>#REF!</v>
      </c>
      <c r="AC934" s="111" t="e">
        <f>Tabla1[[#This Row],[TOTAL CONSUMO AGUA LIMPIA PRODUCCIÓN (m3)]]-Tabla1[[#This Row],[VOLUMEN CONSUMO AGUA LIMPIA LAVANDERIA (m3)]]</f>
        <v>#REF!</v>
      </c>
      <c r="AD934" s="111">
        <v>0</v>
      </c>
      <c r="AE934" s="115"/>
      <c r="AF934" s="115">
        <v>65</v>
      </c>
      <c r="AG934" s="115">
        <v>45</v>
      </c>
      <c r="AH934" s="115">
        <f>Tabla1[[#This Row],[VOLUMEN CONSUMO AGUA LIMPIA LAVANDERIA (m3)]]</f>
        <v>0</v>
      </c>
      <c r="AI934" s="104" t="e">
        <f>Tabla1[[#This Row],[VOLUMEN CONSUMO AGUA LIMPIA LAVANDERIA (m3)]]/Tabla1[[#This Row],[TOTAL CONSUMO AGUA PRODUCCIÓN (m3)]]</f>
        <v>#REF!</v>
      </c>
      <c r="AJ934" s="115">
        <f>'[1]Contadores Por Turno 2026'!D936-'[1]Contadores Por Turno 2026'!D935</f>
        <v>0</v>
      </c>
      <c r="AK934" s="115">
        <v>0</v>
      </c>
      <c r="AL934" s="115"/>
      <c r="AM934" s="115">
        <v>19</v>
      </c>
      <c r="AN934" s="115">
        <v>0</v>
      </c>
      <c r="AO934" s="220">
        <f>'[1]Contadores Por Turno 2026'!R936-'[1]Contadores Por Turno 2026'!R935</f>
        <v>0</v>
      </c>
      <c r="AP934" s="114" t="str">
        <f t="shared" si="8"/>
        <v>%</v>
      </c>
      <c r="AQ934" s="220">
        <v>0</v>
      </c>
      <c r="AR934" s="220">
        <v>8</v>
      </c>
      <c r="AS934" s="115">
        <f>'[1]Contadores Por Turno 2026'!L936-'[1]Contadores Por Turno 2026'!L935</f>
        <v>0</v>
      </c>
      <c r="AT934" s="220" t="e">
        <f>#REF!-#REF!</f>
        <v>#REF!</v>
      </c>
      <c r="AU934" s="112">
        <f>'[1]Contadores Por Turno 2026'!U936-'[1]Contadores Por Turno 2026'!U935</f>
        <v>0</v>
      </c>
      <c r="AV934" s="112">
        <f>'[1]Contadores Por Turno 2026'!V936-'[1]Contadores Por Turno 2026'!V935</f>
        <v>0</v>
      </c>
      <c r="AW934" s="112">
        <f>'[1]Contadores Por Turno 2026'!W936-'[1]Contadores Por Turno 2026'!W935</f>
        <v>0</v>
      </c>
      <c r="AX934" s="112"/>
      <c r="AY934" s="112">
        <f>('[1]Contadores Por Turno 2026'!AD936-'[1]Contadores Por Turno 2026'!AD935)</f>
        <v>0</v>
      </c>
      <c r="AZ934" s="112">
        <f>('[1]Contadores Por Turno 2026'!S936-'[1]Contadores Por Turno 2026'!S935)/1000</f>
        <v>0</v>
      </c>
      <c r="BA934" s="225"/>
      <c r="BB934" s="4"/>
    </row>
    <row r="935" spans="1:54" ht="15.75" thickBot="1" x14ac:dyDescent="0.3">
      <c r="A935" s="25">
        <f>+A934+1</f>
        <v>46334</v>
      </c>
      <c r="B935" s="26">
        <v>1</v>
      </c>
      <c r="C935" s="26">
        <f>WEEKNUM(Tabla1[[#This Row],[FECHA]],2)</f>
        <v>45</v>
      </c>
      <c r="D935" s="26">
        <f>DAY(Tabla1[[#This Row],[FECHA]])</f>
        <v>8</v>
      </c>
      <c r="E935" s="26" t="e">
        <f>#REF!-#REF!</f>
        <v>#REF!</v>
      </c>
      <c r="F935" s="26" t="e">
        <f>#REF!-#REF!</f>
        <v>#REF!</v>
      </c>
      <c r="G935" s="26"/>
      <c r="H9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5" s="26">
        <f>('[1]Contadores Por Turno 2026'!C937-'[1]Contadores Por Turno 2026'!C936)*10</f>
        <v>0</v>
      </c>
      <c r="J935" s="57">
        <f>Tabla1[[#This Row],[ENTRADA RO 1 (m3)]]</f>
        <v>0</v>
      </c>
      <c r="K935" s="57">
        <f>Tabla1[[#This Row],[RECHAZO ETAPA 1 (m3)]]</f>
        <v>0</v>
      </c>
      <c r="L935" s="57">
        <f>Tabla1[[#This Row],[PERMEADO ETAPA 1  (m3)]]</f>
        <v>0</v>
      </c>
      <c r="M935" s="56" t="e">
        <f>1-(Tabla1[[#This Row],[VOLUMEN ENVIADO A RO (m3)]]-Tabla1[[#This Row],[VOLUMEN ENVIADO PERMEADO RO (m3)]])/Tabla1[[#This Row],[VOLUMEN ENVIADO A RO (m3)]]</f>
        <v>#DIV/0!</v>
      </c>
      <c r="N935" s="57">
        <f>('[1]Contadores Por Turno 2026'!N937-'[1]Contadores Por Turno 2026'!N936)/1000</f>
        <v>0</v>
      </c>
      <c r="O935" s="57">
        <f>('[1]Contadores Por Turno 2026'!O937-'[1]Contadores Por Turno 2026'!O936)</f>
        <v>0</v>
      </c>
      <c r="P935" s="57">
        <f>+Tabla1[[#This Row],[ENTRADA RO 1 (m3)]]-Tabla1[[#This Row],[PERMEADO ETAPA 1  (m3)]]</f>
        <v>0</v>
      </c>
      <c r="Q935" s="56" t="e">
        <f>1-(Tabla1[[#This Row],[VOLUMEN ENVIADO A RO (m3)]]-Tabla1[[#This Row],[VOLUMEN ENVIADO PERMEADO RO (m3)]])/Tabla1[[#This Row],[VOLUMEN ENVIADO A RO (m3)]]</f>
        <v>#DIV/0!</v>
      </c>
      <c r="R935" s="57">
        <v>0</v>
      </c>
      <c r="S935" s="57" t="e">
        <f>((#REF!-#REF!))</f>
        <v>#REF!</v>
      </c>
      <c r="T935" s="57" t="e">
        <f>Tabla1[[#This Row],[ENTRADA ETAPA 2 (m3)]]-Tabla1[[#This Row],[PERMEADO ETAPA 2 (m3)]]</f>
        <v>#REF!</v>
      </c>
      <c r="U935" s="56" t="s">
        <v>18</v>
      </c>
      <c r="V935" s="57">
        <f>Tabla1[[#This Row],[VOLUMEN ENVIADO PERMEADO RO (m3)]]</f>
        <v>0</v>
      </c>
      <c r="W935" s="101" t="e">
        <f>Tabla1[[#This Row],[TOTAL CONSUMO AGUA LIMPIA PRODUCCIÓN (m3)]]+Tabla1[[#This Row],[TOTAL CONSUMO AGUA RECHAZO PRODUCCIÓN (m3)]]</f>
        <v>#REF!</v>
      </c>
      <c r="X9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5" s="101">
        <v>0</v>
      </c>
      <c r="Z935" s="101"/>
      <c r="AA935" s="101" t="e">
        <f>+Tabla1[[#This Row],[VOLUMEN CONSUMO AGUA LIMPIA TINTORERIA (m3)]]</f>
        <v>#REF!</v>
      </c>
      <c r="AB935" s="104" t="e">
        <f>Tabla1[[#This Row],[VOLUMEN CONSUMO AGUA LIMPIA TINTORERIA (m3)]]/Tabla1[[#This Row],[TOTAL CONSUMO AGUA PRODUCCIÓN (m3)]]</f>
        <v>#REF!</v>
      </c>
      <c r="AC935" s="101" t="e">
        <f>Tabla1[[#This Row],[TOTAL CONSUMO AGUA LIMPIA PRODUCCIÓN (m3)]]-Tabla1[[#This Row],[VOLUMEN CONSUMO AGUA LIMPIA LAVANDERIA (m3)]]</f>
        <v>#REF!</v>
      </c>
      <c r="AD935" s="101">
        <v>0</v>
      </c>
      <c r="AE935" s="105"/>
      <c r="AF935" s="105">
        <v>65</v>
      </c>
      <c r="AG935" s="105">
        <v>45</v>
      </c>
      <c r="AH935" s="105">
        <f>Tabla1[[#This Row],[VOLUMEN CONSUMO AGUA LIMPIA LAVANDERIA (m3)]]</f>
        <v>0</v>
      </c>
      <c r="AI935" s="104" t="e">
        <f>Tabla1[[#This Row],[VOLUMEN CONSUMO AGUA LIMPIA LAVANDERIA (m3)]]/Tabla1[[#This Row],[TOTAL CONSUMO AGUA PRODUCCIÓN (m3)]]</f>
        <v>#REF!</v>
      </c>
      <c r="AJ935" s="105">
        <f>'[1]Contadores Por Turno 2026'!D937-'[1]Contadores Por Turno 2026'!D936</f>
        <v>0</v>
      </c>
      <c r="AK935" s="105">
        <v>0</v>
      </c>
      <c r="AL935" s="105"/>
      <c r="AM935" s="105">
        <v>19</v>
      </c>
      <c r="AN935" s="105">
        <v>0</v>
      </c>
      <c r="AO935" s="218">
        <f>'[1]Contadores Por Turno 2026'!R937-'[1]Contadores Por Turno 2026'!R936</f>
        <v>0</v>
      </c>
      <c r="AP935" s="104" t="str">
        <f t="shared" si="8"/>
        <v>%</v>
      </c>
      <c r="AQ935" s="218">
        <v>0</v>
      </c>
      <c r="AR935" s="218">
        <v>8</v>
      </c>
      <c r="AS935" s="105">
        <f>'[1]Contadores Por Turno 2026'!L937-'[1]Contadores Por Turno 2026'!L936</f>
        <v>0</v>
      </c>
      <c r="AT935" s="218" t="e">
        <f>#REF!-#REF!</f>
        <v>#REF!</v>
      </c>
      <c r="AU935" s="102">
        <f>'[1]Contadores Por Turno 2026'!U937-'[1]Contadores Por Turno 2026'!U936</f>
        <v>0</v>
      </c>
      <c r="AV935" s="102">
        <f>'[1]Contadores Por Turno 2026'!V937-'[1]Contadores Por Turno 2026'!V936</f>
        <v>0</v>
      </c>
      <c r="AW935" s="102">
        <f>'[1]Contadores Por Turno 2026'!W937-'[1]Contadores Por Turno 2026'!W936</f>
        <v>0</v>
      </c>
      <c r="AX935" s="102"/>
      <c r="AY935" s="345">
        <f>('[1]Contadores Por Turno 2026'!AD937-'[1]Contadores Por Turno 2026'!AD936)</f>
        <v>0</v>
      </c>
      <c r="AZ935" s="345">
        <f>('[1]Contadores Por Turno 2026'!S937-'[1]Contadores Por Turno 2026'!S936)/1000</f>
        <v>0</v>
      </c>
      <c r="BA935" s="225"/>
      <c r="BB935" s="4"/>
    </row>
    <row r="936" spans="1:54" ht="15.75" thickBot="1" x14ac:dyDescent="0.3">
      <c r="A936" s="23">
        <f>+A935</f>
        <v>46334</v>
      </c>
      <c r="B936" s="17">
        <v>2</v>
      </c>
      <c r="C936" s="17">
        <f>WEEKNUM(Tabla1[[#This Row],[FECHA]],2)</f>
        <v>45</v>
      </c>
      <c r="D936" s="17">
        <f>DAY(Tabla1[[#This Row],[FECHA]])</f>
        <v>8</v>
      </c>
      <c r="E936" s="17" t="e">
        <f>#REF!-#REF!</f>
        <v>#REF!</v>
      </c>
      <c r="F936" s="17" t="e">
        <f>#REF!-#REF!</f>
        <v>#REF!</v>
      </c>
      <c r="H93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6" s="17">
        <f>('[1]Contadores Por Turno 2026'!C938-'[1]Contadores Por Turno 2026'!C937)*10</f>
        <v>0</v>
      </c>
      <c r="J936" s="59">
        <f>Tabla1[[#This Row],[ENTRADA RO 1 (m3)]]</f>
        <v>0</v>
      </c>
      <c r="K936" s="59">
        <f>Tabla1[[#This Row],[RECHAZO ETAPA 1 (m3)]]</f>
        <v>0</v>
      </c>
      <c r="L936" s="59">
        <f>Tabla1[[#This Row],[PERMEADO ETAPA 1  (m3)]]</f>
        <v>0</v>
      </c>
      <c r="M936" s="58" t="e">
        <f>1-(Tabla1[[#This Row],[VOLUMEN ENVIADO A RO (m3)]]-Tabla1[[#This Row],[VOLUMEN ENVIADO PERMEADO RO (m3)]])/Tabla1[[#This Row],[VOLUMEN ENVIADO A RO (m3)]]</f>
        <v>#DIV/0!</v>
      </c>
      <c r="N936" s="59">
        <f>('[1]Contadores Por Turno 2026'!N938-'[1]Contadores Por Turno 2026'!N937)/1000</f>
        <v>0</v>
      </c>
      <c r="O936" s="59">
        <f>('[1]Contadores Por Turno 2026'!O938-'[1]Contadores Por Turno 2026'!O937)</f>
        <v>0</v>
      </c>
      <c r="P936" s="59">
        <f>+Tabla1[[#This Row],[ENTRADA RO 1 (m3)]]-Tabla1[[#This Row],[PERMEADO ETAPA 1  (m3)]]</f>
        <v>0</v>
      </c>
      <c r="Q936" s="58" t="e">
        <f>1-(Tabla1[[#This Row],[VOLUMEN ENVIADO A RO (m3)]]-Tabla1[[#This Row],[VOLUMEN ENVIADO PERMEADO RO (m3)]])/Tabla1[[#This Row],[VOLUMEN ENVIADO A RO (m3)]]</f>
        <v>#DIV/0!</v>
      </c>
      <c r="R936" s="59">
        <v>0</v>
      </c>
      <c r="S936" s="59" t="e">
        <f>((#REF!-#REF!))</f>
        <v>#REF!</v>
      </c>
      <c r="T936" s="59" t="e">
        <f>Tabla1[[#This Row],[ENTRADA ETAPA 2 (m3)]]-Tabla1[[#This Row],[PERMEADO ETAPA 2 (m3)]]</f>
        <v>#REF!</v>
      </c>
      <c r="U936" s="58" t="s">
        <v>18</v>
      </c>
      <c r="V936" s="59">
        <f>Tabla1[[#This Row],[VOLUMEN ENVIADO PERMEADO RO (m3)]]</f>
        <v>0</v>
      </c>
      <c r="W936" s="106" t="e">
        <f>Tabla1[[#This Row],[TOTAL CONSUMO AGUA LIMPIA PRODUCCIÓN (m3)]]+Tabla1[[#This Row],[TOTAL CONSUMO AGUA RECHAZO PRODUCCIÓN (m3)]]</f>
        <v>#REF!</v>
      </c>
      <c r="X9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6" s="106">
        <v>0</v>
      </c>
      <c r="Z936" s="106"/>
      <c r="AA936" s="106" t="e">
        <f>+Tabla1[[#This Row],[VOLUMEN CONSUMO AGUA LIMPIA TINTORERIA (m3)]]</f>
        <v>#REF!</v>
      </c>
      <c r="AB936" s="104" t="e">
        <f>Tabla1[[#This Row],[VOLUMEN CONSUMO AGUA LIMPIA TINTORERIA (m3)]]/Tabla1[[#This Row],[TOTAL CONSUMO AGUA PRODUCCIÓN (m3)]]</f>
        <v>#REF!</v>
      </c>
      <c r="AC936" s="106" t="e">
        <f>Tabla1[[#This Row],[TOTAL CONSUMO AGUA LIMPIA PRODUCCIÓN (m3)]]-Tabla1[[#This Row],[VOLUMEN CONSUMO AGUA LIMPIA LAVANDERIA (m3)]]</f>
        <v>#REF!</v>
      </c>
      <c r="AD936" s="106">
        <v>0</v>
      </c>
      <c r="AE936" s="110"/>
      <c r="AF936" s="110">
        <v>65</v>
      </c>
      <c r="AG936" s="110">
        <v>45</v>
      </c>
      <c r="AH936" s="110">
        <f>Tabla1[[#This Row],[VOLUMEN CONSUMO AGUA LIMPIA LAVANDERIA (m3)]]</f>
        <v>0</v>
      </c>
      <c r="AI936" s="104" t="e">
        <f>Tabla1[[#This Row],[VOLUMEN CONSUMO AGUA LIMPIA LAVANDERIA (m3)]]/Tabla1[[#This Row],[TOTAL CONSUMO AGUA PRODUCCIÓN (m3)]]</f>
        <v>#REF!</v>
      </c>
      <c r="AJ936" s="110">
        <f>'[1]Contadores Por Turno 2026'!D938-'[1]Contadores Por Turno 2026'!D937</f>
        <v>0</v>
      </c>
      <c r="AK936" s="110">
        <v>0</v>
      </c>
      <c r="AL936" s="110"/>
      <c r="AM936" s="110">
        <v>19</v>
      </c>
      <c r="AN936" s="110">
        <v>0</v>
      </c>
      <c r="AO936" s="219">
        <f>'[1]Contadores Por Turno 2026'!R938-'[1]Contadores Por Turno 2026'!R937</f>
        <v>0</v>
      </c>
      <c r="AP936" s="109" t="str">
        <f t="shared" si="8"/>
        <v>%</v>
      </c>
      <c r="AQ936" s="219">
        <v>0</v>
      </c>
      <c r="AR936" s="219">
        <v>8</v>
      </c>
      <c r="AS936" s="110">
        <f>'[1]Contadores Por Turno 2026'!L938-'[1]Contadores Por Turno 2026'!L937</f>
        <v>0</v>
      </c>
      <c r="AT936" s="219" t="e">
        <f>#REF!-#REF!</f>
        <v>#REF!</v>
      </c>
      <c r="AU936" s="107">
        <f>'[1]Contadores Por Turno 2026'!U938-'[1]Contadores Por Turno 2026'!U937</f>
        <v>0</v>
      </c>
      <c r="AV936" s="107">
        <f>'[1]Contadores Por Turno 2026'!V938-'[1]Contadores Por Turno 2026'!V937</f>
        <v>0</v>
      </c>
      <c r="AW936" s="107">
        <f>'[1]Contadores Por Turno 2026'!W938-'[1]Contadores Por Turno 2026'!W937</f>
        <v>0</v>
      </c>
      <c r="AX936" s="107"/>
      <c r="AY936" s="346">
        <f>('[1]Contadores Por Turno 2026'!AD938-'[1]Contadores Por Turno 2026'!AD937)</f>
        <v>0</v>
      </c>
      <c r="AZ936" s="346">
        <f>('[1]Contadores Por Turno 2026'!S938-'[1]Contadores Por Turno 2026'!S937)/1000</f>
        <v>0</v>
      </c>
      <c r="BA936" s="225"/>
      <c r="BB936" s="4"/>
    </row>
    <row r="937" spans="1:54" ht="15.75" thickBot="1" x14ac:dyDescent="0.3">
      <c r="A937" s="27">
        <f>+A936</f>
        <v>46334</v>
      </c>
      <c r="B937" s="28">
        <v>3</v>
      </c>
      <c r="C937" s="28">
        <f>WEEKNUM(Tabla1[[#This Row],[FECHA]],2)</f>
        <v>45</v>
      </c>
      <c r="D937" s="28">
        <f>DAY(Tabla1[[#This Row],[FECHA]])</f>
        <v>8</v>
      </c>
      <c r="E937" s="28" t="e">
        <f>#REF!-#REF!</f>
        <v>#REF!</v>
      </c>
      <c r="F937" s="28" t="e">
        <f>#REF!-#REF!</f>
        <v>#REF!</v>
      </c>
      <c r="G937" s="28"/>
      <c r="H93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7" s="28">
        <f>('[1]Contadores Por Turno 2026'!C939-'[1]Contadores Por Turno 2026'!C938)*10</f>
        <v>0</v>
      </c>
      <c r="J937" s="61">
        <f>Tabla1[[#This Row],[ENTRADA RO 1 (m3)]]</f>
        <v>0</v>
      </c>
      <c r="K937" s="61">
        <f>Tabla1[[#This Row],[RECHAZO ETAPA 1 (m3)]]</f>
        <v>0</v>
      </c>
      <c r="L937" s="61">
        <f>Tabla1[[#This Row],[PERMEADO ETAPA 1  (m3)]]</f>
        <v>0</v>
      </c>
      <c r="M937" s="60" t="e">
        <f>1-(Tabla1[[#This Row],[VOLUMEN ENVIADO A RO (m3)]]-Tabla1[[#This Row],[VOLUMEN ENVIADO PERMEADO RO (m3)]])/Tabla1[[#This Row],[VOLUMEN ENVIADO A RO (m3)]]</f>
        <v>#DIV/0!</v>
      </c>
      <c r="N937" s="61">
        <f>('[1]Contadores Por Turno 2026'!N939-'[1]Contadores Por Turno 2026'!N938)/1000</f>
        <v>0</v>
      </c>
      <c r="O937" s="61">
        <f>('[1]Contadores Por Turno 2026'!O939-'[1]Contadores Por Turno 2026'!O938)</f>
        <v>0</v>
      </c>
      <c r="P937" s="61">
        <f>+Tabla1[[#This Row],[ENTRADA RO 1 (m3)]]-Tabla1[[#This Row],[PERMEADO ETAPA 1  (m3)]]</f>
        <v>0</v>
      </c>
      <c r="Q937" s="60" t="e">
        <f>1-(Tabla1[[#This Row],[VOLUMEN ENVIADO A RO (m3)]]-Tabla1[[#This Row],[VOLUMEN ENVIADO PERMEADO RO (m3)]])/Tabla1[[#This Row],[VOLUMEN ENVIADO A RO (m3)]]</f>
        <v>#DIV/0!</v>
      </c>
      <c r="R937" s="61">
        <v>0</v>
      </c>
      <c r="S937" s="61" t="e">
        <f>((#REF!-#REF!))</f>
        <v>#REF!</v>
      </c>
      <c r="T937" s="61" t="e">
        <f>Tabla1[[#This Row],[ENTRADA ETAPA 2 (m3)]]-Tabla1[[#This Row],[PERMEADO ETAPA 2 (m3)]]</f>
        <v>#REF!</v>
      </c>
      <c r="U937" s="60" t="s">
        <v>18</v>
      </c>
      <c r="V937" s="61">
        <f>Tabla1[[#This Row],[VOLUMEN ENVIADO PERMEADO RO (m3)]]</f>
        <v>0</v>
      </c>
      <c r="W937" s="111" t="e">
        <f>Tabla1[[#This Row],[TOTAL CONSUMO AGUA LIMPIA PRODUCCIÓN (m3)]]+Tabla1[[#This Row],[TOTAL CONSUMO AGUA RECHAZO PRODUCCIÓN (m3)]]</f>
        <v>#REF!</v>
      </c>
      <c r="X93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7" s="111">
        <v>0</v>
      </c>
      <c r="Z937" s="111"/>
      <c r="AA937" s="111" t="e">
        <f>+Tabla1[[#This Row],[VOLUMEN CONSUMO AGUA LIMPIA TINTORERIA (m3)]]</f>
        <v>#REF!</v>
      </c>
      <c r="AB937" s="104" t="e">
        <f>Tabla1[[#This Row],[VOLUMEN CONSUMO AGUA LIMPIA TINTORERIA (m3)]]/Tabla1[[#This Row],[TOTAL CONSUMO AGUA PRODUCCIÓN (m3)]]</f>
        <v>#REF!</v>
      </c>
      <c r="AC937" s="111" t="e">
        <f>Tabla1[[#This Row],[TOTAL CONSUMO AGUA LIMPIA PRODUCCIÓN (m3)]]-Tabla1[[#This Row],[VOLUMEN CONSUMO AGUA LIMPIA LAVANDERIA (m3)]]</f>
        <v>#REF!</v>
      </c>
      <c r="AD937" s="111">
        <v>0</v>
      </c>
      <c r="AE937" s="115"/>
      <c r="AF937" s="115">
        <v>65</v>
      </c>
      <c r="AG937" s="115">
        <v>45</v>
      </c>
      <c r="AH937" s="115">
        <f>Tabla1[[#This Row],[VOLUMEN CONSUMO AGUA LIMPIA LAVANDERIA (m3)]]</f>
        <v>0</v>
      </c>
      <c r="AI937" s="104" t="e">
        <f>Tabla1[[#This Row],[VOLUMEN CONSUMO AGUA LIMPIA LAVANDERIA (m3)]]/Tabla1[[#This Row],[TOTAL CONSUMO AGUA PRODUCCIÓN (m3)]]</f>
        <v>#REF!</v>
      </c>
      <c r="AJ937" s="115">
        <f>'[1]Contadores Por Turno 2026'!D939-'[1]Contadores Por Turno 2026'!D938</f>
        <v>0</v>
      </c>
      <c r="AK937" s="115">
        <v>0</v>
      </c>
      <c r="AL937" s="115"/>
      <c r="AM937" s="115">
        <v>19</v>
      </c>
      <c r="AN937" s="115">
        <v>0</v>
      </c>
      <c r="AO937" s="220">
        <f>'[1]Contadores Por Turno 2026'!R939-'[1]Contadores Por Turno 2026'!R938</f>
        <v>0</v>
      </c>
      <c r="AP937" s="114" t="str">
        <f t="shared" si="8"/>
        <v>%</v>
      </c>
      <c r="AQ937" s="220">
        <v>0</v>
      </c>
      <c r="AR937" s="220">
        <v>8</v>
      </c>
      <c r="AS937" s="115">
        <f>'[1]Contadores Por Turno 2026'!L939-'[1]Contadores Por Turno 2026'!L938</f>
        <v>0</v>
      </c>
      <c r="AT937" s="220" t="e">
        <f>#REF!-#REF!</f>
        <v>#REF!</v>
      </c>
      <c r="AU937" s="112">
        <f>'[1]Contadores Por Turno 2026'!U939-'[1]Contadores Por Turno 2026'!U938</f>
        <v>0</v>
      </c>
      <c r="AV937" s="112">
        <f>'[1]Contadores Por Turno 2026'!V939-'[1]Contadores Por Turno 2026'!V938</f>
        <v>0</v>
      </c>
      <c r="AW937" s="112">
        <f>'[1]Contadores Por Turno 2026'!W939-'[1]Contadores Por Turno 2026'!W938</f>
        <v>0</v>
      </c>
      <c r="AX937" s="112"/>
      <c r="AY937" s="112">
        <f>('[1]Contadores Por Turno 2026'!AD939-'[1]Contadores Por Turno 2026'!AD938)</f>
        <v>0</v>
      </c>
      <c r="AZ937" s="112">
        <f>('[1]Contadores Por Turno 2026'!S939-'[1]Contadores Por Turno 2026'!S938)/1000</f>
        <v>0</v>
      </c>
      <c r="BA937" s="225"/>
      <c r="BB937" s="4"/>
    </row>
    <row r="938" spans="1:54" ht="15.75" thickBot="1" x14ac:dyDescent="0.3">
      <c r="A938" s="25">
        <f>+A937+1</f>
        <v>46335</v>
      </c>
      <c r="B938" s="26">
        <v>1</v>
      </c>
      <c r="C938" s="26">
        <f>WEEKNUM(Tabla1[[#This Row],[FECHA]],2)</f>
        <v>46</v>
      </c>
      <c r="D938" s="26">
        <f>DAY(Tabla1[[#This Row],[FECHA]])</f>
        <v>9</v>
      </c>
      <c r="E938" s="26" t="e">
        <f>#REF!-#REF!</f>
        <v>#REF!</v>
      </c>
      <c r="F938" s="26" t="e">
        <f>#REF!-#REF!</f>
        <v>#REF!</v>
      </c>
      <c r="G938" s="26"/>
      <c r="H93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8" s="26">
        <f>('[1]Contadores Por Turno 2026'!C940-'[1]Contadores Por Turno 2026'!C939)*10</f>
        <v>0</v>
      </c>
      <c r="J938" s="57">
        <f>Tabla1[[#This Row],[ENTRADA RO 1 (m3)]]</f>
        <v>0</v>
      </c>
      <c r="K938" s="57">
        <f>Tabla1[[#This Row],[RECHAZO ETAPA 1 (m3)]]</f>
        <v>0</v>
      </c>
      <c r="L938" s="57">
        <f>Tabla1[[#This Row],[PERMEADO ETAPA 1  (m3)]]</f>
        <v>0</v>
      </c>
      <c r="M938" s="56" t="e">
        <f>1-(Tabla1[[#This Row],[VOLUMEN ENVIADO A RO (m3)]]-Tabla1[[#This Row],[VOLUMEN ENVIADO PERMEADO RO (m3)]])/Tabla1[[#This Row],[VOLUMEN ENVIADO A RO (m3)]]</f>
        <v>#DIV/0!</v>
      </c>
      <c r="N938" s="57">
        <f>('[1]Contadores Por Turno 2026'!N940-'[1]Contadores Por Turno 2026'!N939)/1000</f>
        <v>0</v>
      </c>
      <c r="O938" s="57">
        <f>('[1]Contadores Por Turno 2026'!O940-'[1]Contadores Por Turno 2026'!O939)</f>
        <v>0</v>
      </c>
      <c r="P938" s="57">
        <f>+Tabla1[[#This Row],[ENTRADA RO 1 (m3)]]-Tabla1[[#This Row],[PERMEADO ETAPA 1  (m3)]]</f>
        <v>0</v>
      </c>
      <c r="Q938" s="56" t="e">
        <f>1-(Tabla1[[#This Row],[VOLUMEN ENVIADO A RO (m3)]]-Tabla1[[#This Row],[VOLUMEN ENVIADO PERMEADO RO (m3)]])/Tabla1[[#This Row],[VOLUMEN ENVIADO A RO (m3)]]</f>
        <v>#DIV/0!</v>
      </c>
      <c r="R938" s="57">
        <v>0</v>
      </c>
      <c r="S938" s="57" t="e">
        <f>((#REF!-#REF!))</f>
        <v>#REF!</v>
      </c>
      <c r="T938" s="57" t="e">
        <f>Tabla1[[#This Row],[ENTRADA ETAPA 2 (m3)]]-Tabla1[[#This Row],[PERMEADO ETAPA 2 (m3)]]</f>
        <v>#REF!</v>
      </c>
      <c r="U938" s="56" t="s">
        <v>18</v>
      </c>
      <c r="V938" s="57">
        <f>Tabla1[[#This Row],[VOLUMEN ENVIADO PERMEADO RO (m3)]]</f>
        <v>0</v>
      </c>
      <c r="W938" s="101" t="e">
        <f>Tabla1[[#This Row],[TOTAL CONSUMO AGUA LIMPIA PRODUCCIÓN (m3)]]+Tabla1[[#This Row],[TOTAL CONSUMO AGUA RECHAZO PRODUCCIÓN (m3)]]</f>
        <v>#REF!</v>
      </c>
      <c r="X93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8" s="101">
        <v>0</v>
      </c>
      <c r="Z938" s="101"/>
      <c r="AA938" s="101" t="e">
        <f>+Tabla1[[#This Row],[VOLUMEN CONSUMO AGUA LIMPIA TINTORERIA (m3)]]</f>
        <v>#REF!</v>
      </c>
      <c r="AB938" s="104" t="e">
        <f>Tabla1[[#This Row],[VOLUMEN CONSUMO AGUA LIMPIA TINTORERIA (m3)]]/Tabla1[[#This Row],[TOTAL CONSUMO AGUA PRODUCCIÓN (m3)]]</f>
        <v>#REF!</v>
      </c>
      <c r="AC938" s="101" t="e">
        <f>Tabla1[[#This Row],[TOTAL CONSUMO AGUA LIMPIA PRODUCCIÓN (m3)]]-Tabla1[[#This Row],[VOLUMEN CONSUMO AGUA LIMPIA LAVANDERIA (m3)]]</f>
        <v>#REF!</v>
      </c>
      <c r="AD938" s="101">
        <v>0</v>
      </c>
      <c r="AE938" s="105"/>
      <c r="AF938" s="105">
        <v>65</v>
      </c>
      <c r="AG938" s="105">
        <v>45</v>
      </c>
      <c r="AH938" s="105">
        <f>Tabla1[[#This Row],[VOLUMEN CONSUMO AGUA LIMPIA LAVANDERIA (m3)]]</f>
        <v>0</v>
      </c>
      <c r="AI938" s="104" t="e">
        <f>Tabla1[[#This Row],[VOLUMEN CONSUMO AGUA LIMPIA LAVANDERIA (m3)]]/Tabla1[[#This Row],[TOTAL CONSUMO AGUA PRODUCCIÓN (m3)]]</f>
        <v>#REF!</v>
      </c>
      <c r="AJ938" s="105">
        <f>'[1]Contadores Por Turno 2026'!D940-'[1]Contadores Por Turno 2026'!D939</f>
        <v>0</v>
      </c>
      <c r="AK938" s="105">
        <v>0</v>
      </c>
      <c r="AL938" s="105"/>
      <c r="AM938" s="105">
        <v>19</v>
      </c>
      <c r="AN938" s="105">
        <v>0</v>
      </c>
      <c r="AO938" s="218">
        <f>'[1]Contadores Por Turno 2026'!R940-'[1]Contadores Por Turno 2026'!R939</f>
        <v>0</v>
      </c>
      <c r="AP938" s="104" t="str">
        <f t="shared" si="8"/>
        <v>%</v>
      </c>
      <c r="AQ938" s="218">
        <v>0</v>
      </c>
      <c r="AR938" s="218">
        <v>8</v>
      </c>
      <c r="AS938" s="105">
        <f>'[1]Contadores Por Turno 2026'!L940-'[1]Contadores Por Turno 2026'!L939</f>
        <v>0</v>
      </c>
      <c r="AT938" s="218" t="e">
        <f>#REF!-#REF!</f>
        <v>#REF!</v>
      </c>
      <c r="AU938" s="102">
        <f>'[1]Contadores Por Turno 2026'!U940-'[1]Contadores Por Turno 2026'!U939</f>
        <v>0</v>
      </c>
      <c r="AV938" s="102">
        <f>'[1]Contadores Por Turno 2026'!V940-'[1]Contadores Por Turno 2026'!V939</f>
        <v>0</v>
      </c>
      <c r="AW938" s="102">
        <f>'[1]Contadores Por Turno 2026'!W940-'[1]Contadores Por Turno 2026'!W939</f>
        <v>0</v>
      </c>
      <c r="AX938" s="102"/>
      <c r="AY938" s="345">
        <f>('[1]Contadores Por Turno 2026'!AD940-'[1]Contadores Por Turno 2026'!AD939)</f>
        <v>0</v>
      </c>
      <c r="AZ938" s="345">
        <f>('[1]Contadores Por Turno 2026'!S940-'[1]Contadores Por Turno 2026'!S939)/1000</f>
        <v>0</v>
      </c>
      <c r="BA938" s="225"/>
      <c r="BB938" s="4"/>
    </row>
    <row r="939" spans="1:54" ht="15.75" thickBot="1" x14ac:dyDescent="0.3">
      <c r="A939" s="23">
        <f>+A938</f>
        <v>46335</v>
      </c>
      <c r="B939" s="17">
        <v>2</v>
      </c>
      <c r="C939" s="17">
        <f>WEEKNUM(Tabla1[[#This Row],[FECHA]],2)</f>
        <v>46</v>
      </c>
      <c r="D939" s="17">
        <f>DAY(Tabla1[[#This Row],[FECHA]])</f>
        <v>9</v>
      </c>
      <c r="E939" s="17" t="e">
        <f>#REF!-#REF!</f>
        <v>#REF!</v>
      </c>
      <c r="F939" s="17" t="e">
        <f>#REF!-#REF!</f>
        <v>#REF!</v>
      </c>
      <c r="H93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9" s="17">
        <f>('[1]Contadores Por Turno 2026'!C941-'[1]Contadores Por Turno 2026'!C940)*10</f>
        <v>0</v>
      </c>
      <c r="J939" s="59">
        <f>Tabla1[[#This Row],[ENTRADA RO 1 (m3)]]</f>
        <v>0</v>
      </c>
      <c r="K939" s="59">
        <f>Tabla1[[#This Row],[RECHAZO ETAPA 1 (m3)]]</f>
        <v>0</v>
      </c>
      <c r="L939" s="59">
        <f>Tabla1[[#This Row],[PERMEADO ETAPA 1  (m3)]]</f>
        <v>0</v>
      </c>
      <c r="M939" s="58" t="e">
        <f>1-(Tabla1[[#This Row],[VOLUMEN ENVIADO A RO (m3)]]-Tabla1[[#This Row],[VOLUMEN ENVIADO PERMEADO RO (m3)]])/Tabla1[[#This Row],[VOLUMEN ENVIADO A RO (m3)]]</f>
        <v>#DIV/0!</v>
      </c>
      <c r="N939" s="59">
        <f>('[1]Contadores Por Turno 2026'!N941-'[1]Contadores Por Turno 2026'!N940)/1000</f>
        <v>0</v>
      </c>
      <c r="O939" s="59">
        <f>('[1]Contadores Por Turno 2026'!O941-'[1]Contadores Por Turno 2026'!O940)</f>
        <v>0</v>
      </c>
      <c r="P939" s="59">
        <f>+Tabla1[[#This Row],[ENTRADA RO 1 (m3)]]-Tabla1[[#This Row],[PERMEADO ETAPA 1  (m3)]]</f>
        <v>0</v>
      </c>
      <c r="Q939" s="58" t="e">
        <f>1-(Tabla1[[#This Row],[VOLUMEN ENVIADO A RO (m3)]]-Tabla1[[#This Row],[VOLUMEN ENVIADO PERMEADO RO (m3)]])/Tabla1[[#This Row],[VOLUMEN ENVIADO A RO (m3)]]</f>
        <v>#DIV/0!</v>
      </c>
      <c r="R939" s="59">
        <v>0</v>
      </c>
      <c r="S939" s="59" t="e">
        <f>((#REF!-#REF!))</f>
        <v>#REF!</v>
      </c>
      <c r="T939" s="59" t="e">
        <f>Tabla1[[#This Row],[ENTRADA ETAPA 2 (m3)]]-Tabla1[[#This Row],[PERMEADO ETAPA 2 (m3)]]</f>
        <v>#REF!</v>
      </c>
      <c r="U939" s="58" t="s">
        <v>18</v>
      </c>
      <c r="V939" s="59">
        <f>Tabla1[[#This Row],[VOLUMEN ENVIADO PERMEADO RO (m3)]]</f>
        <v>0</v>
      </c>
      <c r="W939" s="106" t="e">
        <f>Tabla1[[#This Row],[TOTAL CONSUMO AGUA LIMPIA PRODUCCIÓN (m3)]]+Tabla1[[#This Row],[TOTAL CONSUMO AGUA RECHAZO PRODUCCIÓN (m3)]]</f>
        <v>#REF!</v>
      </c>
      <c r="X93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9" s="106">
        <v>0</v>
      </c>
      <c r="Z939" s="106"/>
      <c r="AA939" s="106" t="e">
        <f>+Tabla1[[#This Row],[VOLUMEN CONSUMO AGUA LIMPIA TINTORERIA (m3)]]</f>
        <v>#REF!</v>
      </c>
      <c r="AB939" s="104" t="e">
        <f>Tabla1[[#This Row],[VOLUMEN CONSUMO AGUA LIMPIA TINTORERIA (m3)]]/Tabla1[[#This Row],[TOTAL CONSUMO AGUA PRODUCCIÓN (m3)]]</f>
        <v>#REF!</v>
      </c>
      <c r="AC939" s="106" t="e">
        <f>Tabla1[[#This Row],[TOTAL CONSUMO AGUA LIMPIA PRODUCCIÓN (m3)]]-Tabla1[[#This Row],[VOLUMEN CONSUMO AGUA LIMPIA LAVANDERIA (m3)]]</f>
        <v>#REF!</v>
      </c>
      <c r="AD939" s="106">
        <v>0</v>
      </c>
      <c r="AE939" s="110"/>
      <c r="AF939" s="110">
        <v>65</v>
      </c>
      <c r="AG939" s="110">
        <v>45</v>
      </c>
      <c r="AH939" s="110">
        <f>Tabla1[[#This Row],[VOLUMEN CONSUMO AGUA LIMPIA LAVANDERIA (m3)]]</f>
        <v>0</v>
      </c>
      <c r="AI939" s="104" t="e">
        <f>Tabla1[[#This Row],[VOLUMEN CONSUMO AGUA LIMPIA LAVANDERIA (m3)]]/Tabla1[[#This Row],[TOTAL CONSUMO AGUA PRODUCCIÓN (m3)]]</f>
        <v>#REF!</v>
      </c>
      <c r="AJ939" s="110">
        <f>'[1]Contadores Por Turno 2026'!D941-'[1]Contadores Por Turno 2026'!D940</f>
        <v>0</v>
      </c>
      <c r="AK939" s="110">
        <v>0</v>
      </c>
      <c r="AL939" s="110"/>
      <c r="AM939" s="110">
        <v>19</v>
      </c>
      <c r="AN939" s="110">
        <v>0</v>
      </c>
      <c r="AO939" s="219">
        <f>'[1]Contadores Por Turno 2026'!R941-'[1]Contadores Por Turno 2026'!R940</f>
        <v>0</v>
      </c>
      <c r="AP939" s="109" t="str">
        <f t="shared" si="8"/>
        <v>%</v>
      </c>
      <c r="AQ939" s="219">
        <v>0</v>
      </c>
      <c r="AR939" s="219">
        <v>8</v>
      </c>
      <c r="AS939" s="110">
        <f>'[1]Contadores Por Turno 2026'!L941-'[1]Contadores Por Turno 2026'!L940</f>
        <v>0</v>
      </c>
      <c r="AT939" s="219" t="e">
        <f>#REF!-#REF!</f>
        <v>#REF!</v>
      </c>
      <c r="AU939" s="107">
        <f>'[1]Contadores Por Turno 2026'!U941-'[1]Contadores Por Turno 2026'!U940</f>
        <v>0</v>
      </c>
      <c r="AV939" s="107">
        <f>'[1]Contadores Por Turno 2026'!V941-'[1]Contadores Por Turno 2026'!V940</f>
        <v>0</v>
      </c>
      <c r="AW939" s="107">
        <f>'[1]Contadores Por Turno 2026'!W941-'[1]Contadores Por Turno 2026'!W940</f>
        <v>0</v>
      </c>
      <c r="AX939" s="107"/>
      <c r="AY939" s="346">
        <f>('[1]Contadores Por Turno 2026'!AD941-'[1]Contadores Por Turno 2026'!AD940)</f>
        <v>0</v>
      </c>
      <c r="AZ939" s="346">
        <f>('[1]Contadores Por Turno 2026'!S941-'[1]Contadores Por Turno 2026'!S940)/1000</f>
        <v>0</v>
      </c>
      <c r="BA939" s="225"/>
      <c r="BB939" s="4"/>
    </row>
    <row r="940" spans="1:54" ht="15.75" thickBot="1" x14ac:dyDescent="0.3">
      <c r="A940" s="27">
        <f>+A939</f>
        <v>46335</v>
      </c>
      <c r="B940" s="28">
        <v>3</v>
      </c>
      <c r="C940" s="28">
        <f>WEEKNUM(Tabla1[[#This Row],[FECHA]],2)</f>
        <v>46</v>
      </c>
      <c r="D940" s="28">
        <f>DAY(Tabla1[[#This Row],[FECHA]])</f>
        <v>9</v>
      </c>
      <c r="E940" s="28" t="e">
        <f>#REF!-#REF!</f>
        <v>#REF!</v>
      </c>
      <c r="F940" s="28" t="e">
        <f>#REF!-#REF!</f>
        <v>#REF!</v>
      </c>
      <c r="G940" s="28"/>
      <c r="H94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0" s="28">
        <f>('[1]Contadores Por Turno 2026'!C942-'[1]Contadores Por Turno 2026'!C941)*10</f>
        <v>0</v>
      </c>
      <c r="J940" s="61">
        <f>Tabla1[[#This Row],[ENTRADA RO 1 (m3)]]</f>
        <v>0</v>
      </c>
      <c r="K940" s="61">
        <f>Tabla1[[#This Row],[RECHAZO ETAPA 1 (m3)]]</f>
        <v>0</v>
      </c>
      <c r="L940" s="61">
        <f>Tabla1[[#This Row],[PERMEADO ETAPA 1  (m3)]]</f>
        <v>0</v>
      </c>
      <c r="M940" s="60" t="e">
        <f>1-(Tabla1[[#This Row],[VOLUMEN ENVIADO A RO (m3)]]-Tabla1[[#This Row],[VOLUMEN ENVIADO PERMEADO RO (m3)]])/Tabla1[[#This Row],[VOLUMEN ENVIADO A RO (m3)]]</f>
        <v>#DIV/0!</v>
      </c>
      <c r="N940" s="61">
        <f>('[1]Contadores Por Turno 2026'!N942-'[1]Contadores Por Turno 2026'!N941)/1000</f>
        <v>0</v>
      </c>
      <c r="O940" s="61">
        <f>('[1]Contadores Por Turno 2026'!O942-'[1]Contadores Por Turno 2026'!O941)</f>
        <v>0</v>
      </c>
      <c r="P940" s="61">
        <f>+Tabla1[[#This Row],[ENTRADA RO 1 (m3)]]-Tabla1[[#This Row],[PERMEADO ETAPA 1  (m3)]]</f>
        <v>0</v>
      </c>
      <c r="Q940" s="60" t="e">
        <f>1-(Tabla1[[#This Row],[VOLUMEN ENVIADO A RO (m3)]]-Tabla1[[#This Row],[VOLUMEN ENVIADO PERMEADO RO (m3)]])/Tabla1[[#This Row],[VOLUMEN ENVIADO A RO (m3)]]</f>
        <v>#DIV/0!</v>
      </c>
      <c r="R940" s="61">
        <v>0</v>
      </c>
      <c r="S940" s="61" t="e">
        <f>((#REF!-#REF!))</f>
        <v>#REF!</v>
      </c>
      <c r="T940" s="61" t="e">
        <f>Tabla1[[#This Row],[ENTRADA ETAPA 2 (m3)]]-Tabla1[[#This Row],[PERMEADO ETAPA 2 (m3)]]</f>
        <v>#REF!</v>
      </c>
      <c r="U940" s="60" t="s">
        <v>18</v>
      </c>
      <c r="V940" s="61">
        <f>Tabla1[[#This Row],[VOLUMEN ENVIADO PERMEADO RO (m3)]]</f>
        <v>0</v>
      </c>
      <c r="W940" s="111" t="e">
        <f>Tabla1[[#This Row],[TOTAL CONSUMO AGUA LIMPIA PRODUCCIÓN (m3)]]+Tabla1[[#This Row],[TOTAL CONSUMO AGUA RECHAZO PRODUCCIÓN (m3)]]</f>
        <v>#REF!</v>
      </c>
      <c r="X94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0" s="111">
        <v>0</v>
      </c>
      <c r="Z940" s="111"/>
      <c r="AA940" s="111" t="e">
        <f>+Tabla1[[#This Row],[VOLUMEN CONSUMO AGUA LIMPIA TINTORERIA (m3)]]</f>
        <v>#REF!</v>
      </c>
      <c r="AB940" s="104" t="e">
        <f>Tabla1[[#This Row],[VOLUMEN CONSUMO AGUA LIMPIA TINTORERIA (m3)]]/Tabla1[[#This Row],[TOTAL CONSUMO AGUA PRODUCCIÓN (m3)]]</f>
        <v>#REF!</v>
      </c>
      <c r="AC940" s="111" t="e">
        <f>Tabla1[[#This Row],[TOTAL CONSUMO AGUA LIMPIA PRODUCCIÓN (m3)]]-Tabla1[[#This Row],[VOLUMEN CONSUMO AGUA LIMPIA LAVANDERIA (m3)]]</f>
        <v>#REF!</v>
      </c>
      <c r="AD940" s="111">
        <v>0</v>
      </c>
      <c r="AE940" s="115"/>
      <c r="AF940" s="115">
        <v>65</v>
      </c>
      <c r="AG940" s="115">
        <v>45</v>
      </c>
      <c r="AH940" s="115">
        <f>Tabla1[[#This Row],[VOLUMEN CONSUMO AGUA LIMPIA LAVANDERIA (m3)]]</f>
        <v>0</v>
      </c>
      <c r="AI940" s="104" t="e">
        <f>Tabla1[[#This Row],[VOLUMEN CONSUMO AGUA LIMPIA LAVANDERIA (m3)]]/Tabla1[[#This Row],[TOTAL CONSUMO AGUA PRODUCCIÓN (m3)]]</f>
        <v>#REF!</v>
      </c>
      <c r="AJ940" s="115">
        <f>'[1]Contadores Por Turno 2026'!D942-'[1]Contadores Por Turno 2026'!D941</f>
        <v>0</v>
      </c>
      <c r="AK940" s="115">
        <v>0</v>
      </c>
      <c r="AL940" s="115"/>
      <c r="AM940" s="115">
        <v>19</v>
      </c>
      <c r="AN940" s="115">
        <v>0</v>
      </c>
      <c r="AO940" s="220">
        <f>'[1]Contadores Por Turno 2026'!R942-'[1]Contadores Por Turno 2026'!R941</f>
        <v>0</v>
      </c>
      <c r="AP940" s="114" t="str">
        <f t="shared" si="8"/>
        <v>%</v>
      </c>
      <c r="AQ940" s="220">
        <v>0</v>
      </c>
      <c r="AR940" s="220">
        <v>8</v>
      </c>
      <c r="AS940" s="115">
        <f>'[1]Contadores Por Turno 2026'!L942-'[1]Contadores Por Turno 2026'!L941</f>
        <v>0</v>
      </c>
      <c r="AT940" s="220" t="e">
        <f>#REF!-#REF!</f>
        <v>#REF!</v>
      </c>
      <c r="AU940" s="112">
        <f>'[1]Contadores Por Turno 2026'!U942-'[1]Contadores Por Turno 2026'!U941</f>
        <v>0</v>
      </c>
      <c r="AV940" s="112">
        <f>'[1]Contadores Por Turno 2026'!V942-'[1]Contadores Por Turno 2026'!V941</f>
        <v>0</v>
      </c>
      <c r="AW940" s="112">
        <f>'[1]Contadores Por Turno 2026'!W942-'[1]Contadores Por Turno 2026'!W941</f>
        <v>0</v>
      </c>
      <c r="AX940" s="112"/>
      <c r="AY940" s="112">
        <f>('[1]Contadores Por Turno 2026'!AD942-'[1]Contadores Por Turno 2026'!AD941)</f>
        <v>0</v>
      </c>
      <c r="AZ940" s="112">
        <f>('[1]Contadores Por Turno 2026'!S942-'[1]Contadores Por Turno 2026'!S941)/1000</f>
        <v>0</v>
      </c>
      <c r="BA940" s="225"/>
      <c r="BB940" s="4"/>
    </row>
    <row r="941" spans="1:54" ht="15.75" thickBot="1" x14ac:dyDescent="0.3">
      <c r="A941" s="25">
        <f>+A940+1</f>
        <v>46336</v>
      </c>
      <c r="B941" s="26">
        <v>1</v>
      </c>
      <c r="C941" s="26">
        <f>WEEKNUM(Tabla1[[#This Row],[FECHA]],2)</f>
        <v>46</v>
      </c>
      <c r="D941" s="26">
        <f>DAY(Tabla1[[#This Row],[FECHA]])</f>
        <v>10</v>
      </c>
      <c r="E941" s="26" t="e">
        <f>#REF!-#REF!</f>
        <v>#REF!</v>
      </c>
      <c r="F941" s="26" t="e">
        <f>#REF!-#REF!</f>
        <v>#REF!</v>
      </c>
      <c r="G941" s="26"/>
      <c r="H94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1" s="26">
        <f>('[1]Contadores Por Turno 2026'!C943-'[1]Contadores Por Turno 2026'!C942)*10</f>
        <v>0</v>
      </c>
      <c r="J941" s="57">
        <f>Tabla1[[#This Row],[ENTRADA RO 1 (m3)]]</f>
        <v>0</v>
      </c>
      <c r="K941" s="57">
        <f>Tabla1[[#This Row],[RECHAZO ETAPA 1 (m3)]]</f>
        <v>0</v>
      </c>
      <c r="L941" s="57">
        <f>Tabla1[[#This Row],[PERMEADO ETAPA 1  (m3)]]</f>
        <v>0</v>
      </c>
      <c r="M941" s="56" t="e">
        <f>1-(Tabla1[[#This Row],[VOLUMEN ENVIADO A RO (m3)]]-Tabla1[[#This Row],[VOLUMEN ENVIADO PERMEADO RO (m3)]])/Tabla1[[#This Row],[VOLUMEN ENVIADO A RO (m3)]]</f>
        <v>#DIV/0!</v>
      </c>
      <c r="N941" s="57">
        <f>('[1]Contadores Por Turno 2026'!N943-'[1]Contadores Por Turno 2026'!N942)/1000</f>
        <v>0</v>
      </c>
      <c r="O941" s="57">
        <f>('[1]Contadores Por Turno 2026'!O943-'[1]Contadores Por Turno 2026'!O942)</f>
        <v>0</v>
      </c>
      <c r="P941" s="57">
        <f>+Tabla1[[#This Row],[ENTRADA RO 1 (m3)]]-Tabla1[[#This Row],[PERMEADO ETAPA 1  (m3)]]</f>
        <v>0</v>
      </c>
      <c r="Q941" s="56" t="e">
        <f>1-(Tabla1[[#This Row],[VOLUMEN ENVIADO A RO (m3)]]-Tabla1[[#This Row],[VOLUMEN ENVIADO PERMEADO RO (m3)]])/Tabla1[[#This Row],[VOLUMEN ENVIADO A RO (m3)]]</f>
        <v>#DIV/0!</v>
      </c>
      <c r="R941" s="57">
        <v>0</v>
      </c>
      <c r="S941" s="57" t="e">
        <f>((#REF!-#REF!))</f>
        <v>#REF!</v>
      </c>
      <c r="T941" s="57" t="e">
        <f>Tabla1[[#This Row],[ENTRADA ETAPA 2 (m3)]]-Tabla1[[#This Row],[PERMEADO ETAPA 2 (m3)]]</f>
        <v>#REF!</v>
      </c>
      <c r="U941" s="56" t="s">
        <v>18</v>
      </c>
      <c r="V941" s="57">
        <f>Tabla1[[#This Row],[VOLUMEN ENVIADO PERMEADO RO (m3)]]</f>
        <v>0</v>
      </c>
      <c r="W941" s="101" t="e">
        <f>Tabla1[[#This Row],[TOTAL CONSUMO AGUA LIMPIA PRODUCCIÓN (m3)]]+Tabla1[[#This Row],[TOTAL CONSUMO AGUA RECHAZO PRODUCCIÓN (m3)]]</f>
        <v>#REF!</v>
      </c>
      <c r="X94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41" s="101">
        <v>0</v>
      </c>
      <c r="Z941" s="101"/>
      <c r="AA941" s="101" t="e">
        <f>+Tabla1[[#This Row],[VOLUMEN CONSUMO AGUA LIMPIA TINTORERIA (m3)]]</f>
        <v>#REF!</v>
      </c>
      <c r="AB941" s="104" t="e">
        <f>Tabla1[[#This Row],[VOLUMEN CONSUMO AGUA LIMPIA TINTORERIA (m3)]]/Tabla1[[#This Row],[TOTAL CONSUMO AGUA PRODUCCIÓN (m3)]]</f>
        <v>#REF!</v>
      </c>
      <c r="AC941" s="101" t="e">
        <f>Tabla1[[#This Row],[TOTAL CONSUMO AGUA LIMPIA PRODUCCIÓN (m3)]]-Tabla1[[#This Row],[VOLUMEN CONSUMO AGUA LIMPIA LAVANDERIA (m3)]]</f>
        <v>#REF!</v>
      </c>
      <c r="AD941" s="101">
        <v>0</v>
      </c>
      <c r="AE941" s="105"/>
      <c r="AF941" s="105">
        <v>65</v>
      </c>
      <c r="AG941" s="105">
        <v>45</v>
      </c>
      <c r="AH941" s="105">
        <f>Tabla1[[#This Row],[VOLUMEN CONSUMO AGUA LIMPIA LAVANDERIA (m3)]]</f>
        <v>0</v>
      </c>
      <c r="AI941" s="104" t="e">
        <f>Tabla1[[#This Row],[VOLUMEN CONSUMO AGUA LIMPIA LAVANDERIA (m3)]]/Tabla1[[#This Row],[TOTAL CONSUMO AGUA PRODUCCIÓN (m3)]]</f>
        <v>#REF!</v>
      </c>
      <c r="AJ941" s="105">
        <f>'[1]Contadores Por Turno 2026'!D943-'[1]Contadores Por Turno 2026'!D942</f>
        <v>0</v>
      </c>
      <c r="AK941" s="105">
        <v>0</v>
      </c>
      <c r="AL941" s="105"/>
      <c r="AM941" s="105">
        <v>19</v>
      </c>
      <c r="AN941" s="105">
        <v>0</v>
      </c>
      <c r="AO941" s="218">
        <f>'[1]Contadores Por Turno 2026'!R943-'[1]Contadores Por Turno 2026'!R942</f>
        <v>0</v>
      </c>
      <c r="AP941" s="104" t="str">
        <f t="shared" si="8"/>
        <v>%</v>
      </c>
      <c r="AQ941" s="218">
        <v>0</v>
      </c>
      <c r="AR941" s="218">
        <v>8</v>
      </c>
      <c r="AS941" s="105">
        <f>'[1]Contadores Por Turno 2026'!L943-'[1]Contadores Por Turno 2026'!L942</f>
        <v>0</v>
      </c>
      <c r="AT941" s="218" t="e">
        <f>#REF!-#REF!</f>
        <v>#REF!</v>
      </c>
      <c r="AU941" s="102">
        <f>'[1]Contadores Por Turno 2026'!U943-'[1]Contadores Por Turno 2026'!U942</f>
        <v>0</v>
      </c>
      <c r="AV941" s="102">
        <f>'[1]Contadores Por Turno 2026'!V943-'[1]Contadores Por Turno 2026'!V942</f>
        <v>0</v>
      </c>
      <c r="AW941" s="102">
        <f>'[1]Contadores Por Turno 2026'!W943-'[1]Contadores Por Turno 2026'!W942</f>
        <v>0</v>
      </c>
      <c r="AX941" s="102"/>
      <c r="AY941" s="345">
        <f>('[1]Contadores Por Turno 2026'!AD943-'[1]Contadores Por Turno 2026'!AD942)</f>
        <v>0</v>
      </c>
      <c r="AZ941" s="345">
        <f>('[1]Contadores Por Turno 2026'!S943-'[1]Contadores Por Turno 2026'!S942)/1000</f>
        <v>0</v>
      </c>
      <c r="BA941" s="225"/>
      <c r="BB941" s="4"/>
    </row>
    <row r="942" spans="1:54" ht="15.75" thickBot="1" x14ac:dyDescent="0.3">
      <c r="A942" s="23">
        <f>+A941</f>
        <v>46336</v>
      </c>
      <c r="B942" s="17">
        <v>2</v>
      </c>
      <c r="C942" s="17">
        <f>WEEKNUM(Tabla1[[#This Row],[FECHA]],2)</f>
        <v>46</v>
      </c>
      <c r="D942" s="17">
        <f>DAY(Tabla1[[#This Row],[FECHA]])</f>
        <v>10</v>
      </c>
      <c r="E942" s="17" t="e">
        <f>#REF!-#REF!</f>
        <v>#REF!</v>
      </c>
      <c r="F942" s="17" t="e">
        <f>#REF!-#REF!</f>
        <v>#REF!</v>
      </c>
      <c r="H94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2" s="17">
        <f>('[1]Contadores Por Turno 2026'!C944-'[1]Contadores Por Turno 2026'!C943)*10</f>
        <v>0</v>
      </c>
      <c r="J942" s="59">
        <f>Tabla1[[#This Row],[ENTRADA RO 1 (m3)]]</f>
        <v>0</v>
      </c>
      <c r="K942" s="59">
        <f>Tabla1[[#This Row],[RECHAZO ETAPA 1 (m3)]]</f>
        <v>0</v>
      </c>
      <c r="L942" s="59">
        <f>Tabla1[[#This Row],[PERMEADO ETAPA 1  (m3)]]</f>
        <v>0</v>
      </c>
      <c r="M942" s="58" t="e">
        <f>1-(Tabla1[[#This Row],[VOLUMEN ENVIADO A RO (m3)]]-Tabla1[[#This Row],[VOLUMEN ENVIADO PERMEADO RO (m3)]])/Tabla1[[#This Row],[VOLUMEN ENVIADO A RO (m3)]]</f>
        <v>#DIV/0!</v>
      </c>
      <c r="N942" s="59">
        <f>('[1]Contadores Por Turno 2026'!N944-'[1]Contadores Por Turno 2026'!N943)/1000</f>
        <v>0</v>
      </c>
      <c r="O942" s="59">
        <f>('[1]Contadores Por Turno 2026'!O944-'[1]Contadores Por Turno 2026'!O943)</f>
        <v>0</v>
      </c>
      <c r="P942" s="59">
        <f>+Tabla1[[#This Row],[ENTRADA RO 1 (m3)]]-Tabla1[[#This Row],[PERMEADO ETAPA 1  (m3)]]</f>
        <v>0</v>
      </c>
      <c r="Q942" s="58" t="e">
        <f>1-(Tabla1[[#This Row],[VOLUMEN ENVIADO A RO (m3)]]-Tabla1[[#This Row],[VOLUMEN ENVIADO PERMEADO RO (m3)]])/Tabla1[[#This Row],[VOLUMEN ENVIADO A RO (m3)]]</f>
        <v>#DIV/0!</v>
      </c>
      <c r="R942" s="59">
        <v>0</v>
      </c>
      <c r="S942" s="59" t="e">
        <f>((#REF!-#REF!))</f>
        <v>#REF!</v>
      </c>
      <c r="T942" s="59" t="e">
        <f>Tabla1[[#This Row],[ENTRADA ETAPA 2 (m3)]]-Tabla1[[#This Row],[PERMEADO ETAPA 2 (m3)]]</f>
        <v>#REF!</v>
      </c>
      <c r="U942" s="58" t="s">
        <v>18</v>
      </c>
      <c r="V942" s="59">
        <f>Tabla1[[#This Row],[VOLUMEN ENVIADO PERMEADO RO (m3)]]</f>
        <v>0</v>
      </c>
      <c r="W942" s="106" t="e">
        <f>Tabla1[[#This Row],[TOTAL CONSUMO AGUA LIMPIA PRODUCCIÓN (m3)]]+Tabla1[[#This Row],[TOTAL CONSUMO AGUA RECHAZO PRODUCCIÓN (m3)]]</f>
        <v>#REF!</v>
      </c>
      <c r="X94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2" s="106">
        <v>0</v>
      </c>
      <c r="Z942" s="106"/>
      <c r="AA942" s="106" t="e">
        <f>+Tabla1[[#This Row],[VOLUMEN CONSUMO AGUA LIMPIA TINTORERIA (m3)]]</f>
        <v>#REF!</v>
      </c>
      <c r="AB942" s="104" t="e">
        <f>Tabla1[[#This Row],[VOLUMEN CONSUMO AGUA LIMPIA TINTORERIA (m3)]]/Tabla1[[#This Row],[TOTAL CONSUMO AGUA PRODUCCIÓN (m3)]]</f>
        <v>#REF!</v>
      </c>
      <c r="AC942" s="106" t="e">
        <f>Tabla1[[#This Row],[TOTAL CONSUMO AGUA LIMPIA PRODUCCIÓN (m3)]]-Tabla1[[#This Row],[VOLUMEN CONSUMO AGUA LIMPIA LAVANDERIA (m3)]]</f>
        <v>#REF!</v>
      </c>
      <c r="AD942" s="106">
        <v>0</v>
      </c>
      <c r="AE942" s="110"/>
      <c r="AF942" s="110">
        <v>65</v>
      </c>
      <c r="AG942" s="110">
        <v>45</v>
      </c>
      <c r="AH942" s="110">
        <f>Tabla1[[#This Row],[VOLUMEN CONSUMO AGUA LIMPIA LAVANDERIA (m3)]]</f>
        <v>0</v>
      </c>
      <c r="AI942" s="104" t="e">
        <f>Tabla1[[#This Row],[VOLUMEN CONSUMO AGUA LIMPIA LAVANDERIA (m3)]]/Tabla1[[#This Row],[TOTAL CONSUMO AGUA PRODUCCIÓN (m3)]]</f>
        <v>#REF!</v>
      </c>
      <c r="AJ942" s="110">
        <f>'[1]Contadores Por Turno 2026'!D944-'[1]Contadores Por Turno 2026'!D943</f>
        <v>0</v>
      </c>
      <c r="AK942" s="110">
        <v>0</v>
      </c>
      <c r="AL942" s="110"/>
      <c r="AM942" s="110">
        <v>19</v>
      </c>
      <c r="AN942" s="110">
        <v>0</v>
      </c>
      <c r="AO942" s="219">
        <f>'[1]Contadores Por Turno 2026'!R944-'[1]Contadores Por Turno 2026'!R943</f>
        <v>0</v>
      </c>
      <c r="AP942" s="109" t="str">
        <f t="shared" si="8"/>
        <v>%</v>
      </c>
      <c r="AQ942" s="219">
        <v>1890</v>
      </c>
      <c r="AR942" s="219">
        <v>8</v>
      </c>
      <c r="AS942" s="110">
        <f>'[1]Contadores Por Turno 2026'!L944-'[1]Contadores Por Turno 2026'!L943</f>
        <v>0</v>
      </c>
      <c r="AT942" s="219" t="e">
        <f>#REF!-#REF!</f>
        <v>#REF!</v>
      </c>
      <c r="AU942" s="107">
        <f>'[1]Contadores Por Turno 2026'!U944-'[1]Contadores Por Turno 2026'!U943</f>
        <v>0</v>
      </c>
      <c r="AV942" s="107">
        <f>'[1]Contadores Por Turno 2026'!V944-'[1]Contadores Por Turno 2026'!V943</f>
        <v>0</v>
      </c>
      <c r="AW942" s="107">
        <f>'[1]Contadores Por Turno 2026'!W944-'[1]Contadores Por Turno 2026'!W943</f>
        <v>0</v>
      </c>
      <c r="AX942" s="107"/>
      <c r="AY942" s="346">
        <f>('[1]Contadores Por Turno 2026'!AD944-'[1]Contadores Por Turno 2026'!AD943)</f>
        <v>0</v>
      </c>
      <c r="AZ942" s="346">
        <f>('[1]Contadores Por Turno 2026'!S944-'[1]Contadores Por Turno 2026'!S943)/1000</f>
        <v>0</v>
      </c>
      <c r="BA942" s="225"/>
      <c r="BB942" s="4"/>
    </row>
    <row r="943" spans="1:54" ht="15.75" thickBot="1" x14ac:dyDescent="0.3">
      <c r="A943" s="27">
        <f>+A942</f>
        <v>46336</v>
      </c>
      <c r="B943" s="28">
        <v>3</v>
      </c>
      <c r="C943" s="28">
        <f>WEEKNUM(Tabla1[[#This Row],[FECHA]],2)</f>
        <v>46</v>
      </c>
      <c r="D943" s="28">
        <f>DAY(Tabla1[[#This Row],[FECHA]])</f>
        <v>10</v>
      </c>
      <c r="E943" s="28" t="e">
        <f>#REF!-#REF!</f>
        <v>#REF!</v>
      </c>
      <c r="F943" s="28" t="e">
        <f>#REF!-#REF!</f>
        <v>#REF!</v>
      </c>
      <c r="G943" s="28"/>
      <c r="H94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3" s="28">
        <f>('[1]Contadores Por Turno 2026'!C945-'[1]Contadores Por Turno 2026'!C944)*10</f>
        <v>0</v>
      </c>
      <c r="J943" s="61">
        <f>Tabla1[[#This Row],[ENTRADA RO 1 (m3)]]</f>
        <v>0</v>
      </c>
      <c r="K943" s="61">
        <f>Tabla1[[#This Row],[RECHAZO ETAPA 1 (m3)]]</f>
        <v>0</v>
      </c>
      <c r="L943" s="61">
        <f>Tabla1[[#This Row],[PERMEADO ETAPA 1  (m3)]]</f>
        <v>0</v>
      </c>
      <c r="M943" s="60" t="e">
        <f>1-(Tabla1[[#This Row],[VOLUMEN ENVIADO A RO (m3)]]-Tabla1[[#This Row],[VOLUMEN ENVIADO PERMEADO RO (m3)]])/Tabla1[[#This Row],[VOLUMEN ENVIADO A RO (m3)]]</f>
        <v>#DIV/0!</v>
      </c>
      <c r="N943" s="61">
        <f>('[1]Contadores Por Turno 2026'!N945-'[1]Contadores Por Turno 2026'!N944)/1000</f>
        <v>0</v>
      </c>
      <c r="O943" s="61">
        <f>('[1]Contadores Por Turno 2026'!O945-'[1]Contadores Por Turno 2026'!O944)</f>
        <v>0</v>
      </c>
      <c r="P943" s="61">
        <f>+Tabla1[[#This Row],[ENTRADA RO 1 (m3)]]-Tabla1[[#This Row],[PERMEADO ETAPA 1  (m3)]]</f>
        <v>0</v>
      </c>
      <c r="Q943" s="60" t="e">
        <f>1-(Tabla1[[#This Row],[VOLUMEN ENVIADO A RO (m3)]]-Tabla1[[#This Row],[VOLUMEN ENVIADO PERMEADO RO (m3)]])/Tabla1[[#This Row],[VOLUMEN ENVIADO A RO (m3)]]</f>
        <v>#DIV/0!</v>
      </c>
      <c r="R943" s="61">
        <v>0</v>
      </c>
      <c r="S943" s="61" t="e">
        <f>((#REF!-#REF!))</f>
        <v>#REF!</v>
      </c>
      <c r="T943" s="61" t="e">
        <f>Tabla1[[#This Row],[ENTRADA ETAPA 2 (m3)]]-Tabla1[[#This Row],[PERMEADO ETAPA 2 (m3)]]</f>
        <v>#REF!</v>
      </c>
      <c r="U943" s="60" t="s">
        <v>18</v>
      </c>
      <c r="V943" s="61">
        <f>Tabla1[[#This Row],[VOLUMEN ENVIADO PERMEADO RO (m3)]]</f>
        <v>0</v>
      </c>
      <c r="W943" s="111" t="e">
        <f>Tabla1[[#This Row],[TOTAL CONSUMO AGUA LIMPIA PRODUCCIÓN (m3)]]+Tabla1[[#This Row],[TOTAL CONSUMO AGUA RECHAZO PRODUCCIÓN (m3)]]</f>
        <v>#REF!</v>
      </c>
      <c r="X94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3" s="111">
        <v>0</v>
      </c>
      <c r="Z943" s="111"/>
      <c r="AA943" s="111" t="e">
        <f>+Tabla1[[#This Row],[VOLUMEN CONSUMO AGUA LIMPIA TINTORERIA (m3)]]</f>
        <v>#REF!</v>
      </c>
      <c r="AB943" s="104" t="e">
        <f>Tabla1[[#This Row],[VOLUMEN CONSUMO AGUA LIMPIA TINTORERIA (m3)]]/Tabla1[[#This Row],[TOTAL CONSUMO AGUA PRODUCCIÓN (m3)]]</f>
        <v>#REF!</v>
      </c>
      <c r="AC943" s="111" t="e">
        <f>Tabla1[[#This Row],[TOTAL CONSUMO AGUA LIMPIA PRODUCCIÓN (m3)]]-Tabla1[[#This Row],[VOLUMEN CONSUMO AGUA LIMPIA LAVANDERIA (m3)]]</f>
        <v>#REF!</v>
      </c>
      <c r="AD943" s="111">
        <v>0</v>
      </c>
      <c r="AE943" s="115"/>
      <c r="AF943" s="115">
        <v>65</v>
      </c>
      <c r="AG943" s="115">
        <v>45</v>
      </c>
      <c r="AH943" s="115">
        <f>Tabla1[[#This Row],[VOLUMEN CONSUMO AGUA LIMPIA LAVANDERIA (m3)]]</f>
        <v>0</v>
      </c>
      <c r="AI943" s="104" t="e">
        <f>Tabla1[[#This Row],[VOLUMEN CONSUMO AGUA LIMPIA LAVANDERIA (m3)]]/Tabla1[[#This Row],[TOTAL CONSUMO AGUA PRODUCCIÓN (m3)]]</f>
        <v>#REF!</v>
      </c>
      <c r="AJ943" s="115">
        <f>'[1]Contadores Por Turno 2026'!D945-'[1]Contadores Por Turno 2026'!D944</f>
        <v>0</v>
      </c>
      <c r="AK943" s="115">
        <v>0</v>
      </c>
      <c r="AL943" s="115"/>
      <c r="AM943" s="115">
        <v>19</v>
      </c>
      <c r="AN943" s="115">
        <v>0</v>
      </c>
      <c r="AO943" s="220">
        <f>'[1]Contadores Por Turno 2026'!R945-'[1]Contadores Por Turno 2026'!R944</f>
        <v>0</v>
      </c>
      <c r="AP943" s="114" t="str">
        <f t="shared" si="8"/>
        <v>%</v>
      </c>
      <c r="AQ943" s="220">
        <v>0</v>
      </c>
      <c r="AR943" s="220">
        <v>8</v>
      </c>
      <c r="AS943" s="115">
        <f>'[1]Contadores Por Turno 2026'!L945-'[1]Contadores Por Turno 2026'!L944</f>
        <v>0</v>
      </c>
      <c r="AT943" s="220" t="e">
        <f>#REF!-#REF!</f>
        <v>#REF!</v>
      </c>
      <c r="AU943" s="112">
        <f>'[1]Contadores Por Turno 2026'!U945-'[1]Contadores Por Turno 2026'!U944</f>
        <v>0</v>
      </c>
      <c r="AV943" s="112">
        <f>'[1]Contadores Por Turno 2026'!V945-'[1]Contadores Por Turno 2026'!V944</f>
        <v>0</v>
      </c>
      <c r="AW943" s="112">
        <f>'[1]Contadores Por Turno 2026'!W945-'[1]Contadores Por Turno 2026'!W944</f>
        <v>0</v>
      </c>
      <c r="AX943" s="112"/>
      <c r="AY943" s="112">
        <f>('[1]Contadores Por Turno 2026'!AD945-'[1]Contadores Por Turno 2026'!AD944)</f>
        <v>0</v>
      </c>
      <c r="AZ943" s="112">
        <f>('[1]Contadores Por Turno 2026'!S945-'[1]Contadores Por Turno 2026'!S944)/1000</f>
        <v>0</v>
      </c>
      <c r="BA943" s="225"/>
      <c r="BB943" s="4"/>
    </row>
    <row r="944" spans="1:54" ht="15.75" thickBot="1" x14ac:dyDescent="0.3">
      <c r="A944" s="25">
        <f>+A943+1</f>
        <v>46337</v>
      </c>
      <c r="B944" s="26">
        <v>1</v>
      </c>
      <c r="C944" s="26">
        <f>WEEKNUM(Tabla1[[#This Row],[FECHA]],2)</f>
        <v>46</v>
      </c>
      <c r="D944" s="26">
        <f>DAY(Tabla1[[#This Row],[FECHA]])</f>
        <v>11</v>
      </c>
      <c r="E944" s="26" t="e">
        <f>#REF!-#REF!</f>
        <v>#REF!</v>
      </c>
      <c r="F944" s="26" t="e">
        <f>#REF!-#REF!</f>
        <v>#REF!</v>
      </c>
      <c r="G944" s="26"/>
      <c r="H94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4" s="26">
        <f>('[1]Contadores Por Turno 2026'!C946-'[1]Contadores Por Turno 2026'!C945)*10</f>
        <v>0</v>
      </c>
      <c r="J944" s="57">
        <f>Tabla1[[#This Row],[ENTRADA RO 1 (m3)]]</f>
        <v>0</v>
      </c>
      <c r="K944" s="57">
        <f>Tabla1[[#This Row],[RECHAZO ETAPA 1 (m3)]]</f>
        <v>0</v>
      </c>
      <c r="L944" s="57">
        <f>Tabla1[[#This Row],[PERMEADO ETAPA 1  (m3)]]</f>
        <v>0</v>
      </c>
      <c r="M944" s="56" t="e">
        <f>1-(Tabla1[[#This Row],[VOLUMEN ENVIADO A RO (m3)]]-Tabla1[[#This Row],[VOLUMEN ENVIADO PERMEADO RO (m3)]])/Tabla1[[#This Row],[VOLUMEN ENVIADO A RO (m3)]]</f>
        <v>#DIV/0!</v>
      </c>
      <c r="N944" s="57">
        <f>('[1]Contadores Por Turno 2026'!N946-'[1]Contadores Por Turno 2026'!N945)/1000</f>
        <v>0</v>
      </c>
      <c r="O944" s="57">
        <f>('[1]Contadores Por Turno 2026'!O946-'[1]Contadores Por Turno 2026'!O945)</f>
        <v>0</v>
      </c>
      <c r="P944" s="57">
        <f>+Tabla1[[#This Row],[ENTRADA RO 1 (m3)]]-Tabla1[[#This Row],[PERMEADO ETAPA 1  (m3)]]</f>
        <v>0</v>
      </c>
      <c r="Q944" s="56" t="e">
        <f>1-(Tabla1[[#This Row],[VOLUMEN ENVIADO A RO (m3)]]-Tabla1[[#This Row],[VOLUMEN ENVIADO PERMEADO RO (m3)]])/Tabla1[[#This Row],[VOLUMEN ENVIADO A RO (m3)]]</f>
        <v>#DIV/0!</v>
      </c>
      <c r="R944" s="57">
        <v>0</v>
      </c>
      <c r="S944" s="57" t="e">
        <f>((#REF!-#REF!))</f>
        <v>#REF!</v>
      </c>
      <c r="T944" s="57" t="e">
        <f>Tabla1[[#This Row],[ENTRADA ETAPA 2 (m3)]]-Tabla1[[#This Row],[PERMEADO ETAPA 2 (m3)]]</f>
        <v>#REF!</v>
      </c>
      <c r="U944" s="56" t="s">
        <v>18</v>
      </c>
      <c r="V944" s="57">
        <f>Tabla1[[#This Row],[VOLUMEN ENVIADO PERMEADO RO (m3)]]</f>
        <v>0</v>
      </c>
      <c r="W944" s="101" t="e">
        <f>Tabla1[[#This Row],[TOTAL CONSUMO AGUA LIMPIA PRODUCCIÓN (m3)]]+Tabla1[[#This Row],[TOTAL CONSUMO AGUA RECHAZO PRODUCCIÓN (m3)]]</f>
        <v>#REF!</v>
      </c>
      <c r="X94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44" s="101">
        <v>0</v>
      </c>
      <c r="Z944" s="101"/>
      <c r="AA944" s="101" t="e">
        <f>+Tabla1[[#This Row],[VOLUMEN CONSUMO AGUA LIMPIA TINTORERIA (m3)]]</f>
        <v>#REF!</v>
      </c>
      <c r="AB944" s="104" t="e">
        <f>Tabla1[[#This Row],[VOLUMEN CONSUMO AGUA LIMPIA TINTORERIA (m3)]]/Tabla1[[#This Row],[TOTAL CONSUMO AGUA PRODUCCIÓN (m3)]]</f>
        <v>#REF!</v>
      </c>
      <c r="AC944" s="101" t="e">
        <f>Tabla1[[#This Row],[TOTAL CONSUMO AGUA LIMPIA PRODUCCIÓN (m3)]]-Tabla1[[#This Row],[VOLUMEN CONSUMO AGUA LIMPIA LAVANDERIA (m3)]]</f>
        <v>#REF!</v>
      </c>
      <c r="AD944" s="101">
        <v>0</v>
      </c>
      <c r="AE944" s="105"/>
      <c r="AF944" s="105">
        <v>65</v>
      </c>
      <c r="AG944" s="105">
        <v>45</v>
      </c>
      <c r="AH944" s="105">
        <f>Tabla1[[#This Row],[VOLUMEN CONSUMO AGUA LIMPIA LAVANDERIA (m3)]]</f>
        <v>0</v>
      </c>
      <c r="AI944" s="104" t="e">
        <f>Tabla1[[#This Row],[VOLUMEN CONSUMO AGUA LIMPIA LAVANDERIA (m3)]]/Tabla1[[#This Row],[TOTAL CONSUMO AGUA PRODUCCIÓN (m3)]]</f>
        <v>#REF!</v>
      </c>
      <c r="AJ944" s="105">
        <f>'[1]Contadores Por Turno 2026'!D946-'[1]Contadores Por Turno 2026'!D945</f>
        <v>0</v>
      </c>
      <c r="AK944" s="105">
        <v>0</v>
      </c>
      <c r="AL944" s="105"/>
      <c r="AM944" s="105">
        <v>19</v>
      </c>
      <c r="AN944" s="105">
        <v>0</v>
      </c>
      <c r="AO944" s="218">
        <f>'[1]Contadores Por Turno 2026'!R946-'[1]Contadores Por Turno 2026'!R945</f>
        <v>0</v>
      </c>
      <c r="AP944" s="104" t="str">
        <f t="shared" si="8"/>
        <v>%</v>
      </c>
      <c r="AQ944" s="218">
        <v>0</v>
      </c>
      <c r="AR944" s="218">
        <v>8</v>
      </c>
      <c r="AS944" s="105">
        <f>'[1]Contadores Por Turno 2026'!L946-'[1]Contadores Por Turno 2026'!L945</f>
        <v>0</v>
      </c>
      <c r="AT944" s="218" t="e">
        <f>#REF!-#REF!</f>
        <v>#REF!</v>
      </c>
      <c r="AU944" s="102">
        <f>'[1]Contadores Por Turno 2026'!U946-'[1]Contadores Por Turno 2026'!U945</f>
        <v>0</v>
      </c>
      <c r="AV944" s="102">
        <f>'[1]Contadores Por Turno 2026'!V946-'[1]Contadores Por Turno 2026'!V945</f>
        <v>0</v>
      </c>
      <c r="AW944" s="102">
        <f>'[1]Contadores Por Turno 2026'!W946-'[1]Contadores Por Turno 2026'!W945</f>
        <v>0</v>
      </c>
      <c r="AX944" s="102"/>
      <c r="AY944" s="345">
        <f>('[1]Contadores Por Turno 2026'!AD946-'[1]Contadores Por Turno 2026'!AD945)</f>
        <v>0</v>
      </c>
      <c r="AZ944" s="345">
        <f>('[1]Contadores Por Turno 2026'!S946-'[1]Contadores Por Turno 2026'!S945)/1000</f>
        <v>0</v>
      </c>
      <c r="BA944" s="225"/>
      <c r="BB944" s="4"/>
    </row>
    <row r="945" spans="1:60" ht="15.75" thickBot="1" x14ac:dyDescent="0.3">
      <c r="A945" s="23">
        <f>+A944</f>
        <v>46337</v>
      </c>
      <c r="B945" s="17">
        <v>2</v>
      </c>
      <c r="C945" s="17">
        <f>WEEKNUM(Tabla1[[#This Row],[FECHA]],2)</f>
        <v>46</v>
      </c>
      <c r="D945" s="17">
        <f>DAY(Tabla1[[#This Row],[FECHA]])</f>
        <v>11</v>
      </c>
      <c r="E945" s="17" t="e">
        <f>#REF!-#REF!</f>
        <v>#REF!</v>
      </c>
      <c r="F945" s="17" t="e">
        <f>#REF!-#REF!</f>
        <v>#REF!</v>
      </c>
      <c r="H94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5" s="17">
        <f>('[1]Contadores Por Turno 2026'!C947-'[1]Contadores Por Turno 2026'!C946)*10</f>
        <v>0</v>
      </c>
      <c r="J945" s="59">
        <f>Tabla1[[#This Row],[ENTRADA RO 1 (m3)]]</f>
        <v>0</v>
      </c>
      <c r="K945" s="59">
        <f>Tabla1[[#This Row],[RECHAZO ETAPA 1 (m3)]]</f>
        <v>0</v>
      </c>
      <c r="L945" s="59">
        <f>Tabla1[[#This Row],[PERMEADO ETAPA 1  (m3)]]</f>
        <v>0</v>
      </c>
      <c r="M945" s="58" t="e">
        <f>1-(Tabla1[[#This Row],[VOLUMEN ENVIADO A RO (m3)]]-Tabla1[[#This Row],[VOLUMEN ENVIADO PERMEADO RO (m3)]])/Tabla1[[#This Row],[VOLUMEN ENVIADO A RO (m3)]]</f>
        <v>#DIV/0!</v>
      </c>
      <c r="N945" s="59">
        <f>('[1]Contadores Por Turno 2026'!N947-'[1]Contadores Por Turno 2026'!N946)/1000</f>
        <v>0</v>
      </c>
      <c r="O945" s="59">
        <f>('[1]Contadores Por Turno 2026'!O947-'[1]Contadores Por Turno 2026'!O946)</f>
        <v>0</v>
      </c>
      <c r="P945" s="59">
        <f>+Tabla1[[#This Row],[ENTRADA RO 1 (m3)]]-Tabla1[[#This Row],[PERMEADO ETAPA 1  (m3)]]</f>
        <v>0</v>
      </c>
      <c r="Q945" s="58" t="e">
        <f>1-(Tabla1[[#This Row],[VOLUMEN ENVIADO A RO (m3)]]-Tabla1[[#This Row],[VOLUMEN ENVIADO PERMEADO RO (m3)]])/Tabla1[[#This Row],[VOLUMEN ENVIADO A RO (m3)]]</f>
        <v>#DIV/0!</v>
      </c>
      <c r="R945" s="59">
        <v>0</v>
      </c>
      <c r="S945" s="59" t="e">
        <f>((#REF!-#REF!))</f>
        <v>#REF!</v>
      </c>
      <c r="T945" s="59" t="e">
        <f>Tabla1[[#This Row],[ENTRADA ETAPA 2 (m3)]]-Tabla1[[#This Row],[PERMEADO ETAPA 2 (m3)]]</f>
        <v>#REF!</v>
      </c>
      <c r="U945" s="58" t="s">
        <v>18</v>
      </c>
      <c r="V945" s="59">
        <f>Tabla1[[#This Row],[VOLUMEN ENVIADO PERMEADO RO (m3)]]</f>
        <v>0</v>
      </c>
      <c r="W945" s="106" t="e">
        <f>Tabla1[[#This Row],[TOTAL CONSUMO AGUA LIMPIA PRODUCCIÓN (m3)]]+Tabla1[[#This Row],[TOTAL CONSUMO AGUA RECHAZO PRODUCCIÓN (m3)]]</f>
        <v>#REF!</v>
      </c>
      <c r="X94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5" s="106">
        <v>0</v>
      </c>
      <c r="Z945" s="106"/>
      <c r="AA945" s="106" t="e">
        <f>+Tabla1[[#This Row],[VOLUMEN CONSUMO AGUA LIMPIA TINTORERIA (m3)]]</f>
        <v>#REF!</v>
      </c>
      <c r="AB945" s="104" t="e">
        <f>Tabla1[[#This Row],[VOLUMEN CONSUMO AGUA LIMPIA TINTORERIA (m3)]]/Tabla1[[#This Row],[TOTAL CONSUMO AGUA PRODUCCIÓN (m3)]]</f>
        <v>#REF!</v>
      </c>
      <c r="AC945" s="106" t="e">
        <f>Tabla1[[#This Row],[TOTAL CONSUMO AGUA LIMPIA PRODUCCIÓN (m3)]]-Tabla1[[#This Row],[VOLUMEN CONSUMO AGUA LIMPIA LAVANDERIA (m3)]]</f>
        <v>#REF!</v>
      </c>
      <c r="AD945" s="106">
        <v>0</v>
      </c>
      <c r="AE945" s="110"/>
      <c r="AF945" s="110">
        <v>65</v>
      </c>
      <c r="AG945" s="110">
        <v>45</v>
      </c>
      <c r="AH945" s="110">
        <f>Tabla1[[#This Row],[VOLUMEN CONSUMO AGUA LIMPIA LAVANDERIA (m3)]]</f>
        <v>0</v>
      </c>
      <c r="AI945" s="104" t="e">
        <f>Tabla1[[#This Row],[VOLUMEN CONSUMO AGUA LIMPIA LAVANDERIA (m3)]]/Tabla1[[#This Row],[TOTAL CONSUMO AGUA PRODUCCIÓN (m3)]]</f>
        <v>#REF!</v>
      </c>
      <c r="AJ945" s="110">
        <f>'[1]Contadores Por Turno 2026'!D947-'[1]Contadores Por Turno 2026'!D946</f>
        <v>0</v>
      </c>
      <c r="AK945" s="110">
        <v>0</v>
      </c>
      <c r="AL945" s="110"/>
      <c r="AM945" s="110">
        <v>19</v>
      </c>
      <c r="AN945" s="110">
        <v>0</v>
      </c>
      <c r="AO945" s="219">
        <f>'[1]Contadores Por Turno 2026'!R947-'[1]Contadores Por Turno 2026'!R946</f>
        <v>0</v>
      </c>
      <c r="AP945" s="109" t="str">
        <f t="shared" si="8"/>
        <v>%</v>
      </c>
      <c r="AQ945" s="219">
        <v>1269</v>
      </c>
      <c r="AR945" s="219">
        <v>8</v>
      </c>
      <c r="AS945" s="110">
        <f>'[1]Contadores Por Turno 2026'!L947-'[1]Contadores Por Turno 2026'!L946</f>
        <v>0</v>
      </c>
      <c r="AT945" s="219" t="e">
        <f>#REF!-#REF!</f>
        <v>#REF!</v>
      </c>
      <c r="AU945" s="107">
        <f>'[1]Contadores Por Turno 2026'!U947-'[1]Contadores Por Turno 2026'!U946</f>
        <v>0</v>
      </c>
      <c r="AV945" s="107">
        <f>'[1]Contadores Por Turno 2026'!V947-'[1]Contadores Por Turno 2026'!V946</f>
        <v>0</v>
      </c>
      <c r="AW945" s="107">
        <f>'[1]Contadores Por Turno 2026'!W947-'[1]Contadores Por Turno 2026'!W946</f>
        <v>0</v>
      </c>
      <c r="AX945" s="107"/>
      <c r="AY945" s="346">
        <f>('[1]Contadores Por Turno 2026'!AD947-'[1]Contadores Por Turno 2026'!AD946)</f>
        <v>0</v>
      </c>
      <c r="AZ945" s="346">
        <f>('[1]Contadores Por Turno 2026'!S947-'[1]Contadores Por Turno 2026'!S946)/1000</f>
        <v>0</v>
      </c>
      <c r="BA945" s="225"/>
      <c r="BB945" s="4"/>
    </row>
    <row r="946" spans="1:60" ht="15.75" thickBot="1" x14ac:dyDescent="0.3">
      <c r="A946" s="27">
        <f>+A945</f>
        <v>46337</v>
      </c>
      <c r="B946" s="28">
        <v>3</v>
      </c>
      <c r="C946" s="28">
        <f>WEEKNUM(Tabla1[[#This Row],[FECHA]],2)</f>
        <v>46</v>
      </c>
      <c r="D946" s="28">
        <f>DAY(Tabla1[[#This Row],[FECHA]])</f>
        <v>11</v>
      </c>
      <c r="E946" s="28" t="e">
        <f>#REF!-#REF!</f>
        <v>#REF!</v>
      </c>
      <c r="F946" s="28" t="e">
        <f>#REF!-#REF!</f>
        <v>#REF!</v>
      </c>
      <c r="G946" s="28"/>
      <c r="H94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6" s="28">
        <f>('[1]Contadores Por Turno 2026'!C948-'[1]Contadores Por Turno 2026'!C947)*10</f>
        <v>0</v>
      </c>
      <c r="J946" s="61">
        <f>Tabla1[[#This Row],[ENTRADA RO 1 (m3)]]</f>
        <v>0</v>
      </c>
      <c r="K946" s="61">
        <f>Tabla1[[#This Row],[RECHAZO ETAPA 1 (m3)]]</f>
        <v>0</v>
      </c>
      <c r="L946" s="61">
        <f>Tabla1[[#This Row],[PERMEADO ETAPA 1  (m3)]]</f>
        <v>0</v>
      </c>
      <c r="M946" s="60" t="e">
        <f>1-(Tabla1[[#This Row],[VOLUMEN ENVIADO A RO (m3)]]-Tabla1[[#This Row],[VOLUMEN ENVIADO PERMEADO RO (m3)]])/Tabla1[[#This Row],[VOLUMEN ENVIADO A RO (m3)]]</f>
        <v>#DIV/0!</v>
      </c>
      <c r="N946" s="61">
        <f>('[1]Contadores Por Turno 2026'!N948-'[1]Contadores Por Turno 2026'!N947)/1000</f>
        <v>0</v>
      </c>
      <c r="O946" s="61">
        <f>('[1]Contadores Por Turno 2026'!O948-'[1]Contadores Por Turno 2026'!O947)</f>
        <v>0</v>
      </c>
      <c r="P946" s="61">
        <f>+Tabla1[[#This Row],[ENTRADA RO 1 (m3)]]-Tabla1[[#This Row],[PERMEADO ETAPA 1  (m3)]]</f>
        <v>0</v>
      </c>
      <c r="Q946" s="60" t="e">
        <f>1-(Tabla1[[#This Row],[VOLUMEN ENVIADO A RO (m3)]]-Tabla1[[#This Row],[VOLUMEN ENVIADO PERMEADO RO (m3)]])/Tabla1[[#This Row],[VOLUMEN ENVIADO A RO (m3)]]</f>
        <v>#DIV/0!</v>
      </c>
      <c r="R946" s="61">
        <v>0</v>
      </c>
      <c r="S946" s="61" t="e">
        <f>((#REF!-#REF!))</f>
        <v>#REF!</v>
      </c>
      <c r="T946" s="61" t="e">
        <f>Tabla1[[#This Row],[ENTRADA ETAPA 2 (m3)]]-Tabla1[[#This Row],[PERMEADO ETAPA 2 (m3)]]</f>
        <v>#REF!</v>
      </c>
      <c r="U946" s="60" t="s">
        <v>18</v>
      </c>
      <c r="V946" s="61">
        <f>Tabla1[[#This Row],[VOLUMEN ENVIADO PERMEADO RO (m3)]]</f>
        <v>0</v>
      </c>
      <c r="W946" s="111" t="e">
        <f>Tabla1[[#This Row],[TOTAL CONSUMO AGUA LIMPIA PRODUCCIÓN (m3)]]+Tabla1[[#This Row],[TOTAL CONSUMO AGUA RECHAZO PRODUCCIÓN (m3)]]</f>
        <v>#REF!</v>
      </c>
      <c r="X94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6" s="111">
        <v>0</v>
      </c>
      <c r="Z946" s="111"/>
      <c r="AA946" s="111" t="e">
        <f>+Tabla1[[#This Row],[VOLUMEN CONSUMO AGUA LIMPIA TINTORERIA (m3)]]</f>
        <v>#REF!</v>
      </c>
      <c r="AB946" s="104" t="e">
        <f>Tabla1[[#This Row],[VOLUMEN CONSUMO AGUA LIMPIA TINTORERIA (m3)]]/Tabla1[[#This Row],[TOTAL CONSUMO AGUA PRODUCCIÓN (m3)]]</f>
        <v>#REF!</v>
      </c>
      <c r="AC946" s="111" t="e">
        <f>Tabla1[[#This Row],[TOTAL CONSUMO AGUA LIMPIA PRODUCCIÓN (m3)]]-Tabla1[[#This Row],[VOLUMEN CONSUMO AGUA LIMPIA LAVANDERIA (m3)]]</f>
        <v>#REF!</v>
      </c>
      <c r="AD946" s="111">
        <v>0</v>
      </c>
      <c r="AE946" s="115"/>
      <c r="AF946" s="115">
        <v>65</v>
      </c>
      <c r="AG946" s="115">
        <v>45</v>
      </c>
      <c r="AH946" s="115">
        <f>Tabla1[[#This Row],[VOLUMEN CONSUMO AGUA LIMPIA LAVANDERIA (m3)]]</f>
        <v>0</v>
      </c>
      <c r="AI946" s="104" t="e">
        <f>Tabla1[[#This Row],[VOLUMEN CONSUMO AGUA LIMPIA LAVANDERIA (m3)]]/Tabla1[[#This Row],[TOTAL CONSUMO AGUA PRODUCCIÓN (m3)]]</f>
        <v>#REF!</v>
      </c>
      <c r="AJ946" s="115">
        <f>'[1]Contadores Por Turno 2026'!D948-'[1]Contadores Por Turno 2026'!D947</f>
        <v>0</v>
      </c>
      <c r="AK946" s="115">
        <v>0</v>
      </c>
      <c r="AL946" s="115"/>
      <c r="AM946" s="115">
        <v>19</v>
      </c>
      <c r="AN946" s="115">
        <v>0</v>
      </c>
      <c r="AO946" s="220">
        <f>'[1]Contadores Por Turno 2026'!R948-'[1]Contadores Por Turno 2026'!R947</f>
        <v>0</v>
      </c>
      <c r="AP946" s="114" t="str">
        <f t="shared" si="8"/>
        <v>%</v>
      </c>
      <c r="AQ946" s="220">
        <v>0</v>
      </c>
      <c r="AR946" s="220">
        <v>8</v>
      </c>
      <c r="AS946" s="115">
        <f>'[1]Contadores Por Turno 2026'!L948-'[1]Contadores Por Turno 2026'!L947</f>
        <v>0</v>
      </c>
      <c r="AT946" s="220" t="e">
        <f>#REF!-#REF!</f>
        <v>#REF!</v>
      </c>
      <c r="AU946" s="112">
        <f>'[1]Contadores Por Turno 2026'!U948-'[1]Contadores Por Turno 2026'!U947</f>
        <v>0</v>
      </c>
      <c r="AV946" s="112">
        <f>'[1]Contadores Por Turno 2026'!V948-'[1]Contadores Por Turno 2026'!V947</f>
        <v>0</v>
      </c>
      <c r="AW946" s="112">
        <f>'[1]Contadores Por Turno 2026'!W948-'[1]Contadores Por Turno 2026'!W947</f>
        <v>0</v>
      </c>
      <c r="AX946" s="112"/>
      <c r="AY946" s="112">
        <f>('[1]Contadores Por Turno 2026'!AD948-'[1]Contadores Por Turno 2026'!AD947)</f>
        <v>0</v>
      </c>
      <c r="AZ946" s="112">
        <f>('[1]Contadores Por Turno 2026'!S948-'[1]Contadores Por Turno 2026'!S947)/1000</f>
        <v>0</v>
      </c>
      <c r="BA946" s="225"/>
      <c r="BB946" s="4"/>
    </row>
    <row r="947" spans="1:60" s="242" customFormat="1" ht="15.75" thickBot="1" x14ac:dyDescent="0.3">
      <c r="A947" s="25">
        <f>+A946+1</f>
        <v>46338</v>
      </c>
      <c r="B947" s="311">
        <v>1</v>
      </c>
      <c r="C947" s="311">
        <f>WEEKNUM(Tabla1[[#This Row],[FECHA]],2)</f>
        <v>46</v>
      </c>
      <c r="D947" s="311">
        <f>DAY(Tabla1[[#This Row],[FECHA]])</f>
        <v>12</v>
      </c>
      <c r="E947" s="311" t="e">
        <f>#REF!-#REF!</f>
        <v>#REF!</v>
      </c>
      <c r="F947" s="311" t="e">
        <f>#REF!-#REF!</f>
        <v>#REF!</v>
      </c>
      <c r="G947" s="311"/>
      <c r="H947" s="311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7" s="311">
        <f>('[1]Contadores Por Turno 2026'!C949-'[1]Contadores Por Turno 2026'!C948)*10</f>
        <v>0</v>
      </c>
      <c r="J947" s="312">
        <f>Tabla1[[#This Row],[ENTRADA RO 1 (m3)]]</f>
        <v>0</v>
      </c>
      <c r="K947" s="312">
        <f>Tabla1[[#This Row],[RECHAZO ETAPA 1 (m3)]]</f>
        <v>0</v>
      </c>
      <c r="L947" s="312">
        <f>Tabla1[[#This Row],[PERMEADO ETAPA 1  (m3)]]</f>
        <v>0</v>
      </c>
      <c r="M947" s="317" t="e">
        <f>1-(Tabla1[[#This Row],[VOLUMEN ENVIADO A RO (m3)]]-Tabla1[[#This Row],[VOLUMEN ENVIADO PERMEADO RO (m3)]])/Tabla1[[#This Row],[VOLUMEN ENVIADO A RO (m3)]]</f>
        <v>#DIV/0!</v>
      </c>
      <c r="N947" s="312">
        <f>('[1]Contadores Por Turno 2026'!N949-'[1]Contadores Por Turno 2026'!N948)/1000</f>
        <v>0</v>
      </c>
      <c r="O947" s="312">
        <f>('[1]Contadores Por Turno 2026'!O949-'[1]Contadores Por Turno 2026'!O948)</f>
        <v>0</v>
      </c>
      <c r="P947" s="312">
        <f>+Tabla1[[#This Row],[ENTRADA RO 1 (m3)]]-Tabla1[[#This Row],[PERMEADO ETAPA 1  (m3)]]</f>
        <v>0</v>
      </c>
      <c r="Q947" s="317" t="e">
        <f>1-(Tabla1[[#This Row],[VOLUMEN ENVIADO A RO (m3)]]-Tabla1[[#This Row],[VOLUMEN ENVIADO PERMEADO RO (m3)]])/Tabla1[[#This Row],[VOLUMEN ENVIADO A RO (m3)]]</f>
        <v>#DIV/0!</v>
      </c>
      <c r="R947" s="312">
        <v>0</v>
      </c>
      <c r="S947" s="312" t="e">
        <f>((#REF!-#REF!))</f>
        <v>#REF!</v>
      </c>
      <c r="T947" s="312"/>
      <c r="U947" s="317" t="s">
        <v>18</v>
      </c>
      <c r="V947" s="312">
        <f>Tabla1[[#This Row],[VOLUMEN ENVIADO PERMEADO RO (m3)]]</f>
        <v>0</v>
      </c>
      <c r="W947" s="318" t="e">
        <f>Tabla1[[#This Row],[TOTAL CONSUMO AGUA LIMPIA PRODUCCIÓN (m3)]]+Tabla1[[#This Row],[TOTAL CONSUMO AGUA RECHAZO PRODUCCIÓN (m3)]]</f>
        <v>#REF!</v>
      </c>
      <c r="X947" s="318" t="e">
        <f>+Tabla1[[#This Row],[PERMEADO ETAPA 1  (m3)]]+Tabla1[[#This Row],[VOLUMEN  PTAP POTABLE (m3)2]]+Tabla1[[#This Row],[VOLUMEN CONSUMO ACUEDUCTO (m3)]]+Tabla1[[#This Row],[VOLUMEN CONSUMO CARROTANQUES (m3)]]</f>
        <v>#REF!</v>
      </c>
      <c r="Y947" s="318">
        <v>0</v>
      </c>
      <c r="Z947" s="318"/>
      <c r="AA947" s="318" t="e">
        <f>+Tabla1[[#This Row],[VOLUMEN CONSUMO AGUA LIMPIA TINTORERIA (m3)]]</f>
        <v>#REF!</v>
      </c>
      <c r="AB947" s="104" t="e">
        <f>Tabla1[[#This Row],[VOLUMEN CONSUMO AGUA LIMPIA TINTORERIA (m3)]]/Tabla1[[#This Row],[TOTAL CONSUMO AGUA PRODUCCIÓN (m3)]]</f>
        <v>#REF!</v>
      </c>
      <c r="AC947" s="318" t="e">
        <f>Tabla1[[#This Row],[TOTAL CONSUMO AGUA LIMPIA PRODUCCIÓN (m3)]]-Tabla1[[#This Row],[VOLUMEN CONSUMO AGUA LIMPIA LAVANDERIA (m3)]]</f>
        <v>#REF!</v>
      </c>
      <c r="AD947" s="318">
        <v>0</v>
      </c>
      <c r="AE947" s="319"/>
      <c r="AF947" s="319">
        <v>65</v>
      </c>
      <c r="AG947" s="319">
        <v>45</v>
      </c>
      <c r="AH947" s="319">
        <f>Tabla1[[#This Row],[VOLUMEN CONSUMO AGUA LIMPIA LAVANDERIA (m3)]]</f>
        <v>0</v>
      </c>
      <c r="AI947" s="104" t="e">
        <f>Tabla1[[#This Row],[VOLUMEN CONSUMO AGUA LIMPIA LAVANDERIA (m3)]]/Tabla1[[#This Row],[TOTAL CONSUMO AGUA PRODUCCIÓN (m3)]]</f>
        <v>#REF!</v>
      </c>
      <c r="AJ947" s="319">
        <f>'[1]Contadores Por Turno 2026'!D949-'[1]Contadores Por Turno 2026'!D948</f>
        <v>0</v>
      </c>
      <c r="AK947" s="319">
        <v>0</v>
      </c>
      <c r="AL947" s="319"/>
      <c r="AM947" s="319">
        <v>19</v>
      </c>
      <c r="AN947" s="319">
        <v>0</v>
      </c>
      <c r="AO947" s="239">
        <f>'[1]Contadores Por Turno 2026'!R949-'[1]Contadores Por Turno 2026'!R948</f>
        <v>0</v>
      </c>
      <c r="AP947" s="356" t="str">
        <f t="shared" si="8"/>
        <v>%</v>
      </c>
      <c r="AQ947" s="239">
        <v>0</v>
      </c>
      <c r="AR947" s="239">
        <v>8</v>
      </c>
      <c r="AS947" s="319">
        <f>'[1]Contadores Por Turno 2026'!L949-'[1]Contadores Por Turno 2026'!L948</f>
        <v>0</v>
      </c>
      <c r="AT947" s="239" t="e">
        <f>#REF!-#REF!</f>
        <v>#REF!</v>
      </c>
      <c r="AU947" s="321">
        <f>'[1]Contadores Por Turno 2026'!U949-'[1]Contadores Por Turno 2026'!U948</f>
        <v>0</v>
      </c>
      <c r="AV947" s="321">
        <f>'[1]Contadores Por Turno 2026'!V949-'[1]Contadores Por Turno 2026'!V948</f>
        <v>0</v>
      </c>
      <c r="AW947" s="321">
        <f>'[1]Contadores Por Turno 2026'!W949-'[1]Contadores Por Turno 2026'!W948</f>
        <v>0</v>
      </c>
      <c r="AX947" s="321"/>
      <c r="AY947" s="358">
        <f>('[1]Contadores Por Turno 2026'!AD949-'[1]Contadores Por Turno 2026'!AD948)</f>
        <v>0</v>
      </c>
      <c r="AZ947" s="358">
        <f>('[1]Contadores Por Turno 2026'!S949-'[1]Contadores Por Turno 2026'!S948)/1000</f>
        <v>0</v>
      </c>
      <c r="BA947" s="359"/>
      <c r="BB947" s="357"/>
      <c r="BC947" s="240"/>
      <c r="BD947" s="240"/>
      <c r="BE947" s="240"/>
      <c r="BF947" s="240"/>
      <c r="BG947" s="240"/>
      <c r="BH947" s="241"/>
    </row>
    <row r="948" spans="1:60" s="242" customFormat="1" ht="15.75" thickBot="1" x14ac:dyDescent="0.3">
      <c r="A948" s="23">
        <f>+A947</f>
        <v>46338</v>
      </c>
      <c r="B948" s="360">
        <v>2</v>
      </c>
      <c r="C948" s="360">
        <f>WEEKNUM(Tabla1[[#This Row],[FECHA]],2)</f>
        <v>46</v>
      </c>
      <c r="D948" s="360">
        <f>DAY(Tabla1[[#This Row],[FECHA]])</f>
        <v>12</v>
      </c>
      <c r="E948" s="360" t="e">
        <f>#REF!-#REF!</f>
        <v>#REF!</v>
      </c>
      <c r="F948" s="360" t="e">
        <f>#REF!-#REF!</f>
        <v>#REF!</v>
      </c>
      <c r="G948" s="360"/>
      <c r="H948" s="360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8" s="360">
        <f>('[1]Contadores Por Turno 2026'!C950-'[1]Contadores Por Turno 2026'!C949)*10</f>
        <v>0</v>
      </c>
      <c r="J948" s="361">
        <f>Tabla1[[#This Row],[ENTRADA RO 1 (m3)]]</f>
        <v>0</v>
      </c>
      <c r="K948" s="361">
        <f>Tabla1[[#This Row],[RECHAZO ETAPA 1 (m3)]]</f>
        <v>0</v>
      </c>
      <c r="L948" s="361">
        <f>Tabla1[[#This Row],[PERMEADO ETAPA 1  (m3)]]</f>
        <v>0</v>
      </c>
      <c r="M948" s="362" t="e">
        <f>1-(Tabla1[[#This Row],[VOLUMEN ENVIADO A RO (m3)]]-Tabla1[[#This Row],[VOLUMEN ENVIADO PERMEADO RO (m3)]])/Tabla1[[#This Row],[VOLUMEN ENVIADO A RO (m3)]]</f>
        <v>#DIV/0!</v>
      </c>
      <c r="N948" s="361">
        <f>('[1]Contadores Por Turno 2026'!N950-'[1]Contadores Por Turno 2026'!N949)/1000</f>
        <v>0</v>
      </c>
      <c r="O948" s="361">
        <f>('[1]Contadores Por Turno 2026'!O950-'[1]Contadores Por Turno 2026'!O949)</f>
        <v>0</v>
      </c>
      <c r="P948" s="361">
        <f>+Tabla1[[#This Row],[ENTRADA RO 1 (m3)]]-Tabla1[[#This Row],[PERMEADO ETAPA 1  (m3)]]</f>
        <v>0</v>
      </c>
      <c r="Q948" s="362" t="e">
        <f>1-(Tabla1[[#This Row],[VOLUMEN ENVIADO A RO (m3)]]-Tabla1[[#This Row],[VOLUMEN ENVIADO PERMEADO RO (m3)]])/Tabla1[[#This Row],[VOLUMEN ENVIADO A RO (m3)]]</f>
        <v>#DIV/0!</v>
      </c>
      <c r="R948" s="361">
        <v>0</v>
      </c>
      <c r="S948" s="361" t="e">
        <f>((#REF!-#REF!))</f>
        <v>#REF!</v>
      </c>
      <c r="T948" s="361" t="e">
        <f>Tabla1[[#This Row],[ENTRADA ETAPA 2 (m3)]]-Tabla1[[#This Row],[PERMEADO ETAPA 2 (m3)]]</f>
        <v>#REF!</v>
      </c>
      <c r="U948" s="362" t="s">
        <v>18</v>
      </c>
      <c r="V948" s="361">
        <f>Tabla1[[#This Row],[VOLUMEN ENVIADO PERMEADO RO (m3)]]</f>
        <v>0</v>
      </c>
      <c r="W948" s="357" t="e">
        <f>Tabla1[[#This Row],[TOTAL CONSUMO AGUA LIMPIA PRODUCCIÓN (m3)]]+Tabla1[[#This Row],[TOTAL CONSUMO AGUA RECHAZO PRODUCCIÓN (m3)]]</f>
        <v>#REF!</v>
      </c>
      <c r="X948" s="357" t="e">
        <f>+Tabla1[[#This Row],[PERMEADO ETAPA 1  (m3)]]+Tabla1[[#This Row],[VOLUMEN  PTAP POTABLE (m3)2]]+Tabla1[[#This Row],[VOLUMEN CONSUMO ACUEDUCTO (m3)]]+Tabla1[[#This Row],[VOLUMEN CONSUMO CARROTANQUES (m3)]]</f>
        <v>#REF!</v>
      </c>
      <c r="Y948" s="357">
        <v>0</v>
      </c>
      <c r="Z948" s="357"/>
      <c r="AA948" s="357" t="e">
        <f>+Tabla1[[#This Row],[VOLUMEN CONSUMO AGUA LIMPIA TINTORERIA (m3)]]</f>
        <v>#REF!</v>
      </c>
      <c r="AB948" s="104" t="e">
        <f>Tabla1[[#This Row],[VOLUMEN CONSUMO AGUA LIMPIA TINTORERIA (m3)]]/Tabla1[[#This Row],[TOTAL CONSUMO AGUA PRODUCCIÓN (m3)]]</f>
        <v>#REF!</v>
      </c>
      <c r="AC948" s="357" t="e">
        <f>Tabla1[[#This Row],[TOTAL CONSUMO AGUA LIMPIA PRODUCCIÓN (m3)]]-Tabla1[[#This Row],[VOLUMEN CONSUMO AGUA LIMPIA LAVANDERIA (m3)]]</f>
        <v>#REF!</v>
      </c>
      <c r="AD948" s="357">
        <v>0</v>
      </c>
      <c r="AE948" s="363"/>
      <c r="AF948" s="363">
        <v>65</v>
      </c>
      <c r="AG948" s="363">
        <v>45</v>
      </c>
      <c r="AH948" s="363">
        <f>Tabla1[[#This Row],[VOLUMEN CONSUMO AGUA LIMPIA LAVANDERIA (m3)]]</f>
        <v>0</v>
      </c>
      <c r="AI948" s="104" t="e">
        <f>Tabla1[[#This Row],[VOLUMEN CONSUMO AGUA LIMPIA LAVANDERIA (m3)]]/Tabla1[[#This Row],[TOTAL CONSUMO AGUA PRODUCCIÓN (m3)]]</f>
        <v>#REF!</v>
      </c>
      <c r="AJ948" s="363">
        <f>'[1]Contadores Por Turno 2026'!D950-'[1]Contadores Por Turno 2026'!D949</f>
        <v>0</v>
      </c>
      <c r="AK948" s="363">
        <v>0</v>
      </c>
      <c r="AL948" s="363"/>
      <c r="AM948" s="363">
        <v>19</v>
      </c>
      <c r="AN948" s="363">
        <v>0</v>
      </c>
      <c r="AO948" s="364">
        <f>'[1]Contadores Por Turno 2026'!R950-'[1]Contadores Por Turno 2026'!R949</f>
        <v>0</v>
      </c>
      <c r="AP948" s="365" t="str">
        <f t="shared" si="8"/>
        <v>%</v>
      </c>
      <c r="AQ948" s="364">
        <v>4200</v>
      </c>
      <c r="AR948" s="364">
        <v>8</v>
      </c>
      <c r="AS948" s="363">
        <f>'[1]Contadores Por Turno 2026'!L950-'[1]Contadores Por Turno 2026'!L949</f>
        <v>0</v>
      </c>
      <c r="AT948" s="364" t="e">
        <f>#REF!-#REF!</f>
        <v>#REF!</v>
      </c>
      <c r="AU948" s="366">
        <f>'[1]Contadores Por Turno 2026'!U950-'[1]Contadores Por Turno 2026'!U949</f>
        <v>0</v>
      </c>
      <c r="AV948" s="366">
        <f>'[1]Contadores Por Turno 2026'!V950-'[1]Contadores Por Turno 2026'!V949</f>
        <v>0</v>
      </c>
      <c r="AW948" s="366">
        <f>'[1]Contadores Por Turno 2026'!W950-'[1]Contadores Por Turno 2026'!W949</f>
        <v>0</v>
      </c>
      <c r="AX948" s="366"/>
      <c r="AY948" s="367">
        <f>('[1]Contadores Por Turno 2026'!AD950-'[1]Contadores Por Turno 2026'!AD949)</f>
        <v>0</v>
      </c>
      <c r="AZ948" s="367">
        <f>('[1]Contadores Por Turno 2026'!S950-'[1]Contadores Por Turno 2026'!S949)/1000</f>
        <v>0</v>
      </c>
      <c r="BA948" s="359"/>
      <c r="BB948" s="357"/>
      <c r="BC948" s="240"/>
      <c r="BD948" s="240"/>
      <c r="BE948" s="240"/>
      <c r="BF948" s="240"/>
      <c r="BG948" s="240"/>
      <c r="BH948" s="241"/>
    </row>
    <row r="949" spans="1:60" s="242" customFormat="1" ht="15.75" thickBot="1" x14ac:dyDescent="0.3">
      <c r="A949" s="27">
        <f>+A948</f>
        <v>46338</v>
      </c>
      <c r="B949" s="368">
        <v>3</v>
      </c>
      <c r="C949" s="368">
        <f>WEEKNUM(Tabla1[[#This Row],[FECHA]],2)</f>
        <v>46</v>
      </c>
      <c r="D949" s="368">
        <f>DAY(Tabla1[[#This Row],[FECHA]])</f>
        <v>12</v>
      </c>
      <c r="E949" s="368" t="e">
        <f>#REF!-#REF!</f>
        <v>#REF!</v>
      </c>
      <c r="F949" s="368" t="e">
        <f>#REF!-#REF!</f>
        <v>#REF!</v>
      </c>
      <c r="G949" s="368"/>
      <c r="H949" s="36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9" s="368">
        <f>('[1]Contadores Por Turno 2026'!C951-'[1]Contadores Por Turno 2026'!C950)*10</f>
        <v>0</v>
      </c>
      <c r="J949" s="369">
        <f>Tabla1[[#This Row],[ENTRADA RO 1 (m3)]]</f>
        <v>0</v>
      </c>
      <c r="K949" s="369">
        <f>Tabla1[[#This Row],[RECHAZO ETAPA 1 (m3)]]</f>
        <v>0</v>
      </c>
      <c r="L949" s="369">
        <f>Tabla1[[#This Row],[PERMEADO ETAPA 1  (m3)]]</f>
        <v>0</v>
      </c>
      <c r="M949" s="370" t="e">
        <f>1-(Tabla1[[#This Row],[VOLUMEN ENVIADO A RO (m3)]]-Tabla1[[#This Row],[VOLUMEN ENVIADO PERMEADO RO (m3)]])/Tabla1[[#This Row],[VOLUMEN ENVIADO A RO (m3)]]</f>
        <v>#DIV/0!</v>
      </c>
      <c r="N949" s="369">
        <f>('[1]Contadores Por Turno 2026'!N951-'[1]Contadores Por Turno 2026'!N950)/1000</f>
        <v>0</v>
      </c>
      <c r="O949" s="369">
        <f>('[1]Contadores Por Turno 2026'!O951-'[1]Contadores Por Turno 2026'!O950)</f>
        <v>0</v>
      </c>
      <c r="P949" s="369">
        <f>+Tabla1[[#This Row],[ENTRADA RO 1 (m3)]]-Tabla1[[#This Row],[PERMEADO ETAPA 1  (m3)]]</f>
        <v>0</v>
      </c>
      <c r="Q949" s="370" t="e">
        <f>1-(Tabla1[[#This Row],[VOLUMEN ENVIADO A RO (m3)]]-Tabla1[[#This Row],[VOLUMEN ENVIADO PERMEADO RO (m3)]])/Tabla1[[#This Row],[VOLUMEN ENVIADO A RO (m3)]]</f>
        <v>#DIV/0!</v>
      </c>
      <c r="R949" s="369">
        <v>0</v>
      </c>
      <c r="S949" s="369" t="e">
        <f>((#REF!-#REF!))</f>
        <v>#REF!</v>
      </c>
      <c r="T949" s="369" t="e">
        <f>Tabla1[[#This Row],[ENTRADA ETAPA 2 (m3)]]-Tabla1[[#This Row],[PERMEADO ETAPA 2 (m3)]]</f>
        <v>#REF!</v>
      </c>
      <c r="U949" s="370" t="s">
        <v>18</v>
      </c>
      <c r="V949" s="369">
        <f>Tabla1[[#This Row],[VOLUMEN ENVIADO PERMEADO RO (m3)]]</f>
        <v>0</v>
      </c>
      <c r="W949" s="371" t="e">
        <f>Tabla1[[#This Row],[TOTAL CONSUMO AGUA LIMPIA PRODUCCIÓN (m3)]]+Tabla1[[#This Row],[TOTAL CONSUMO AGUA RECHAZO PRODUCCIÓN (m3)]]</f>
        <v>#REF!</v>
      </c>
      <c r="X949" s="371" t="e">
        <f>+Tabla1[[#This Row],[PERMEADO ETAPA 1  (m3)]]+Tabla1[[#This Row],[VOLUMEN  PTAP POTABLE (m3)2]]+Tabla1[[#This Row],[VOLUMEN CONSUMO ACUEDUCTO (m3)]]+Tabla1[[#This Row],[VOLUMEN CONSUMO CARROTANQUES (m3)]]</f>
        <v>#REF!</v>
      </c>
      <c r="Y949" s="371">
        <v>0</v>
      </c>
      <c r="Z949" s="371"/>
      <c r="AA949" s="371" t="e">
        <f>+Tabla1[[#This Row],[VOLUMEN CONSUMO AGUA LIMPIA TINTORERIA (m3)]]</f>
        <v>#REF!</v>
      </c>
      <c r="AB949" s="104" t="e">
        <f>Tabla1[[#This Row],[VOLUMEN CONSUMO AGUA LIMPIA TINTORERIA (m3)]]/Tabla1[[#This Row],[TOTAL CONSUMO AGUA PRODUCCIÓN (m3)]]</f>
        <v>#REF!</v>
      </c>
      <c r="AC949" s="371" t="e">
        <f>Tabla1[[#This Row],[TOTAL CONSUMO AGUA LIMPIA PRODUCCIÓN (m3)]]-Tabla1[[#This Row],[VOLUMEN CONSUMO AGUA LIMPIA LAVANDERIA (m3)]]</f>
        <v>#REF!</v>
      </c>
      <c r="AD949" s="371">
        <v>0</v>
      </c>
      <c r="AE949" s="372"/>
      <c r="AF949" s="372">
        <v>65</v>
      </c>
      <c r="AG949" s="372">
        <v>45</v>
      </c>
      <c r="AH949" s="372">
        <f>Tabla1[[#This Row],[VOLUMEN CONSUMO AGUA LIMPIA LAVANDERIA (m3)]]</f>
        <v>0</v>
      </c>
      <c r="AI949" s="104" t="e">
        <f>Tabla1[[#This Row],[VOLUMEN CONSUMO AGUA LIMPIA LAVANDERIA (m3)]]/Tabla1[[#This Row],[TOTAL CONSUMO AGUA PRODUCCIÓN (m3)]]</f>
        <v>#REF!</v>
      </c>
      <c r="AJ949" s="372">
        <f>'[1]Contadores Por Turno 2026'!D951-'[1]Contadores Por Turno 2026'!D950</f>
        <v>0</v>
      </c>
      <c r="AK949" s="372">
        <v>0</v>
      </c>
      <c r="AL949" s="372"/>
      <c r="AM949" s="372">
        <v>19</v>
      </c>
      <c r="AN949" s="372">
        <v>0</v>
      </c>
      <c r="AO949" s="373">
        <f>'[1]Contadores Por Turno 2026'!R951-'[1]Contadores Por Turno 2026'!R950</f>
        <v>0</v>
      </c>
      <c r="AP949" s="374" t="str">
        <f t="shared" si="8"/>
        <v>%</v>
      </c>
      <c r="AQ949" s="373">
        <v>0</v>
      </c>
      <c r="AR949" s="373">
        <v>8</v>
      </c>
      <c r="AS949" s="372">
        <f>'[1]Contadores Por Turno 2026'!L951-'[1]Contadores Por Turno 2026'!L950</f>
        <v>0</v>
      </c>
      <c r="AT949" s="373" t="e">
        <f>#REF!-#REF!</f>
        <v>#REF!</v>
      </c>
      <c r="AU949" s="375">
        <f>'[1]Contadores Por Turno 2026'!U951-'[1]Contadores Por Turno 2026'!U950</f>
        <v>0</v>
      </c>
      <c r="AV949" s="375">
        <f>'[1]Contadores Por Turno 2026'!V951-'[1]Contadores Por Turno 2026'!V950</f>
        <v>0</v>
      </c>
      <c r="AW949" s="375">
        <f>'[1]Contadores Por Turno 2026'!W951-'[1]Contadores Por Turno 2026'!W950</f>
        <v>0</v>
      </c>
      <c r="AX949" s="375"/>
      <c r="AY949" s="375">
        <f>('[1]Contadores Por Turno 2026'!AD951-'[1]Contadores Por Turno 2026'!AD950)</f>
        <v>0</v>
      </c>
      <c r="AZ949" s="375">
        <f>('[1]Contadores Por Turno 2026'!S951-'[1]Contadores Por Turno 2026'!S950)/1000</f>
        <v>0</v>
      </c>
      <c r="BA949" s="359"/>
      <c r="BB949" s="357"/>
      <c r="BC949" s="240"/>
      <c r="BD949" s="240"/>
      <c r="BE949" s="240"/>
      <c r="BF949" s="240"/>
      <c r="BG949" s="240"/>
      <c r="BH949" s="241"/>
    </row>
    <row r="950" spans="1:60" ht="15.75" thickBot="1" x14ac:dyDescent="0.3">
      <c r="A950" s="25">
        <f>+A949+1</f>
        <v>46339</v>
      </c>
      <c r="B950" s="26">
        <v>1</v>
      </c>
      <c r="C950" s="26">
        <f>WEEKNUM(Tabla1[[#This Row],[FECHA]],2)</f>
        <v>46</v>
      </c>
      <c r="D950" s="26">
        <f>DAY(Tabla1[[#This Row],[FECHA]])</f>
        <v>13</v>
      </c>
      <c r="E950" s="26" t="e">
        <f>#REF!-#REF!</f>
        <v>#REF!</v>
      </c>
      <c r="F950" s="26" t="e">
        <f>#REF!-#REF!</f>
        <v>#REF!</v>
      </c>
      <c r="G950" s="26"/>
      <c r="H95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0" s="26">
        <f>('[1]Contadores Por Turno 2026'!C952-'[1]Contadores Por Turno 2026'!C951)*10</f>
        <v>0</v>
      </c>
      <c r="J950" s="57">
        <f>Tabla1[[#This Row],[ENTRADA RO 1 (m3)]]</f>
        <v>0</v>
      </c>
      <c r="K950" s="57">
        <f>Tabla1[[#This Row],[RECHAZO ETAPA 1 (m3)]]</f>
        <v>0</v>
      </c>
      <c r="L950" s="57">
        <f>Tabla1[[#This Row],[PERMEADO ETAPA 1  (m3)]]</f>
        <v>0</v>
      </c>
      <c r="M950" s="56" t="e">
        <f>1-(Tabla1[[#This Row],[VOLUMEN ENVIADO A RO (m3)]]-Tabla1[[#This Row],[VOLUMEN ENVIADO PERMEADO RO (m3)]])/Tabla1[[#This Row],[VOLUMEN ENVIADO A RO (m3)]]</f>
        <v>#DIV/0!</v>
      </c>
      <c r="N950" s="57">
        <f>('[1]Contadores Por Turno 2026'!N952-'[1]Contadores Por Turno 2026'!N951)/1000</f>
        <v>0</v>
      </c>
      <c r="O950" s="57">
        <f>('[1]Contadores Por Turno 2026'!O952-'[1]Contadores Por Turno 2026'!O951)</f>
        <v>0</v>
      </c>
      <c r="P950" s="57">
        <f>+Tabla1[[#This Row],[ENTRADA RO 1 (m3)]]-Tabla1[[#This Row],[PERMEADO ETAPA 1  (m3)]]</f>
        <v>0</v>
      </c>
      <c r="Q950" s="56" t="e">
        <f>1-(Tabla1[[#This Row],[VOLUMEN ENVIADO A RO (m3)]]-Tabla1[[#This Row],[VOLUMEN ENVIADO PERMEADO RO (m3)]])/Tabla1[[#This Row],[VOLUMEN ENVIADO A RO (m3)]]</f>
        <v>#DIV/0!</v>
      </c>
      <c r="R950" s="57">
        <v>0</v>
      </c>
      <c r="S950" s="57" t="e">
        <f>((#REF!-#REF!))</f>
        <v>#REF!</v>
      </c>
      <c r="T950" s="57" t="e">
        <f>Tabla1[[#This Row],[ENTRADA ETAPA 2 (m3)]]-Tabla1[[#This Row],[PERMEADO ETAPA 2 (m3)]]</f>
        <v>#REF!</v>
      </c>
      <c r="U950" s="56" t="s">
        <v>18</v>
      </c>
      <c r="V950" s="57">
        <f>Tabla1[[#This Row],[VOLUMEN ENVIADO PERMEADO RO (m3)]]</f>
        <v>0</v>
      </c>
      <c r="W950" s="101" t="e">
        <f>Tabla1[[#This Row],[TOTAL CONSUMO AGUA LIMPIA PRODUCCIÓN (m3)]]+Tabla1[[#This Row],[TOTAL CONSUMO AGUA RECHAZO PRODUCCIÓN (m3)]]</f>
        <v>#REF!</v>
      </c>
      <c r="X95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0" s="101">
        <v>0</v>
      </c>
      <c r="Z950" s="101"/>
      <c r="AA950" s="101" t="e">
        <f>+Tabla1[[#This Row],[VOLUMEN CONSUMO AGUA LIMPIA TINTORERIA (m3)]]</f>
        <v>#REF!</v>
      </c>
      <c r="AB950" s="104" t="e">
        <f>Tabla1[[#This Row],[VOLUMEN CONSUMO AGUA LIMPIA TINTORERIA (m3)]]/Tabla1[[#This Row],[TOTAL CONSUMO AGUA PRODUCCIÓN (m3)]]</f>
        <v>#REF!</v>
      </c>
      <c r="AC950" s="101" t="e">
        <f>Tabla1[[#This Row],[TOTAL CONSUMO AGUA LIMPIA PRODUCCIÓN (m3)]]-Tabla1[[#This Row],[VOLUMEN CONSUMO AGUA LIMPIA LAVANDERIA (m3)]]</f>
        <v>#REF!</v>
      </c>
      <c r="AD950" s="101">
        <v>0</v>
      </c>
      <c r="AE950" s="105"/>
      <c r="AF950" s="105">
        <v>65</v>
      </c>
      <c r="AG950" s="105">
        <v>45</v>
      </c>
      <c r="AH950" s="105">
        <f>Tabla1[[#This Row],[VOLUMEN CONSUMO AGUA LIMPIA LAVANDERIA (m3)]]</f>
        <v>0</v>
      </c>
      <c r="AI950" s="104" t="e">
        <f>Tabla1[[#This Row],[VOLUMEN CONSUMO AGUA LIMPIA LAVANDERIA (m3)]]/Tabla1[[#This Row],[TOTAL CONSUMO AGUA PRODUCCIÓN (m3)]]</f>
        <v>#REF!</v>
      </c>
      <c r="AJ950" s="105">
        <f>'[1]Contadores Por Turno 2026'!D952-'[1]Contadores Por Turno 2026'!D951</f>
        <v>0</v>
      </c>
      <c r="AK950" s="105">
        <v>0</v>
      </c>
      <c r="AL950" s="105"/>
      <c r="AM950" s="105">
        <v>19</v>
      </c>
      <c r="AN950" s="105">
        <v>0</v>
      </c>
      <c r="AO950" s="218">
        <f>'[1]Contadores Por Turno 2026'!R952-'[1]Contadores Por Turno 2026'!R951</f>
        <v>0</v>
      </c>
      <c r="AP950" s="104" t="str">
        <f t="shared" si="8"/>
        <v>%</v>
      </c>
      <c r="AQ950" s="218">
        <v>0</v>
      </c>
      <c r="AR950" s="218">
        <v>8</v>
      </c>
      <c r="AS950" s="105">
        <f>'[1]Contadores Por Turno 2026'!L952-'[1]Contadores Por Turno 2026'!L951</f>
        <v>0</v>
      </c>
      <c r="AT950" s="218" t="e">
        <f>#REF!-#REF!</f>
        <v>#REF!</v>
      </c>
      <c r="AU950" s="102">
        <f>'[1]Contadores Por Turno 2026'!U952-'[1]Contadores Por Turno 2026'!U951</f>
        <v>0</v>
      </c>
      <c r="AV950" s="102">
        <f>'[1]Contadores Por Turno 2026'!V952-'[1]Contadores Por Turno 2026'!V951</f>
        <v>0</v>
      </c>
      <c r="AW950" s="102">
        <f>'[1]Contadores Por Turno 2026'!W952-'[1]Contadores Por Turno 2026'!W951</f>
        <v>0</v>
      </c>
      <c r="AX950" s="102"/>
      <c r="AY950" s="345">
        <f>('[1]Contadores Por Turno 2026'!AD952-'[1]Contadores Por Turno 2026'!AD951)</f>
        <v>0</v>
      </c>
      <c r="AZ950" s="345">
        <f>('[1]Contadores Por Turno 2026'!S952-'[1]Contadores Por Turno 2026'!S951)/1000</f>
        <v>0</v>
      </c>
      <c r="BA950" s="225"/>
      <c r="BB950" s="4"/>
    </row>
    <row r="951" spans="1:60" ht="15.75" thickBot="1" x14ac:dyDescent="0.3">
      <c r="A951" s="23">
        <f>+A950</f>
        <v>46339</v>
      </c>
      <c r="B951" s="17">
        <v>2</v>
      </c>
      <c r="C951" s="17">
        <f>WEEKNUM(Tabla1[[#This Row],[FECHA]],2)</f>
        <v>46</v>
      </c>
      <c r="D951" s="17">
        <f>DAY(Tabla1[[#This Row],[FECHA]])</f>
        <v>13</v>
      </c>
      <c r="E951" s="17" t="e">
        <f>#REF!-#REF!</f>
        <v>#REF!</v>
      </c>
      <c r="F951" s="17" t="e">
        <f>#REF!-#REF!</f>
        <v>#REF!</v>
      </c>
      <c r="H95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1" s="17">
        <f>('[1]Contadores Por Turno 2026'!C953-'[1]Contadores Por Turno 2026'!C952)*10</f>
        <v>0</v>
      </c>
      <c r="J951" s="59">
        <f>Tabla1[[#This Row],[ENTRADA RO 1 (m3)]]</f>
        <v>0</v>
      </c>
      <c r="K951" s="59">
        <f>Tabla1[[#This Row],[RECHAZO ETAPA 1 (m3)]]</f>
        <v>0</v>
      </c>
      <c r="L951" s="59">
        <f>Tabla1[[#This Row],[PERMEADO ETAPA 1  (m3)]]</f>
        <v>0</v>
      </c>
      <c r="M951" s="58" t="e">
        <f>1-(Tabla1[[#This Row],[VOLUMEN ENVIADO A RO (m3)]]-Tabla1[[#This Row],[VOLUMEN ENVIADO PERMEADO RO (m3)]])/Tabla1[[#This Row],[VOLUMEN ENVIADO A RO (m3)]]</f>
        <v>#DIV/0!</v>
      </c>
      <c r="N951" s="59">
        <f>('[1]Contadores Por Turno 2026'!N953-'[1]Contadores Por Turno 2026'!N952)/1000</f>
        <v>0</v>
      </c>
      <c r="O951" s="59">
        <f>('[1]Contadores Por Turno 2026'!O953-'[1]Contadores Por Turno 2026'!O952)</f>
        <v>0</v>
      </c>
      <c r="P951" s="59">
        <f>+Tabla1[[#This Row],[ENTRADA RO 1 (m3)]]-Tabla1[[#This Row],[PERMEADO ETAPA 1  (m3)]]</f>
        <v>0</v>
      </c>
      <c r="Q951" s="58" t="e">
        <f>1-(Tabla1[[#This Row],[VOLUMEN ENVIADO A RO (m3)]]-Tabla1[[#This Row],[VOLUMEN ENVIADO PERMEADO RO (m3)]])/Tabla1[[#This Row],[VOLUMEN ENVIADO A RO (m3)]]</f>
        <v>#DIV/0!</v>
      </c>
      <c r="R951" s="59">
        <v>0</v>
      </c>
      <c r="S951" s="59" t="e">
        <f>((#REF!-#REF!))</f>
        <v>#REF!</v>
      </c>
      <c r="T951" s="59" t="e">
        <f>Tabla1[[#This Row],[ENTRADA ETAPA 2 (m3)]]-Tabla1[[#This Row],[PERMEADO ETAPA 2 (m3)]]</f>
        <v>#REF!</v>
      </c>
      <c r="U951" s="58" t="s">
        <v>18</v>
      </c>
      <c r="V951" s="59">
        <f>Tabla1[[#This Row],[VOLUMEN ENVIADO PERMEADO RO (m3)]]</f>
        <v>0</v>
      </c>
      <c r="W951" s="106" t="e">
        <f>Tabla1[[#This Row],[TOTAL CONSUMO AGUA LIMPIA PRODUCCIÓN (m3)]]+Tabla1[[#This Row],[TOTAL CONSUMO AGUA RECHAZO PRODUCCIÓN (m3)]]</f>
        <v>#REF!</v>
      </c>
      <c r="X95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1" s="106">
        <v>0</v>
      </c>
      <c r="Z951" s="106"/>
      <c r="AA951" s="106" t="e">
        <f>+Tabla1[[#This Row],[VOLUMEN CONSUMO AGUA LIMPIA TINTORERIA (m3)]]</f>
        <v>#REF!</v>
      </c>
      <c r="AB951" s="104" t="e">
        <f>Tabla1[[#This Row],[VOLUMEN CONSUMO AGUA LIMPIA TINTORERIA (m3)]]/Tabla1[[#This Row],[TOTAL CONSUMO AGUA PRODUCCIÓN (m3)]]</f>
        <v>#REF!</v>
      </c>
      <c r="AC951" s="106" t="e">
        <f>Tabla1[[#This Row],[TOTAL CONSUMO AGUA LIMPIA PRODUCCIÓN (m3)]]-Tabla1[[#This Row],[VOLUMEN CONSUMO AGUA LIMPIA LAVANDERIA (m3)]]</f>
        <v>#REF!</v>
      </c>
      <c r="AD951" s="106">
        <v>0</v>
      </c>
      <c r="AE951" s="110"/>
      <c r="AF951" s="110">
        <v>65</v>
      </c>
      <c r="AG951" s="110">
        <v>45</v>
      </c>
      <c r="AH951" s="110">
        <f>Tabla1[[#This Row],[VOLUMEN CONSUMO AGUA LIMPIA LAVANDERIA (m3)]]</f>
        <v>0</v>
      </c>
      <c r="AI951" s="104" t="e">
        <f>Tabla1[[#This Row],[VOLUMEN CONSUMO AGUA LIMPIA LAVANDERIA (m3)]]/Tabla1[[#This Row],[TOTAL CONSUMO AGUA PRODUCCIÓN (m3)]]</f>
        <v>#REF!</v>
      </c>
      <c r="AJ951" s="110">
        <f>'[1]Contadores Por Turno 2026'!D953-'[1]Contadores Por Turno 2026'!D952</f>
        <v>0</v>
      </c>
      <c r="AK951" s="110">
        <v>0</v>
      </c>
      <c r="AL951" s="110"/>
      <c r="AM951" s="110">
        <v>19</v>
      </c>
      <c r="AN951" s="110">
        <v>0</v>
      </c>
      <c r="AO951" s="219">
        <f>'[1]Contadores Por Turno 2026'!R953-'[1]Contadores Por Turno 2026'!R952</f>
        <v>0</v>
      </c>
      <c r="AP951" s="109" t="str">
        <f t="shared" si="8"/>
        <v>%</v>
      </c>
      <c r="AQ951" s="219">
        <v>0</v>
      </c>
      <c r="AR951" s="219">
        <v>8</v>
      </c>
      <c r="AS951" s="110">
        <f>'[1]Contadores Por Turno 2026'!L953-'[1]Contadores Por Turno 2026'!L952</f>
        <v>0</v>
      </c>
      <c r="AT951" s="219" t="e">
        <f>#REF!-#REF!</f>
        <v>#REF!</v>
      </c>
      <c r="AU951" s="107">
        <f>'[1]Contadores Por Turno 2026'!U953-'[1]Contadores Por Turno 2026'!U952</f>
        <v>0</v>
      </c>
      <c r="AV951" s="107">
        <f>'[1]Contadores Por Turno 2026'!V953-'[1]Contadores Por Turno 2026'!V952</f>
        <v>0</v>
      </c>
      <c r="AW951" s="107">
        <f>'[1]Contadores Por Turno 2026'!W953-'[1]Contadores Por Turno 2026'!W952</f>
        <v>0</v>
      </c>
      <c r="AX951" s="107"/>
      <c r="AY951" s="346">
        <f>('[1]Contadores Por Turno 2026'!AD953-'[1]Contadores Por Turno 2026'!AD952)</f>
        <v>0</v>
      </c>
      <c r="AZ951" s="346">
        <f>('[1]Contadores Por Turno 2026'!S953-'[1]Contadores Por Turno 2026'!S952)/1000</f>
        <v>0</v>
      </c>
      <c r="BA951" s="225"/>
      <c r="BB951" s="4"/>
    </row>
    <row r="952" spans="1:60" ht="15.75" thickBot="1" x14ac:dyDescent="0.3">
      <c r="A952" s="27">
        <f>+A951</f>
        <v>46339</v>
      </c>
      <c r="B952" s="28">
        <v>3</v>
      </c>
      <c r="C952" s="28">
        <f>WEEKNUM(Tabla1[[#This Row],[FECHA]],2)</f>
        <v>46</v>
      </c>
      <c r="D952" s="28">
        <f>DAY(Tabla1[[#This Row],[FECHA]])</f>
        <v>13</v>
      </c>
      <c r="E952" s="28" t="e">
        <f>#REF!-#REF!</f>
        <v>#REF!</v>
      </c>
      <c r="F952" s="28" t="e">
        <f>#REF!-#REF!</f>
        <v>#REF!</v>
      </c>
      <c r="G952" s="28"/>
      <c r="H95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2" s="28">
        <f>('[1]Contadores Por Turno 2026'!C954-'[1]Contadores Por Turno 2026'!C953)*10</f>
        <v>0</v>
      </c>
      <c r="J952" s="61">
        <f>Tabla1[[#This Row],[ENTRADA RO 1 (m3)]]</f>
        <v>0</v>
      </c>
      <c r="K952" s="61">
        <f>Tabla1[[#This Row],[RECHAZO ETAPA 1 (m3)]]</f>
        <v>0</v>
      </c>
      <c r="L952" s="61">
        <f>Tabla1[[#This Row],[PERMEADO ETAPA 1  (m3)]]</f>
        <v>0</v>
      </c>
      <c r="M952" s="60" t="e">
        <f>1-(Tabla1[[#This Row],[VOLUMEN ENVIADO A RO (m3)]]-Tabla1[[#This Row],[VOLUMEN ENVIADO PERMEADO RO (m3)]])/Tabla1[[#This Row],[VOLUMEN ENVIADO A RO (m3)]]</f>
        <v>#DIV/0!</v>
      </c>
      <c r="N952" s="61">
        <f>('[1]Contadores Por Turno 2026'!N954-'[1]Contadores Por Turno 2026'!N953)/1000</f>
        <v>0</v>
      </c>
      <c r="O952" s="61">
        <f>('[1]Contadores Por Turno 2026'!O954-'[1]Contadores Por Turno 2026'!O953)</f>
        <v>0</v>
      </c>
      <c r="P952" s="61">
        <f>+Tabla1[[#This Row],[ENTRADA RO 1 (m3)]]-Tabla1[[#This Row],[PERMEADO ETAPA 1  (m3)]]</f>
        <v>0</v>
      </c>
      <c r="Q952" s="60" t="e">
        <f>1-(Tabla1[[#This Row],[VOLUMEN ENVIADO A RO (m3)]]-Tabla1[[#This Row],[VOLUMEN ENVIADO PERMEADO RO (m3)]])/Tabla1[[#This Row],[VOLUMEN ENVIADO A RO (m3)]]</f>
        <v>#DIV/0!</v>
      </c>
      <c r="R952" s="61">
        <v>0</v>
      </c>
      <c r="S952" s="61" t="e">
        <f>((#REF!-#REF!))</f>
        <v>#REF!</v>
      </c>
      <c r="T952" s="61" t="e">
        <f>Tabla1[[#This Row],[ENTRADA ETAPA 2 (m3)]]-Tabla1[[#This Row],[PERMEADO ETAPA 2 (m3)]]</f>
        <v>#REF!</v>
      </c>
      <c r="U952" s="60" t="s">
        <v>18</v>
      </c>
      <c r="V952" s="61">
        <f>Tabla1[[#This Row],[VOLUMEN ENVIADO PERMEADO RO (m3)]]</f>
        <v>0</v>
      </c>
      <c r="W952" s="111" t="e">
        <f>Tabla1[[#This Row],[TOTAL CONSUMO AGUA LIMPIA PRODUCCIÓN (m3)]]+Tabla1[[#This Row],[TOTAL CONSUMO AGUA RECHAZO PRODUCCIÓN (m3)]]</f>
        <v>#REF!</v>
      </c>
      <c r="X95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2" s="111">
        <v>0</v>
      </c>
      <c r="Z952" s="111"/>
      <c r="AA952" s="111" t="e">
        <f>+Tabla1[[#This Row],[VOLUMEN CONSUMO AGUA LIMPIA TINTORERIA (m3)]]</f>
        <v>#REF!</v>
      </c>
      <c r="AB952" s="104" t="e">
        <f>Tabla1[[#This Row],[VOLUMEN CONSUMO AGUA LIMPIA TINTORERIA (m3)]]/Tabla1[[#This Row],[TOTAL CONSUMO AGUA PRODUCCIÓN (m3)]]</f>
        <v>#REF!</v>
      </c>
      <c r="AC952" s="111" t="e">
        <f>Tabla1[[#This Row],[TOTAL CONSUMO AGUA LIMPIA PRODUCCIÓN (m3)]]-Tabla1[[#This Row],[VOLUMEN CONSUMO AGUA LIMPIA LAVANDERIA (m3)]]</f>
        <v>#REF!</v>
      </c>
      <c r="AD952" s="111">
        <v>0</v>
      </c>
      <c r="AE952" s="115"/>
      <c r="AF952" s="115">
        <v>65</v>
      </c>
      <c r="AG952" s="115">
        <v>45</v>
      </c>
      <c r="AH952" s="115">
        <f>Tabla1[[#This Row],[VOLUMEN CONSUMO AGUA LIMPIA LAVANDERIA (m3)]]</f>
        <v>0</v>
      </c>
      <c r="AI952" s="104" t="e">
        <f>Tabla1[[#This Row],[VOLUMEN CONSUMO AGUA LIMPIA LAVANDERIA (m3)]]/Tabla1[[#This Row],[TOTAL CONSUMO AGUA PRODUCCIÓN (m3)]]</f>
        <v>#REF!</v>
      </c>
      <c r="AJ952" s="115">
        <f>'[1]Contadores Por Turno 2026'!D954-'[1]Contadores Por Turno 2026'!D953</f>
        <v>0</v>
      </c>
      <c r="AK952" s="115">
        <v>0</v>
      </c>
      <c r="AL952" s="115"/>
      <c r="AM952" s="115">
        <v>19</v>
      </c>
      <c r="AN952" s="115">
        <v>0</v>
      </c>
      <c r="AO952" s="220">
        <f>'[1]Contadores Por Turno 2026'!R954-'[1]Contadores Por Turno 2026'!R953</f>
        <v>0</v>
      </c>
      <c r="AP952" s="114" t="str">
        <f t="shared" si="8"/>
        <v>%</v>
      </c>
      <c r="AQ952" s="220">
        <v>0</v>
      </c>
      <c r="AR952" s="220">
        <v>8</v>
      </c>
      <c r="AS952" s="115">
        <f>'[1]Contadores Por Turno 2026'!L954-'[1]Contadores Por Turno 2026'!L953</f>
        <v>0</v>
      </c>
      <c r="AT952" s="220" t="e">
        <f>#REF!-#REF!</f>
        <v>#REF!</v>
      </c>
      <c r="AU952" s="112">
        <f>'[1]Contadores Por Turno 2026'!U954-'[1]Contadores Por Turno 2026'!U953</f>
        <v>0</v>
      </c>
      <c r="AV952" s="112">
        <f>'[1]Contadores Por Turno 2026'!V954-'[1]Contadores Por Turno 2026'!V953</f>
        <v>0</v>
      </c>
      <c r="AW952" s="112">
        <f>'[1]Contadores Por Turno 2026'!W954-'[1]Contadores Por Turno 2026'!W953</f>
        <v>0</v>
      </c>
      <c r="AX952" s="112"/>
      <c r="AY952" s="112">
        <f>('[1]Contadores Por Turno 2026'!AD954-'[1]Contadores Por Turno 2026'!AD953)</f>
        <v>0</v>
      </c>
      <c r="AZ952" s="112">
        <f>('[1]Contadores Por Turno 2026'!S954-'[1]Contadores Por Turno 2026'!S953)/1000</f>
        <v>0</v>
      </c>
      <c r="BA952" s="225"/>
      <c r="BB952" s="4"/>
    </row>
    <row r="953" spans="1:60" ht="15.75" thickBot="1" x14ac:dyDescent="0.3">
      <c r="A953" s="25">
        <f>+A952+1</f>
        <v>46340</v>
      </c>
      <c r="B953" s="26">
        <v>1</v>
      </c>
      <c r="C953" s="26">
        <f>WEEKNUM(Tabla1[[#This Row],[FECHA]],2)</f>
        <v>46</v>
      </c>
      <c r="D953" s="26">
        <f>DAY(Tabla1[[#This Row],[FECHA]])</f>
        <v>14</v>
      </c>
      <c r="E953" s="26" t="e">
        <f>#REF!-#REF!</f>
        <v>#REF!</v>
      </c>
      <c r="F953" s="26" t="e">
        <f>#REF!-#REF!</f>
        <v>#REF!</v>
      </c>
      <c r="G953" s="26"/>
      <c r="H95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3" s="26">
        <f>('[1]Contadores Por Turno 2026'!C955-'[1]Contadores Por Turno 2026'!C954)*10</f>
        <v>0</v>
      </c>
      <c r="J953" s="57">
        <f>Tabla1[[#This Row],[ENTRADA RO 1 (m3)]]</f>
        <v>0</v>
      </c>
      <c r="K953" s="57">
        <f>Tabla1[[#This Row],[RECHAZO ETAPA 1 (m3)]]</f>
        <v>0</v>
      </c>
      <c r="L953" s="57">
        <f>Tabla1[[#This Row],[PERMEADO ETAPA 1  (m3)]]</f>
        <v>0</v>
      </c>
      <c r="M953" s="56" t="e">
        <f>1-(Tabla1[[#This Row],[VOLUMEN ENVIADO A RO (m3)]]-Tabla1[[#This Row],[VOLUMEN ENVIADO PERMEADO RO (m3)]])/Tabla1[[#This Row],[VOLUMEN ENVIADO A RO (m3)]]</f>
        <v>#DIV/0!</v>
      </c>
      <c r="N953" s="57">
        <f>('[1]Contadores Por Turno 2026'!N955-'[1]Contadores Por Turno 2026'!N954)/1000</f>
        <v>0</v>
      </c>
      <c r="O953" s="57">
        <f>('[1]Contadores Por Turno 2026'!O955-'[1]Contadores Por Turno 2026'!O954)</f>
        <v>0</v>
      </c>
      <c r="P953" s="57">
        <f>+Tabla1[[#This Row],[ENTRADA RO 1 (m3)]]-Tabla1[[#This Row],[PERMEADO ETAPA 1  (m3)]]</f>
        <v>0</v>
      </c>
      <c r="Q953" s="56" t="e">
        <f>1-(Tabla1[[#This Row],[VOLUMEN ENVIADO A RO (m3)]]-Tabla1[[#This Row],[VOLUMEN ENVIADO PERMEADO RO (m3)]])/Tabla1[[#This Row],[VOLUMEN ENVIADO A RO (m3)]]</f>
        <v>#DIV/0!</v>
      </c>
      <c r="R953" s="57">
        <v>0</v>
      </c>
      <c r="S953" s="57" t="e">
        <f>((#REF!-#REF!))</f>
        <v>#REF!</v>
      </c>
      <c r="T953" s="57" t="e">
        <f>Tabla1[[#This Row],[ENTRADA ETAPA 2 (m3)]]-Tabla1[[#This Row],[PERMEADO ETAPA 2 (m3)]]</f>
        <v>#REF!</v>
      </c>
      <c r="U953" s="56" t="s">
        <v>18</v>
      </c>
      <c r="V953" s="57">
        <f>Tabla1[[#This Row],[VOLUMEN ENVIADO PERMEADO RO (m3)]]</f>
        <v>0</v>
      </c>
      <c r="W953" s="101" t="e">
        <f>Tabla1[[#This Row],[TOTAL CONSUMO AGUA LIMPIA PRODUCCIÓN (m3)]]+Tabla1[[#This Row],[TOTAL CONSUMO AGUA RECHAZO PRODUCCIÓN (m3)]]</f>
        <v>#REF!</v>
      </c>
      <c r="X95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3" s="101">
        <v>0</v>
      </c>
      <c r="Z953" s="101"/>
      <c r="AA953" s="101" t="e">
        <f>+Tabla1[[#This Row],[VOLUMEN CONSUMO AGUA LIMPIA TINTORERIA (m3)]]</f>
        <v>#REF!</v>
      </c>
      <c r="AB953" s="104" t="e">
        <f>Tabla1[[#This Row],[VOLUMEN CONSUMO AGUA LIMPIA TINTORERIA (m3)]]/Tabla1[[#This Row],[TOTAL CONSUMO AGUA PRODUCCIÓN (m3)]]</f>
        <v>#REF!</v>
      </c>
      <c r="AC953" s="101" t="e">
        <f>Tabla1[[#This Row],[TOTAL CONSUMO AGUA LIMPIA PRODUCCIÓN (m3)]]-Tabla1[[#This Row],[VOLUMEN CONSUMO AGUA LIMPIA LAVANDERIA (m3)]]</f>
        <v>#REF!</v>
      </c>
      <c r="AD953" s="101">
        <v>0</v>
      </c>
      <c r="AE953" s="105"/>
      <c r="AF953" s="105">
        <v>65</v>
      </c>
      <c r="AG953" s="105">
        <v>45</v>
      </c>
      <c r="AH953" s="105">
        <f>Tabla1[[#This Row],[VOLUMEN CONSUMO AGUA LIMPIA LAVANDERIA (m3)]]</f>
        <v>0</v>
      </c>
      <c r="AI953" s="104" t="e">
        <f>Tabla1[[#This Row],[VOLUMEN CONSUMO AGUA LIMPIA LAVANDERIA (m3)]]/Tabla1[[#This Row],[TOTAL CONSUMO AGUA PRODUCCIÓN (m3)]]</f>
        <v>#REF!</v>
      </c>
      <c r="AJ953" s="105">
        <f>'[1]Contadores Por Turno 2026'!D955-'[1]Contadores Por Turno 2026'!D954</f>
        <v>0</v>
      </c>
      <c r="AK953" s="105">
        <v>0</v>
      </c>
      <c r="AL953" s="105"/>
      <c r="AM953" s="105">
        <v>19</v>
      </c>
      <c r="AN953" s="105">
        <v>0</v>
      </c>
      <c r="AO953" s="218">
        <f>'[1]Contadores Por Turno 2026'!R955-'[1]Contadores Por Turno 2026'!R954</f>
        <v>0</v>
      </c>
      <c r="AP953" s="104" t="str">
        <f t="shared" si="8"/>
        <v>%</v>
      </c>
      <c r="AQ953" s="218">
        <v>0</v>
      </c>
      <c r="AR953" s="218">
        <v>8</v>
      </c>
      <c r="AS953" s="105">
        <f>'[1]Contadores Por Turno 2026'!L955-'[1]Contadores Por Turno 2026'!L954</f>
        <v>0</v>
      </c>
      <c r="AT953" s="218" t="e">
        <f>#REF!-#REF!</f>
        <v>#REF!</v>
      </c>
      <c r="AU953" s="102">
        <f>'[1]Contadores Por Turno 2026'!U955-'[1]Contadores Por Turno 2026'!U954</f>
        <v>0</v>
      </c>
      <c r="AV953" s="102">
        <f>'[1]Contadores Por Turno 2026'!V955-'[1]Contadores Por Turno 2026'!V954</f>
        <v>0</v>
      </c>
      <c r="AW953" s="102">
        <f>'[1]Contadores Por Turno 2026'!W955-'[1]Contadores Por Turno 2026'!W954</f>
        <v>0</v>
      </c>
      <c r="AX953" s="102"/>
      <c r="AY953" s="345">
        <f>('[1]Contadores Por Turno 2026'!AD955-'[1]Contadores Por Turno 2026'!AD954)</f>
        <v>0</v>
      </c>
      <c r="AZ953" s="345">
        <f>('[1]Contadores Por Turno 2026'!S955-'[1]Contadores Por Turno 2026'!S954)/1000</f>
        <v>0</v>
      </c>
      <c r="BA953" s="225"/>
      <c r="BB953" s="4"/>
    </row>
    <row r="954" spans="1:60" ht="15.75" thickBot="1" x14ac:dyDescent="0.3">
      <c r="A954" s="23">
        <f>+A953</f>
        <v>46340</v>
      </c>
      <c r="B954" s="17">
        <v>2</v>
      </c>
      <c r="C954" s="17">
        <f>WEEKNUM(Tabla1[[#This Row],[FECHA]],2)</f>
        <v>46</v>
      </c>
      <c r="D954" s="17">
        <f>DAY(Tabla1[[#This Row],[FECHA]])</f>
        <v>14</v>
      </c>
      <c r="E954" s="17" t="e">
        <f>#REF!-#REF!</f>
        <v>#REF!</v>
      </c>
      <c r="F954" s="17" t="e">
        <f>#REF!-#REF!</f>
        <v>#REF!</v>
      </c>
      <c r="H95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4" s="17">
        <f>('[1]Contadores Por Turno 2026'!C956-'[1]Contadores Por Turno 2026'!C955)*10</f>
        <v>0</v>
      </c>
      <c r="J954" s="59">
        <f>Tabla1[[#This Row],[ENTRADA RO 1 (m3)]]</f>
        <v>0</v>
      </c>
      <c r="K954" s="59">
        <f>Tabla1[[#This Row],[RECHAZO ETAPA 1 (m3)]]</f>
        <v>0</v>
      </c>
      <c r="L954" s="59">
        <f>Tabla1[[#This Row],[PERMEADO ETAPA 1  (m3)]]</f>
        <v>0</v>
      </c>
      <c r="M954" s="58" t="e">
        <f>1-(Tabla1[[#This Row],[VOLUMEN ENVIADO A RO (m3)]]-Tabla1[[#This Row],[VOLUMEN ENVIADO PERMEADO RO (m3)]])/Tabla1[[#This Row],[VOLUMEN ENVIADO A RO (m3)]]</f>
        <v>#DIV/0!</v>
      </c>
      <c r="N954" s="59">
        <f>('[1]Contadores Por Turno 2026'!N956-'[1]Contadores Por Turno 2026'!N955)/1000</f>
        <v>0</v>
      </c>
      <c r="O954" s="59">
        <f>('[1]Contadores Por Turno 2026'!O956-'[1]Contadores Por Turno 2026'!O955)</f>
        <v>0</v>
      </c>
      <c r="P954" s="59">
        <f>+Tabla1[[#This Row],[ENTRADA RO 1 (m3)]]-Tabla1[[#This Row],[PERMEADO ETAPA 1  (m3)]]</f>
        <v>0</v>
      </c>
      <c r="Q954" s="58" t="e">
        <f>1-(Tabla1[[#This Row],[VOLUMEN ENVIADO A RO (m3)]]-Tabla1[[#This Row],[VOLUMEN ENVIADO PERMEADO RO (m3)]])/Tabla1[[#This Row],[VOLUMEN ENVIADO A RO (m3)]]</f>
        <v>#DIV/0!</v>
      </c>
      <c r="R954" s="59">
        <v>0</v>
      </c>
      <c r="S954" s="59" t="e">
        <f>((#REF!-#REF!))</f>
        <v>#REF!</v>
      </c>
      <c r="T954" s="59" t="e">
        <f>Tabla1[[#This Row],[ENTRADA ETAPA 2 (m3)]]-Tabla1[[#This Row],[PERMEADO ETAPA 2 (m3)]]</f>
        <v>#REF!</v>
      </c>
      <c r="U954" s="58" t="s">
        <v>18</v>
      </c>
      <c r="V954" s="59">
        <f>Tabla1[[#This Row],[VOLUMEN ENVIADO PERMEADO RO (m3)]]</f>
        <v>0</v>
      </c>
      <c r="W954" s="106" t="e">
        <f>Tabla1[[#This Row],[TOTAL CONSUMO AGUA LIMPIA PRODUCCIÓN (m3)]]+Tabla1[[#This Row],[TOTAL CONSUMO AGUA RECHAZO PRODUCCIÓN (m3)]]</f>
        <v>#REF!</v>
      </c>
      <c r="X95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4" s="106">
        <v>0</v>
      </c>
      <c r="Z954" s="106"/>
      <c r="AA954" s="106" t="e">
        <f>+Tabla1[[#This Row],[VOLUMEN CONSUMO AGUA LIMPIA TINTORERIA (m3)]]</f>
        <v>#REF!</v>
      </c>
      <c r="AB954" s="104" t="e">
        <f>Tabla1[[#This Row],[VOLUMEN CONSUMO AGUA LIMPIA TINTORERIA (m3)]]/Tabla1[[#This Row],[TOTAL CONSUMO AGUA PRODUCCIÓN (m3)]]</f>
        <v>#REF!</v>
      </c>
      <c r="AC954" s="106" t="e">
        <f>Tabla1[[#This Row],[TOTAL CONSUMO AGUA LIMPIA PRODUCCIÓN (m3)]]-Tabla1[[#This Row],[VOLUMEN CONSUMO AGUA LIMPIA LAVANDERIA (m3)]]</f>
        <v>#REF!</v>
      </c>
      <c r="AD954" s="106">
        <v>0</v>
      </c>
      <c r="AE954" s="110"/>
      <c r="AF954" s="110">
        <v>65</v>
      </c>
      <c r="AG954" s="110">
        <v>45</v>
      </c>
      <c r="AH954" s="110">
        <f>Tabla1[[#This Row],[VOLUMEN CONSUMO AGUA LIMPIA LAVANDERIA (m3)]]</f>
        <v>0</v>
      </c>
      <c r="AI954" s="104" t="e">
        <f>Tabla1[[#This Row],[VOLUMEN CONSUMO AGUA LIMPIA LAVANDERIA (m3)]]/Tabla1[[#This Row],[TOTAL CONSUMO AGUA PRODUCCIÓN (m3)]]</f>
        <v>#REF!</v>
      </c>
      <c r="AJ954" s="110">
        <f>'[1]Contadores Por Turno 2026'!D956-'[1]Contadores Por Turno 2026'!D955</f>
        <v>0</v>
      </c>
      <c r="AK954" s="110">
        <v>0</v>
      </c>
      <c r="AL954" s="110"/>
      <c r="AM954" s="110">
        <v>19</v>
      </c>
      <c r="AN954" s="110">
        <v>0</v>
      </c>
      <c r="AO954" s="219">
        <f>'[1]Contadores Por Turno 2026'!R956-'[1]Contadores Por Turno 2026'!R955</f>
        <v>0</v>
      </c>
      <c r="AP954" s="109" t="str">
        <f t="shared" si="8"/>
        <v>%</v>
      </c>
      <c r="AQ954" s="219">
        <v>0</v>
      </c>
      <c r="AR954" s="219">
        <v>8</v>
      </c>
      <c r="AS954" s="110">
        <f>'[1]Contadores Por Turno 2026'!L956-'[1]Contadores Por Turno 2026'!L955</f>
        <v>0</v>
      </c>
      <c r="AT954" s="219" t="e">
        <f>#REF!-#REF!</f>
        <v>#REF!</v>
      </c>
      <c r="AU954" s="107">
        <f>'[1]Contadores Por Turno 2026'!U956-'[1]Contadores Por Turno 2026'!U955</f>
        <v>0</v>
      </c>
      <c r="AV954" s="107">
        <f>'[1]Contadores Por Turno 2026'!V956-'[1]Contadores Por Turno 2026'!V955</f>
        <v>0</v>
      </c>
      <c r="AW954" s="107">
        <f>'[1]Contadores Por Turno 2026'!W956-'[1]Contadores Por Turno 2026'!W955</f>
        <v>0</v>
      </c>
      <c r="AX954" s="107"/>
      <c r="AY954" s="346">
        <f>('[1]Contadores Por Turno 2026'!AD956-'[1]Contadores Por Turno 2026'!AD955)</f>
        <v>0</v>
      </c>
      <c r="AZ954" s="346">
        <f>('[1]Contadores Por Turno 2026'!S956-'[1]Contadores Por Turno 2026'!S955)/1000</f>
        <v>0</v>
      </c>
      <c r="BA954" s="225"/>
      <c r="BB954" s="4"/>
    </row>
    <row r="955" spans="1:60" ht="15.75" thickBot="1" x14ac:dyDescent="0.3">
      <c r="A955" s="27">
        <f>+A954</f>
        <v>46340</v>
      </c>
      <c r="B955" s="28">
        <v>3</v>
      </c>
      <c r="C955" s="28">
        <f>WEEKNUM(Tabla1[[#This Row],[FECHA]],2)</f>
        <v>46</v>
      </c>
      <c r="D955" s="28">
        <f>DAY(Tabla1[[#This Row],[FECHA]])</f>
        <v>14</v>
      </c>
      <c r="E955" s="28" t="e">
        <f>#REF!-#REF!</f>
        <v>#REF!</v>
      </c>
      <c r="F955" s="28" t="e">
        <f>#REF!-#REF!</f>
        <v>#REF!</v>
      </c>
      <c r="G955" s="28"/>
      <c r="H95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5" s="28">
        <f>('[1]Contadores Por Turno 2026'!C957-'[1]Contadores Por Turno 2026'!C956)*10</f>
        <v>0</v>
      </c>
      <c r="J955" s="61">
        <f>Tabla1[[#This Row],[ENTRADA RO 1 (m3)]]</f>
        <v>0</v>
      </c>
      <c r="K955" s="61">
        <f>Tabla1[[#This Row],[RECHAZO ETAPA 1 (m3)]]</f>
        <v>0</v>
      </c>
      <c r="L955" s="61">
        <f>Tabla1[[#This Row],[PERMEADO ETAPA 1  (m3)]]</f>
        <v>0</v>
      </c>
      <c r="M955" s="60" t="e">
        <f>1-(Tabla1[[#This Row],[VOLUMEN ENVIADO A RO (m3)]]-Tabla1[[#This Row],[VOLUMEN ENVIADO PERMEADO RO (m3)]])/Tabla1[[#This Row],[VOLUMEN ENVIADO A RO (m3)]]</f>
        <v>#DIV/0!</v>
      </c>
      <c r="N955" s="61">
        <f>('[1]Contadores Por Turno 2026'!N957-'[1]Contadores Por Turno 2026'!N956)/1000</f>
        <v>0</v>
      </c>
      <c r="O955" s="61">
        <f>('[1]Contadores Por Turno 2026'!O957-'[1]Contadores Por Turno 2026'!O956)</f>
        <v>0</v>
      </c>
      <c r="P955" s="61">
        <f>+Tabla1[[#This Row],[ENTRADA RO 1 (m3)]]-Tabla1[[#This Row],[PERMEADO ETAPA 1  (m3)]]</f>
        <v>0</v>
      </c>
      <c r="Q955" s="60" t="e">
        <f>1-(Tabla1[[#This Row],[VOLUMEN ENVIADO A RO (m3)]]-Tabla1[[#This Row],[VOLUMEN ENVIADO PERMEADO RO (m3)]])/Tabla1[[#This Row],[VOLUMEN ENVIADO A RO (m3)]]</f>
        <v>#DIV/0!</v>
      </c>
      <c r="R955" s="61">
        <v>0</v>
      </c>
      <c r="S955" s="61" t="e">
        <f>((#REF!-#REF!))</f>
        <v>#REF!</v>
      </c>
      <c r="T955" s="61" t="e">
        <f>Tabla1[[#This Row],[ENTRADA ETAPA 2 (m3)]]-Tabla1[[#This Row],[PERMEADO ETAPA 2 (m3)]]</f>
        <v>#REF!</v>
      </c>
      <c r="U955" s="60" t="s">
        <v>18</v>
      </c>
      <c r="V955" s="61">
        <f>Tabla1[[#This Row],[VOLUMEN ENVIADO PERMEADO RO (m3)]]</f>
        <v>0</v>
      </c>
      <c r="W955" s="111" t="e">
        <f>Tabla1[[#This Row],[TOTAL CONSUMO AGUA LIMPIA PRODUCCIÓN (m3)]]+Tabla1[[#This Row],[TOTAL CONSUMO AGUA RECHAZO PRODUCCIÓN (m3)]]</f>
        <v>#REF!</v>
      </c>
      <c r="X95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5" s="111">
        <v>0</v>
      </c>
      <c r="Z955" s="111"/>
      <c r="AA955" s="111" t="e">
        <f>+Tabla1[[#This Row],[VOLUMEN CONSUMO AGUA LIMPIA TINTORERIA (m3)]]</f>
        <v>#REF!</v>
      </c>
      <c r="AB955" s="104" t="e">
        <f>Tabla1[[#This Row],[VOLUMEN CONSUMO AGUA LIMPIA TINTORERIA (m3)]]/Tabla1[[#This Row],[TOTAL CONSUMO AGUA PRODUCCIÓN (m3)]]</f>
        <v>#REF!</v>
      </c>
      <c r="AC955" s="111" t="e">
        <f>Tabla1[[#This Row],[TOTAL CONSUMO AGUA LIMPIA PRODUCCIÓN (m3)]]-Tabla1[[#This Row],[VOLUMEN CONSUMO AGUA LIMPIA LAVANDERIA (m3)]]</f>
        <v>#REF!</v>
      </c>
      <c r="AD955" s="111">
        <v>0</v>
      </c>
      <c r="AE955" s="115"/>
      <c r="AF955" s="115">
        <v>65</v>
      </c>
      <c r="AG955" s="115">
        <v>45</v>
      </c>
      <c r="AH955" s="115">
        <f>Tabla1[[#This Row],[VOLUMEN CONSUMO AGUA LIMPIA LAVANDERIA (m3)]]</f>
        <v>0</v>
      </c>
      <c r="AI955" s="104" t="e">
        <f>Tabla1[[#This Row],[VOLUMEN CONSUMO AGUA LIMPIA LAVANDERIA (m3)]]/Tabla1[[#This Row],[TOTAL CONSUMO AGUA PRODUCCIÓN (m3)]]</f>
        <v>#REF!</v>
      </c>
      <c r="AJ955" s="115">
        <f>'[1]Contadores Por Turno 2026'!D957-'[1]Contadores Por Turno 2026'!D956</f>
        <v>0</v>
      </c>
      <c r="AK955" s="115">
        <v>0</v>
      </c>
      <c r="AL955" s="115"/>
      <c r="AM955" s="115">
        <v>19</v>
      </c>
      <c r="AN955" s="115">
        <v>0</v>
      </c>
      <c r="AO955" s="220">
        <f>'[1]Contadores Por Turno 2026'!R957-'[1]Contadores Por Turno 2026'!R956</f>
        <v>0</v>
      </c>
      <c r="AP955" s="114" t="str">
        <f t="shared" si="8"/>
        <v>%</v>
      </c>
      <c r="AQ955" s="220">
        <v>0</v>
      </c>
      <c r="AR955" s="220">
        <v>8</v>
      </c>
      <c r="AS955" s="115">
        <f>'[1]Contadores Por Turno 2026'!L957-'[1]Contadores Por Turno 2026'!L956</f>
        <v>0</v>
      </c>
      <c r="AT955" s="220" t="e">
        <f>#REF!-#REF!</f>
        <v>#REF!</v>
      </c>
      <c r="AU955" s="112">
        <f>'[1]Contadores Por Turno 2026'!U957-'[1]Contadores Por Turno 2026'!U956</f>
        <v>0</v>
      </c>
      <c r="AV955" s="112">
        <f>'[1]Contadores Por Turno 2026'!V957-'[1]Contadores Por Turno 2026'!V956</f>
        <v>0</v>
      </c>
      <c r="AW955" s="112">
        <f>'[1]Contadores Por Turno 2026'!W957-'[1]Contadores Por Turno 2026'!W956</f>
        <v>0</v>
      </c>
      <c r="AX955" s="112"/>
      <c r="AY955" s="112">
        <f>('[1]Contadores Por Turno 2026'!AD957-'[1]Contadores Por Turno 2026'!AD956)</f>
        <v>0</v>
      </c>
      <c r="AZ955" s="112">
        <f>('[1]Contadores Por Turno 2026'!S957-'[1]Contadores Por Turno 2026'!S956)/1000</f>
        <v>0</v>
      </c>
      <c r="BA955" s="225"/>
      <c r="BB955" s="4"/>
    </row>
    <row r="956" spans="1:60" ht="15.75" thickBot="1" x14ac:dyDescent="0.3">
      <c r="A956" s="25">
        <f>+A955+1</f>
        <v>46341</v>
      </c>
      <c r="B956" s="26">
        <v>1</v>
      </c>
      <c r="C956" s="26">
        <f>WEEKNUM(Tabla1[[#This Row],[FECHA]],2)</f>
        <v>46</v>
      </c>
      <c r="D956" s="26">
        <f>DAY(Tabla1[[#This Row],[FECHA]])</f>
        <v>15</v>
      </c>
      <c r="E956" s="26" t="e">
        <f>#REF!-#REF!</f>
        <v>#REF!</v>
      </c>
      <c r="F956" s="26" t="e">
        <f>#REF!-#REF!</f>
        <v>#REF!</v>
      </c>
      <c r="G956" s="26"/>
      <c r="H95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6" s="26">
        <f>('[1]Contadores Por Turno 2026'!C958-'[1]Contadores Por Turno 2026'!C957)*10</f>
        <v>0</v>
      </c>
      <c r="J956" s="57">
        <f>Tabla1[[#This Row],[ENTRADA RO 1 (m3)]]</f>
        <v>0</v>
      </c>
      <c r="K956" s="57">
        <f>Tabla1[[#This Row],[RECHAZO ETAPA 1 (m3)]]</f>
        <v>0</v>
      </c>
      <c r="L956" s="57">
        <f>Tabla1[[#This Row],[PERMEADO ETAPA 1  (m3)]]</f>
        <v>0</v>
      </c>
      <c r="M956" s="56" t="e">
        <f>1-(Tabla1[[#This Row],[VOLUMEN ENVIADO A RO (m3)]]-Tabla1[[#This Row],[VOLUMEN ENVIADO PERMEADO RO (m3)]])/Tabla1[[#This Row],[VOLUMEN ENVIADO A RO (m3)]]</f>
        <v>#DIV/0!</v>
      </c>
      <c r="N956" s="57">
        <f>('[1]Contadores Por Turno 2026'!N958-'[1]Contadores Por Turno 2026'!N957)/1000</f>
        <v>0</v>
      </c>
      <c r="O956" s="57">
        <f>('[1]Contadores Por Turno 2026'!O958-'[1]Contadores Por Turno 2026'!O957)</f>
        <v>0</v>
      </c>
      <c r="P956" s="57">
        <f>+Tabla1[[#This Row],[ENTRADA RO 1 (m3)]]-Tabla1[[#This Row],[PERMEADO ETAPA 1  (m3)]]</f>
        <v>0</v>
      </c>
      <c r="Q956" s="56" t="e">
        <f>1-(Tabla1[[#This Row],[VOLUMEN ENVIADO A RO (m3)]]-Tabla1[[#This Row],[VOLUMEN ENVIADO PERMEADO RO (m3)]])/Tabla1[[#This Row],[VOLUMEN ENVIADO A RO (m3)]]</f>
        <v>#DIV/0!</v>
      </c>
      <c r="R956" s="57">
        <v>0</v>
      </c>
      <c r="S956" s="57" t="e">
        <f>((#REF!-#REF!))</f>
        <v>#REF!</v>
      </c>
      <c r="T956" s="57" t="e">
        <f>Tabla1[[#This Row],[ENTRADA ETAPA 2 (m3)]]-Tabla1[[#This Row],[PERMEADO ETAPA 2 (m3)]]</f>
        <v>#REF!</v>
      </c>
      <c r="U956" s="56" t="s">
        <v>18</v>
      </c>
      <c r="V956" s="57">
        <f>Tabla1[[#This Row],[VOLUMEN ENVIADO PERMEADO RO (m3)]]</f>
        <v>0</v>
      </c>
      <c r="W956" s="101" t="e">
        <f>Tabla1[[#This Row],[TOTAL CONSUMO AGUA LIMPIA PRODUCCIÓN (m3)]]+Tabla1[[#This Row],[TOTAL CONSUMO AGUA RECHAZO PRODUCCIÓN (m3)]]</f>
        <v>#REF!</v>
      </c>
      <c r="X95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6" s="101">
        <v>0</v>
      </c>
      <c r="Z956" s="101"/>
      <c r="AA956" s="101" t="e">
        <f>+Tabla1[[#This Row],[VOLUMEN CONSUMO AGUA LIMPIA TINTORERIA (m3)]]</f>
        <v>#REF!</v>
      </c>
      <c r="AB956" s="104" t="e">
        <f>Tabla1[[#This Row],[VOLUMEN CONSUMO AGUA LIMPIA TINTORERIA (m3)]]/Tabla1[[#This Row],[TOTAL CONSUMO AGUA PRODUCCIÓN (m3)]]</f>
        <v>#REF!</v>
      </c>
      <c r="AC956" s="101" t="e">
        <f>Tabla1[[#This Row],[TOTAL CONSUMO AGUA LIMPIA PRODUCCIÓN (m3)]]-Tabla1[[#This Row],[VOLUMEN CONSUMO AGUA LIMPIA LAVANDERIA (m3)]]</f>
        <v>#REF!</v>
      </c>
      <c r="AD956" s="101">
        <v>0</v>
      </c>
      <c r="AE956" s="105"/>
      <c r="AF956" s="105">
        <v>65</v>
      </c>
      <c r="AG956" s="105">
        <v>45</v>
      </c>
      <c r="AH956" s="105">
        <f>Tabla1[[#This Row],[VOLUMEN CONSUMO AGUA LIMPIA LAVANDERIA (m3)]]</f>
        <v>0</v>
      </c>
      <c r="AI956" s="104" t="e">
        <f>Tabla1[[#This Row],[VOLUMEN CONSUMO AGUA LIMPIA LAVANDERIA (m3)]]/Tabla1[[#This Row],[TOTAL CONSUMO AGUA PRODUCCIÓN (m3)]]</f>
        <v>#REF!</v>
      </c>
      <c r="AJ956" s="105">
        <f>'[1]Contadores Por Turno 2026'!D958-'[1]Contadores Por Turno 2026'!D957</f>
        <v>0</v>
      </c>
      <c r="AK956" s="105">
        <v>0</v>
      </c>
      <c r="AL956" s="105"/>
      <c r="AM956" s="105">
        <v>19</v>
      </c>
      <c r="AN956" s="105">
        <v>0</v>
      </c>
      <c r="AO956" s="218">
        <f>'[1]Contadores Por Turno 2026'!R958-'[1]Contadores Por Turno 2026'!R957</f>
        <v>0</v>
      </c>
      <c r="AP956" s="104" t="str">
        <f t="shared" si="8"/>
        <v>%</v>
      </c>
      <c r="AQ956" s="218">
        <v>0</v>
      </c>
      <c r="AR956" s="218">
        <v>8</v>
      </c>
      <c r="AS956" s="105">
        <f>'[1]Contadores Por Turno 2026'!L958-'[1]Contadores Por Turno 2026'!L957</f>
        <v>0</v>
      </c>
      <c r="AT956" s="218" t="e">
        <f>#REF!-#REF!</f>
        <v>#REF!</v>
      </c>
      <c r="AU956" s="102">
        <f>'[1]Contadores Por Turno 2026'!U958-'[1]Contadores Por Turno 2026'!U957</f>
        <v>0</v>
      </c>
      <c r="AV956" s="102">
        <f>'[1]Contadores Por Turno 2026'!V958-'[1]Contadores Por Turno 2026'!V957</f>
        <v>0</v>
      </c>
      <c r="AW956" s="102">
        <f>'[1]Contadores Por Turno 2026'!W958-'[1]Contadores Por Turno 2026'!W957</f>
        <v>0</v>
      </c>
      <c r="AX956" s="102"/>
      <c r="AY956" s="345">
        <f>('[1]Contadores Por Turno 2026'!AD958-'[1]Contadores Por Turno 2026'!AD957)</f>
        <v>0</v>
      </c>
      <c r="AZ956" s="345">
        <f>('[1]Contadores Por Turno 2026'!S958-'[1]Contadores Por Turno 2026'!S957)/1000</f>
        <v>0</v>
      </c>
      <c r="BA956" s="225"/>
      <c r="BB956" s="4"/>
    </row>
    <row r="957" spans="1:60" ht="15.75" thickBot="1" x14ac:dyDescent="0.3">
      <c r="A957" s="23">
        <f>+A956</f>
        <v>46341</v>
      </c>
      <c r="B957" s="17">
        <v>2</v>
      </c>
      <c r="C957" s="17">
        <f>WEEKNUM(Tabla1[[#This Row],[FECHA]],2)</f>
        <v>46</v>
      </c>
      <c r="D957" s="17">
        <f>DAY(Tabla1[[#This Row],[FECHA]])</f>
        <v>15</v>
      </c>
      <c r="E957" s="17" t="e">
        <f>#REF!-#REF!</f>
        <v>#REF!</v>
      </c>
      <c r="F957" s="17" t="e">
        <f>#REF!-#REF!</f>
        <v>#REF!</v>
      </c>
      <c r="H95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7" s="17">
        <f>('[1]Contadores Por Turno 2026'!C959-'[1]Contadores Por Turno 2026'!C958)*10</f>
        <v>0</v>
      </c>
      <c r="J957" s="59">
        <f>Tabla1[[#This Row],[ENTRADA RO 1 (m3)]]</f>
        <v>0</v>
      </c>
      <c r="K957" s="59">
        <f>Tabla1[[#This Row],[RECHAZO ETAPA 1 (m3)]]</f>
        <v>0</v>
      </c>
      <c r="L957" s="59">
        <f>Tabla1[[#This Row],[PERMEADO ETAPA 1  (m3)]]</f>
        <v>0</v>
      </c>
      <c r="M957" s="58" t="e">
        <f>1-(Tabla1[[#This Row],[VOLUMEN ENVIADO A RO (m3)]]-Tabla1[[#This Row],[VOLUMEN ENVIADO PERMEADO RO (m3)]])/Tabla1[[#This Row],[VOLUMEN ENVIADO A RO (m3)]]</f>
        <v>#DIV/0!</v>
      </c>
      <c r="N957" s="59">
        <f>('[1]Contadores Por Turno 2026'!N959-'[1]Contadores Por Turno 2026'!N958)/1000</f>
        <v>0</v>
      </c>
      <c r="O957" s="59">
        <f>('[1]Contadores Por Turno 2026'!O959-'[1]Contadores Por Turno 2026'!O958)</f>
        <v>0</v>
      </c>
      <c r="P957" s="59">
        <f>+Tabla1[[#This Row],[ENTRADA RO 1 (m3)]]-Tabla1[[#This Row],[PERMEADO ETAPA 1  (m3)]]</f>
        <v>0</v>
      </c>
      <c r="Q957" s="58" t="e">
        <f>1-(Tabla1[[#This Row],[VOLUMEN ENVIADO A RO (m3)]]-Tabla1[[#This Row],[VOLUMEN ENVIADO PERMEADO RO (m3)]])/Tabla1[[#This Row],[VOLUMEN ENVIADO A RO (m3)]]</f>
        <v>#DIV/0!</v>
      </c>
      <c r="R957" s="59">
        <v>0</v>
      </c>
      <c r="S957" s="59" t="e">
        <f>((#REF!-#REF!))</f>
        <v>#REF!</v>
      </c>
      <c r="T957" s="59" t="e">
        <f>Tabla1[[#This Row],[ENTRADA ETAPA 2 (m3)]]-Tabla1[[#This Row],[PERMEADO ETAPA 2 (m3)]]</f>
        <v>#REF!</v>
      </c>
      <c r="U957" s="58" t="s">
        <v>18</v>
      </c>
      <c r="V957" s="59">
        <f>Tabla1[[#This Row],[VOLUMEN ENVIADO PERMEADO RO (m3)]]</f>
        <v>0</v>
      </c>
      <c r="W957" s="106" t="e">
        <f>Tabla1[[#This Row],[TOTAL CONSUMO AGUA LIMPIA PRODUCCIÓN (m3)]]+Tabla1[[#This Row],[TOTAL CONSUMO AGUA RECHAZO PRODUCCIÓN (m3)]]</f>
        <v>#REF!</v>
      </c>
      <c r="X95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7" s="106">
        <v>0</v>
      </c>
      <c r="Z957" s="106"/>
      <c r="AA957" s="106" t="e">
        <f>+Tabla1[[#This Row],[VOLUMEN CONSUMO AGUA LIMPIA TINTORERIA (m3)]]</f>
        <v>#REF!</v>
      </c>
      <c r="AB957" s="104" t="e">
        <f>Tabla1[[#This Row],[VOLUMEN CONSUMO AGUA LIMPIA TINTORERIA (m3)]]/Tabla1[[#This Row],[TOTAL CONSUMO AGUA PRODUCCIÓN (m3)]]</f>
        <v>#REF!</v>
      </c>
      <c r="AC957" s="106" t="e">
        <f>Tabla1[[#This Row],[TOTAL CONSUMO AGUA LIMPIA PRODUCCIÓN (m3)]]-Tabla1[[#This Row],[VOLUMEN CONSUMO AGUA LIMPIA LAVANDERIA (m3)]]</f>
        <v>#REF!</v>
      </c>
      <c r="AD957" s="106">
        <v>0</v>
      </c>
      <c r="AE957" s="110"/>
      <c r="AF957" s="110">
        <v>65</v>
      </c>
      <c r="AG957" s="110">
        <v>45</v>
      </c>
      <c r="AH957" s="110">
        <f>Tabla1[[#This Row],[VOLUMEN CONSUMO AGUA LIMPIA LAVANDERIA (m3)]]</f>
        <v>0</v>
      </c>
      <c r="AI957" s="104" t="e">
        <f>Tabla1[[#This Row],[VOLUMEN CONSUMO AGUA LIMPIA LAVANDERIA (m3)]]/Tabla1[[#This Row],[TOTAL CONSUMO AGUA PRODUCCIÓN (m3)]]</f>
        <v>#REF!</v>
      </c>
      <c r="AJ957" s="110">
        <f>'[1]Contadores Por Turno 2026'!D959-'[1]Contadores Por Turno 2026'!D958</f>
        <v>0</v>
      </c>
      <c r="AK957" s="110">
        <v>0</v>
      </c>
      <c r="AL957" s="110"/>
      <c r="AM957" s="110">
        <v>19</v>
      </c>
      <c r="AN957" s="110">
        <v>0</v>
      </c>
      <c r="AO957" s="219">
        <f>'[1]Contadores Por Turno 2026'!R959-'[1]Contadores Por Turno 2026'!R958</f>
        <v>0</v>
      </c>
      <c r="AP957" s="109" t="str">
        <f t="shared" si="8"/>
        <v>%</v>
      </c>
      <c r="AQ957" s="219">
        <v>0</v>
      </c>
      <c r="AR957" s="219">
        <v>8</v>
      </c>
      <c r="AS957" s="110">
        <f>'[1]Contadores Por Turno 2026'!L959-'[1]Contadores Por Turno 2026'!L958</f>
        <v>0</v>
      </c>
      <c r="AT957" s="219" t="e">
        <f>#REF!-#REF!</f>
        <v>#REF!</v>
      </c>
      <c r="AU957" s="107">
        <f>'[1]Contadores Por Turno 2026'!U959-'[1]Contadores Por Turno 2026'!U958</f>
        <v>0</v>
      </c>
      <c r="AV957" s="107">
        <f>'[1]Contadores Por Turno 2026'!V959-'[1]Contadores Por Turno 2026'!V958</f>
        <v>0</v>
      </c>
      <c r="AW957" s="107">
        <f>'[1]Contadores Por Turno 2026'!W959-'[1]Contadores Por Turno 2026'!W958</f>
        <v>0</v>
      </c>
      <c r="AX957" s="107"/>
      <c r="AY957" s="346">
        <f>('[1]Contadores Por Turno 2026'!AD959-'[1]Contadores Por Turno 2026'!AD958)</f>
        <v>0</v>
      </c>
      <c r="AZ957" s="346">
        <f>('[1]Contadores Por Turno 2026'!S959-'[1]Contadores Por Turno 2026'!S958)/1000</f>
        <v>0</v>
      </c>
      <c r="BA957" s="225"/>
      <c r="BB957" s="4"/>
    </row>
    <row r="958" spans="1:60" ht="15.75" thickBot="1" x14ac:dyDescent="0.3">
      <c r="A958" s="27">
        <f>+A957</f>
        <v>46341</v>
      </c>
      <c r="B958" s="28">
        <v>3</v>
      </c>
      <c r="C958" s="28">
        <f>WEEKNUM(Tabla1[[#This Row],[FECHA]],2)</f>
        <v>46</v>
      </c>
      <c r="D958" s="28">
        <f>DAY(Tabla1[[#This Row],[FECHA]])</f>
        <v>15</v>
      </c>
      <c r="E958" s="28" t="e">
        <f>#REF!-#REF!</f>
        <v>#REF!</v>
      </c>
      <c r="F958" s="28" t="e">
        <f>#REF!-#REF!</f>
        <v>#REF!</v>
      </c>
      <c r="G958" s="28"/>
      <c r="H95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8" s="28">
        <f>('[1]Contadores Por Turno 2026'!C960-'[1]Contadores Por Turno 2026'!C959)*10</f>
        <v>0</v>
      </c>
      <c r="J958" s="61">
        <f>Tabla1[[#This Row],[ENTRADA RO 1 (m3)]]</f>
        <v>0</v>
      </c>
      <c r="K958" s="61">
        <f>Tabla1[[#This Row],[RECHAZO ETAPA 1 (m3)]]</f>
        <v>0</v>
      </c>
      <c r="L958" s="61">
        <f>Tabla1[[#This Row],[PERMEADO ETAPA 1  (m3)]]</f>
        <v>0</v>
      </c>
      <c r="M958" s="60" t="e">
        <f>1-(Tabla1[[#This Row],[VOLUMEN ENVIADO A RO (m3)]]-Tabla1[[#This Row],[VOLUMEN ENVIADO PERMEADO RO (m3)]])/Tabla1[[#This Row],[VOLUMEN ENVIADO A RO (m3)]]</f>
        <v>#DIV/0!</v>
      </c>
      <c r="N958" s="61">
        <f>('[1]Contadores Por Turno 2026'!N960-'[1]Contadores Por Turno 2026'!N959)/1000</f>
        <v>0</v>
      </c>
      <c r="O958" s="61">
        <f>('[1]Contadores Por Turno 2026'!O960-'[1]Contadores Por Turno 2026'!O959)</f>
        <v>0</v>
      </c>
      <c r="P958" s="61">
        <f>+Tabla1[[#This Row],[ENTRADA RO 1 (m3)]]-Tabla1[[#This Row],[PERMEADO ETAPA 1  (m3)]]</f>
        <v>0</v>
      </c>
      <c r="Q958" s="60" t="e">
        <f>1-(Tabla1[[#This Row],[VOLUMEN ENVIADO A RO (m3)]]-Tabla1[[#This Row],[VOLUMEN ENVIADO PERMEADO RO (m3)]])/Tabla1[[#This Row],[VOLUMEN ENVIADO A RO (m3)]]</f>
        <v>#DIV/0!</v>
      </c>
      <c r="R958" s="61">
        <v>0</v>
      </c>
      <c r="S958" s="61" t="e">
        <f>((#REF!-#REF!))</f>
        <v>#REF!</v>
      </c>
      <c r="T958" s="61" t="e">
        <f>Tabla1[[#This Row],[ENTRADA ETAPA 2 (m3)]]-Tabla1[[#This Row],[PERMEADO ETAPA 2 (m3)]]</f>
        <v>#REF!</v>
      </c>
      <c r="U958" s="60" t="s">
        <v>18</v>
      </c>
      <c r="V958" s="61">
        <f>Tabla1[[#This Row],[VOLUMEN ENVIADO PERMEADO RO (m3)]]</f>
        <v>0</v>
      </c>
      <c r="W958" s="111" t="e">
        <f>Tabla1[[#This Row],[TOTAL CONSUMO AGUA LIMPIA PRODUCCIÓN (m3)]]+Tabla1[[#This Row],[TOTAL CONSUMO AGUA RECHAZO PRODUCCIÓN (m3)]]</f>
        <v>#REF!</v>
      </c>
      <c r="X95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8" s="111">
        <v>0</v>
      </c>
      <c r="Z958" s="111"/>
      <c r="AA958" s="111" t="e">
        <f>+Tabla1[[#This Row],[VOLUMEN CONSUMO AGUA LIMPIA TINTORERIA (m3)]]</f>
        <v>#REF!</v>
      </c>
      <c r="AB958" s="104" t="e">
        <f>Tabla1[[#This Row],[VOLUMEN CONSUMO AGUA LIMPIA TINTORERIA (m3)]]/Tabla1[[#This Row],[TOTAL CONSUMO AGUA PRODUCCIÓN (m3)]]</f>
        <v>#REF!</v>
      </c>
      <c r="AC958" s="111" t="e">
        <f>Tabla1[[#This Row],[TOTAL CONSUMO AGUA LIMPIA PRODUCCIÓN (m3)]]-Tabla1[[#This Row],[VOLUMEN CONSUMO AGUA LIMPIA LAVANDERIA (m3)]]</f>
        <v>#REF!</v>
      </c>
      <c r="AD958" s="111">
        <v>0</v>
      </c>
      <c r="AE958" s="115"/>
      <c r="AF958" s="115">
        <v>65</v>
      </c>
      <c r="AG958" s="115">
        <v>45</v>
      </c>
      <c r="AH958" s="115">
        <f>Tabla1[[#This Row],[VOLUMEN CONSUMO AGUA LIMPIA LAVANDERIA (m3)]]</f>
        <v>0</v>
      </c>
      <c r="AI958" s="104" t="e">
        <f>Tabla1[[#This Row],[VOLUMEN CONSUMO AGUA LIMPIA LAVANDERIA (m3)]]/Tabla1[[#This Row],[TOTAL CONSUMO AGUA PRODUCCIÓN (m3)]]</f>
        <v>#REF!</v>
      </c>
      <c r="AJ958" s="115">
        <f>'[1]Contadores Por Turno 2026'!D960-'[1]Contadores Por Turno 2026'!D959</f>
        <v>0</v>
      </c>
      <c r="AK958" s="115">
        <v>0</v>
      </c>
      <c r="AL958" s="115"/>
      <c r="AM958" s="115">
        <v>19</v>
      </c>
      <c r="AN958" s="115">
        <v>0</v>
      </c>
      <c r="AO958" s="220">
        <f>'[1]Contadores Por Turno 2026'!R960-'[1]Contadores Por Turno 2026'!R959</f>
        <v>0</v>
      </c>
      <c r="AP958" s="114" t="str">
        <f t="shared" si="8"/>
        <v>%</v>
      </c>
      <c r="AQ958" s="220">
        <v>0</v>
      </c>
      <c r="AR958" s="220">
        <v>8</v>
      </c>
      <c r="AS958" s="115">
        <f>'[1]Contadores Por Turno 2026'!L960-'[1]Contadores Por Turno 2026'!L959</f>
        <v>0</v>
      </c>
      <c r="AT958" s="220" t="e">
        <f>#REF!-#REF!</f>
        <v>#REF!</v>
      </c>
      <c r="AU958" s="112">
        <f>'[1]Contadores Por Turno 2026'!U960-'[1]Contadores Por Turno 2026'!U959</f>
        <v>0</v>
      </c>
      <c r="AV958" s="112">
        <f>'[1]Contadores Por Turno 2026'!V960-'[1]Contadores Por Turno 2026'!V959</f>
        <v>0</v>
      </c>
      <c r="AW958" s="112">
        <f>'[1]Contadores Por Turno 2026'!W960-'[1]Contadores Por Turno 2026'!W959</f>
        <v>0</v>
      </c>
      <c r="AX958" s="112"/>
      <c r="AY958" s="112">
        <f>('[1]Contadores Por Turno 2026'!AD960-'[1]Contadores Por Turno 2026'!AD959)</f>
        <v>0</v>
      </c>
      <c r="AZ958" s="112">
        <f>('[1]Contadores Por Turno 2026'!S960-'[1]Contadores Por Turno 2026'!S959)/1000</f>
        <v>0</v>
      </c>
      <c r="BA958" s="225"/>
      <c r="BB958" s="4"/>
    </row>
    <row r="959" spans="1:60" ht="15.75" thickBot="1" x14ac:dyDescent="0.3">
      <c r="A959" s="25">
        <f>+A958+1</f>
        <v>46342</v>
      </c>
      <c r="B959" s="26">
        <v>1</v>
      </c>
      <c r="C959" s="26">
        <f>WEEKNUM(Tabla1[[#This Row],[FECHA]],2)</f>
        <v>47</v>
      </c>
      <c r="D959" s="26">
        <f>DAY(Tabla1[[#This Row],[FECHA]])</f>
        <v>16</v>
      </c>
      <c r="E959" s="26" t="e">
        <f>#REF!-#REF!</f>
        <v>#REF!</v>
      </c>
      <c r="F959" s="26" t="e">
        <f>#REF!-#REF!</f>
        <v>#REF!</v>
      </c>
      <c r="G959" s="26"/>
      <c r="H95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9" s="26">
        <f>('[1]Contadores Por Turno 2026'!C961-'[1]Contadores Por Turno 2026'!C960)*10</f>
        <v>0</v>
      </c>
      <c r="J959" s="57">
        <f>Tabla1[[#This Row],[ENTRADA RO 1 (m3)]]</f>
        <v>0</v>
      </c>
      <c r="K959" s="57">
        <f>Tabla1[[#This Row],[RECHAZO ETAPA 1 (m3)]]</f>
        <v>0</v>
      </c>
      <c r="L959" s="57">
        <f>Tabla1[[#This Row],[PERMEADO ETAPA 1  (m3)]]</f>
        <v>0</v>
      </c>
      <c r="M959" s="56" t="e">
        <f>1-(Tabla1[[#This Row],[VOLUMEN ENVIADO A RO (m3)]]-Tabla1[[#This Row],[VOLUMEN ENVIADO PERMEADO RO (m3)]])/Tabla1[[#This Row],[VOLUMEN ENVIADO A RO (m3)]]</f>
        <v>#DIV/0!</v>
      </c>
      <c r="N959" s="57">
        <f>('[1]Contadores Por Turno 2026'!N961-'[1]Contadores Por Turno 2026'!N960)/1000</f>
        <v>0</v>
      </c>
      <c r="O959" s="57">
        <f>('[1]Contadores Por Turno 2026'!O961-'[1]Contadores Por Turno 2026'!O960)</f>
        <v>0</v>
      </c>
      <c r="P959" s="57">
        <f>+Tabla1[[#This Row],[ENTRADA RO 1 (m3)]]-Tabla1[[#This Row],[PERMEADO ETAPA 1  (m3)]]</f>
        <v>0</v>
      </c>
      <c r="Q959" s="56" t="e">
        <f>1-(Tabla1[[#This Row],[VOLUMEN ENVIADO A RO (m3)]]-Tabla1[[#This Row],[VOLUMEN ENVIADO PERMEADO RO (m3)]])/Tabla1[[#This Row],[VOLUMEN ENVIADO A RO (m3)]]</f>
        <v>#DIV/0!</v>
      </c>
      <c r="R959" s="57">
        <v>0</v>
      </c>
      <c r="S959" s="57" t="e">
        <f>((#REF!-#REF!))</f>
        <v>#REF!</v>
      </c>
      <c r="T959" s="57" t="e">
        <f>Tabla1[[#This Row],[ENTRADA ETAPA 2 (m3)]]-Tabla1[[#This Row],[PERMEADO ETAPA 2 (m3)]]</f>
        <v>#REF!</v>
      </c>
      <c r="U959" s="56" t="s">
        <v>18</v>
      </c>
      <c r="V959" s="57">
        <f>Tabla1[[#This Row],[VOLUMEN ENVIADO PERMEADO RO (m3)]]</f>
        <v>0</v>
      </c>
      <c r="W959" s="101" t="e">
        <f>Tabla1[[#This Row],[TOTAL CONSUMO AGUA LIMPIA PRODUCCIÓN (m3)]]+Tabla1[[#This Row],[TOTAL CONSUMO AGUA RECHAZO PRODUCCIÓN (m3)]]</f>
        <v>#REF!</v>
      </c>
      <c r="X95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9" s="101">
        <v>0</v>
      </c>
      <c r="Z959" s="101"/>
      <c r="AA959" s="101" t="e">
        <f>+Tabla1[[#This Row],[VOLUMEN CONSUMO AGUA LIMPIA TINTORERIA (m3)]]</f>
        <v>#REF!</v>
      </c>
      <c r="AB959" s="104" t="e">
        <f>Tabla1[[#This Row],[VOLUMEN CONSUMO AGUA LIMPIA TINTORERIA (m3)]]/Tabla1[[#This Row],[TOTAL CONSUMO AGUA PRODUCCIÓN (m3)]]</f>
        <v>#REF!</v>
      </c>
      <c r="AC959" s="101" t="e">
        <f>Tabla1[[#This Row],[TOTAL CONSUMO AGUA LIMPIA PRODUCCIÓN (m3)]]-Tabla1[[#This Row],[VOLUMEN CONSUMO AGUA LIMPIA LAVANDERIA (m3)]]</f>
        <v>#REF!</v>
      </c>
      <c r="AD959" s="101">
        <v>0</v>
      </c>
      <c r="AE959" s="105"/>
      <c r="AF959" s="105">
        <v>65</v>
      </c>
      <c r="AG959" s="105">
        <v>45</v>
      </c>
      <c r="AH959" s="105">
        <f>Tabla1[[#This Row],[VOLUMEN CONSUMO AGUA LIMPIA LAVANDERIA (m3)]]</f>
        <v>0</v>
      </c>
      <c r="AI959" s="104" t="e">
        <f>Tabla1[[#This Row],[VOLUMEN CONSUMO AGUA LIMPIA LAVANDERIA (m3)]]/Tabla1[[#This Row],[TOTAL CONSUMO AGUA PRODUCCIÓN (m3)]]</f>
        <v>#REF!</v>
      </c>
      <c r="AJ959" s="105">
        <f>'[1]Contadores Por Turno 2026'!D961-'[1]Contadores Por Turno 2026'!D960</f>
        <v>0</v>
      </c>
      <c r="AK959" s="105">
        <v>0</v>
      </c>
      <c r="AL959" s="105"/>
      <c r="AM959" s="105">
        <v>19</v>
      </c>
      <c r="AN959" s="105">
        <v>0</v>
      </c>
      <c r="AO959" s="218">
        <f>'[1]Contadores Por Turno 2026'!R961-'[1]Contadores Por Turno 2026'!R960</f>
        <v>0</v>
      </c>
      <c r="AP959" s="104" t="str">
        <f t="shared" si="8"/>
        <v>%</v>
      </c>
      <c r="AQ959" s="218">
        <v>0</v>
      </c>
      <c r="AR959" s="218">
        <v>8</v>
      </c>
      <c r="AS959" s="105">
        <f>'[1]Contadores Por Turno 2026'!L961-'[1]Contadores Por Turno 2026'!L960</f>
        <v>0</v>
      </c>
      <c r="AT959" s="218" t="e">
        <f>#REF!-#REF!</f>
        <v>#REF!</v>
      </c>
      <c r="AU959" s="102">
        <f>'[1]Contadores Por Turno 2026'!U961-'[1]Contadores Por Turno 2026'!U960</f>
        <v>0</v>
      </c>
      <c r="AV959" s="102">
        <f>'[1]Contadores Por Turno 2026'!V961-'[1]Contadores Por Turno 2026'!V960</f>
        <v>0</v>
      </c>
      <c r="AW959" s="102">
        <f>'[1]Contadores Por Turno 2026'!W961-'[1]Contadores Por Turno 2026'!W960</f>
        <v>0</v>
      </c>
      <c r="AX959" s="102"/>
      <c r="AY959" s="345">
        <f>('[1]Contadores Por Turno 2026'!AD961-'[1]Contadores Por Turno 2026'!AD960)</f>
        <v>0</v>
      </c>
      <c r="AZ959" s="345">
        <f>('[1]Contadores Por Turno 2026'!S961-'[1]Contadores Por Turno 2026'!S960)/1000</f>
        <v>0</v>
      </c>
      <c r="BA959" s="225"/>
      <c r="BB959" s="4"/>
    </row>
    <row r="960" spans="1:60" ht="15.75" thickBot="1" x14ac:dyDescent="0.3">
      <c r="A960" s="23">
        <f>+A959</f>
        <v>46342</v>
      </c>
      <c r="B960" s="17">
        <v>2</v>
      </c>
      <c r="C960" s="17">
        <f>WEEKNUM(Tabla1[[#This Row],[FECHA]],2)</f>
        <v>47</v>
      </c>
      <c r="D960" s="17">
        <f>DAY(Tabla1[[#This Row],[FECHA]])</f>
        <v>16</v>
      </c>
      <c r="E960" s="17" t="e">
        <f>#REF!-#REF!</f>
        <v>#REF!</v>
      </c>
      <c r="F960" s="17" t="e">
        <f>#REF!-#REF!</f>
        <v>#REF!</v>
      </c>
      <c r="H96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0" s="17">
        <f>('[1]Contadores Por Turno 2026'!C962-'[1]Contadores Por Turno 2026'!C961)*10</f>
        <v>0</v>
      </c>
      <c r="J960" s="59">
        <f>Tabla1[[#This Row],[ENTRADA RO 1 (m3)]]</f>
        <v>0</v>
      </c>
      <c r="K960" s="59">
        <f>Tabla1[[#This Row],[RECHAZO ETAPA 1 (m3)]]</f>
        <v>0</v>
      </c>
      <c r="L960" s="59">
        <f>Tabla1[[#This Row],[PERMEADO ETAPA 1  (m3)]]</f>
        <v>0</v>
      </c>
      <c r="M960" s="58" t="e">
        <f>1-(Tabla1[[#This Row],[VOLUMEN ENVIADO A RO (m3)]]-Tabla1[[#This Row],[VOLUMEN ENVIADO PERMEADO RO (m3)]])/Tabla1[[#This Row],[VOLUMEN ENVIADO A RO (m3)]]</f>
        <v>#DIV/0!</v>
      </c>
      <c r="N960" s="59">
        <f>('[1]Contadores Por Turno 2026'!N962-'[1]Contadores Por Turno 2026'!N961)/1000</f>
        <v>0</v>
      </c>
      <c r="O960" s="59">
        <f>('[1]Contadores Por Turno 2026'!O962-'[1]Contadores Por Turno 2026'!O961)</f>
        <v>0</v>
      </c>
      <c r="P960" s="59">
        <f>+Tabla1[[#This Row],[ENTRADA RO 1 (m3)]]-Tabla1[[#This Row],[PERMEADO ETAPA 1  (m3)]]</f>
        <v>0</v>
      </c>
      <c r="Q960" s="58" t="e">
        <f>1-(Tabla1[[#This Row],[VOLUMEN ENVIADO A RO (m3)]]-Tabla1[[#This Row],[VOLUMEN ENVIADO PERMEADO RO (m3)]])/Tabla1[[#This Row],[VOLUMEN ENVIADO A RO (m3)]]</f>
        <v>#DIV/0!</v>
      </c>
      <c r="R960" s="59">
        <v>0</v>
      </c>
      <c r="S960" s="59" t="e">
        <f>((#REF!-#REF!))</f>
        <v>#REF!</v>
      </c>
      <c r="T960" s="59" t="e">
        <f>Tabla1[[#This Row],[ENTRADA ETAPA 2 (m3)]]-Tabla1[[#This Row],[PERMEADO ETAPA 2 (m3)]]</f>
        <v>#REF!</v>
      </c>
      <c r="U960" s="58" t="s">
        <v>18</v>
      </c>
      <c r="V960" s="59">
        <f>Tabla1[[#This Row],[VOLUMEN ENVIADO PERMEADO RO (m3)]]</f>
        <v>0</v>
      </c>
      <c r="W960" s="106" t="e">
        <f>Tabla1[[#This Row],[TOTAL CONSUMO AGUA LIMPIA PRODUCCIÓN (m3)]]+Tabla1[[#This Row],[TOTAL CONSUMO AGUA RECHAZO PRODUCCIÓN (m3)]]</f>
        <v>#REF!</v>
      </c>
      <c r="X96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0" s="106">
        <v>0</v>
      </c>
      <c r="Z960" s="106"/>
      <c r="AA960" s="106" t="e">
        <f>+Tabla1[[#This Row],[VOLUMEN CONSUMO AGUA LIMPIA TINTORERIA (m3)]]</f>
        <v>#REF!</v>
      </c>
      <c r="AB960" s="104" t="e">
        <f>Tabla1[[#This Row],[VOLUMEN CONSUMO AGUA LIMPIA TINTORERIA (m3)]]/Tabla1[[#This Row],[TOTAL CONSUMO AGUA PRODUCCIÓN (m3)]]</f>
        <v>#REF!</v>
      </c>
      <c r="AC960" s="106" t="e">
        <f>Tabla1[[#This Row],[TOTAL CONSUMO AGUA LIMPIA PRODUCCIÓN (m3)]]-Tabla1[[#This Row],[VOLUMEN CONSUMO AGUA LIMPIA LAVANDERIA (m3)]]</f>
        <v>#REF!</v>
      </c>
      <c r="AD960" s="106">
        <v>0</v>
      </c>
      <c r="AE960" s="110"/>
      <c r="AF960" s="110">
        <v>65</v>
      </c>
      <c r="AG960" s="110">
        <v>45</v>
      </c>
      <c r="AH960" s="110">
        <f>Tabla1[[#This Row],[VOLUMEN CONSUMO AGUA LIMPIA LAVANDERIA (m3)]]</f>
        <v>0</v>
      </c>
      <c r="AI960" s="104" t="e">
        <f>Tabla1[[#This Row],[VOLUMEN CONSUMO AGUA LIMPIA LAVANDERIA (m3)]]/Tabla1[[#This Row],[TOTAL CONSUMO AGUA PRODUCCIÓN (m3)]]</f>
        <v>#REF!</v>
      </c>
      <c r="AJ960" s="110">
        <f>'[1]Contadores Por Turno 2026'!D962-'[1]Contadores Por Turno 2026'!D961</f>
        <v>0</v>
      </c>
      <c r="AK960" s="110">
        <v>0</v>
      </c>
      <c r="AL960" s="110"/>
      <c r="AM960" s="110">
        <v>19</v>
      </c>
      <c r="AN960" s="110">
        <v>0</v>
      </c>
      <c r="AO960" s="219">
        <f>'[1]Contadores Por Turno 2026'!R962-'[1]Contadores Por Turno 2026'!R961</f>
        <v>0</v>
      </c>
      <c r="AP960" s="109" t="str">
        <f t="shared" si="8"/>
        <v>%</v>
      </c>
      <c r="AQ960" s="219">
        <v>0</v>
      </c>
      <c r="AR960" s="219">
        <v>8</v>
      </c>
      <c r="AS960" s="110">
        <f>'[1]Contadores Por Turno 2026'!L962-'[1]Contadores Por Turno 2026'!L961</f>
        <v>0</v>
      </c>
      <c r="AT960" s="219" t="e">
        <f>#REF!-#REF!</f>
        <v>#REF!</v>
      </c>
      <c r="AU960" s="107">
        <f>'[1]Contadores Por Turno 2026'!U962-'[1]Contadores Por Turno 2026'!U961</f>
        <v>0</v>
      </c>
      <c r="AV960" s="107">
        <f>'[1]Contadores Por Turno 2026'!V962-'[1]Contadores Por Turno 2026'!V961</f>
        <v>0</v>
      </c>
      <c r="AW960" s="107">
        <f>'[1]Contadores Por Turno 2026'!W962-'[1]Contadores Por Turno 2026'!W961</f>
        <v>0</v>
      </c>
      <c r="AX960" s="107"/>
      <c r="AY960" s="346">
        <f>('[1]Contadores Por Turno 2026'!AD962-'[1]Contadores Por Turno 2026'!AD961)</f>
        <v>0</v>
      </c>
      <c r="AZ960" s="346">
        <f>('[1]Contadores Por Turno 2026'!S962-'[1]Contadores Por Turno 2026'!S961)/1000</f>
        <v>0</v>
      </c>
      <c r="BA960" s="225"/>
      <c r="BB960" s="4"/>
    </row>
    <row r="961" spans="1:54" ht="15.75" thickBot="1" x14ac:dyDescent="0.3">
      <c r="A961" s="27">
        <f>+A960</f>
        <v>46342</v>
      </c>
      <c r="B961" s="28">
        <v>3</v>
      </c>
      <c r="C961" s="28">
        <f>WEEKNUM(Tabla1[[#This Row],[FECHA]],2)</f>
        <v>47</v>
      </c>
      <c r="D961" s="28">
        <f>DAY(Tabla1[[#This Row],[FECHA]])</f>
        <v>16</v>
      </c>
      <c r="E961" s="28" t="e">
        <f>#REF!-#REF!</f>
        <v>#REF!</v>
      </c>
      <c r="F961" s="28" t="e">
        <f>#REF!-#REF!</f>
        <v>#REF!</v>
      </c>
      <c r="G961" s="28"/>
      <c r="H96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1" s="28">
        <f>('[1]Contadores Por Turno 2026'!C963-'[1]Contadores Por Turno 2026'!C962)*10</f>
        <v>0</v>
      </c>
      <c r="J961" s="61">
        <f>Tabla1[[#This Row],[ENTRADA RO 1 (m3)]]</f>
        <v>0</v>
      </c>
      <c r="K961" s="61">
        <f>Tabla1[[#This Row],[RECHAZO ETAPA 1 (m3)]]</f>
        <v>0</v>
      </c>
      <c r="L961" s="61">
        <f>Tabla1[[#This Row],[PERMEADO ETAPA 1  (m3)]]</f>
        <v>0</v>
      </c>
      <c r="M961" s="60" t="e">
        <f>1-(Tabla1[[#This Row],[VOLUMEN ENVIADO A RO (m3)]]-Tabla1[[#This Row],[VOLUMEN ENVIADO PERMEADO RO (m3)]])/Tabla1[[#This Row],[VOLUMEN ENVIADO A RO (m3)]]</f>
        <v>#DIV/0!</v>
      </c>
      <c r="N961" s="61">
        <f>('[1]Contadores Por Turno 2026'!N963-'[1]Contadores Por Turno 2026'!N962)/1000</f>
        <v>0</v>
      </c>
      <c r="O961" s="61">
        <f>('[1]Contadores Por Turno 2026'!O963-'[1]Contadores Por Turno 2026'!O962)</f>
        <v>0</v>
      </c>
      <c r="P961" s="61">
        <f>+Tabla1[[#This Row],[ENTRADA RO 1 (m3)]]-Tabla1[[#This Row],[PERMEADO ETAPA 1  (m3)]]</f>
        <v>0</v>
      </c>
      <c r="Q961" s="60" t="e">
        <f>1-(Tabla1[[#This Row],[VOLUMEN ENVIADO A RO (m3)]]-Tabla1[[#This Row],[VOLUMEN ENVIADO PERMEADO RO (m3)]])/Tabla1[[#This Row],[VOLUMEN ENVIADO A RO (m3)]]</f>
        <v>#DIV/0!</v>
      </c>
      <c r="R961" s="61">
        <v>0</v>
      </c>
      <c r="S961" s="61" t="e">
        <f>((#REF!-#REF!))</f>
        <v>#REF!</v>
      </c>
      <c r="T961" s="61" t="e">
        <f>Tabla1[[#This Row],[ENTRADA ETAPA 2 (m3)]]-Tabla1[[#This Row],[PERMEADO ETAPA 2 (m3)]]</f>
        <v>#REF!</v>
      </c>
      <c r="U961" s="60" t="s">
        <v>18</v>
      </c>
      <c r="V961" s="61">
        <f>Tabla1[[#This Row],[VOLUMEN ENVIADO PERMEADO RO (m3)]]</f>
        <v>0</v>
      </c>
      <c r="W961" s="111" t="e">
        <f>Tabla1[[#This Row],[TOTAL CONSUMO AGUA LIMPIA PRODUCCIÓN (m3)]]+Tabla1[[#This Row],[TOTAL CONSUMO AGUA RECHAZO PRODUCCIÓN (m3)]]</f>
        <v>#REF!</v>
      </c>
      <c r="X96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1" s="111">
        <v>0</v>
      </c>
      <c r="Z961" s="111"/>
      <c r="AA961" s="111" t="e">
        <f>+Tabla1[[#This Row],[VOLUMEN CONSUMO AGUA LIMPIA TINTORERIA (m3)]]</f>
        <v>#REF!</v>
      </c>
      <c r="AB961" s="104" t="e">
        <f>Tabla1[[#This Row],[VOLUMEN CONSUMO AGUA LIMPIA TINTORERIA (m3)]]/Tabla1[[#This Row],[TOTAL CONSUMO AGUA PRODUCCIÓN (m3)]]</f>
        <v>#REF!</v>
      </c>
      <c r="AC961" s="111" t="e">
        <f>Tabla1[[#This Row],[TOTAL CONSUMO AGUA LIMPIA PRODUCCIÓN (m3)]]-Tabla1[[#This Row],[VOLUMEN CONSUMO AGUA LIMPIA LAVANDERIA (m3)]]</f>
        <v>#REF!</v>
      </c>
      <c r="AD961" s="111">
        <v>0</v>
      </c>
      <c r="AE961" s="115"/>
      <c r="AF961" s="115">
        <v>65</v>
      </c>
      <c r="AG961" s="115">
        <v>45</v>
      </c>
      <c r="AH961" s="115">
        <f>Tabla1[[#This Row],[VOLUMEN CONSUMO AGUA LIMPIA LAVANDERIA (m3)]]</f>
        <v>0</v>
      </c>
      <c r="AI961" s="104" t="e">
        <f>Tabla1[[#This Row],[VOLUMEN CONSUMO AGUA LIMPIA LAVANDERIA (m3)]]/Tabla1[[#This Row],[TOTAL CONSUMO AGUA PRODUCCIÓN (m3)]]</f>
        <v>#REF!</v>
      </c>
      <c r="AJ961" s="115">
        <f>'[1]Contadores Por Turno 2026'!D963-'[1]Contadores Por Turno 2026'!D962</f>
        <v>0</v>
      </c>
      <c r="AK961" s="115">
        <v>0</v>
      </c>
      <c r="AL961" s="115"/>
      <c r="AM961" s="115">
        <v>19</v>
      </c>
      <c r="AN961" s="115">
        <v>0</v>
      </c>
      <c r="AO961" s="220">
        <f>'[1]Contadores Por Turno 2026'!R963-'[1]Contadores Por Turno 2026'!R962</f>
        <v>0</v>
      </c>
      <c r="AP961" s="114" t="str">
        <f t="shared" si="8"/>
        <v>%</v>
      </c>
      <c r="AQ961" s="220">
        <v>0</v>
      </c>
      <c r="AR961" s="220">
        <v>8</v>
      </c>
      <c r="AS961" s="115">
        <f>'[1]Contadores Por Turno 2026'!L963-'[1]Contadores Por Turno 2026'!L962</f>
        <v>0</v>
      </c>
      <c r="AT961" s="220" t="e">
        <f>#REF!-#REF!</f>
        <v>#REF!</v>
      </c>
      <c r="AU961" s="112">
        <f>'[1]Contadores Por Turno 2026'!U963-'[1]Contadores Por Turno 2026'!U962</f>
        <v>0</v>
      </c>
      <c r="AV961" s="112">
        <f>'[1]Contadores Por Turno 2026'!V963-'[1]Contadores Por Turno 2026'!V962</f>
        <v>0</v>
      </c>
      <c r="AW961" s="112">
        <f>'[1]Contadores Por Turno 2026'!W963-'[1]Contadores Por Turno 2026'!W962</f>
        <v>0</v>
      </c>
      <c r="AX961" s="112"/>
      <c r="AY961" s="112">
        <f>('[1]Contadores Por Turno 2026'!AD963-'[1]Contadores Por Turno 2026'!AD962)</f>
        <v>0</v>
      </c>
      <c r="AZ961" s="112">
        <f>('[1]Contadores Por Turno 2026'!S963-'[1]Contadores Por Turno 2026'!S962)/1000</f>
        <v>0</v>
      </c>
      <c r="BA961" s="225"/>
      <c r="BB961" s="4"/>
    </row>
    <row r="962" spans="1:54" ht="15.75" thickBot="1" x14ac:dyDescent="0.3">
      <c r="A962" s="25">
        <f>+A961+1</f>
        <v>46343</v>
      </c>
      <c r="B962" s="26">
        <v>1</v>
      </c>
      <c r="C962" s="26">
        <f>WEEKNUM(Tabla1[[#This Row],[FECHA]],2)</f>
        <v>47</v>
      </c>
      <c r="D962" s="26">
        <f>DAY(Tabla1[[#This Row],[FECHA]])</f>
        <v>17</v>
      </c>
      <c r="E962" s="26" t="e">
        <f>#REF!-#REF!</f>
        <v>#REF!</v>
      </c>
      <c r="F962" s="26" t="e">
        <f>#REF!-#REF!</f>
        <v>#REF!</v>
      </c>
      <c r="G962" s="26"/>
      <c r="H96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2" s="26">
        <f>('[1]Contadores Por Turno 2026'!C964-'[1]Contadores Por Turno 2026'!C963)*10</f>
        <v>0</v>
      </c>
      <c r="J962" s="57">
        <f>Tabla1[[#This Row],[ENTRADA RO 1 (m3)]]</f>
        <v>0</v>
      </c>
      <c r="K962" s="57">
        <f>Tabla1[[#This Row],[RECHAZO ETAPA 1 (m3)]]</f>
        <v>0</v>
      </c>
      <c r="L962" s="57">
        <f>Tabla1[[#This Row],[PERMEADO ETAPA 1  (m3)]]</f>
        <v>0</v>
      </c>
      <c r="M962" s="56" t="e">
        <f>1-(Tabla1[[#This Row],[VOLUMEN ENVIADO A RO (m3)]]-Tabla1[[#This Row],[VOLUMEN ENVIADO PERMEADO RO (m3)]])/Tabla1[[#This Row],[VOLUMEN ENVIADO A RO (m3)]]</f>
        <v>#DIV/0!</v>
      </c>
      <c r="N962" s="57">
        <f>('[1]Contadores Por Turno 2026'!N964-'[1]Contadores Por Turno 2026'!N963)/1000</f>
        <v>0</v>
      </c>
      <c r="O962" s="57">
        <f>('[1]Contadores Por Turno 2026'!O964-'[1]Contadores Por Turno 2026'!O963)</f>
        <v>0</v>
      </c>
      <c r="P962" s="57">
        <f>+Tabla1[[#This Row],[ENTRADA RO 1 (m3)]]-Tabla1[[#This Row],[PERMEADO ETAPA 1  (m3)]]</f>
        <v>0</v>
      </c>
      <c r="Q962" s="56" t="e">
        <f>1-(Tabla1[[#This Row],[VOLUMEN ENVIADO A RO (m3)]]-Tabla1[[#This Row],[VOLUMEN ENVIADO PERMEADO RO (m3)]])/Tabla1[[#This Row],[VOLUMEN ENVIADO A RO (m3)]]</f>
        <v>#DIV/0!</v>
      </c>
      <c r="R962" s="57">
        <v>0</v>
      </c>
      <c r="S962" s="57" t="e">
        <f>((#REF!-#REF!))</f>
        <v>#REF!</v>
      </c>
      <c r="T962" s="57" t="e">
        <f>Tabla1[[#This Row],[ENTRADA ETAPA 2 (m3)]]-Tabla1[[#This Row],[PERMEADO ETAPA 2 (m3)]]</f>
        <v>#REF!</v>
      </c>
      <c r="U962" s="56" t="s">
        <v>18</v>
      </c>
      <c r="V962" s="57">
        <f>Tabla1[[#This Row],[VOLUMEN ENVIADO PERMEADO RO (m3)]]</f>
        <v>0</v>
      </c>
      <c r="W962" s="101" t="e">
        <f>Tabla1[[#This Row],[TOTAL CONSUMO AGUA LIMPIA PRODUCCIÓN (m3)]]+Tabla1[[#This Row],[TOTAL CONSUMO AGUA RECHAZO PRODUCCIÓN (m3)]]</f>
        <v>#REF!</v>
      </c>
      <c r="X96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2" s="101">
        <v>0</v>
      </c>
      <c r="Z962" s="101"/>
      <c r="AA962" s="101" t="e">
        <f>+Tabla1[[#This Row],[VOLUMEN CONSUMO AGUA LIMPIA TINTORERIA (m3)]]</f>
        <v>#REF!</v>
      </c>
      <c r="AB962" s="104" t="e">
        <f>Tabla1[[#This Row],[VOLUMEN CONSUMO AGUA LIMPIA TINTORERIA (m3)]]/Tabla1[[#This Row],[TOTAL CONSUMO AGUA PRODUCCIÓN (m3)]]</f>
        <v>#REF!</v>
      </c>
      <c r="AC962" s="101" t="e">
        <f>Tabla1[[#This Row],[TOTAL CONSUMO AGUA LIMPIA PRODUCCIÓN (m3)]]-Tabla1[[#This Row],[VOLUMEN CONSUMO AGUA LIMPIA LAVANDERIA (m3)]]</f>
        <v>#REF!</v>
      </c>
      <c r="AD962" s="101">
        <v>0</v>
      </c>
      <c r="AE962" s="105"/>
      <c r="AF962" s="105">
        <v>65</v>
      </c>
      <c r="AG962" s="105">
        <v>45</v>
      </c>
      <c r="AH962" s="105">
        <f>Tabla1[[#This Row],[VOLUMEN CONSUMO AGUA LIMPIA LAVANDERIA (m3)]]</f>
        <v>0</v>
      </c>
      <c r="AI962" s="104" t="e">
        <f>Tabla1[[#This Row],[VOLUMEN CONSUMO AGUA LIMPIA LAVANDERIA (m3)]]/Tabla1[[#This Row],[TOTAL CONSUMO AGUA PRODUCCIÓN (m3)]]</f>
        <v>#REF!</v>
      </c>
      <c r="AJ962" s="105">
        <f>'[1]Contadores Por Turno 2026'!D964-'[1]Contadores Por Turno 2026'!D963</f>
        <v>0</v>
      </c>
      <c r="AK962" s="105">
        <v>0</v>
      </c>
      <c r="AL962" s="105"/>
      <c r="AM962" s="105">
        <v>19</v>
      </c>
      <c r="AN962" s="105">
        <v>0</v>
      </c>
      <c r="AO962" s="218">
        <f>'[1]Contadores Por Turno 2026'!R964-'[1]Contadores Por Turno 2026'!R963</f>
        <v>0</v>
      </c>
      <c r="AP962" s="104" t="str">
        <f t="shared" si="8"/>
        <v>%</v>
      </c>
      <c r="AQ962" s="218">
        <v>0</v>
      </c>
      <c r="AR962" s="218">
        <v>8</v>
      </c>
      <c r="AS962" s="105">
        <f>'[1]Contadores Por Turno 2026'!L964-'[1]Contadores Por Turno 2026'!L963</f>
        <v>0</v>
      </c>
      <c r="AT962" s="218" t="e">
        <f>#REF!-#REF!</f>
        <v>#REF!</v>
      </c>
      <c r="AU962" s="102">
        <f>'[1]Contadores Por Turno 2026'!U964-'[1]Contadores Por Turno 2026'!U963</f>
        <v>0</v>
      </c>
      <c r="AV962" s="102">
        <f>'[1]Contadores Por Turno 2026'!V964-'[1]Contadores Por Turno 2026'!V963</f>
        <v>0</v>
      </c>
      <c r="AW962" s="102">
        <f>'[1]Contadores Por Turno 2026'!W964-'[1]Contadores Por Turno 2026'!W963</f>
        <v>0</v>
      </c>
      <c r="AX962" s="102"/>
      <c r="AY962" s="345">
        <f>('[1]Contadores Por Turno 2026'!AD964-'[1]Contadores Por Turno 2026'!AD963)</f>
        <v>0</v>
      </c>
      <c r="AZ962" s="345">
        <f>('[1]Contadores Por Turno 2026'!S964-'[1]Contadores Por Turno 2026'!S963)/1000</f>
        <v>0</v>
      </c>
      <c r="BA962" s="225"/>
      <c r="BB962" s="4"/>
    </row>
    <row r="963" spans="1:54" ht="15.75" thickBot="1" x14ac:dyDescent="0.3">
      <c r="A963" s="23">
        <f>+A962</f>
        <v>46343</v>
      </c>
      <c r="B963" s="17">
        <v>2</v>
      </c>
      <c r="C963" s="17">
        <f>WEEKNUM(Tabla1[[#This Row],[FECHA]],2)</f>
        <v>47</v>
      </c>
      <c r="D963" s="17">
        <f>DAY(Tabla1[[#This Row],[FECHA]])</f>
        <v>17</v>
      </c>
      <c r="E963" s="17" t="e">
        <f>#REF!-#REF!</f>
        <v>#REF!</v>
      </c>
      <c r="F963" s="17" t="e">
        <f>#REF!-#REF!</f>
        <v>#REF!</v>
      </c>
      <c r="H96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3" s="17">
        <f>('[1]Contadores Por Turno 2026'!C965-'[1]Contadores Por Turno 2026'!C964)*10</f>
        <v>0</v>
      </c>
      <c r="J963" s="59">
        <f>Tabla1[[#This Row],[ENTRADA RO 1 (m3)]]</f>
        <v>0</v>
      </c>
      <c r="K963" s="59">
        <f>Tabla1[[#This Row],[RECHAZO ETAPA 1 (m3)]]</f>
        <v>0</v>
      </c>
      <c r="L963" s="59">
        <f>Tabla1[[#This Row],[PERMEADO ETAPA 1  (m3)]]</f>
        <v>0</v>
      </c>
      <c r="M963" s="58" t="e">
        <f>1-(Tabla1[[#This Row],[VOLUMEN ENVIADO A RO (m3)]]-Tabla1[[#This Row],[VOLUMEN ENVIADO PERMEADO RO (m3)]])/Tabla1[[#This Row],[VOLUMEN ENVIADO A RO (m3)]]</f>
        <v>#DIV/0!</v>
      </c>
      <c r="N963" s="59">
        <f>('[1]Contadores Por Turno 2026'!N965-'[1]Contadores Por Turno 2026'!N964)/1000</f>
        <v>0</v>
      </c>
      <c r="O963" s="59">
        <f>('[1]Contadores Por Turno 2026'!O965-'[1]Contadores Por Turno 2026'!O964)</f>
        <v>0</v>
      </c>
      <c r="P963" s="59">
        <f>+Tabla1[[#This Row],[ENTRADA RO 1 (m3)]]-Tabla1[[#This Row],[PERMEADO ETAPA 1  (m3)]]</f>
        <v>0</v>
      </c>
      <c r="Q963" s="58" t="e">
        <f>1-(Tabla1[[#This Row],[VOLUMEN ENVIADO A RO (m3)]]-Tabla1[[#This Row],[VOLUMEN ENVIADO PERMEADO RO (m3)]])/Tabla1[[#This Row],[VOLUMEN ENVIADO A RO (m3)]]</f>
        <v>#DIV/0!</v>
      </c>
      <c r="R963" s="59">
        <v>0</v>
      </c>
      <c r="S963" s="59" t="e">
        <f>((#REF!-#REF!))</f>
        <v>#REF!</v>
      </c>
      <c r="T963" s="59" t="e">
        <f>Tabla1[[#This Row],[ENTRADA ETAPA 2 (m3)]]-Tabla1[[#This Row],[PERMEADO ETAPA 2 (m3)]]</f>
        <v>#REF!</v>
      </c>
      <c r="U963" s="58" t="s">
        <v>18</v>
      </c>
      <c r="V963" s="59">
        <f>Tabla1[[#This Row],[VOLUMEN ENVIADO PERMEADO RO (m3)]]</f>
        <v>0</v>
      </c>
      <c r="W963" s="106" t="e">
        <f>Tabla1[[#This Row],[TOTAL CONSUMO AGUA LIMPIA PRODUCCIÓN (m3)]]+Tabla1[[#This Row],[TOTAL CONSUMO AGUA RECHAZO PRODUCCIÓN (m3)]]</f>
        <v>#REF!</v>
      </c>
      <c r="X96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3" s="106">
        <v>0</v>
      </c>
      <c r="Z963" s="106"/>
      <c r="AA963" s="106" t="e">
        <f>+Tabla1[[#This Row],[VOLUMEN CONSUMO AGUA LIMPIA TINTORERIA (m3)]]</f>
        <v>#REF!</v>
      </c>
      <c r="AB963" s="104" t="e">
        <f>Tabla1[[#This Row],[VOLUMEN CONSUMO AGUA LIMPIA TINTORERIA (m3)]]/Tabla1[[#This Row],[TOTAL CONSUMO AGUA PRODUCCIÓN (m3)]]</f>
        <v>#REF!</v>
      </c>
      <c r="AC963" s="106" t="e">
        <f>Tabla1[[#This Row],[TOTAL CONSUMO AGUA LIMPIA PRODUCCIÓN (m3)]]-Tabla1[[#This Row],[VOLUMEN CONSUMO AGUA LIMPIA LAVANDERIA (m3)]]</f>
        <v>#REF!</v>
      </c>
      <c r="AD963" s="106">
        <v>0</v>
      </c>
      <c r="AE963" s="110"/>
      <c r="AF963" s="110">
        <v>65</v>
      </c>
      <c r="AG963" s="110">
        <v>45</v>
      </c>
      <c r="AH963" s="110">
        <f>Tabla1[[#This Row],[VOLUMEN CONSUMO AGUA LIMPIA LAVANDERIA (m3)]]</f>
        <v>0</v>
      </c>
      <c r="AI963" s="104" t="e">
        <f>Tabla1[[#This Row],[VOLUMEN CONSUMO AGUA LIMPIA LAVANDERIA (m3)]]/Tabla1[[#This Row],[TOTAL CONSUMO AGUA PRODUCCIÓN (m3)]]</f>
        <v>#REF!</v>
      </c>
      <c r="AJ963" s="110">
        <f>'[1]Contadores Por Turno 2026'!D965-'[1]Contadores Por Turno 2026'!D964</f>
        <v>0</v>
      </c>
      <c r="AK963" s="110">
        <v>0</v>
      </c>
      <c r="AL963" s="110"/>
      <c r="AM963" s="110">
        <v>19</v>
      </c>
      <c r="AN963" s="110">
        <v>0</v>
      </c>
      <c r="AO963" s="219">
        <f>'[1]Contadores Por Turno 2026'!R965-'[1]Contadores Por Turno 2026'!R964</f>
        <v>0</v>
      </c>
      <c r="AP963" s="109" t="str">
        <f t="shared" si="8"/>
        <v>%</v>
      </c>
      <c r="AQ963" s="219">
        <v>0</v>
      </c>
      <c r="AR963" s="219">
        <v>8</v>
      </c>
      <c r="AS963" s="110">
        <f>'[1]Contadores Por Turno 2026'!L965-'[1]Contadores Por Turno 2026'!L964</f>
        <v>0</v>
      </c>
      <c r="AT963" s="219" t="e">
        <f>#REF!-#REF!</f>
        <v>#REF!</v>
      </c>
      <c r="AU963" s="107">
        <f>'[1]Contadores Por Turno 2026'!U965-'[1]Contadores Por Turno 2026'!U964</f>
        <v>0</v>
      </c>
      <c r="AV963" s="107">
        <f>'[1]Contadores Por Turno 2026'!V965-'[1]Contadores Por Turno 2026'!V964</f>
        <v>0</v>
      </c>
      <c r="AW963" s="107">
        <f>'[1]Contadores Por Turno 2026'!W965-'[1]Contadores Por Turno 2026'!W964</f>
        <v>0</v>
      </c>
      <c r="AX963" s="107"/>
      <c r="AY963" s="346">
        <f>('[1]Contadores Por Turno 2026'!AD965-'[1]Contadores Por Turno 2026'!AD964)</f>
        <v>0</v>
      </c>
      <c r="AZ963" s="346">
        <f>('[1]Contadores Por Turno 2026'!S965-'[1]Contadores Por Turno 2026'!S964)/1000</f>
        <v>0</v>
      </c>
      <c r="BA963" s="225"/>
      <c r="BB963" s="4"/>
    </row>
    <row r="964" spans="1:54" ht="15.75" thickBot="1" x14ac:dyDescent="0.3">
      <c r="A964" s="27">
        <f>+A963</f>
        <v>46343</v>
      </c>
      <c r="B964" s="28">
        <v>3</v>
      </c>
      <c r="C964" s="28">
        <f>WEEKNUM(Tabla1[[#This Row],[FECHA]],2)</f>
        <v>47</v>
      </c>
      <c r="D964" s="28">
        <f>DAY(Tabla1[[#This Row],[FECHA]])</f>
        <v>17</v>
      </c>
      <c r="E964" s="28" t="e">
        <f>#REF!-#REF!</f>
        <v>#REF!</v>
      </c>
      <c r="F964" s="28" t="e">
        <f>#REF!-#REF!</f>
        <v>#REF!</v>
      </c>
      <c r="G964" s="28"/>
      <c r="H96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4" s="28">
        <f>('[1]Contadores Por Turno 2026'!C966-'[1]Contadores Por Turno 2026'!C965)*10</f>
        <v>0</v>
      </c>
      <c r="J964" s="61">
        <f>Tabla1[[#This Row],[ENTRADA RO 1 (m3)]]</f>
        <v>0</v>
      </c>
      <c r="K964" s="61">
        <f>Tabla1[[#This Row],[RECHAZO ETAPA 1 (m3)]]</f>
        <v>0</v>
      </c>
      <c r="L964" s="61">
        <f>Tabla1[[#This Row],[PERMEADO ETAPA 1  (m3)]]</f>
        <v>0</v>
      </c>
      <c r="M964" s="60" t="e">
        <f>1-(Tabla1[[#This Row],[VOLUMEN ENVIADO A RO (m3)]]-Tabla1[[#This Row],[VOLUMEN ENVIADO PERMEADO RO (m3)]])/Tabla1[[#This Row],[VOLUMEN ENVIADO A RO (m3)]]</f>
        <v>#DIV/0!</v>
      </c>
      <c r="N964" s="61">
        <f>('[1]Contadores Por Turno 2026'!N966-'[1]Contadores Por Turno 2026'!N965)/1000</f>
        <v>0</v>
      </c>
      <c r="O964" s="61">
        <f>('[1]Contadores Por Turno 2026'!O966-'[1]Contadores Por Turno 2026'!O965)</f>
        <v>0</v>
      </c>
      <c r="P964" s="61">
        <f>+Tabla1[[#This Row],[ENTRADA RO 1 (m3)]]-Tabla1[[#This Row],[PERMEADO ETAPA 1  (m3)]]</f>
        <v>0</v>
      </c>
      <c r="Q964" s="60" t="e">
        <f>1-(Tabla1[[#This Row],[VOLUMEN ENVIADO A RO (m3)]]-Tabla1[[#This Row],[VOLUMEN ENVIADO PERMEADO RO (m3)]])/Tabla1[[#This Row],[VOLUMEN ENVIADO A RO (m3)]]</f>
        <v>#DIV/0!</v>
      </c>
      <c r="R964" s="61">
        <v>0</v>
      </c>
      <c r="S964" s="61" t="e">
        <f>((#REF!-#REF!))</f>
        <v>#REF!</v>
      </c>
      <c r="T964" s="61" t="e">
        <f>Tabla1[[#This Row],[ENTRADA ETAPA 2 (m3)]]-Tabla1[[#This Row],[PERMEADO ETAPA 2 (m3)]]</f>
        <v>#REF!</v>
      </c>
      <c r="U964" s="60" t="s">
        <v>18</v>
      </c>
      <c r="V964" s="61">
        <f>Tabla1[[#This Row],[VOLUMEN ENVIADO PERMEADO RO (m3)]]</f>
        <v>0</v>
      </c>
      <c r="W964" s="111" t="e">
        <f>Tabla1[[#This Row],[TOTAL CONSUMO AGUA LIMPIA PRODUCCIÓN (m3)]]+Tabla1[[#This Row],[TOTAL CONSUMO AGUA RECHAZO PRODUCCIÓN (m3)]]</f>
        <v>#REF!</v>
      </c>
      <c r="X96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4" s="111">
        <v>0</v>
      </c>
      <c r="Z964" s="111"/>
      <c r="AA964" s="111" t="e">
        <f>+Tabla1[[#This Row],[VOLUMEN CONSUMO AGUA LIMPIA TINTORERIA (m3)]]</f>
        <v>#REF!</v>
      </c>
      <c r="AB964" s="104" t="e">
        <f>Tabla1[[#This Row],[VOLUMEN CONSUMO AGUA LIMPIA TINTORERIA (m3)]]/Tabla1[[#This Row],[TOTAL CONSUMO AGUA PRODUCCIÓN (m3)]]</f>
        <v>#REF!</v>
      </c>
      <c r="AC964" s="111" t="e">
        <f>Tabla1[[#This Row],[TOTAL CONSUMO AGUA LIMPIA PRODUCCIÓN (m3)]]-Tabla1[[#This Row],[VOLUMEN CONSUMO AGUA LIMPIA LAVANDERIA (m3)]]</f>
        <v>#REF!</v>
      </c>
      <c r="AD964" s="111">
        <v>0</v>
      </c>
      <c r="AE964" s="115"/>
      <c r="AF964" s="115">
        <v>65</v>
      </c>
      <c r="AG964" s="115">
        <v>45</v>
      </c>
      <c r="AH964" s="115">
        <f>Tabla1[[#This Row],[VOLUMEN CONSUMO AGUA LIMPIA LAVANDERIA (m3)]]</f>
        <v>0</v>
      </c>
      <c r="AI964" s="104" t="e">
        <f>Tabla1[[#This Row],[VOLUMEN CONSUMO AGUA LIMPIA LAVANDERIA (m3)]]/Tabla1[[#This Row],[TOTAL CONSUMO AGUA PRODUCCIÓN (m3)]]</f>
        <v>#REF!</v>
      </c>
      <c r="AJ964" s="115">
        <f>'[1]Contadores Por Turno 2026'!D966-'[1]Contadores Por Turno 2026'!D965</f>
        <v>0</v>
      </c>
      <c r="AK964" s="115">
        <v>0</v>
      </c>
      <c r="AL964" s="115"/>
      <c r="AM964" s="115">
        <v>19</v>
      </c>
      <c r="AN964" s="115">
        <v>0</v>
      </c>
      <c r="AO964" s="220">
        <f>'[1]Contadores Por Turno 2026'!R966-'[1]Contadores Por Turno 2026'!R965</f>
        <v>0</v>
      </c>
      <c r="AP964" s="114" t="str">
        <f t="shared" si="8"/>
        <v>%</v>
      </c>
      <c r="AQ964" s="220">
        <v>0</v>
      </c>
      <c r="AR964" s="220">
        <v>8</v>
      </c>
      <c r="AS964" s="115">
        <f>'[1]Contadores Por Turno 2026'!L966-'[1]Contadores Por Turno 2026'!L965</f>
        <v>0</v>
      </c>
      <c r="AT964" s="220" t="e">
        <f>#REF!-#REF!</f>
        <v>#REF!</v>
      </c>
      <c r="AU964" s="112">
        <f>'[1]Contadores Por Turno 2026'!U966-'[1]Contadores Por Turno 2026'!U965</f>
        <v>0</v>
      </c>
      <c r="AV964" s="112">
        <f>'[1]Contadores Por Turno 2026'!V966-'[1]Contadores Por Turno 2026'!V965</f>
        <v>0</v>
      </c>
      <c r="AW964" s="112">
        <f>'[1]Contadores Por Turno 2026'!W966-'[1]Contadores Por Turno 2026'!W965</f>
        <v>0</v>
      </c>
      <c r="AX964" s="112"/>
      <c r="AY964" s="112">
        <f>('[1]Contadores Por Turno 2026'!AD966-'[1]Contadores Por Turno 2026'!AD965)</f>
        <v>0</v>
      </c>
      <c r="AZ964" s="112">
        <f>('[1]Contadores Por Turno 2026'!S966-'[1]Contadores Por Turno 2026'!S965)/1000</f>
        <v>0</v>
      </c>
      <c r="BA964" s="225"/>
      <c r="BB964" s="4"/>
    </row>
    <row r="965" spans="1:54" ht="15.75" thickBot="1" x14ac:dyDescent="0.3">
      <c r="A965" s="25">
        <f>+A964+1</f>
        <v>46344</v>
      </c>
      <c r="B965" s="26">
        <v>1</v>
      </c>
      <c r="C965" s="26">
        <f>WEEKNUM(Tabla1[[#This Row],[FECHA]],2)</f>
        <v>47</v>
      </c>
      <c r="D965" s="26">
        <f>DAY(Tabla1[[#This Row],[FECHA]])</f>
        <v>18</v>
      </c>
      <c r="E965" s="26" t="e">
        <f>#REF!-#REF!</f>
        <v>#REF!</v>
      </c>
      <c r="F965" s="26" t="e">
        <f>#REF!-#REF!</f>
        <v>#REF!</v>
      </c>
      <c r="G965" s="26"/>
      <c r="H96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5" s="26">
        <f>('[1]Contadores Por Turno 2026'!C967-'[1]Contadores Por Turno 2026'!C966)*10</f>
        <v>0</v>
      </c>
      <c r="J965" s="57">
        <f>Tabla1[[#This Row],[ENTRADA RO 1 (m3)]]</f>
        <v>0</v>
      </c>
      <c r="K965" s="57">
        <f>Tabla1[[#This Row],[RECHAZO ETAPA 1 (m3)]]</f>
        <v>0</v>
      </c>
      <c r="L965" s="57">
        <f>Tabla1[[#This Row],[PERMEADO ETAPA 1  (m3)]]</f>
        <v>0</v>
      </c>
      <c r="M965" s="56" t="e">
        <f>1-(Tabla1[[#This Row],[VOLUMEN ENVIADO A RO (m3)]]-Tabla1[[#This Row],[VOLUMEN ENVIADO PERMEADO RO (m3)]])/Tabla1[[#This Row],[VOLUMEN ENVIADO A RO (m3)]]</f>
        <v>#DIV/0!</v>
      </c>
      <c r="N965" s="57">
        <f>('[1]Contadores Por Turno 2026'!N967-'[1]Contadores Por Turno 2026'!N966)/1000</f>
        <v>0</v>
      </c>
      <c r="O965" s="57">
        <f>('[1]Contadores Por Turno 2026'!O967-'[1]Contadores Por Turno 2026'!O966)</f>
        <v>0</v>
      </c>
      <c r="P965" s="57">
        <f>+Tabla1[[#This Row],[ENTRADA RO 1 (m3)]]-Tabla1[[#This Row],[PERMEADO ETAPA 1  (m3)]]</f>
        <v>0</v>
      </c>
      <c r="Q965" s="56" t="e">
        <f>1-(Tabla1[[#This Row],[VOLUMEN ENVIADO A RO (m3)]]-Tabla1[[#This Row],[VOLUMEN ENVIADO PERMEADO RO (m3)]])/Tabla1[[#This Row],[VOLUMEN ENVIADO A RO (m3)]]</f>
        <v>#DIV/0!</v>
      </c>
      <c r="R965" s="57">
        <v>0</v>
      </c>
      <c r="S965" s="57" t="e">
        <f>((#REF!-#REF!))</f>
        <v>#REF!</v>
      </c>
      <c r="T965" s="57" t="e">
        <f>Tabla1[[#This Row],[ENTRADA ETAPA 2 (m3)]]-Tabla1[[#This Row],[PERMEADO ETAPA 2 (m3)]]</f>
        <v>#REF!</v>
      </c>
      <c r="U965" s="56" t="s">
        <v>18</v>
      </c>
      <c r="V965" s="57">
        <f>Tabla1[[#This Row],[VOLUMEN ENVIADO PERMEADO RO (m3)]]</f>
        <v>0</v>
      </c>
      <c r="W965" s="101" t="e">
        <f>Tabla1[[#This Row],[TOTAL CONSUMO AGUA LIMPIA PRODUCCIÓN (m3)]]+Tabla1[[#This Row],[TOTAL CONSUMO AGUA RECHAZO PRODUCCIÓN (m3)]]</f>
        <v>#REF!</v>
      </c>
      <c r="X96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5" s="101">
        <v>0</v>
      </c>
      <c r="Z965" s="101"/>
      <c r="AA965" s="101" t="e">
        <f>+Tabla1[[#This Row],[VOLUMEN CONSUMO AGUA LIMPIA TINTORERIA (m3)]]</f>
        <v>#REF!</v>
      </c>
      <c r="AB965" s="104" t="e">
        <f>Tabla1[[#This Row],[VOLUMEN CONSUMO AGUA LIMPIA TINTORERIA (m3)]]/Tabla1[[#This Row],[TOTAL CONSUMO AGUA PRODUCCIÓN (m3)]]</f>
        <v>#REF!</v>
      </c>
      <c r="AC965" s="101" t="e">
        <f>Tabla1[[#This Row],[TOTAL CONSUMO AGUA LIMPIA PRODUCCIÓN (m3)]]-Tabla1[[#This Row],[VOLUMEN CONSUMO AGUA LIMPIA LAVANDERIA (m3)]]</f>
        <v>#REF!</v>
      </c>
      <c r="AD965" s="101">
        <v>0</v>
      </c>
      <c r="AE965" s="105"/>
      <c r="AF965" s="105">
        <v>65</v>
      </c>
      <c r="AG965" s="105">
        <v>45</v>
      </c>
      <c r="AH965" s="105">
        <f>Tabla1[[#This Row],[VOLUMEN CONSUMO AGUA LIMPIA LAVANDERIA (m3)]]</f>
        <v>0</v>
      </c>
      <c r="AI965" s="104" t="e">
        <f>Tabla1[[#This Row],[VOLUMEN CONSUMO AGUA LIMPIA LAVANDERIA (m3)]]/Tabla1[[#This Row],[TOTAL CONSUMO AGUA PRODUCCIÓN (m3)]]</f>
        <v>#REF!</v>
      </c>
      <c r="AJ965" s="105">
        <f>'[1]Contadores Por Turno 2026'!D967-'[1]Contadores Por Turno 2026'!D966</f>
        <v>0</v>
      </c>
      <c r="AK965" s="105">
        <v>0</v>
      </c>
      <c r="AL965" s="105"/>
      <c r="AM965" s="105">
        <v>19</v>
      </c>
      <c r="AN965" s="105">
        <v>0</v>
      </c>
      <c r="AO965" s="218">
        <f>'[1]Contadores Por Turno 2026'!R967-'[1]Contadores Por Turno 2026'!R966</f>
        <v>0</v>
      </c>
      <c r="AP965" s="104" t="str">
        <f t="shared" si="8"/>
        <v>%</v>
      </c>
      <c r="AQ965" s="218">
        <v>0</v>
      </c>
      <c r="AR965" s="218">
        <v>8</v>
      </c>
      <c r="AS965" s="105">
        <f>'[1]Contadores Por Turno 2026'!L967-'[1]Contadores Por Turno 2026'!L966</f>
        <v>0</v>
      </c>
      <c r="AT965" s="218" t="e">
        <f>#REF!-#REF!</f>
        <v>#REF!</v>
      </c>
      <c r="AU965" s="102">
        <f>'[1]Contadores Por Turno 2026'!U967-'[1]Contadores Por Turno 2026'!U966</f>
        <v>0</v>
      </c>
      <c r="AV965" s="102">
        <f>'[1]Contadores Por Turno 2026'!V967-'[1]Contadores Por Turno 2026'!V966</f>
        <v>0</v>
      </c>
      <c r="AW965" s="102">
        <f>'[1]Contadores Por Turno 2026'!W967-'[1]Contadores Por Turno 2026'!W966</f>
        <v>0</v>
      </c>
      <c r="AX965" s="102"/>
      <c r="AY965" s="345">
        <f>('[1]Contadores Por Turno 2026'!AD967-'[1]Contadores Por Turno 2026'!AD966)</f>
        <v>0</v>
      </c>
      <c r="AZ965" s="345">
        <f>('[1]Contadores Por Turno 2026'!S967-'[1]Contadores Por Turno 2026'!S966)/1000</f>
        <v>0</v>
      </c>
      <c r="BA965" s="225"/>
      <c r="BB965" s="4"/>
    </row>
    <row r="966" spans="1:54" ht="15.75" thickBot="1" x14ac:dyDescent="0.3">
      <c r="A966" s="23">
        <f>+A965</f>
        <v>46344</v>
      </c>
      <c r="B966" s="17">
        <v>2</v>
      </c>
      <c r="C966" s="17">
        <f>WEEKNUM(Tabla1[[#This Row],[FECHA]],2)</f>
        <v>47</v>
      </c>
      <c r="D966" s="17">
        <f>DAY(Tabla1[[#This Row],[FECHA]])</f>
        <v>18</v>
      </c>
      <c r="E966" s="17" t="e">
        <f>#REF!-#REF!</f>
        <v>#REF!</v>
      </c>
      <c r="F966" s="17" t="e">
        <f>#REF!-#REF!</f>
        <v>#REF!</v>
      </c>
      <c r="H96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6" s="17">
        <f>('[1]Contadores Por Turno 2026'!C968-'[1]Contadores Por Turno 2026'!C967)*10</f>
        <v>0</v>
      </c>
      <c r="J966" s="59">
        <f>Tabla1[[#This Row],[ENTRADA RO 1 (m3)]]</f>
        <v>0</v>
      </c>
      <c r="K966" s="59">
        <f>Tabla1[[#This Row],[RECHAZO ETAPA 1 (m3)]]</f>
        <v>0</v>
      </c>
      <c r="L966" s="59">
        <f>Tabla1[[#This Row],[PERMEADO ETAPA 1  (m3)]]</f>
        <v>0</v>
      </c>
      <c r="M966" s="58" t="e">
        <f>1-(Tabla1[[#This Row],[VOLUMEN ENVIADO A RO (m3)]]-Tabla1[[#This Row],[VOLUMEN ENVIADO PERMEADO RO (m3)]])/Tabla1[[#This Row],[VOLUMEN ENVIADO A RO (m3)]]</f>
        <v>#DIV/0!</v>
      </c>
      <c r="N966" s="59">
        <f>('[1]Contadores Por Turno 2026'!N968-'[1]Contadores Por Turno 2026'!N967)/1000</f>
        <v>0</v>
      </c>
      <c r="O966" s="59">
        <f>('[1]Contadores Por Turno 2026'!O968-'[1]Contadores Por Turno 2026'!O967)</f>
        <v>0</v>
      </c>
      <c r="P966" s="59">
        <f>+Tabla1[[#This Row],[ENTRADA RO 1 (m3)]]-Tabla1[[#This Row],[PERMEADO ETAPA 1  (m3)]]</f>
        <v>0</v>
      </c>
      <c r="Q966" s="58" t="e">
        <f>1-(Tabla1[[#This Row],[VOLUMEN ENVIADO A RO (m3)]]-Tabla1[[#This Row],[VOLUMEN ENVIADO PERMEADO RO (m3)]])/Tabla1[[#This Row],[VOLUMEN ENVIADO A RO (m3)]]</f>
        <v>#DIV/0!</v>
      </c>
      <c r="R966" s="59">
        <v>0</v>
      </c>
      <c r="S966" s="59" t="e">
        <f>((#REF!-#REF!))</f>
        <v>#REF!</v>
      </c>
      <c r="T966" s="59" t="e">
        <f>Tabla1[[#This Row],[ENTRADA ETAPA 2 (m3)]]-Tabla1[[#This Row],[PERMEADO ETAPA 2 (m3)]]</f>
        <v>#REF!</v>
      </c>
      <c r="U966" s="58" t="s">
        <v>18</v>
      </c>
      <c r="V966" s="59">
        <f>Tabla1[[#This Row],[VOLUMEN ENVIADO PERMEADO RO (m3)]]</f>
        <v>0</v>
      </c>
      <c r="W966" s="106" t="e">
        <f>Tabla1[[#This Row],[TOTAL CONSUMO AGUA LIMPIA PRODUCCIÓN (m3)]]+Tabla1[[#This Row],[TOTAL CONSUMO AGUA RECHAZO PRODUCCIÓN (m3)]]</f>
        <v>#REF!</v>
      </c>
      <c r="X96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6" s="106">
        <v>0</v>
      </c>
      <c r="Z966" s="106"/>
      <c r="AA966" s="106" t="e">
        <f>+Tabla1[[#This Row],[VOLUMEN CONSUMO AGUA LIMPIA TINTORERIA (m3)]]</f>
        <v>#REF!</v>
      </c>
      <c r="AB966" s="104" t="e">
        <f>Tabla1[[#This Row],[VOLUMEN CONSUMO AGUA LIMPIA TINTORERIA (m3)]]/Tabla1[[#This Row],[TOTAL CONSUMO AGUA PRODUCCIÓN (m3)]]</f>
        <v>#REF!</v>
      </c>
      <c r="AC966" s="106" t="e">
        <f>Tabla1[[#This Row],[TOTAL CONSUMO AGUA LIMPIA PRODUCCIÓN (m3)]]-Tabla1[[#This Row],[VOLUMEN CONSUMO AGUA LIMPIA LAVANDERIA (m3)]]</f>
        <v>#REF!</v>
      </c>
      <c r="AD966" s="106">
        <v>0</v>
      </c>
      <c r="AE966" s="110"/>
      <c r="AF966" s="110">
        <v>65</v>
      </c>
      <c r="AG966" s="110">
        <v>45</v>
      </c>
      <c r="AH966" s="110">
        <f>Tabla1[[#This Row],[VOLUMEN CONSUMO AGUA LIMPIA LAVANDERIA (m3)]]</f>
        <v>0</v>
      </c>
      <c r="AI966" s="104" t="e">
        <f>Tabla1[[#This Row],[VOLUMEN CONSUMO AGUA LIMPIA LAVANDERIA (m3)]]/Tabla1[[#This Row],[TOTAL CONSUMO AGUA PRODUCCIÓN (m3)]]</f>
        <v>#REF!</v>
      </c>
      <c r="AJ966" s="110">
        <f>'[1]Contadores Por Turno 2026'!D968-'[1]Contadores Por Turno 2026'!D967</f>
        <v>0</v>
      </c>
      <c r="AK966" s="110">
        <v>0</v>
      </c>
      <c r="AL966" s="110"/>
      <c r="AM966" s="110">
        <v>19</v>
      </c>
      <c r="AN966" s="110">
        <v>0</v>
      </c>
      <c r="AO966" s="219">
        <f>'[1]Contadores Por Turno 2026'!R968-'[1]Contadores Por Turno 2026'!R967</f>
        <v>0</v>
      </c>
      <c r="AP966" s="109" t="str">
        <f t="shared" si="8"/>
        <v>%</v>
      </c>
      <c r="AQ966" s="219">
        <v>0</v>
      </c>
      <c r="AR966" s="219">
        <v>8</v>
      </c>
      <c r="AS966" s="110">
        <f>'[1]Contadores Por Turno 2026'!L968-'[1]Contadores Por Turno 2026'!L967</f>
        <v>0</v>
      </c>
      <c r="AT966" s="219" t="e">
        <f>#REF!-#REF!</f>
        <v>#REF!</v>
      </c>
      <c r="AU966" s="107">
        <f>'[1]Contadores Por Turno 2026'!U968-'[1]Contadores Por Turno 2026'!U967</f>
        <v>0</v>
      </c>
      <c r="AV966" s="107">
        <f>'[1]Contadores Por Turno 2026'!V968-'[1]Contadores Por Turno 2026'!V967</f>
        <v>0</v>
      </c>
      <c r="AW966" s="107">
        <f>'[1]Contadores Por Turno 2026'!W968-'[1]Contadores Por Turno 2026'!W967</f>
        <v>0</v>
      </c>
      <c r="AX966" s="107"/>
      <c r="AY966" s="346">
        <f>('[1]Contadores Por Turno 2026'!AD968-'[1]Contadores Por Turno 2026'!AD967)</f>
        <v>0</v>
      </c>
      <c r="AZ966" s="346">
        <f>('[1]Contadores Por Turno 2026'!S968-'[1]Contadores Por Turno 2026'!S967)/1000</f>
        <v>0</v>
      </c>
      <c r="BA966" s="225"/>
      <c r="BB966" s="4"/>
    </row>
    <row r="967" spans="1:54" ht="15.75" thickBot="1" x14ac:dyDescent="0.3">
      <c r="A967" s="27">
        <f>+A966</f>
        <v>46344</v>
      </c>
      <c r="B967" s="28">
        <v>3</v>
      </c>
      <c r="C967" s="28">
        <f>WEEKNUM(Tabla1[[#This Row],[FECHA]],2)</f>
        <v>47</v>
      </c>
      <c r="D967" s="28">
        <f>DAY(Tabla1[[#This Row],[FECHA]])</f>
        <v>18</v>
      </c>
      <c r="E967" s="28" t="e">
        <f>#REF!-#REF!</f>
        <v>#REF!</v>
      </c>
      <c r="F967" s="28" t="e">
        <f>#REF!-#REF!</f>
        <v>#REF!</v>
      </c>
      <c r="G967" s="28"/>
      <c r="H96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7" s="28">
        <f>('[1]Contadores Por Turno 2026'!C969-'[1]Contadores Por Turno 2026'!C968)*10</f>
        <v>0</v>
      </c>
      <c r="J967" s="61">
        <f>Tabla1[[#This Row],[ENTRADA RO 1 (m3)]]</f>
        <v>0</v>
      </c>
      <c r="K967" s="61">
        <f>Tabla1[[#This Row],[RECHAZO ETAPA 1 (m3)]]</f>
        <v>0</v>
      </c>
      <c r="L967" s="61">
        <f>Tabla1[[#This Row],[PERMEADO ETAPA 1  (m3)]]</f>
        <v>0</v>
      </c>
      <c r="M967" s="60" t="e">
        <f>1-(Tabla1[[#This Row],[VOLUMEN ENVIADO A RO (m3)]]-Tabla1[[#This Row],[VOLUMEN ENVIADO PERMEADO RO (m3)]])/Tabla1[[#This Row],[VOLUMEN ENVIADO A RO (m3)]]</f>
        <v>#DIV/0!</v>
      </c>
      <c r="N967" s="61">
        <f>('[1]Contadores Por Turno 2026'!N969-'[1]Contadores Por Turno 2026'!N968)/1000</f>
        <v>0</v>
      </c>
      <c r="O967" s="61">
        <f>('[1]Contadores Por Turno 2026'!O969-'[1]Contadores Por Turno 2026'!O968)</f>
        <v>0</v>
      </c>
      <c r="P967" s="61">
        <f>+Tabla1[[#This Row],[ENTRADA RO 1 (m3)]]-Tabla1[[#This Row],[PERMEADO ETAPA 1  (m3)]]</f>
        <v>0</v>
      </c>
      <c r="Q967" s="60" t="e">
        <f>1-(Tabla1[[#This Row],[VOLUMEN ENVIADO A RO (m3)]]-Tabla1[[#This Row],[VOLUMEN ENVIADO PERMEADO RO (m3)]])/Tabla1[[#This Row],[VOLUMEN ENVIADO A RO (m3)]]</f>
        <v>#DIV/0!</v>
      </c>
      <c r="R967" s="61">
        <v>0</v>
      </c>
      <c r="S967" s="61" t="e">
        <f>((#REF!-#REF!))</f>
        <v>#REF!</v>
      </c>
      <c r="T967" s="61" t="e">
        <f>Tabla1[[#This Row],[ENTRADA ETAPA 2 (m3)]]-Tabla1[[#This Row],[PERMEADO ETAPA 2 (m3)]]</f>
        <v>#REF!</v>
      </c>
      <c r="U967" s="60" t="s">
        <v>18</v>
      </c>
      <c r="V967" s="61">
        <f>Tabla1[[#This Row],[VOLUMEN ENVIADO PERMEADO RO (m3)]]</f>
        <v>0</v>
      </c>
      <c r="W967" s="111" t="e">
        <f>Tabla1[[#This Row],[TOTAL CONSUMO AGUA LIMPIA PRODUCCIÓN (m3)]]+Tabla1[[#This Row],[TOTAL CONSUMO AGUA RECHAZO PRODUCCIÓN (m3)]]</f>
        <v>#REF!</v>
      </c>
      <c r="X96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7" s="111">
        <v>0</v>
      </c>
      <c r="Z967" s="111"/>
      <c r="AA967" s="111" t="e">
        <f>+Tabla1[[#This Row],[VOLUMEN CONSUMO AGUA LIMPIA TINTORERIA (m3)]]</f>
        <v>#REF!</v>
      </c>
      <c r="AB967" s="104" t="e">
        <f>Tabla1[[#This Row],[VOLUMEN CONSUMO AGUA LIMPIA TINTORERIA (m3)]]/Tabla1[[#This Row],[TOTAL CONSUMO AGUA PRODUCCIÓN (m3)]]</f>
        <v>#REF!</v>
      </c>
      <c r="AC967" s="111" t="e">
        <f>Tabla1[[#This Row],[TOTAL CONSUMO AGUA LIMPIA PRODUCCIÓN (m3)]]-Tabla1[[#This Row],[VOLUMEN CONSUMO AGUA LIMPIA LAVANDERIA (m3)]]</f>
        <v>#REF!</v>
      </c>
      <c r="AD967" s="111">
        <v>0</v>
      </c>
      <c r="AE967" s="115"/>
      <c r="AF967" s="115">
        <v>65</v>
      </c>
      <c r="AG967" s="115">
        <v>45</v>
      </c>
      <c r="AH967" s="115">
        <f>Tabla1[[#This Row],[VOLUMEN CONSUMO AGUA LIMPIA LAVANDERIA (m3)]]</f>
        <v>0</v>
      </c>
      <c r="AI967" s="104" t="e">
        <f>Tabla1[[#This Row],[VOLUMEN CONSUMO AGUA LIMPIA LAVANDERIA (m3)]]/Tabla1[[#This Row],[TOTAL CONSUMO AGUA PRODUCCIÓN (m3)]]</f>
        <v>#REF!</v>
      </c>
      <c r="AJ967" s="115">
        <f>'[1]Contadores Por Turno 2026'!D969-'[1]Contadores Por Turno 2026'!D968</f>
        <v>0</v>
      </c>
      <c r="AK967" s="115">
        <v>0</v>
      </c>
      <c r="AL967" s="115"/>
      <c r="AM967" s="115">
        <v>19</v>
      </c>
      <c r="AN967" s="115">
        <v>0</v>
      </c>
      <c r="AO967" s="220">
        <f>'[1]Contadores Por Turno 2026'!R969-'[1]Contadores Por Turno 2026'!R968</f>
        <v>0</v>
      </c>
      <c r="AP967" s="114" t="str">
        <f t="shared" si="8"/>
        <v>%</v>
      </c>
      <c r="AQ967" s="220">
        <v>0</v>
      </c>
      <c r="AR967" s="220">
        <v>8</v>
      </c>
      <c r="AS967" s="115">
        <f>'[1]Contadores Por Turno 2026'!L969-'[1]Contadores Por Turno 2026'!L968</f>
        <v>0</v>
      </c>
      <c r="AT967" s="220" t="e">
        <f>#REF!-#REF!</f>
        <v>#REF!</v>
      </c>
      <c r="AU967" s="112">
        <f>'[1]Contadores Por Turno 2026'!U969-'[1]Contadores Por Turno 2026'!U968</f>
        <v>0</v>
      </c>
      <c r="AV967" s="112">
        <f>'[1]Contadores Por Turno 2026'!V969-'[1]Contadores Por Turno 2026'!V968</f>
        <v>0</v>
      </c>
      <c r="AW967" s="112">
        <f>'[1]Contadores Por Turno 2026'!W969-'[1]Contadores Por Turno 2026'!W968</f>
        <v>0</v>
      </c>
      <c r="AX967" s="112"/>
      <c r="AY967" s="112">
        <f>('[1]Contadores Por Turno 2026'!AD969-'[1]Contadores Por Turno 2026'!AD968)</f>
        <v>0</v>
      </c>
      <c r="AZ967" s="112">
        <f>('[1]Contadores Por Turno 2026'!S969-'[1]Contadores Por Turno 2026'!S968)/1000</f>
        <v>0</v>
      </c>
      <c r="BA967" s="225"/>
      <c r="BB967" s="4"/>
    </row>
    <row r="968" spans="1:54" ht="15.75" thickBot="1" x14ac:dyDescent="0.3">
      <c r="A968" s="25">
        <f>+A967+1</f>
        <v>46345</v>
      </c>
      <c r="B968" s="26">
        <v>1</v>
      </c>
      <c r="C968" s="26">
        <f>WEEKNUM(Tabla1[[#This Row],[FECHA]],2)</f>
        <v>47</v>
      </c>
      <c r="D968" s="26">
        <f>DAY(Tabla1[[#This Row],[FECHA]])</f>
        <v>19</v>
      </c>
      <c r="E968" s="26" t="e">
        <f>#REF!-#REF!</f>
        <v>#REF!</v>
      </c>
      <c r="F968" s="26" t="e">
        <f>#REF!-#REF!</f>
        <v>#REF!</v>
      </c>
      <c r="G968" s="26"/>
      <c r="H96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8" s="26">
        <f>('[1]Contadores Por Turno 2026'!C970-'[1]Contadores Por Turno 2026'!C969)*10</f>
        <v>0</v>
      </c>
      <c r="J968" s="57">
        <f>Tabla1[[#This Row],[ENTRADA RO 1 (m3)]]</f>
        <v>0</v>
      </c>
      <c r="K968" s="57">
        <f>Tabla1[[#This Row],[RECHAZO ETAPA 1 (m3)]]</f>
        <v>0</v>
      </c>
      <c r="L968" s="57">
        <f>Tabla1[[#This Row],[PERMEADO ETAPA 1  (m3)]]</f>
        <v>0</v>
      </c>
      <c r="M968" s="56" t="e">
        <f>1-(Tabla1[[#This Row],[VOLUMEN ENVIADO A RO (m3)]]-Tabla1[[#This Row],[VOLUMEN ENVIADO PERMEADO RO (m3)]])/Tabla1[[#This Row],[VOLUMEN ENVIADO A RO (m3)]]</f>
        <v>#DIV/0!</v>
      </c>
      <c r="N968" s="57">
        <f>('[1]Contadores Por Turno 2026'!N970-'[1]Contadores Por Turno 2026'!N969)/1000</f>
        <v>0</v>
      </c>
      <c r="O968" s="57">
        <f>('[1]Contadores Por Turno 2026'!O970-'[1]Contadores Por Turno 2026'!O969)</f>
        <v>0</v>
      </c>
      <c r="P968" s="57">
        <f>+Tabla1[[#This Row],[ENTRADA RO 1 (m3)]]-Tabla1[[#This Row],[PERMEADO ETAPA 1  (m3)]]</f>
        <v>0</v>
      </c>
      <c r="Q968" s="56" t="e">
        <f>1-(Tabla1[[#This Row],[VOLUMEN ENVIADO A RO (m3)]]-Tabla1[[#This Row],[VOLUMEN ENVIADO PERMEADO RO (m3)]])/Tabla1[[#This Row],[VOLUMEN ENVIADO A RO (m3)]]</f>
        <v>#DIV/0!</v>
      </c>
      <c r="R968" s="57">
        <v>0</v>
      </c>
      <c r="S968" s="57" t="e">
        <f>((#REF!-#REF!))</f>
        <v>#REF!</v>
      </c>
      <c r="T968" s="57" t="e">
        <f>Tabla1[[#This Row],[ENTRADA ETAPA 2 (m3)]]-Tabla1[[#This Row],[PERMEADO ETAPA 2 (m3)]]</f>
        <v>#REF!</v>
      </c>
      <c r="U968" s="56" t="s">
        <v>18</v>
      </c>
      <c r="V968" s="57">
        <f>Tabla1[[#This Row],[VOLUMEN ENVIADO PERMEADO RO (m3)]]</f>
        <v>0</v>
      </c>
      <c r="W968" s="101" t="e">
        <f>Tabla1[[#This Row],[TOTAL CONSUMO AGUA LIMPIA PRODUCCIÓN (m3)]]+Tabla1[[#This Row],[TOTAL CONSUMO AGUA RECHAZO PRODUCCIÓN (m3)]]</f>
        <v>#REF!</v>
      </c>
      <c r="X96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8" s="101">
        <v>0</v>
      </c>
      <c r="Z968" s="101"/>
      <c r="AA968" s="101" t="e">
        <f>+Tabla1[[#This Row],[VOLUMEN CONSUMO AGUA LIMPIA TINTORERIA (m3)]]</f>
        <v>#REF!</v>
      </c>
      <c r="AB968" s="104" t="e">
        <f>Tabla1[[#This Row],[VOLUMEN CONSUMO AGUA LIMPIA TINTORERIA (m3)]]/Tabla1[[#This Row],[TOTAL CONSUMO AGUA PRODUCCIÓN (m3)]]</f>
        <v>#REF!</v>
      </c>
      <c r="AC968" s="101" t="e">
        <f>Tabla1[[#This Row],[TOTAL CONSUMO AGUA LIMPIA PRODUCCIÓN (m3)]]-Tabla1[[#This Row],[VOLUMEN CONSUMO AGUA LIMPIA LAVANDERIA (m3)]]</f>
        <v>#REF!</v>
      </c>
      <c r="AD968" s="101">
        <v>0</v>
      </c>
      <c r="AE968" s="105"/>
      <c r="AF968" s="105">
        <v>65</v>
      </c>
      <c r="AG968" s="105">
        <v>45</v>
      </c>
      <c r="AH968" s="105">
        <f>Tabla1[[#This Row],[VOLUMEN CONSUMO AGUA LIMPIA LAVANDERIA (m3)]]</f>
        <v>0</v>
      </c>
      <c r="AI968" s="104" t="e">
        <f>Tabla1[[#This Row],[VOLUMEN CONSUMO AGUA LIMPIA LAVANDERIA (m3)]]/Tabla1[[#This Row],[TOTAL CONSUMO AGUA PRODUCCIÓN (m3)]]</f>
        <v>#REF!</v>
      </c>
      <c r="AJ968" s="105">
        <f>'[1]Contadores Por Turno 2026'!D970-'[1]Contadores Por Turno 2026'!D969</f>
        <v>0</v>
      </c>
      <c r="AK968" s="105">
        <v>0</v>
      </c>
      <c r="AL968" s="105"/>
      <c r="AM968" s="105">
        <v>19</v>
      </c>
      <c r="AN968" s="105">
        <v>0</v>
      </c>
      <c r="AO968" s="218">
        <f>'[1]Contadores Por Turno 2026'!R970-'[1]Contadores Por Turno 2026'!R969</f>
        <v>0</v>
      </c>
      <c r="AP968" s="104" t="str">
        <f t="shared" si="8"/>
        <v>%</v>
      </c>
      <c r="AQ968" s="218">
        <v>0</v>
      </c>
      <c r="AR968" s="218">
        <v>8</v>
      </c>
      <c r="AS968" s="105">
        <f>'[1]Contadores Por Turno 2026'!L970-'[1]Contadores Por Turno 2026'!L969</f>
        <v>0</v>
      </c>
      <c r="AT968" s="218" t="e">
        <f>#REF!-#REF!</f>
        <v>#REF!</v>
      </c>
      <c r="AU968" s="102">
        <f>'[1]Contadores Por Turno 2026'!U970-'[1]Contadores Por Turno 2026'!U969</f>
        <v>0</v>
      </c>
      <c r="AV968" s="102">
        <f>'[1]Contadores Por Turno 2026'!V970-'[1]Contadores Por Turno 2026'!V969</f>
        <v>0</v>
      </c>
      <c r="AW968" s="102">
        <f>'[1]Contadores Por Turno 2026'!W970-'[1]Contadores Por Turno 2026'!W969</f>
        <v>0</v>
      </c>
      <c r="AX968" s="102"/>
      <c r="AY968" s="345">
        <f>('[1]Contadores Por Turno 2026'!AD970-'[1]Contadores Por Turno 2026'!AD969)</f>
        <v>0</v>
      </c>
      <c r="AZ968" s="345">
        <f>('[1]Contadores Por Turno 2026'!S970-'[1]Contadores Por Turno 2026'!S969)/1000</f>
        <v>0</v>
      </c>
      <c r="BA968" s="225"/>
      <c r="BB968" s="4"/>
    </row>
    <row r="969" spans="1:54" ht="15.75" thickBot="1" x14ac:dyDescent="0.3">
      <c r="A969" s="23">
        <f>+A968</f>
        <v>46345</v>
      </c>
      <c r="B969" s="17">
        <v>2</v>
      </c>
      <c r="C969" s="17">
        <f>WEEKNUM(Tabla1[[#This Row],[FECHA]],2)</f>
        <v>47</v>
      </c>
      <c r="D969" s="17">
        <f>DAY(Tabla1[[#This Row],[FECHA]])</f>
        <v>19</v>
      </c>
      <c r="E969" s="17" t="e">
        <f>#REF!-#REF!</f>
        <v>#REF!</v>
      </c>
      <c r="F969" s="17" t="e">
        <f>#REF!-#REF!</f>
        <v>#REF!</v>
      </c>
      <c r="H96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9" s="17">
        <f>('[1]Contadores Por Turno 2026'!C971-'[1]Contadores Por Turno 2026'!C970)*10</f>
        <v>0</v>
      </c>
      <c r="J969" s="59">
        <f>Tabla1[[#This Row],[ENTRADA RO 1 (m3)]]</f>
        <v>0</v>
      </c>
      <c r="K969" s="59">
        <f>Tabla1[[#This Row],[RECHAZO ETAPA 1 (m3)]]</f>
        <v>0</v>
      </c>
      <c r="L969" s="59">
        <f>Tabla1[[#This Row],[PERMEADO ETAPA 1  (m3)]]</f>
        <v>0</v>
      </c>
      <c r="M969" s="58" t="e">
        <f>1-(Tabla1[[#This Row],[VOLUMEN ENVIADO A RO (m3)]]-Tabla1[[#This Row],[VOLUMEN ENVIADO PERMEADO RO (m3)]])/Tabla1[[#This Row],[VOLUMEN ENVIADO A RO (m3)]]</f>
        <v>#DIV/0!</v>
      </c>
      <c r="N969" s="59">
        <f>('[1]Contadores Por Turno 2026'!N971-'[1]Contadores Por Turno 2026'!N970)/1000</f>
        <v>0</v>
      </c>
      <c r="O969" s="59">
        <f>('[1]Contadores Por Turno 2026'!O971-'[1]Contadores Por Turno 2026'!O970)</f>
        <v>0</v>
      </c>
      <c r="P969" s="59">
        <f>+Tabla1[[#This Row],[ENTRADA RO 1 (m3)]]-Tabla1[[#This Row],[PERMEADO ETAPA 1  (m3)]]</f>
        <v>0</v>
      </c>
      <c r="Q969" s="58" t="e">
        <f>1-(Tabla1[[#This Row],[VOLUMEN ENVIADO A RO (m3)]]-Tabla1[[#This Row],[VOLUMEN ENVIADO PERMEADO RO (m3)]])/Tabla1[[#This Row],[VOLUMEN ENVIADO A RO (m3)]]</f>
        <v>#DIV/0!</v>
      </c>
      <c r="R969" s="59">
        <v>0</v>
      </c>
      <c r="S969" s="59" t="e">
        <f>((#REF!-#REF!))</f>
        <v>#REF!</v>
      </c>
      <c r="T969" s="59" t="e">
        <f>Tabla1[[#This Row],[ENTRADA ETAPA 2 (m3)]]-Tabla1[[#This Row],[PERMEADO ETAPA 2 (m3)]]</f>
        <v>#REF!</v>
      </c>
      <c r="U969" s="58" t="s">
        <v>18</v>
      </c>
      <c r="V969" s="59">
        <f>Tabla1[[#This Row],[VOLUMEN ENVIADO PERMEADO RO (m3)]]</f>
        <v>0</v>
      </c>
      <c r="W969" s="106" t="e">
        <f>Tabla1[[#This Row],[TOTAL CONSUMO AGUA LIMPIA PRODUCCIÓN (m3)]]+Tabla1[[#This Row],[TOTAL CONSUMO AGUA RECHAZO PRODUCCIÓN (m3)]]</f>
        <v>#REF!</v>
      </c>
      <c r="X96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9" s="106">
        <v>0</v>
      </c>
      <c r="Z969" s="106"/>
      <c r="AA969" s="106" t="e">
        <f>+Tabla1[[#This Row],[VOLUMEN CONSUMO AGUA LIMPIA TINTORERIA (m3)]]</f>
        <v>#REF!</v>
      </c>
      <c r="AB969" s="104" t="e">
        <f>Tabla1[[#This Row],[VOLUMEN CONSUMO AGUA LIMPIA TINTORERIA (m3)]]/Tabla1[[#This Row],[TOTAL CONSUMO AGUA PRODUCCIÓN (m3)]]</f>
        <v>#REF!</v>
      </c>
      <c r="AC969" s="106" t="e">
        <f>Tabla1[[#This Row],[TOTAL CONSUMO AGUA LIMPIA PRODUCCIÓN (m3)]]-Tabla1[[#This Row],[VOLUMEN CONSUMO AGUA LIMPIA LAVANDERIA (m3)]]</f>
        <v>#REF!</v>
      </c>
      <c r="AD969" s="106">
        <v>0</v>
      </c>
      <c r="AE969" s="110"/>
      <c r="AF969" s="110">
        <v>65</v>
      </c>
      <c r="AG969" s="110">
        <v>45</v>
      </c>
      <c r="AH969" s="110">
        <f>Tabla1[[#This Row],[VOLUMEN CONSUMO AGUA LIMPIA LAVANDERIA (m3)]]</f>
        <v>0</v>
      </c>
      <c r="AI969" s="104" t="e">
        <f>Tabla1[[#This Row],[VOLUMEN CONSUMO AGUA LIMPIA LAVANDERIA (m3)]]/Tabla1[[#This Row],[TOTAL CONSUMO AGUA PRODUCCIÓN (m3)]]</f>
        <v>#REF!</v>
      </c>
      <c r="AJ969" s="110">
        <f>'[1]Contadores Por Turno 2026'!D971-'[1]Contadores Por Turno 2026'!D970</f>
        <v>0</v>
      </c>
      <c r="AK969" s="110">
        <v>0</v>
      </c>
      <c r="AL969" s="110"/>
      <c r="AM969" s="110">
        <v>19</v>
      </c>
      <c r="AN969" s="110">
        <v>0</v>
      </c>
      <c r="AO969" s="219">
        <f>'[1]Contadores Por Turno 2026'!R971-'[1]Contadores Por Turno 2026'!R970</f>
        <v>0</v>
      </c>
      <c r="AP969" s="109" t="str">
        <f t="shared" si="8"/>
        <v>%</v>
      </c>
      <c r="AQ969" s="219">
        <v>262</v>
      </c>
      <c r="AR969" s="219">
        <v>8</v>
      </c>
      <c r="AS969" s="110">
        <f>'[1]Contadores Por Turno 2026'!L971-'[1]Contadores Por Turno 2026'!L970</f>
        <v>0</v>
      </c>
      <c r="AT969" s="219" t="e">
        <f>#REF!-#REF!</f>
        <v>#REF!</v>
      </c>
      <c r="AU969" s="107">
        <f>'[1]Contadores Por Turno 2026'!U971-'[1]Contadores Por Turno 2026'!U970</f>
        <v>0</v>
      </c>
      <c r="AV969" s="107">
        <f>'[1]Contadores Por Turno 2026'!V971-'[1]Contadores Por Turno 2026'!V970</f>
        <v>0</v>
      </c>
      <c r="AW969" s="107">
        <f>'[1]Contadores Por Turno 2026'!W971-'[1]Contadores Por Turno 2026'!W970</f>
        <v>0</v>
      </c>
      <c r="AX969" s="107"/>
      <c r="AY969" s="346">
        <f>('[1]Contadores Por Turno 2026'!AD971-'[1]Contadores Por Turno 2026'!AD970)</f>
        <v>0</v>
      </c>
      <c r="AZ969" s="346">
        <f>('[1]Contadores Por Turno 2026'!S971-'[1]Contadores Por Turno 2026'!S970)/1000</f>
        <v>0</v>
      </c>
      <c r="BA969" s="225"/>
      <c r="BB969" s="4"/>
    </row>
    <row r="970" spans="1:54" ht="15.75" thickBot="1" x14ac:dyDescent="0.3">
      <c r="A970" s="27">
        <f>+A969</f>
        <v>46345</v>
      </c>
      <c r="B970" s="28">
        <v>3</v>
      </c>
      <c r="C970" s="28">
        <f>WEEKNUM(Tabla1[[#This Row],[FECHA]],2)</f>
        <v>47</v>
      </c>
      <c r="D970" s="28">
        <f>DAY(Tabla1[[#This Row],[FECHA]])</f>
        <v>19</v>
      </c>
      <c r="E970" s="28" t="e">
        <f>#REF!-#REF!</f>
        <v>#REF!</v>
      </c>
      <c r="F970" s="28" t="e">
        <f>#REF!-#REF!</f>
        <v>#REF!</v>
      </c>
      <c r="G970" s="28"/>
      <c r="H97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0" s="28">
        <f>('[1]Contadores Por Turno 2026'!C972-'[1]Contadores Por Turno 2026'!C971)*10</f>
        <v>0</v>
      </c>
      <c r="J970" s="61">
        <f>Tabla1[[#This Row],[ENTRADA RO 1 (m3)]]</f>
        <v>0</v>
      </c>
      <c r="K970" s="61">
        <f>Tabla1[[#This Row],[RECHAZO ETAPA 1 (m3)]]</f>
        <v>0</v>
      </c>
      <c r="L970" s="61">
        <f>Tabla1[[#This Row],[PERMEADO ETAPA 1  (m3)]]</f>
        <v>0</v>
      </c>
      <c r="M970" s="60" t="e">
        <f>1-(Tabla1[[#This Row],[VOLUMEN ENVIADO A RO (m3)]]-Tabla1[[#This Row],[VOLUMEN ENVIADO PERMEADO RO (m3)]])/Tabla1[[#This Row],[VOLUMEN ENVIADO A RO (m3)]]</f>
        <v>#DIV/0!</v>
      </c>
      <c r="N970" s="61">
        <f>('[1]Contadores Por Turno 2026'!N972-'[1]Contadores Por Turno 2026'!N971)/1000</f>
        <v>0</v>
      </c>
      <c r="O970" s="61">
        <f>('[1]Contadores Por Turno 2026'!O972-'[1]Contadores Por Turno 2026'!O971)</f>
        <v>0</v>
      </c>
      <c r="P970" s="61">
        <f>+Tabla1[[#This Row],[ENTRADA RO 1 (m3)]]-Tabla1[[#This Row],[PERMEADO ETAPA 1  (m3)]]</f>
        <v>0</v>
      </c>
      <c r="Q970" s="60" t="e">
        <f>1-(Tabla1[[#This Row],[VOLUMEN ENVIADO A RO (m3)]]-Tabla1[[#This Row],[VOLUMEN ENVIADO PERMEADO RO (m3)]])/Tabla1[[#This Row],[VOLUMEN ENVIADO A RO (m3)]]</f>
        <v>#DIV/0!</v>
      </c>
      <c r="R970" s="61">
        <v>0</v>
      </c>
      <c r="S970" s="61" t="e">
        <f>((#REF!-#REF!))</f>
        <v>#REF!</v>
      </c>
      <c r="T970" s="61" t="e">
        <f>Tabla1[[#This Row],[ENTRADA ETAPA 2 (m3)]]-Tabla1[[#This Row],[PERMEADO ETAPA 2 (m3)]]</f>
        <v>#REF!</v>
      </c>
      <c r="U970" s="60" t="s">
        <v>18</v>
      </c>
      <c r="V970" s="61">
        <f>Tabla1[[#This Row],[VOLUMEN ENVIADO PERMEADO RO (m3)]]</f>
        <v>0</v>
      </c>
      <c r="W970" s="111" t="e">
        <f>Tabla1[[#This Row],[TOTAL CONSUMO AGUA LIMPIA PRODUCCIÓN (m3)]]+Tabla1[[#This Row],[TOTAL CONSUMO AGUA RECHAZO PRODUCCIÓN (m3)]]</f>
        <v>#REF!</v>
      </c>
      <c r="X97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0" s="111">
        <v>0</v>
      </c>
      <c r="Z970" s="111"/>
      <c r="AA970" s="111" t="e">
        <f>+Tabla1[[#This Row],[VOLUMEN CONSUMO AGUA LIMPIA TINTORERIA (m3)]]</f>
        <v>#REF!</v>
      </c>
      <c r="AB970" s="104" t="e">
        <f>Tabla1[[#This Row],[VOLUMEN CONSUMO AGUA LIMPIA TINTORERIA (m3)]]/Tabla1[[#This Row],[TOTAL CONSUMO AGUA PRODUCCIÓN (m3)]]</f>
        <v>#REF!</v>
      </c>
      <c r="AC970" s="111" t="e">
        <f>Tabla1[[#This Row],[TOTAL CONSUMO AGUA LIMPIA PRODUCCIÓN (m3)]]-Tabla1[[#This Row],[VOLUMEN CONSUMO AGUA LIMPIA LAVANDERIA (m3)]]</f>
        <v>#REF!</v>
      </c>
      <c r="AD970" s="111">
        <v>0</v>
      </c>
      <c r="AE970" s="115"/>
      <c r="AF970" s="115">
        <v>65</v>
      </c>
      <c r="AG970" s="115">
        <v>45</v>
      </c>
      <c r="AH970" s="115">
        <f>Tabla1[[#This Row],[VOLUMEN CONSUMO AGUA LIMPIA LAVANDERIA (m3)]]</f>
        <v>0</v>
      </c>
      <c r="AI970" s="104" t="e">
        <f>Tabla1[[#This Row],[VOLUMEN CONSUMO AGUA LIMPIA LAVANDERIA (m3)]]/Tabla1[[#This Row],[TOTAL CONSUMO AGUA PRODUCCIÓN (m3)]]</f>
        <v>#REF!</v>
      </c>
      <c r="AJ970" s="115">
        <f>'[1]Contadores Por Turno 2026'!D972-'[1]Contadores Por Turno 2026'!D971</f>
        <v>0</v>
      </c>
      <c r="AK970" s="115">
        <v>0</v>
      </c>
      <c r="AL970" s="115"/>
      <c r="AM970" s="115">
        <v>19</v>
      </c>
      <c r="AN970" s="115">
        <v>0</v>
      </c>
      <c r="AO970" s="220">
        <f>'[1]Contadores Por Turno 2026'!R972-'[1]Contadores Por Turno 2026'!R971</f>
        <v>0</v>
      </c>
      <c r="AP970" s="114" t="str">
        <f t="shared" si="8"/>
        <v>%</v>
      </c>
      <c r="AQ970" s="220">
        <v>0</v>
      </c>
      <c r="AR970" s="220">
        <v>8</v>
      </c>
      <c r="AS970" s="115">
        <f>'[1]Contadores Por Turno 2026'!L972-'[1]Contadores Por Turno 2026'!L971</f>
        <v>0</v>
      </c>
      <c r="AT970" s="220" t="e">
        <f>#REF!-#REF!</f>
        <v>#REF!</v>
      </c>
      <c r="AU970" s="112">
        <f>'[1]Contadores Por Turno 2026'!U972-'[1]Contadores Por Turno 2026'!U971</f>
        <v>0</v>
      </c>
      <c r="AV970" s="112">
        <f>'[1]Contadores Por Turno 2026'!V972-'[1]Contadores Por Turno 2026'!V971</f>
        <v>0</v>
      </c>
      <c r="AW970" s="112">
        <f>'[1]Contadores Por Turno 2026'!W972-'[1]Contadores Por Turno 2026'!W971</f>
        <v>0</v>
      </c>
      <c r="AX970" s="112"/>
      <c r="AY970" s="112">
        <f>('[1]Contadores Por Turno 2026'!AD972-'[1]Contadores Por Turno 2026'!AD971)</f>
        <v>0</v>
      </c>
      <c r="AZ970" s="112">
        <f>('[1]Contadores Por Turno 2026'!S972-'[1]Contadores Por Turno 2026'!S971)/1000</f>
        <v>0</v>
      </c>
      <c r="BA970" s="225"/>
      <c r="BB970" s="4"/>
    </row>
    <row r="971" spans="1:54" ht="15.75" thickBot="1" x14ac:dyDescent="0.3">
      <c r="A971" s="25">
        <f>+A970+1</f>
        <v>46346</v>
      </c>
      <c r="B971" s="26">
        <v>1</v>
      </c>
      <c r="C971" s="26">
        <f>WEEKNUM(Tabla1[[#This Row],[FECHA]],2)</f>
        <v>47</v>
      </c>
      <c r="D971" s="26">
        <f>DAY(Tabla1[[#This Row],[FECHA]])</f>
        <v>20</v>
      </c>
      <c r="E971" s="26" t="e">
        <f>#REF!-#REF!</f>
        <v>#REF!</v>
      </c>
      <c r="F971" s="26" t="e">
        <f>#REF!-#REF!</f>
        <v>#REF!</v>
      </c>
      <c r="G971" s="26"/>
      <c r="H9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1" s="26">
        <f>('[1]Contadores Por Turno 2026'!C973-'[1]Contadores Por Turno 2026'!C972)*10</f>
        <v>0</v>
      </c>
      <c r="J971" s="57">
        <f>Tabla1[[#This Row],[ENTRADA RO 1 (m3)]]</f>
        <v>0</v>
      </c>
      <c r="K971" s="57">
        <f>Tabla1[[#This Row],[RECHAZO ETAPA 1 (m3)]]</f>
        <v>0</v>
      </c>
      <c r="L971" s="57">
        <f>Tabla1[[#This Row],[PERMEADO ETAPA 1  (m3)]]</f>
        <v>0</v>
      </c>
      <c r="M971" s="56" t="e">
        <f>1-(Tabla1[[#This Row],[VOLUMEN ENVIADO A RO (m3)]]-Tabla1[[#This Row],[VOLUMEN ENVIADO PERMEADO RO (m3)]])/Tabla1[[#This Row],[VOLUMEN ENVIADO A RO (m3)]]</f>
        <v>#DIV/0!</v>
      </c>
      <c r="N971" s="57">
        <f>('[1]Contadores Por Turno 2026'!N973-'[1]Contadores Por Turno 2026'!N972)/1000</f>
        <v>0</v>
      </c>
      <c r="O971" s="57">
        <f>('[1]Contadores Por Turno 2026'!O973-'[1]Contadores Por Turno 2026'!O972)</f>
        <v>0</v>
      </c>
      <c r="P971" s="57">
        <f>+Tabla1[[#This Row],[ENTRADA RO 1 (m3)]]-Tabla1[[#This Row],[PERMEADO ETAPA 1  (m3)]]</f>
        <v>0</v>
      </c>
      <c r="Q971" s="56" t="e">
        <f>1-(Tabla1[[#This Row],[VOLUMEN ENVIADO A RO (m3)]]-Tabla1[[#This Row],[VOLUMEN ENVIADO PERMEADO RO (m3)]])/Tabla1[[#This Row],[VOLUMEN ENVIADO A RO (m3)]]</f>
        <v>#DIV/0!</v>
      </c>
      <c r="R971" s="57">
        <v>0</v>
      </c>
      <c r="S971" s="57" t="e">
        <f>((#REF!-#REF!))</f>
        <v>#REF!</v>
      </c>
      <c r="T971" s="57" t="e">
        <f>Tabla1[[#This Row],[ENTRADA ETAPA 2 (m3)]]-Tabla1[[#This Row],[PERMEADO ETAPA 2 (m3)]]</f>
        <v>#REF!</v>
      </c>
      <c r="U971" s="56" t="s">
        <v>18</v>
      </c>
      <c r="V971" s="57">
        <f>Tabla1[[#This Row],[VOLUMEN ENVIADO PERMEADO RO (m3)]]</f>
        <v>0</v>
      </c>
      <c r="W971" s="101" t="e">
        <f>Tabla1[[#This Row],[TOTAL CONSUMO AGUA LIMPIA PRODUCCIÓN (m3)]]+Tabla1[[#This Row],[TOTAL CONSUMO AGUA RECHAZO PRODUCCIÓN (m3)]]</f>
        <v>#REF!</v>
      </c>
      <c r="X9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1" s="101">
        <v>0</v>
      </c>
      <c r="Z971" s="101"/>
      <c r="AA971" s="101" t="e">
        <f>+Tabla1[[#This Row],[VOLUMEN CONSUMO AGUA LIMPIA TINTORERIA (m3)]]</f>
        <v>#REF!</v>
      </c>
      <c r="AB971" s="104" t="e">
        <f>Tabla1[[#This Row],[VOLUMEN CONSUMO AGUA LIMPIA TINTORERIA (m3)]]/Tabla1[[#This Row],[TOTAL CONSUMO AGUA PRODUCCIÓN (m3)]]</f>
        <v>#REF!</v>
      </c>
      <c r="AC971" s="101" t="e">
        <f>Tabla1[[#This Row],[TOTAL CONSUMO AGUA LIMPIA PRODUCCIÓN (m3)]]-Tabla1[[#This Row],[VOLUMEN CONSUMO AGUA LIMPIA LAVANDERIA (m3)]]</f>
        <v>#REF!</v>
      </c>
      <c r="AD971" s="101">
        <v>0</v>
      </c>
      <c r="AE971" s="105"/>
      <c r="AF971" s="105">
        <v>65</v>
      </c>
      <c r="AG971" s="105">
        <v>45</v>
      </c>
      <c r="AH971" s="105">
        <f>Tabla1[[#This Row],[VOLUMEN CONSUMO AGUA LIMPIA LAVANDERIA (m3)]]</f>
        <v>0</v>
      </c>
      <c r="AI971" s="104" t="e">
        <f>Tabla1[[#This Row],[VOLUMEN CONSUMO AGUA LIMPIA LAVANDERIA (m3)]]/Tabla1[[#This Row],[TOTAL CONSUMO AGUA PRODUCCIÓN (m3)]]</f>
        <v>#REF!</v>
      </c>
      <c r="AJ971" s="105">
        <f>'[1]Contadores Por Turno 2026'!D973-'[1]Contadores Por Turno 2026'!D972</f>
        <v>0</v>
      </c>
      <c r="AK971" s="105">
        <v>0</v>
      </c>
      <c r="AL971" s="105"/>
      <c r="AM971" s="105">
        <v>19</v>
      </c>
      <c r="AN971" s="105">
        <v>0</v>
      </c>
      <c r="AO971" s="218">
        <f>'[1]Contadores Por Turno 2026'!R973-'[1]Contadores Por Turno 2026'!R972</f>
        <v>0</v>
      </c>
      <c r="AP971" s="104" t="str">
        <f t="shared" si="8"/>
        <v>%</v>
      </c>
      <c r="AQ971" s="218">
        <v>0</v>
      </c>
      <c r="AR971" s="218">
        <v>8</v>
      </c>
      <c r="AS971" s="105">
        <f>'[1]Contadores Por Turno 2026'!L973-'[1]Contadores Por Turno 2026'!L972</f>
        <v>0</v>
      </c>
      <c r="AT971" s="218" t="e">
        <f>#REF!-#REF!</f>
        <v>#REF!</v>
      </c>
      <c r="AU971" s="102">
        <f>'[1]Contadores Por Turno 2026'!U973-'[1]Contadores Por Turno 2026'!U972</f>
        <v>0</v>
      </c>
      <c r="AV971" s="102">
        <f>'[1]Contadores Por Turno 2026'!V973-'[1]Contadores Por Turno 2026'!V972</f>
        <v>0</v>
      </c>
      <c r="AW971" s="102">
        <f>'[1]Contadores Por Turno 2026'!W973-'[1]Contadores Por Turno 2026'!W972</f>
        <v>0</v>
      </c>
      <c r="AX971" s="102"/>
      <c r="AY971" s="345">
        <f>('[1]Contadores Por Turno 2026'!AD973-'[1]Contadores Por Turno 2026'!AD972)</f>
        <v>0</v>
      </c>
      <c r="AZ971" s="345">
        <f>('[1]Contadores Por Turno 2026'!S973-'[1]Contadores Por Turno 2026'!S972)/1000</f>
        <v>0</v>
      </c>
      <c r="BA971" s="225"/>
      <c r="BB971" s="4"/>
    </row>
    <row r="972" spans="1:54" ht="15.75" thickBot="1" x14ac:dyDescent="0.3">
      <c r="A972" s="23">
        <f>+A971</f>
        <v>46346</v>
      </c>
      <c r="B972" s="17">
        <v>2</v>
      </c>
      <c r="C972" s="17">
        <f>WEEKNUM(Tabla1[[#This Row],[FECHA]],2)</f>
        <v>47</v>
      </c>
      <c r="D972" s="17">
        <f>DAY(Tabla1[[#This Row],[FECHA]])</f>
        <v>20</v>
      </c>
      <c r="E972" s="17" t="e">
        <f>#REF!-#REF!</f>
        <v>#REF!</v>
      </c>
      <c r="F972" s="17" t="e">
        <f>#REF!-#REF!</f>
        <v>#REF!</v>
      </c>
      <c r="H97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2" s="17">
        <f>('[1]Contadores Por Turno 2026'!C974-'[1]Contadores Por Turno 2026'!C973)*10</f>
        <v>0</v>
      </c>
      <c r="J972" s="59">
        <f>Tabla1[[#This Row],[ENTRADA RO 1 (m3)]]</f>
        <v>0</v>
      </c>
      <c r="K972" s="59">
        <f>Tabla1[[#This Row],[RECHAZO ETAPA 1 (m3)]]</f>
        <v>0</v>
      </c>
      <c r="L972" s="59">
        <f>Tabla1[[#This Row],[PERMEADO ETAPA 1  (m3)]]</f>
        <v>0</v>
      </c>
      <c r="M972" s="58" t="e">
        <f>1-(Tabla1[[#This Row],[VOLUMEN ENVIADO A RO (m3)]]-Tabla1[[#This Row],[VOLUMEN ENVIADO PERMEADO RO (m3)]])/Tabla1[[#This Row],[VOLUMEN ENVIADO A RO (m3)]]</f>
        <v>#DIV/0!</v>
      </c>
      <c r="N972" s="59">
        <f>('[1]Contadores Por Turno 2026'!N974-'[1]Contadores Por Turno 2026'!N973)/1000</f>
        <v>0</v>
      </c>
      <c r="O972" s="59">
        <f>('[1]Contadores Por Turno 2026'!O974-'[1]Contadores Por Turno 2026'!O973)</f>
        <v>0</v>
      </c>
      <c r="P972" s="59">
        <f>+Tabla1[[#This Row],[ENTRADA RO 1 (m3)]]-Tabla1[[#This Row],[PERMEADO ETAPA 1  (m3)]]</f>
        <v>0</v>
      </c>
      <c r="Q972" s="58" t="e">
        <f>1-(Tabla1[[#This Row],[VOLUMEN ENVIADO A RO (m3)]]-Tabla1[[#This Row],[VOLUMEN ENVIADO PERMEADO RO (m3)]])/Tabla1[[#This Row],[VOLUMEN ENVIADO A RO (m3)]]</f>
        <v>#DIV/0!</v>
      </c>
      <c r="R972" s="59">
        <v>0</v>
      </c>
      <c r="S972" s="59" t="e">
        <f>((#REF!-#REF!))</f>
        <v>#REF!</v>
      </c>
      <c r="T972" s="59" t="e">
        <f>Tabla1[[#This Row],[ENTRADA ETAPA 2 (m3)]]-Tabla1[[#This Row],[PERMEADO ETAPA 2 (m3)]]</f>
        <v>#REF!</v>
      </c>
      <c r="U972" s="58" t="s">
        <v>18</v>
      </c>
      <c r="V972" s="59">
        <f>Tabla1[[#This Row],[VOLUMEN ENVIADO PERMEADO RO (m3)]]</f>
        <v>0</v>
      </c>
      <c r="W972" s="106" t="e">
        <f>Tabla1[[#This Row],[TOTAL CONSUMO AGUA LIMPIA PRODUCCIÓN (m3)]]+Tabla1[[#This Row],[TOTAL CONSUMO AGUA RECHAZO PRODUCCIÓN (m3)]]</f>
        <v>#REF!</v>
      </c>
      <c r="X9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2" s="106">
        <v>0</v>
      </c>
      <c r="Z972" s="106"/>
      <c r="AA972" s="106" t="e">
        <f>+Tabla1[[#This Row],[VOLUMEN CONSUMO AGUA LIMPIA TINTORERIA (m3)]]</f>
        <v>#REF!</v>
      </c>
      <c r="AB972" s="104" t="e">
        <f>Tabla1[[#This Row],[VOLUMEN CONSUMO AGUA LIMPIA TINTORERIA (m3)]]/Tabla1[[#This Row],[TOTAL CONSUMO AGUA PRODUCCIÓN (m3)]]</f>
        <v>#REF!</v>
      </c>
      <c r="AC972" s="106" t="e">
        <f>Tabla1[[#This Row],[TOTAL CONSUMO AGUA LIMPIA PRODUCCIÓN (m3)]]-Tabla1[[#This Row],[VOLUMEN CONSUMO AGUA LIMPIA LAVANDERIA (m3)]]</f>
        <v>#REF!</v>
      </c>
      <c r="AD972" s="106">
        <v>0</v>
      </c>
      <c r="AE972" s="110"/>
      <c r="AF972" s="110">
        <v>65</v>
      </c>
      <c r="AG972" s="110">
        <v>45</v>
      </c>
      <c r="AH972" s="110">
        <f>Tabla1[[#This Row],[VOLUMEN CONSUMO AGUA LIMPIA LAVANDERIA (m3)]]</f>
        <v>0</v>
      </c>
      <c r="AI972" s="104" t="e">
        <f>Tabla1[[#This Row],[VOLUMEN CONSUMO AGUA LIMPIA LAVANDERIA (m3)]]/Tabla1[[#This Row],[TOTAL CONSUMO AGUA PRODUCCIÓN (m3)]]</f>
        <v>#REF!</v>
      </c>
      <c r="AJ972" s="110">
        <f>'[1]Contadores Por Turno 2026'!D974-'[1]Contadores Por Turno 2026'!D973</f>
        <v>0</v>
      </c>
      <c r="AK972" s="110">
        <v>0</v>
      </c>
      <c r="AL972" s="110"/>
      <c r="AM972" s="110">
        <v>19</v>
      </c>
      <c r="AN972" s="110">
        <v>0</v>
      </c>
      <c r="AO972" s="219">
        <f>'[1]Contadores Por Turno 2026'!R974-'[1]Contadores Por Turno 2026'!R973</f>
        <v>0</v>
      </c>
      <c r="AP972" s="109" t="str">
        <f t="shared" si="8"/>
        <v>%</v>
      </c>
      <c r="AQ972" s="219">
        <v>0</v>
      </c>
      <c r="AR972" s="219">
        <v>8</v>
      </c>
      <c r="AS972" s="110">
        <f>'[1]Contadores Por Turno 2026'!L974-'[1]Contadores Por Turno 2026'!L973</f>
        <v>0</v>
      </c>
      <c r="AT972" s="219" t="e">
        <f>#REF!-#REF!</f>
        <v>#REF!</v>
      </c>
      <c r="AU972" s="107">
        <f>'[1]Contadores Por Turno 2026'!U974-'[1]Contadores Por Turno 2026'!U973</f>
        <v>0</v>
      </c>
      <c r="AV972" s="107">
        <f>'[1]Contadores Por Turno 2026'!V974-'[1]Contadores Por Turno 2026'!V973</f>
        <v>0</v>
      </c>
      <c r="AW972" s="107">
        <f>'[1]Contadores Por Turno 2026'!W974-'[1]Contadores Por Turno 2026'!W973</f>
        <v>0</v>
      </c>
      <c r="AX972" s="107"/>
      <c r="AY972" s="346">
        <f>('[1]Contadores Por Turno 2026'!AD974-'[1]Contadores Por Turno 2026'!AD973)</f>
        <v>0</v>
      </c>
      <c r="AZ972" s="346">
        <f>('[1]Contadores Por Turno 2026'!S974-'[1]Contadores Por Turno 2026'!S973)/1000</f>
        <v>0</v>
      </c>
      <c r="BA972" s="225"/>
      <c r="BB972" s="4"/>
    </row>
    <row r="973" spans="1:54" ht="15.75" thickBot="1" x14ac:dyDescent="0.3">
      <c r="A973" s="27">
        <f>+A972</f>
        <v>46346</v>
      </c>
      <c r="B973" s="28">
        <v>3</v>
      </c>
      <c r="C973" s="28">
        <f>WEEKNUM(Tabla1[[#This Row],[FECHA]],2)</f>
        <v>47</v>
      </c>
      <c r="D973" s="28">
        <f>DAY(Tabla1[[#This Row],[FECHA]])</f>
        <v>20</v>
      </c>
      <c r="E973" s="28" t="e">
        <f>#REF!-#REF!</f>
        <v>#REF!</v>
      </c>
      <c r="F973" s="28" t="e">
        <f>#REF!-#REF!</f>
        <v>#REF!</v>
      </c>
      <c r="G973" s="28"/>
      <c r="H97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3" s="28">
        <f>('[1]Contadores Por Turno 2026'!C975-'[1]Contadores Por Turno 2026'!C974)*10</f>
        <v>0</v>
      </c>
      <c r="J973" s="61">
        <f>Tabla1[[#This Row],[ENTRADA RO 1 (m3)]]</f>
        <v>0</v>
      </c>
      <c r="K973" s="61">
        <f>Tabla1[[#This Row],[RECHAZO ETAPA 1 (m3)]]</f>
        <v>0</v>
      </c>
      <c r="L973" s="61">
        <f>Tabla1[[#This Row],[PERMEADO ETAPA 1  (m3)]]</f>
        <v>0</v>
      </c>
      <c r="M973" s="60" t="e">
        <f>1-(Tabla1[[#This Row],[VOLUMEN ENVIADO A RO (m3)]]-Tabla1[[#This Row],[VOLUMEN ENVIADO PERMEADO RO (m3)]])/Tabla1[[#This Row],[VOLUMEN ENVIADO A RO (m3)]]</f>
        <v>#DIV/0!</v>
      </c>
      <c r="N973" s="61">
        <f>('[1]Contadores Por Turno 2026'!N975-'[1]Contadores Por Turno 2026'!N974)/1000</f>
        <v>0</v>
      </c>
      <c r="O973" s="61">
        <f>('[1]Contadores Por Turno 2026'!O975-'[1]Contadores Por Turno 2026'!O974)</f>
        <v>0</v>
      </c>
      <c r="P973" s="61">
        <f>+Tabla1[[#This Row],[ENTRADA RO 1 (m3)]]-Tabla1[[#This Row],[PERMEADO ETAPA 1  (m3)]]</f>
        <v>0</v>
      </c>
      <c r="Q973" s="60" t="e">
        <f>1-(Tabla1[[#This Row],[VOLUMEN ENVIADO A RO (m3)]]-Tabla1[[#This Row],[VOLUMEN ENVIADO PERMEADO RO (m3)]])/Tabla1[[#This Row],[VOLUMEN ENVIADO A RO (m3)]]</f>
        <v>#DIV/0!</v>
      </c>
      <c r="R973" s="61">
        <v>0</v>
      </c>
      <c r="S973" s="61" t="e">
        <f>((#REF!-#REF!))</f>
        <v>#REF!</v>
      </c>
      <c r="T973" s="61" t="e">
        <f>Tabla1[[#This Row],[ENTRADA ETAPA 2 (m3)]]-Tabla1[[#This Row],[PERMEADO ETAPA 2 (m3)]]</f>
        <v>#REF!</v>
      </c>
      <c r="U973" s="60" t="s">
        <v>18</v>
      </c>
      <c r="V973" s="61">
        <f>Tabla1[[#This Row],[VOLUMEN ENVIADO PERMEADO RO (m3)]]</f>
        <v>0</v>
      </c>
      <c r="W973" s="111" t="e">
        <f>Tabla1[[#This Row],[TOTAL CONSUMO AGUA LIMPIA PRODUCCIÓN (m3)]]+Tabla1[[#This Row],[TOTAL CONSUMO AGUA RECHAZO PRODUCCIÓN (m3)]]</f>
        <v>#REF!</v>
      </c>
      <c r="X97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3" s="111">
        <v>0</v>
      </c>
      <c r="Z973" s="111"/>
      <c r="AA973" s="111" t="e">
        <f>+Tabla1[[#This Row],[VOLUMEN CONSUMO AGUA LIMPIA TINTORERIA (m3)]]</f>
        <v>#REF!</v>
      </c>
      <c r="AB973" s="104" t="e">
        <f>Tabla1[[#This Row],[VOLUMEN CONSUMO AGUA LIMPIA TINTORERIA (m3)]]/Tabla1[[#This Row],[TOTAL CONSUMO AGUA PRODUCCIÓN (m3)]]</f>
        <v>#REF!</v>
      </c>
      <c r="AC973" s="111" t="e">
        <f>Tabla1[[#This Row],[TOTAL CONSUMO AGUA LIMPIA PRODUCCIÓN (m3)]]-Tabla1[[#This Row],[VOLUMEN CONSUMO AGUA LIMPIA LAVANDERIA (m3)]]</f>
        <v>#REF!</v>
      </c>
      <c r="AD973" s="111">
        <v>0</v>
      </c>
      <c r="AE973" s="115"/>
      <c r="AF973" s="115">
        <v>65</v>
      </c>
      <c r="AG973" s="115">
        <v>45</v>
      </c>
      <c r="AH973" s="115">
        <f>Tabla1[[#This Row],[VOLUMEN CONSUMO AGUA LIMPIA LAVANDERIA (m3)]]</f>
        <v>0</v>
      </c>
      <c r="AI973" s="104" t="e">
        <f>Tabla1[[#This Row],[VOLUMEN CONSUMO AGUA LIMPIA LAVANDERIA (m3)]]/Tabla1[[#This Row],[TOTAL CONSUMO AGUA PRODUCCIÓN (m3)]]</f>
        <v>#REF!</v>
      </c>
      <c r="AJ973" s="115">
        <f>'[1]Contadores Por Turno 2026'!D975-'[1]Contadores Por Turno 2026'!D974</f>
        <v>0</v>
      </c>
      <c r="AK973" s="115">
        <v>0</v>
      </c>
      <c r="AL973" s="115"/>
      <c r="AM973" s="115">
        <v>19</v>
      </c>
      <c r="AN973" s="115">
        <v>0</v>
      </c>
      <c r="AO973" s="220">
        <f>'[1]Contadores Por Turno 2026'!R975-'[1]Contadores Por Turno 2026'!R974</f>
        <v>0</v>
      </c>
      <c r="AP973" s="114" t="str">
        <f t="shared" si="8"/>
        <v>%</v>
      </c>
      <c r="AQ973" s="220">
        <v>0</v>
      </c>
      <c r="AR973" s="220">
        <v>8</v>
      </c>
      <c r="AS973" s="115">
        <f>'[1]Contadores Por Turno 2026'!L975-'[1]Contadores Por Turno 2026'!L974</f>
        <v>0</v>
      </c>
      <c r="AT973" s="220" t="e">
        <f>#REF!-#REF!</f>
        <v>#REF!</v>
      </c>
      <c r="AU973" s="112">
        <f>'[1]Contadores Por Turno 2026'!U975-'[1]Contadores Por Turno 2026'!U974</f>
        <v>0</v>
      </c>
      <c r="AV973" s="112">
        <f>'[1]Contadores Por Turno 2026'!V975-'[1]Contadores Por Turno 2026'!V974</f>
        <v>0</v>
      </c>
      <c r="AW973" s="112">
        <f>'[1]Contadores Por Turno 2026'!W975-'[1]Contadores Por Turno 2026'!W974</f>
        <v>0</v>
      </c>
      <c r="AX973" s="112"/>
      <c r="AY973" s="112">
        <f>('[1]Contadores Por Turno 2026'!AD975-'[1]Contadores Por Turno 2026'!AD974)</f>
        <v>0</v>
      </c>
      <c r="AZ973" s="112">
        <f>('[1]Contadores Por Turno 2026'!S975-'[1]Contadores Por Turno 2026'!S974)/1000</f>
        <v>0</v>
      </c>
      <c r="BA973" s="225"/>
      <c r="BB973" s="4"/>
    </row>
    <row r="974" spans="1:54" ht="15.75" thickBot="1" x14ac:dyDescent="0.3">
      <c r="A974" s="25">
        <f>+A973+1</f>
        <v>46347</v>
      </c>
      <c r="B974" s="26">
        <v>1</v>
      </c>
      <c r="C974" s="26">
        <f>WEEKNUM(Tabla1[[#This Row],[FECHA]],2)</f>
        <v>47</v>
      </c>
      <c r="D974" s="26">
        <f>DAY(Tabla1[[#This Row],[FECHA]])</f>
        <v>21</v>
      </c>
      <c r="E974" s="26" t="e">
        <f>#REF!-#REF!</f>
        <v>#REF!</v>
      </c>
      <c r="F974" s="26" t="e">
        <f>#REF!-#REF!</f>
        <v>#REF!</v>
      </c>
      <c r="G974" s="26"/>
      <c r="H9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4" s="26">
        <f>('[1]Contadores Por Turno 2026'!C976-'[1]Contadores Por Turno 2026'!C975)*10</f>
        <v>0</v>
      </c>
      <c r="J974" s="57">
        <f>Tabla1[[#This Row],[ENTRADA RO 1 (m3)]]</f>
        <v>0</v>
      </c>
      <c r="K974" s="57">
        <f>Tabla1[[#This Row],[RECHAZO ETAPA 1 (m3)]]</f>
        <v>0</v>
      </c>
      <c r="L974" s="57">
        <f>Tabla1[[#This Row],[PERMEADO ETAPA 1  (m3)]]</f>
        <v>0</v>
      </c>
      <c r="M974" s="56" t="e">
        <f>1-(Tabla1[[#This Row],[VOLUMEN ENVIADO A RO (m3)]]-Tabla1[[#This Row],[VOLUMEN ENVIADO PERMEADO RO (m3)]])/Tabla1[[#This Row],[VOLUMEN ENVIADO A RO (m3)]]</f>
        <v>#DIV/0!</v>
      </c>
      <c r="N974" s="57">
        <f>('[1]Contadores Por Turno 2026'!N976-'[1]Contadores Por Turno 2026'!N975)/1000</f>
        <v>0</v>
      </c>
      <c r="O974" s="57">
        <f>('[1]Contadores Por Turno 2026'!O976-'[1]Contadores Por Turno 2026'!O975)</f>
        <v>0</v>
      </c>
      <c r="P974" s="57">
        <f>+Tabla1[[#This Row],[ENTRADA RO 1 (m3)]]-Tabla1[[#This Row],[PERMEADO ETAPA 1  (m3)]]</f>
        <v>0</v>
      </c>
      <c r="Q974" s="56" t="e">
        <f>1-(Tabla1[[#This Row],[VOLUMEN ENVIADO A RO (m3)]]-Tabla1[[#This Row],[VOLUMEN ENVIADO PERMEADO RO (m3)]])/Tabla1[[#This Row],[VOLUMEN ENVIADO A RO (m3)]]</f>
        <v>#DIV/0!</v>
      </c>
      <c r="R974" s="57">
        <v>0</v>
      </c>
      <c r="S974" s="57" t="e">
        <f>((#REF!-#REF!))</f>
        <v>#REF!</v>
      </c>
      <c r="T974" s="57" t="e">
        <f>Tabla1[[#This Row],[ENTRADA ETAPA 2 (m3)]]-Tabla1[[#This Row],[PERMEADO ETAPA 2 (m3)]]</f>
        <v>#REF!</v>
      </c>
      <c r="U974" s="56" t="s">
        <v>18</v>
      </c>
      <c r="V974" s="57">
        <f>Tabla1[[#This Row],[VOLUMEN ENVIADO PERMEADO RO (m3)]]</f>
        <v>0</v>
      </c>
      <c r="W974" s="101" t="e">
        <f>Tabla1[[#This Row],[TOTAL CONSUMO AGUA LIMPIA PRODUCCIÓN (m3)]]+Tabla1[[#This Row],[TOTAL CONSUMO AGUA RECHAZO PRODUCCIÓN (m3)]]</f>
        <v>#REF!</v>
      </c>
      <c r="X9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4" s="101">
        <v>0</v>
      </c>
      <c r="Z974" s="101"/>
      <c r="AA974" s="101" t="e">
        <f>+Tabla1[[#This Row],[VOLUMEN CONSUMO AGUA LIMPIA TINTORERIA (m3)]]</f>
        <v>#REF!</v>
      </c>
      <c r="AB974" s="104" t="e">
        <f>Tabla1[[#This Row],[VOLUMEN CONSUMO AGUA LIMPIA TINTORERIA (m3)]]/Tabla1[[#This Row],[TOTAL CONSUMO AGUA PRODUCCIÓN (m3)]]</f>
        <v>#REF!</v>
      </c>
      <c r="AC974" s="101" t="e">
        <f>Tabla1[[#This Row],[TOTAL CONSUMO AGUA LIMPIA PRODUCCIÓN (m3)]]-Tabla1[[#This Row],[VOLUMEN CONSUMO AGUA LIMPIA LAVANDERIA (m3)]]</f>
        <v>#REF!</v>
      </c>
      <c r="AD974" s="101">
        <v>0</v>
      </c>
      <c r="AE974" s="105"/>
      <c r="AF974" s="105">
        <v>65</v>
      </c>
      <c r="AG974" s="105">
        <v>45</v>
      </c>
      <c r="AH974" s="105">
        <f>Tabla1[[#This Row],[VOLUMEN CONSUMO AGUA LIMPIA LAVANDERIA (m3)]]</f>
        <v>0</v>
      </c>
      <c r="AI974" s="104" t="e">
        <f>Tabla1[[#This Row],[VOLUMEN CONSUMO AGUA LIMPIA LAVANDERIA (m3)]]/Tabla1[[#This Row],[TOTAL CONSUMO AGUA PRODUCCIÓN (m3)]]</f>
        <v>#REF!</v>
      </c>
      <c r="AJ974" s="105">
        <f>'[1]Contadores Por Turno 2026'!D976-'[1]Contadores Por Turno 2026'!D975</f>
        <v>0</v>
      </c>
      <c r="AK974" s="105">
        <v>0</v>
      </c>
      <c r="AL974" s="105"/>
      <c r="AM974" s="105">
        <v>19</v>
      </c>
      <c r="AN974" s="105">
        <v>0</v>
      </c>
      <c r="AO974" s="218">
        <f>'[1]Contadores Por Turno 2026'!R976-'[1]Contadores Por Turno 2026'!R975</f>
        <v>0</v>
      </c>
      <c r="AP974" s="104" t="str">
        <f t="shared" si="8"/>
        <v>%</v>
      </c>
      <c r="AQ974" s="218">
        <v>0</v>
      </c>
      <c r="AR974" s="218">
        <v>8</v>
      </c>
      <c r="AS974" s="105">
        <f>'[1]Contadores Por Turno 2026'!L976-'[1]Contadores Por Turno 2026'!L975</f>
        <v>0</v>
      </c>
      <c r="AT974" s="218" t="e">
        <f>#REF!-#REF!</f>
        <v>#REF!</v>
      </c>
      <c r="AU974" s="102">
        <f>'[1]Contadores Por Turno 2026'!U976-'[1]Contadores Por Turno 2026'!U975</f>
        <v>0</v>
      </c>
      <c r="AV974" s="102">
        <f>'[1]Contadores Por Turno 2026'!V976-'[1]Contadores Por Turno 2026'!V975</f>
        <v>0</v>
      </c>
      <c r="AW974" s="102">
        <f>'[1]Contadores Por Turno 2026'!W976-'[1]Contadores Por Turno 2026'!W975</f>
        <v>0</v>
      </c>
      <c r="AX974" s="102"/>
      <c r="AY974" s="345">
        <f>('[1]Contadores Por Turno 2026'!AD976-'[1]Contadores Por Turno 2026'!AD975)</f>
        <v>0</v>
      </c>
      <c r="AZ974" s="345">
        <f>('[1]Contadores Por Turno 2026'!S976-'[1]Contadores Por Turno 2026'!S975)/1000</f>
        <v>0</v>
      </c>
      <c r="BA974" s="225"/>
      <c r="BB974" s="4"/>
    </row>
    <row r="975" spans="1:54" ht="15.75" thickBot="1" x14ac:dyDescent="0.3">
      <c r="A975" s="23">
        <f>+A974</f>
        <v>46347</v>
      </c>
      <c r="B975" s="17">
        <v>2</v>
      </c>
      <c r="C975" s="17">
        <f>WEEKNUM(Tabla1[[#This Row],[FECHA]],2)</f>
        <v>47</v>
      </c>
      <c r="D975" s="17">
        <f>DAY(Tabla1[[#This Row],[FECHA]])</f>
        <v>21</v>
      </c>
      <c r="E975" s="17" t="e">
        <f>#REF!-#REF!</f>
        <v>#REF!</v>
      </c>
      <c r="F975" s="17" t="e">
        <f>#REF!-#REF!</f>
        <v>#REF!</v>
      </c>
      <c r="H97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5" s="17">
        <f>('[1]Contadores Por Turno 2026'!C977-'[1]Contadores Por Turno 2026'!C976)*10</f>
        <v>0</v>
      </c>
      <c r="J975" s="59">
        <f>Tabla1[[#This Row],[ENTRADA RO 1 (m3)]]</f>
        <v>0</v>
      </c>
      <c r="K975" s="59">
        <f>Tabla1[[#This Row],[RECHAZO ETAPA 1 (m3)]]</f>
        <v>0</v>
      </c>
      <c r="L975" s="59">
        <f>Tabla1[[#This Row],[PERMEADO ETAPA 1  (m3)]]</f>
        <v>0</v>
      </c>
      <c r="M975" s="58" t="e">
        <f>1-(Tabla1[[#This Row],[VOLUMEN ENVIADO A RO (m3)]]-Tabla1[[#This Row],[VOLUMEN ENVIADO PERMEADO RO (m3)]])/Tabla1[[#This Row],[VOLUMEN ENVIADO A RO (m3)]]</f>
        <v>#DIV/0!</v>
      </c>
      <c r="N975" s="59">
        <f>('[1]Contadores Por Turno 2026'!N977-'[1]Contadores Por Turno 2026'!N976)/1000</f>
        <v>0</v>
      </c>
      <c r="O975" s="59">
        <f>('[1]Contadores Por Turno 2026'!O977-'[1]Contadores Por Turno 2026'!O976)</f>
        <v>0</v>
      </c>
      <c r="P975" s="59">
        <f>+Tabla1[[#This Row],[ENTRADA RO 1 (m3)]]-Tabla1[[#This Row],[PERMEADO ETAPA 1  (m3)]]</f>
        <v>0</v>
      </c>
      <c r="Q975" s="58" t="e">
        <f>1-(Tabla1[[#This Row],[VOLUMEN ENVIADO A RO (m3)]]-Tabla1[[#This Row],[VOLUMEN ENVIADO PERMEADO RO (m3)]])/Tabla1[[#This Row],[VOLUMEN ENVIADO A RO (m3)]]</f>
        <v>#DIV/0!</v>
      </c>
      <c r="R975" s="59">
        <v>0</v>
      </c>
      <c r="S975" s="59" t="e">
        <f>((#REF!-#REF!))</f>
        <v>#REF!</v>
      </c>
      <c r="T975" s="59" t="e">
        <f>Tabla1[[#This Row],[ENTRADA ETAPA 2 (m3)]]-Tabla1[[#This Row],[PERMEADO ETAPA 2 (m3)]]</f>
        <v>#REF!</v>
      </c>
      <c r="U975" s="58" t="s">
        <v>18</v>
      </c>
      <c r="V975" s="59">
        <f>Tabla1[[#This Row],[VOLUMEN ENVIADO PERMEADO RO (m3)]]</f>
        <v>0</v>
      </c>
      <c r="W975" s="106" t="e">
        <f>Tabla1[[#This Row],[TOTAL CONSUMO AGUA LIMPIA PRODUCCIÓN (m3)]]+Tabla1[[#This Row],[TOTAL CONSUMO AGUA RECHAZO PRODUCCIÓN (m3)]]</f>
        <v>#REF!</v>
      </c>
      <c r="X9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5" s="106">
        <v>0</v>
      </c>
      <c r="Z975" s="106"/>
      <c r="AA975" s="106" t="e">
        <f>+Tabla1[[#This Row],[VOLUMEN CONSUMO AGUA LIMPIA TINTORERIA (m3)]]</f>
        <v>#REF!</v>
      </c>
      <c r="AB975" s="104" t="e">
        <f>Tabla1[[#This Row],[VOLUMEN CONSUMO AGUA LIMPIA TINTORERIA (m3)]]/Tabla1[[#This Row],[TOTAL CONSUMO AGUA PRODUCCIÓN (m3)]]</f>
        <v>#REF!</v>
      </c>
      <c r="AC975" s="106" t="e">
        <f>Tabla1[[#This Row],[TOTAL CONSUMO AGUA LIMPIA PRODUCCIÓN (m3)]]-Tabla1[[#This Row],[VOLUMEN CONSUMO AGUA LIMPIA LAVANDERIA (m3)]]</f>
        <v>#REF!</v>
      </c>
      <c r="AD975" s="106">
        <v>0</v>
      </c>
      <c r="AE975" s="110"/>
      <c r="AF975" s="110">
        <v>65</v>
      </c>
      <c r="AG975" s="110">
        <v>45</v>
      </c>
      <c r="AH975" s="110">
        <f>Tabla1[[#This Row],[VOLUMEN CONSUMO AGUA LIMPIA LAVANDERIA (m3)]]</f>
        <v>0</v>
      </c>
      <c r="AI975" s="104" t="e">
        <f>Tabla1[[#This Row],[VOLUMEN CONSUMO AGUA LIMPIA LAVANDERIA (m3)]]/Tabla1[[#This Row],[TOTAL CONSUMO AGUA PRODUCCIÓN (m3)]]</f>
        <v>#REF!</v>
      </c>
      <c r="AJ975" s="110">
        <f>'[1]Contadores Por Turno 2026'!D977-'[1]Contadores Por Turno 2026'!D976</f>
        <v>0</v>
      </c>
      <c r="AK975" s="110">
        <v>0</v>
      </c>
      <c r="AL975" s="110"/>
      <c r="AM975" s="110">
        <v>19</v>
      </c>
      <c r="AN975" s="110">
        <v>0</v>
      </c>
      <c r="AO975" s="219">
        <f>'[1]Contadores Por Turno 2026'!R977-'[1]Contadores Por Turno 2026'!R976</f>
        <v>0</v>
      </c>
      <c r="AP975" s="109" t="str">
        <f t="shared" si="8"/>
        <v>%</v>
      </c>
      <c r="AQ975" s="219">
        <v>1038</v>
      </c>
      <c r="AR975" s="219">
        <v>8</v>
      </c>
      <c r="AS975" s="110">
        <f>'[1]Contadores Por Turno 2026'!L977-'[1]Contadores Por Turno 2026'!L976</f>
        <v>0</v>
      </c>
      <c r="AT975" s="219" t="e">
        <f>#REF!-#REF!</f>
        <v>#REF!</v>
      </c>
      <c r="AU975" s="107">
        <f>'[1]Contadores Por Turno 2026'!U977-'[1]Contadores Por Turno 2026'!U976</f>
        <v>0</v>
      </c>
      <c r="AV975" s="107">
        <f>'[1]Contadores Por Turno 2026'!V977-'[1]Contadores Por Turno 2026'!V976</f>
        <v>0</v>
      </c>
      <c r="AW975" s="107">
        <f>'[1]Contadores Por Turno 2026'!W977-'[1]Contadores Por Turno 2026'!W976</f>
        <v>0</v>
      </c>
      <c r="AX975" s="107"/>
      <c r="AY975" s="346">
        <f>('[1]Contadores Por Turno 2026'!AD977-'[1]Contadores Por Turno 2026'!AD976)</f>
        <v>0</v>
      </c>
      <c r="AZ975" s="346">
        <f>('[1]Contadores Por Turno 2026'!S977-'[1]Contadores Por Turno 2026'!S976)/1000</f>
        <v>0</v>
      </c>
      <c r="BA975" s="225"/>
      <c r="BB975" s="4"/>
    </row>
    <row r="976" spans="1:54" ht="15.75" thickBot="1" x14ac:dyDescent="0.3">
      <c r="A976" s="27">
        <f>+A975</f>
        <v>46347</v>
      </c>
      <c r="B976" s="28">
        <v>3</v>
      </c>
      <c r="C976" s="28">
        <f>WEEKNUM(Tabla1[[#This Row],[FECHA]],2)</f>
        <v>47</v>
      </c>
      <c r="D976" s="28">
        <f>DAY(Tabla1[[#This Row],[FECHA]])</f>
        <v>21</v>
      </c>
      <c r="E976" s="28" t="e">
        <f>#REF!-#REF!</f>
        <v>#REF!</v>
      </c>
      <c r="F976" s="28" t="e">
        <f>#REF!-#REF!</f>
        <v>#REF!</v>
      </c>
      <c r="G976" s="28"/>
      <c r="H97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6" s="28">
        <f>('[1]Contadores Por Turno 2026'!C978-'[1]Contadores Por Turno 2026'!C977)*10</f>
        <v>0</v>
      </c>
      <c r="J976" s="61">
        <f>Tabla1[[#This Row],[ENTRADA RO 1 (m3)]]</f>
        <v>0</v>
      </c>
      <c r="K976" s="61">
        <f>Tabla1[[#This Row],[RECHAZO ETAPA 1 (m3)]]</f>
        <v>0</v>
      </c>
      <c r="L976" s="61">
        <f>Tabla1[[#This Row],[PERMEADO ETAPA 1  (m3)]]</f>
        <v>0</v>
      </c>
      <c r="M976" s="60" t="e">
        <f>1-(Tabla1[[#This Row],[VOLUMEN ENVIADO A RO (m3)]]-Tabla1[[#This Row],[VOLUMEN ENVIADO PERMEADO RO (m3)]])/Tabla1[[#This Row],[VOLUMEN ENVIADO A RO (m3)]]</f>
        <v>#DIV/0!</v>
      </c>
      <c r="N976" s="61">
        <f>('[1]Contadores Por Turno 2026'!N978-'[1]Contadores Por Turno 2026'!N977)/1000</f>
        <v>0</v>
      </c>
      <c r="O976" s="61">
        <f>('[1]Contadores Por Turno 2026'!O978-'[1]Contadores Por Turno 2026'!O977)</f>
        <v>0</v>
      </c>
      <c r="P976" s="61">
        <f>+Tabla1[[#This Row],[ENTRADA RO 1 (m3)]]-Tabla1[[#This Row],[PERMEADO ETAPA 1  (m3)]]</f>
        <v>0</v>
      </c>
      <c r="Q976" s="60" t="e">
        <f>1-(Tabla1[[#This Row],[VOLUMEN ENVIADO A RO (m3)]]-Tabla1[[#This Row],[VOLUMEN ENVIADO PERMEADO RO (m3)]])/Tabla1[[#This Row],[VOLUMEN ENVIADO A RO (m3)]]</f>
        <v>#DIV/0!</v>
      </c>
      <c r="R976" s="61">
        <v>0</v>
      </c>
      <c r="S976" s="61" t="e">
        <f>((#REF!-#REF!))</f>
        <v>#REF!</v>
      </c>
      <c r="T976" s="61" t="e">
        <f>Tabla1[[#This Row],[ENTRADA ETAPA 2 (m3)]]-Tabla1[[#This Row],[PERMEADO ETAPA 2 (m3)]]</f>
        <v>#REF!</v>
      </c>
      <c r="U976" s="60" t="s">
        <v>18</v>
      </c>
      <c r="V976" s="61">
        <f>Tabla1[[#This Row],[VOLUMEN ENVIADO PERMEADO RO (m3)]]</f>
        <v>0</v>
      </c>
      <c r="W976" s="111" t="e">
        <f>Tabla1[[#This Row],[TOTAL CONSUMO AGUA LIMPIA PRODUCCIÓN (m3)]]+Tabla1[[#This Row],[TOTAL CONSUMO AGUA RECHAZO PRODUCCIÓN (m3)]]</f>
        <v>#REF!</v>
      </c>
      <c r="X97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6" s="111">
        <v>0</v>
      </c>
      <c r="Z976" s="111"/>
      <c r="AA976" s="111" t="e">
        <f>+Tabla1[[#This Row],[VOLUMEN CONSUMO AGUA LIMPIA TINTORERIA (m3)]]</f>
        <v>#REF!</v>
      </c>
      <c r="AB976" s="104" t="e">
        <f>Tabla1[[#This Row],[VOLUMEN CONSUMO AGUA LIMPIA TINTORERIA (m3)]]/Tabla1[[#This Row],[TOTAL CONSUMO AGUA PRODUCCIÓN (m3)]]</f>
        <v>#REF!</v>
      </c>
      <c r="AC976" s="111" t="e">
        <f>Tabla1[[#This Row],[TOTAL CONSUMO AGUA LIMPIA PRODUCCIÓN (m3)]]-Tabla1[[#This Row],[VOLUMEN CONSUMO AGUA LIMPIA LAVANDERIA (m3)]]</f>
        <v>#REF!</v>
      </c>
      <c r="AD976" s="111">
        <v>0</v>
      </c>
      <c r="AE976" s="115"/>
      <c r="AF976" s="115">
        <v>65</v>
      </c>
      <c r="AG976" s="115">
        <v>45</v>
      </c>
      <c r="AH976" s="115">
        <f>Tabla1[[#This Row],[VOLUMEN CONSUMO AGUA LIMPIA LAVANDERIA (m3)]]</f>
        <v>0</v>
      </c>
      <c r="AI976" s="104" t="e">
        <f>Tabla1[[#This Row],[VOLUMEN CONSUMO AGUA LIMPIA LAVANDERIA (m3)]]/Tabla1[[#This Row],[TOTAL CONSUMO AGUA PRODUCCIÓN (m3)]]</f>
        <v>#REF!</v>
      </c>
      <c r="AJ976" s="115">
        <f>'[1]Contadores Por Turno 2026'!D978-'[1]Contadores Por Turno 2026'!D977</f>
        <v>0</v>
      </c>
      <c r="AK976" s="115">
        <v>0</v>
      </c>
      <c r="AL976" s="115"/>
      <c r="AM976" s="115">
        <v>19</v>
      </c>
      <c r="AN976" s="115">
        <v>0</v>
      </c>
      <c r="AO976" s="220">
        <f>'[1]Contadores Por Turno 2026'!R978-'[1]Contadores Por Turno 2026'!R977</f>
        <v>0</v>
      </c>
      <c r="AP976" s="114" t="str">
        <f t="shared" ref="AP976:AP1003" si="9">IF(ISERROR(1-(W976-AO976)/W976),"%",(1-(W976-AO976)/W976))</f>
        <v>%</v>
      </c>
      <c r="AQ976" s="220">
        <v>0</v>
      </c>
      <c r="AR976" s="220">
        <v>8</v>
      </c>
      <c r="AS976" s="115">
        <f>'[1]Contadores Por Turno 2026'!L978-'[1]Contadores Por Turno 2026'!L977</f>
        <v>0</v>
      </c>
      <c r="AT976" s="220" t="e">
        <f>#REF!-#REF!</f>
        <v>#REF!</v>
      </c>
      <c r="AU976" s="112">
        <f>'[1]Contadores Por Turno 2026'!U978-'[1]Contadores Por Turno 2026'!U977</f>
        <v>0</v>
      </c>
      <c r="AV976" s="112">
        <f>'[1]Contadores Por Turno 2026'!V978-'[1]Contadores Por Turno 2026'!V977</f>
        <v>0</v>
      </c>
      <c r="AW976" s="112">
        <f>'[1]Contadores Por Turno 2026'!W978-'[1]Contadores Por Turno 2026'!W977</f>
        <v>0</v>
      </c>
      <c r="AX976" s="112"/>
      <c r="AY976" s="112">
        <f>('[1]Contadores Por Turno 2026'!AD978-'[1]Contadores Por Turno 2026'!AD977)</f>
        <v>0</v>
      </c>
      <c r="AZ976" s="112">
        <f>('[1]Contadores Por Turno 2026'!S978-'[1]Contadores Por Turno 2026'!S977)/1000</f>
        <v>0</v>
      </c>
      <c r="BA976" s="225"/>
      <c r="BB976" s="4"/>
    </row>
    <row r="977" spans="1:54" ht="15.75" thickBot="1" x14ac:dyDescent="0.3">
      <c r="A977" s="25">
        <f>+A976+1</f>
        <v>46348</v>
      </c>
      <c r="B977" s="26">
        <v>1</v>
      </c>
      <c r="C977" s="26">
        <f>WEEKNUM(Tabla1[[#This Row],[FECHA]],2)</f>
        <v>47</v>
      </c>
      <c r="D977" s="26">
        <f>DAY(Tabla1[[#This Row],[FECHA]])</f>
        <v>22</v>
      </c>
      <c r="E977" s="26" t="e">
        <f>#REF!-#REF!</f>
        <v>#REF!</v>
      </c>
      <c r="F977" s="26" t="e">
        <f>#REF!-#REF!</f>
        <v>#REF!</v>
      </c>
      <c r="G977" s="26"/>
      <c r="H9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7" s="26">
        <f>('[1]Contadores Por Turno 2026'!C979-'[1]Contadores Por Turno 2026'!C978)*10</f>
        <v>0</v>
      </c>
      <c r="J977" s="57">
        <f>Tabla1[[#This Row],[ENTRADA RO 1 (m3)]]</f>
        <v>0</v>
      </c>
      <c r="K977" s="57">
        <f>Tabla1[[#This Row],[RECHAZO ETAPA 1 (m3)]]</f>
        <v>0</v>
      </c>
      <c r="L977" s="57">
        <f>Tabla1[[#This Row],[PERMEADO ETAPA 1  (m3)]]</f>
        <v>0</v>
      </c>
      <c r="M977" s="56" t="e">
        <f>1-(Tabla1[[#This Row],[VOLUMEN ENVIADO A RO (m3)]]-Tabla1[[#This Row],[VOLUMEN ENVIADO PERMEADO RO (m3)]])/Tabla1[[#This Row],[VOLUMEN ENVIADO A RO (m3)]]</f>
        <v>#DIV/0!</v>
      </c>
      <c r="N977" s="57">
        <f>('[1]Contadores Por Turno 2026'!N979-'[1]Contadores Por Turno 2026'!N978)/1000</f>
        <v>0</v>
      </c>
      <c r="O977" s="57">
        <f>('[1]Contadores Por Turno 2026'!O979-'[1]Contadores Por Turno 2026'!O978)</f>
        <v>0</v>
      </c>
      <c r="P977" s="57">
        <f>+Tabla1[[#This Row],[ENTRADA RO 1 (m3)]]-Tabla1[[#This Row],[PERMEADO ETAPA 1  (m3)]]</f>
        <v>0</v>
      </c>
      <c r="Q977" s="56" t="e">
        <f>1-(Tabla1[[#This Row],[VOLUMEN ENVIADO A RO (m3)]]-Tabla1[[#This Row],[VOLUMEN ENVIADO PERMEADO RO (m3)]])/Tabla1[[#This Row],[VOLUMEN ENVIADO A RO (m3)]]</f>
        <v>#DIV/0!</v>
      </c>
      <c r="R977" s="57">
        <v>0</v>
      </c>
      <c r="S977" s="57" t="e">
        <f>((#REF!-#REF!))</f>
        <v>#REF!</v>
      </c>
      <c r="T977" s="57" t="e">
        <f>Tabla1[[#This Row],[ENTRADA ETAPA 2 (m3)]]-Tabla1[[#This Row],[PERMEADO ETAPA 2 (m3)]]</f>
        <v>#REF!</v>
      </c>
      <c r="U977" s="56" t="s">
        <v>18</v>
      </c>
      <c r="V977" s="57">
        <f>Tabla1[[#This Row],[VOLUMEN ENVIADO PERMEADO RO (m3)]]</f>
        <v>0</v>
      </c>
      <c r="W977" s="101" t="e">
        <f>Tabla1[[#This Row],[TOTAL CONSUMO AGUA LIMPIA PRODUCCIÓN (m3)]]+Tabla1[[#This Row],[TOTAL CONSUMO AGUA RECHAZO PRODUCCIÓN (m3)]]</f>
        <v>#REF!</v>
      </c>
      <c r="X9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7" s="101">
        <v>0</v>
      </c>
      <c r="Z977" s="101"/>
      <c r="AA977" s="101" t="e">
        <f>+Tabla1[[#This Row],[VOLUMEN CONSUMO AGUA LIMPIA TINTORERIA (m3)]]</f>
        <v>#REF!</v>
      </c>
      <c r="AB977" s="104" t="e">
        <f>Tabla1[[#This Row],[VOLUMEN CONSUMO AGUA LIMPIA TINTORERIA (m3)]]/Tabla1[[#This Row],[TOTAL CONSUMO AGUA PRODUCCIÓN (m3)]]</f>
        <v>#REF!</v>
      </c>
      <c r="AC977" s="101" t="e">
        <f>Tabla1[[#This Row],[TOTAL CONSUMO AGUA LIMPIA PRODUCCIÓN (m3)]]-Tabla1[[#This Row],[VOLUMEN CONSUMO AGUA LIMPIA LAVANDERIA (m3)]]</f>
        <v>#REF!</v>
      </c>
      <c r="AD977" s="101">
        <v>0</v>
      </c>
      <c r="AE977" s="105"/>
      <c r="AF977" s="105">
        <v>65</v>
      </c>
      <c r="AG977" s="105">
        <v>45</v>
      </c>
      <c r="AH977" s="105">
        <f>Tabla1[[#This Row],[VOLUMEN CONSUMO AGUA LIMPIA LAVANDERIA (m3)]]</f>
        <v>0</v>
      </c>
      <c r="AI977" s="104" t="e">
        <f>Tabla1[[#This Row],[VOLUMEN CONSUMO AGUA LIMPIA LAVANDERIA (m3)]]/Tabla1[[#This Row],[TOTAL CONSUMO AGUA PRODUCCIÓN (m3)]]</f>
        <v>#REF!</v>
      </c>
      <c r="AJ977" s="105">
        <f>'[1]Contadores Por Turno 2026'!D979-'[1]Contadores Por Turno 2026'!D978</f>
        <v>0</v>
      </c>
      <c r="AK977" s="105">
        <v>0</v>
      </c>
      <c r="AL977" s="105"/>
      <c r="AM977" s="105">
        <v>19</v>
      </c>
      <c r="AN977" s="105">
        <v>0</v>
      </c>
      <c r="AO977" s="218">
        <f>'[1]Contadores Por Turno 2026'!R979-'[1]Contadores Por Turno 2026'!R978</f>
        <v>0</v>
      </c>
      <c r="AP977" s="104" t="str">
        <f t="shared" si="9"/>
        <v>%</v>
      </c>
      <c r="AQ977" s="218">
        <v>0</v>
      </c>
      <c r="AR977" s="218">
        <v>8</v>
      </c>
      <c r="AS977" s="105">
        <f>'[1]Contadores Por Turno 2026'!L979-'[1]Contadores Por Turno 2026'!L978</f>
        <v>0</v>
      </c>
      <c r="AT977" s="218" t="e">
        <f>#REF!-#REF!</f>
        <v>#REF!</v>
      </c>
      <c r="AU977" s="102">
        <f>'[1]Contadores Por Turno 2026'!U979-'[1]Contadores Por Turno 2026'!U978</f>
        <v>0</v>
      </c>
      <c r="AV977" s="102">
        <f>'[1]Contadores Por Turno 2026'!V979-'[1]Contadores Por Turno 2026'!V978</f>
        <v>0</v>
      </c>
      <c r="AW977" s="102">
        <f>'[1]Contadores Por Turno 2026'!W979-'[1]Contadores Por Turno 2026'!W978</f>
        <v>0</v>
      </c>
      <c r="AX977" s="102"/>
      <c r="AY977" s="345">
        <f>('[1]Contadores Por Turno 2026'!AD979-'[1]Contadores Por Turno 2026'!AD978)</f>
        <v>0</v>
      </c>
      <c r="AZ977" s="345">
        <f>('[1]Contadores Por Turno 2026'!S979-'[1]Contadores Por Turno 2026'!S978)/1000</f>
        <v>0</v>
      </c>
      <c r="BA977" s="225"/>
      <c r="BB977" s="4"/>
    </row>
    <row r="978" spans="1:54" ht="15.75" thickBot="1" x14ac:dyDescent="0.3">
      <c r="A978" s="23">
        <f>+A977</f>
        <v>46348</v>
      </c>
      <c r="B978" s="17">
        <v>2</v>
      </c>
      <c r="C978" s="17">
        <f>WEEKNUM(Tabla1[[#This Row],[FECHA]],2)</f>
        <v>47</v>
      </c>
      <c r="D978" s="17">
        <f>DAY(Tabla1[[#This Row],[FECHA]])</f>
        <v>22</v>
      </c>
      <c r="E978" s="17" t="e">
        <f>#REF!-#REF!</f>
        <v>#REF!</v>
      </c>
      <c r="F978" s="17" t="e">
        <f>#REF!-#REF!</f>
        <v>#REF!</v>
      </c>
      <c r="H97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8" s="17">
        <f>('[1]Contadores Por Turno 2026'!C980-'[1]Contadores Por Turno 2026'!C979)*10</f>
        <v>0</v>
      </c>
      <c r="J978" s="59">
        <f>Tabla1[[#This Row],[ENTRADA RO 1 (m3)]]</f>
        <v>0</v>
      </c>
      <c r="K978" s="59">
        <f>Tabla1[[#This Row],[RECHAZO ETAPA 1 (m3)]]</f>
        <v>0</v>
      </c>
      <c r="L978" s="59">
        <f>Tabla1[[#This Row],[PERMEADO ETAPA 1  (m3)]]</f>
        <v>0</v>
      </c>
      <c r="M978" s="58" t="e">
        <f>1-(Tabla1[[#This Row],[VOLUMEN ENVIADO A RO (m3)]]-Tabla1[[#This Row],[VOLUMEN ENVIADO PERMEADO RO (m3)]])/Tabla1[[#This Row],[VOLUMEN ENVIADO A RO (m3)]]</f>
        <v>#DIV/0!</v>
      </c>
      <c r="N978" s="59">
        <f>('[1]Contadores Por Turno 2026'!N980-'[1]Contadores Por Turno 2026'!N979)/1000</f>
        <v>0</v>
      </c>
      <c r="O978" s="59">
        <f>('[1]Contadores Por Turno 2026'!O980-'[1]Contadores Por Turno 2026'!O979)</f>
        <v>0</v>
      </c>
      <c r="P978" s="59">
        <f>+Tabla1[[#This Row],[ENTRADA RO 1 (m3)]]-Tabla1[[#This Row],[PERMEADO ETAPA 1  (m3)]]</f>
        <v>0</v>
      </c>
      <c r="Q978" s="58" t="e">
        <f>1-(Tabla1[[#This Row],[VOLUMEN ENVIADO A RO (m3)]]-Tabla1[[#This Row],[VOLUMEN ENVIADO PERMEADO RO (m3)]])/Tabla1[[#This Row],[VOLUMEN ENVIADO A RO (m3)]]</f>
        <v>#DIV/0!</v>
      </c>
      <c r="R978" s="59">
        <v>0</v>
      </c>
      <c r="S978" s="59" t="e">
        <f>((#REF!-#REF!))</f>
        <v>#REF!</v>
      </c>
      <c r="T978" s="59" t="e">
        <f>Tabla1[[#This Row],[ENTRADA ETAPA 2 (m3)]]-Tabla1[[#This Row],[PERMEADO ETAPA 2 (m3)]]</f>
        <v>#REF!</v>
      </c>
      <c r="U978" s="58" t="s">
        <v>18</v>
      </c>
      <c r="V978" s="59">
        <f>Tabla1[[#This Row],[VOLUMEN ENVIADO PERMEADO RO (m3)]]</f>
        <v>0</v>
      </c>
      <c r="W978" s="106" t="e">
        <f>Tabla1[[#This Row],[TOTAL CONSUMO AGUA LIMPIA PRODUCCIÓN (m3)]]+Tabla1[[#This Row],[TOTAL CONSUMO AGUA RECHAZO PRODUCCIÓN (m3)]]</f>
        <v>#REF!</v>
      </c>
      <c r="X9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8" s="106">
        <v>0</v>
      </c>
      <c r="Z978" s="106"/>
      <c r="AA978" s="106" t="e">
        <f>+Tabla1[[#This Row],[VOLUMEN CONSUMO AGUA LIMPIA TINTORERIA (m3)]]</f>
        <v>#REF!</v>
      </c>
      <c r="AB978" s="104" t="e">
        <f>Tabla1[[#This Row],[VOLUMEN CONSUMO AGUA LIMPIA TINTORERIA (m3)]]/Tabla1[[#This Row],[TOTAL CONSUMO AGUA PRODUCCIÓN (m3)]]</f>
        <v>#REF!</v>
      </c>
      <c r="AC978" s="106" t="e">
        <f>Tabla1[[#This Row],[TOTAL CONSUMO AGUA LIMPIA PRODUCCIÓN (m3)]]-Tabla1[[#This Row],[VOLUMEN CONSUMO AGUA LIMPIA LAVANDERIA (m3)]]</f>
        <v>#REF!</v>
      </c>
      <c r="AD978" s="106">
        <v>0</v>
      </c>
      <c r="AE978" s="110"/>
      <c r="AF978" s="110">
        <v>65</v>
      </c>
      <c r="AG978" s="110">
        <v>45</v>
      </c>
      <c r="AH978" s="110">
        <f>Tabla1[[#This Row],[VOLUMEN CONSUMO AGUA LIMPIA LAVANDERIA (m3)]]</f>
        <v>0</v>
      </c>
      <c r="AI978" s="104" t="e">
        <f>Tabla1[[#This Row],[VOLUMEN CONSUMO AGUA LIMPIA LAVANDERIA (m3)]]/Tabla1[[#This Row],[TOTAL CONSUMO AGUA PRODUCCIÓN (m3)]]</f>
        <v>#REF!</v>
      </c>
      <c r="AJ978" s="110">
        <f>'[1]Contadores Por Turno 2026'!D980-'[1]Contadores Por Turno 2026'!D979</f>
        <v>0</v>
      </c>
      <c r="AK978" s="110">
        <v>0</v>
      </c>
      <c r="AL978" s="110"/>
      <c r="AM978" s="110">
        <v>19</v>
      </c>
      <c r="AN978" s="110">
        <v>0</v>
      </c>
      <c r="AO978" s="219">
        <f>'[1]Contadores Por Turno 2026'!R980-'[1]Contadores Por Turno 2026'!R979</f>
        <v>0</v>
      </c>
      <c r="AP978" s="109" t="str">
        <f t="shared" si="9"/>
        <v>%</v>
      </c>
      <c r="AQ978" s="219">
        <v>0</v>
      </c>
      <c r="AR978" s="219">
        <v>8</v>
      </c>
      <c r="AS978" s="110">
        <f>'[1]Contadores Por Turno 2026'!L980-'[1]Contadores Por Turno 2026'!L979</f>
        <v>0</v>
      </c>
      <c r="AT978" s="219" t="e">
        <f>#REF!-#REF!</f>
        <v>#REF!</v>
      </c>
      <c r="AU978" s="107">
        <f>'[1]Contadores Por Turno 2026'!U980-'[1]Contadores Por Turno 2026'!U979</f>
        <v>0</v>
      </c>
      <c r="AV978" s="107">
        <f>'[1]Contadores Por Turno 2026'!V980-'[1]Contadores Por Turno 2026'!V979</f>
        <v>0</v>
      </c>
      <c r="AW978" s="107">
        <f>'[1]Contadores Por Turno 2026'!W980-'[1]Contadores Por Turno 2026'!W979</f>
        <v>0</v>
      </c>
      <c r="AX978" s="107"/>
      <c r="AY978" s="346">
        <f>('[1]Contadores Por Turno 2026'!AD980-'[1]Contadores Por Turno 2026'!AD979)</f>
        <v>0</v>
      </c>
      <c r="AZ978" s="346">
        <f>('[1]Contadores Por Turno 2026'!S980-'[1]Contadores Por Turno 2026'!S979)/1000</f>
        <v>0</v>
      </c>
      <c r="BA978" s="225"/>
      <c r="BB978" s="4"/>
    </row>
    <row r="979" spans="1:54" ht="15.75" thickBot="1" x14ac:dyDescent="0.3">
      <c r="A979" s="27">
        <f>+A978</f>
        <v>46348</v>
      </c>
      <c r="B979" s="28">
        <v>3</v>
      </c>
      <c r="C979" s="28">
        <f>WEEKNUM(Tabla1[[#This Row],[FECHA]],2)</f>
        <v>47</v>
      </c>
      <c r="D979" s="28">
        <f>DAY(Tabla1[[#This Row],[FECHA]])</f>
        <v>22</v>
      </c>
      <c r="E979" s="28" t="e">
        <f>#REF!-#REF!</f>
        <v>#REF!</v>
      </c>
      <c r="F979" s="28" t="e">
        <f>#REF!-#REF!</f>
        <v>#REF!</v>
      </c>
      <c r="G979" s="28"/>
      <c r="H97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9" s="28">
        <f>('[1]Contadores Por Turno 2026'!C981-'[1]Contadores Por Turno 2026'!C980)*10</f>
        <v>0</v>
      </c>
      <c r="J979" s="61">
        <f>Tabla1[[#This Row],[ENTRADA RO 1 (m3)]]</f>
        <v>0</v>
      </c>
      <c r="K979" s="61">
        <f>Tabla1[[#This Row],[RECHAZO ETAPA 1 (m3)]]</f>
        <v>0</v>
      </c>
      <c r="L979" s="61">
        <f>Tabla1[[#This Row],[PERMEADO ETAPA 1  (m3)]]</f>
        <v>0</v>
      </c>
      <c r="M979" s="60" t="e">
        <f>1-(Tabla1[[#This Row],[VOLUMEN ENVIADO A RO (m3)]]-Tabla1[[#This Row],[VOLUMEN ENVIADO PERMEADO RO (m3)]])/Tabla1[[#This Row],[VOLUMEN ENVIADO A RO (m3)]]</f>
        <v>#DIV/0!</v>
      </c>
      <c r="N979" s="61">
        <f>('[1]Contadores Por Turno 2026'!N981-'[1]Contadores Por Turno 2026'!N980)/1000</f>
        <v>0</v>
      </c>
      <c r="O979" s="61">
        <f>('[1]Contadores Por Turno 2026'!O981-'[1]Contadores Por Turno 2026'!O980)</f>
        <v>0</v>
      </c>
      <c r="P979" s="61">
        <f>+Tabla1[[#This Row],[ENTRADA RO 1 (m3)]]-Tabla1[[#This Row],[PERMEADO ETAPA 1  (m3)]]</f>
        <v>0</v>
      </c>
      <c r="Q979" s="60" t="e">
        <f>1-(Tabla1[[#This Row],[VOLUMEN ENVIADO A RO (m3)]]-Tabla1[[#This Row],[VOLUMEN ENVIADO PERMEADO RO (m3)]])/Tabla1[[#This Row],[VOLUMEN ENVIADO A RO (m3)]]</f>
        <v>#DIV/0!</v>
      </c>
      <c r="R979" s="61">
        <v>0</v>
      </c>
      <c r="S979" s="61" t="e">
        <f>((#REF!-#REF!))</f>
        <v>#REF!</v>
      </c>
      <c r="T979" s="61" t="e">
        <f>Tabla1[[#This Row],[ENTRADA ETAPA 2 (m3)]]-Tabla1[[#This Row],[PERMEADO ETAPA 2 (m3)]]</f>
        <v>#REF!</v>
      </c>
      <c r="U979" s="60" t="s">
        <v>18</v>
      </c>
      <c r="V979" s="61">
        <f>Tabla1[[#This Row],[VOLUMEN ENVIADO PERMEADO RO (m3)]]</f>
        <v>0</v>
      </c>
      <c r="W979" s="111" t="e">
        <f>Tabla1[[#This Row],[TOTAL CONSUMO AGUA LIMPIA PRODUCCIÓN (m3)]]+Tabla1[[#This Row],[TOTAL CONSUMO AGUA RECHAZO PRODUCCIÓN (m3)]]</f>
        <v>#REF!</v>
      </c>
      <c r="X97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9" s="111">
        <v>0</v>
      </c>
      <c r="Z979" s="111"/>
      <c r="AA979" s="111" t="e">
        <f>+Tabla1[[#This Row],[VOLUMEN CONSUMO AGUA LIMPIA TINTORERIA (m3)]]</f>
        <v>#REF!</v>
      </c>
      <c r="AB979" s="104" t="e">
        <f>Tabla1[[#This Row],[VOLUMEN CONSUMO AGUA LIMPIA TINTORERIA (m3)]]/Tabla1[[#This Row],[TOTAL CONSUMO AGUA PRODUCCIÓN (m3)]]</f>
        <v>#REF!</v>
      </c>
      <c r="AC979" s="111" t="e">
        <f>Tabla1[[#This Row],[TOTAL CONSUMO AGUA LIMPIA PRODUCCIÓN (m3)]]-Tabla1[[#This Row],[VOLUMEN CONSUMO AGUA LIMPIA LAVANDERIA (m3)]]</f>
        <v>#REF!</v>
      </c>
      <c r="AD979" s="111">
        <v>0</v>
      </c>
      <c r="AE979" s="115"/>
      <c r="AF979" s="115">
        <v>65</v>
      </c>
      <c r="AG979" s="115">
        <v>45</v>
      </c>
      <c r="AH979" s="115">
        <f>Tabla1[[#This Row],[VOLUMEN CONSUMO AGUA LIMPIA LAVANDERIA (m3)]]</f>
        <v>0</v>
      </c>
      <c r="AI979" s="104" t="e">
        <f>Tabla1[[#This Row],[VOLUMEN CONSUMO AGUA LIMPIA LAVANDERIA (m3)]]/Tabla1[[#This Row],[TOTAL CONSUMO AGUA PRODUCCIÓN (m3)]]</f>
        <v>#REF!</v>
      </c>
      <c r="AJ979" s="115">
        <f>'[1]Contadores Por Turno 2026'!D981-'[1]Contadores Por Turno 2026'!D980</f>
        <v>0</v>
      </c>
      <c r="AK979" s="115">
        <v>0</v>
      </c>
      <c r="AL979" s="115"/>
      <c r="AM979" s="115">
        <v>19</v>
      </c>
      <c r="AN979" s="115">
        <v>0</v>
      </c>
      <c r="AO979" s="220">
        <f>'[1]Contadores Por Turno 2026'!R981-'[1]Contadores Por Turno 2026'!R980</f>
        <v>0</v>
      </c>
      <c r="AP979" s="114" t="str">
        <f t="shared" si="9"/>
        <v>%</v>
      </c>
      <c r="AQ979" s="220">
        <v>0</v>
      </c>
      <c r="AR979" s="220">
        <v>8</v>
      </c>
      <c r="AS979" s="115">
        <f>'[1]Contadores Por Turno 2026'!L981-'[1]Contadores Por Turno 2026'!L980</f>
        <v>0</v>
      </c>
      <c r="AT979" s="220" t="e">
        <f>#REF!-#REF!</f>
        <v>#REF!</v>
      </c>
      <c r="AU979" s="112">
        <f>'[1]Contadores Por Turno 2026'!U981-'[1]Contadores Por Turno 2026'!U980</f>
        <v>0</v>
      </c>
      <c r="AV979" s="112">
        <f>'[1]Contadores Por Turno 2026'!V981-'[1]Contadores Por Turno 2026'!V980</f>
        <v>0</v>
      </c>
      <c r="AW979" s="112">
        <f>'[1]Contadores Por Turno 2026'!W981-'[1]Contadores Por Turno 2026'!W980</f>
        <v>0</v>
      </c>
      <c r="AX979" s="112"/>
      <c r="AY979" s="112">
        <f>('[1]Contadores Por Turno 2026'!AD981-'[1]Contadores Por Turno 2026'!AD980)</f>
        <v>0</v>
      </c>
      <c r="AZ979" s="112">
        <f>('[1]Contadores Por Turno 2026'!S981-'[1]Contadores Por Turno 2026'!S980)/1000</f>
        <v>0</v>
      </c>
      <c r="BA979" s="225"/>
      <c r="BB979" s="4"/>
    </row>
    <row r="980" spans="1:54" ht="15.75" thickBot="1" x14ac:dyDescent="0.3">
      <c r="A980" s="25">
        <f>+A979+1</f>
        <v>46349</v>
      </c>
      <c r="B980" s="26">
        <v>1</v>
      </c>
      <c r="C980" s="26">
        <f>WEEKNUM(Tabla1[[#This Row],[FECHA]],2)</f>
        <v>48</v>
      </c>
      <c r="D980" s="26">
        <f>DAY(Tabla1[[#This Row],[FECHA]])</f>
        <v>23</v>
      </c>
      <c r="E980" s="26" t="e">
        <f>#REF!-#REF!</f>
        <v>#REF!</v>
      </c>
      <c r="F980" s="26" t="e">
        <f>#REF!-#REF!</f>
        <v>#REF!</v>
      </c>
      <c r="G980" s="26"/>
      <c r="H9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0" s="26">
        <f>('[1]Contadores Por Turno 2026'!C982-'[1]Contadores Por Turno 2026'!C981)*10</f>
        <v>0</v>
      </c>
      <c r="J980" s="57">
        <f>Tabla1[[#This Row],[ENTRADA RO 1 (m3)]]</f>
        <v>0</v>
      </c>
      <c r="K980" s="57">
        <f>Tabla1[[#This Row],[RECHAZO ETAPA 1 (m3)]]</f>
        <v>0</v>
      </c>
      <c r="L980" s="57">
        <f>Tabla1[[#This Row],[PERMEADO ETAPA 1  (m3)]]</f>
        <v>0</v>
      </c>
      <c r="M980" s="56" t="e">
        <f>1-(Tabla1[[#This Row],[VOLUMEN ENVIADO A RO (m3)]]-Tabla1[[#This Row],[VOLUMEN ENVIADO PERMEADO RO (m3)]])/Tabla1[[#This Row],[VOLUMEN ENVIADO A RO (m3)]]</f>
        <v>#DIV/0!</v>
      </c>
      <c r="N980" s="57">
        <f>('[1]Contadores Por Turno 2026'!N982-'[1]Contadores Por Turno 2026'!N981)/1000</f>
        <v>0</v>
      </c>
      <c r="O980" s="57">
        <f>('[1]Contadores Por Turno 2026'!O982-'[1]Contadores Por Turno 2026'!O981)</f>
        <v>0</v>
      </c>
      <c r="P980" s="57">
        <f>+Tabla1[[#This Row],[ENTRADA RO 1 (m3)]]-Tabla1[[#This Row],[PERMEADO ETAPA 1  (m3)]]</f>
        <v>0</v>
      </c>
      <c r="Q980" s="56" t="e">
        <f>1-(Tabla1[[#This Row],[VOLUMEN ENVIADO A RO (m3)]]-Tabla1[[#This Row],[VOLUMEN ENVIADO PERMEADO RO (m3)]])/Tabla1[[#This Row],[VOLUMEN ENVIADO A RO (m3)]]</f>
        <v>#DIV/0!</v>
      </c>
      <c r="R980" s="57">
        <v>0</v>
      </c>
      <c r="S980" s="57" t="e">
        <f>((#REF!-#REF!))</f>
        <v>#REF!</v>
      </c>
      <c r="T980" s="57" t="e">
        <f>Tabla1[[#This Row],[ENTRADA ETAPA 2 (m3)]]-Tabla1[[#This Row],[PERMEADO ETAPA 2 (m3)]]</f>
        <v>#REF!</v>
      </c>
      <c r="U980" s="56" t="s">
        <v>18</v>
      </c>
      <c r="V980" s="57">
        <f>Tabla1[[#This Row],[VOLUMEN ENVIADO PERMEADO RO (m3)]]</f>
        <v>0</v>
      </c>
      <c r="W980" s="101" t="e">
        <f>Tabla1[[#This Row],[TOTAL CONSUMO AGUA LIMPIA PRODUCCIÓN (m3)]]+Tabla1[[#This Row],[TOTAL CONSUMO AGUA RECHAZO PRODUCCIÓN (m3)]]</f>
        <v>#REF!</v>
      </c>
      <c r="X9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0" s="101">
        <v>0</v>
      </c>
      <c r="Z980" s="101"/>
      <c r="AA980" s="101" t="e">
        <f>+Tabla1[[#This Row],[VOLUMEN CONSUMO AGUA LIMPIA TINTORERIA (m3)]]</f>
        <v>#REF!</v>
      </c>
      <c r="AB980" s="104" t="e">
        <f>Tabla1[[#This Row],[VOLUMEN CONSUMO AGUA LIMPIA TINTORERIA (m3)]]/Tabla1[[#This Row],[TOTAL CONSUMO AGUA PRODUCCIÓN (m3)]]</f>
        <v>#REF!</v>
      </c>
      <c r="AC980" s="101" t="e">
        <f>Tabla1[[#This Row],[TOTAL CONSUMO AGUA LIMPIA PRODUCCIÓN (m3)]]-Tabla1[[#This Row],[VOLUMEN CONSUMO AGUA LIMPIA LAVANDERIA (m3)]]</f>
        <v>#REF!</v>
      </c>
      <c r="AD980" s="101">
        <v>0</v>
      </c>
      <c r="AE980" s="105"/>
      <c r="AF980" s="105">
        <v>65</v>
      </c>
      <c r="AG980" s="105">
        <v>45</v>
      </c>
      <c r="AH980" s="105">
        <f>Tabla1[[#This Row],[VOLUMEN CONSUMO AGUA LIMPIA LAVANDERIA (m3)]]</f>
        <v>0</v>
      </c>
      <c r="AI980" s="104" t="e">
        <f>Tabla1[[#This Row],[VOLUMEN CONSUMO AGUA LIMPIA LAVANDERIA (m3)]]/Tabla1[[#This Row],[TOTAL CONSUMO AGUA PRODUCCIÓN (m3)]]</f>
        <v>#REF!</v>
      </c>
      <c r="AJ980" s="105">
        <f>'[1]Contadores Por Turno 2026'!D982-'[1]Contadores Por Turno 2026'!D981</f>
        <v>0</v>
      </c>
      <c r="AK980" s="105">
        <v>0</v>
      </c>
      <c r="AL980" s="105"/>
      <c r="AM980" s="105">
        <v>19</v>
      </c>
      <c r="AN980" s="105">
        <v>0</v>
      </c>
      <c r="AO980" s="218">
        <f>'[1]Contadores Por Turno 2026'!R982-'[1]Contadores Por Turno 2026'!R981</f>
        <v>0</v>
      </c>
      <c r="AP980" s="104" t="str">
        <f t="shared" si="9"/>
        <v>%</v>
      </c>
      <c r="AQ980" s="218">
        <v>0</v>
      </c>
      <c r="AR980" s="218">
        <v>8</v>
      </c>
      <c r="AS980" s="105">
        <f>'[1]Contadores Por Turno 2026'!L982-'[1]Contadores Por Turno 2026'!L981</f>
        <v>0</v>
      </c>
      <c r="AT980" s="218" t="e">
        <f>#REF!-#REF!</f>
        <v>#REF!</v>
      </c>
      <c r="AU980" s="102">
        <f>'[1]Contadores Por Turno 2026'!U982-'[1]Contadores Por Turno 2026'!U981</f>
        <v>0</v>
      </c>
      <c r="AV980" s="102">
        <f>'[1]Contadores Por Turno 2026'!V982-'[1]Contadores Por Turno 2026'!V981</f>
        <v>0</v>
      </c>
      <c r="AW980" s="102">
        <f>'[1]Contadores Por Turno 2026'!W982-'[1]Contadores Por Turno 2026'!W981</f>
        <v>0</v>
      </c>
      <c r="AX980" s="102"/>
      <c r="AY980" s="345">
        <f>('[1]Contadores Por Turno 2026'!AD982-'[1]Contadores Por Turno 2026'!AD981)</f>
        <v>0</v>
      </c>
      <c r="AZ980" s="345">
        <f>('[1]Contadores Por Turno 2026'!S982-'[1]Contadores Por Turno 2026'!S981)/1000</f>
        <v>0</v>
      </c>
      <c r="BA980" s="225"/>
      <c r="BB980" s="4"/>
    </row>
    <row r="981" spans="1:54" ht="15.75" thickBot="1" x14ac:dyDescent="0.3">
      <c r="A981" s="23">
        <f>+A980</f>
        <v>46349</v>
      </c>
      <c r="B981" s="17">
        <v>2</v>
      </c>
      <c r="C981" s="17">
        <f>WEEKNUM(Tabla1[[#This Row],[FECHA]],2)</f>
        <v>48</v>
      </c>
      <c r="D981" s="17">
        <f>DAY(Tabla1[[#This Row],[FECHA]])</f>
        <v>23</v>
      </c>
      <c r="E981" s="17" t="e">
        <f>#REF!-#REF!</f>
        <v>#REF!</v>
      </c>
      <c r="F981" s="17" t="e">
        <f>#REF!-#REF!</f>
        <v>#REF!</v>
      </c>
      <c r="H98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1" s="17">
        <f>('[1]Contadores Por Turno 2026'!C983-'[1]Contadores Por Turno 2026'!C982)*10</f>
        <v>0</v>
      </c>
      <c r="J981" s="59">
        <f>Tabla1[[#This Row],[ENTRADA RO 1 (m3)]]</f>
        <v>0</v>
      </c>
      <c r="K981" s="59">
        <f>Tabla1[[#This Row],[RECHAZO ETAPA 1 (m3)]]</f>
        <v>0</v>
      </c>
      <c r="L981" s="59">
        <f>Tabla1[[#This Row],[PERMEADO ETAPA 1  (m3)]]</f>
        <v>0</v>
      </c>
      <c r="M981" s="58" t="e">
        <f>1-(Tabla1[[#This Row],[VOLUMEN ENVIADO A RO (m3)]]-Tabla1[[#This Row],[VOLUMEN ENVIADO PERMEADO RO (m3)]])/Tabla1[[#This Row],[VOLUMEN ENVIADO A RO (m3)]]</f>
        <v>#DIV/0!</v>
      </c>
      <c r="N981" s="59">
        <f>('[1]Contadores Por Turno 2026'!N983-'[1]Contadores Por Turno 2026'!N982)/1000</f>
        <v>0</v>
      </c>
      <c r="O981" s="59">
        <f>('[1]Contadores Por Turno 2026'!O983-'[1]Contadores Por Turno 2026'!O982)</f>
        <v>0</v>
      </c>
      <c r="P981" s="59">
        <f>+Tabla1[[#This Row],[ENTRADA RO 1 (m3)]]-Tabla1[[#This Row],[PERMEADO ETAPA 1  (m3)]]</f>
        <v>0</v>
      </c>
      <c r="Q981" s="58" t="e">
        <f>1-(Tabla1[[#This Row],[VOLUMEN ENVIADO A RO (m3)]]-Tabla1[[#This Row],[VOLUMEN ENVIADO PERMEADO RO (m3)]])/Tabla1[[#This Row],[VOLUMEN ENVIADO A RO (m3)]]</f>
        <v>#DIV/0!</v>
      </c>
      <c r="R981" s="59">
        <v>0</v>
      </c>
      <c r="S981" s="59" t="e">
        <f>((#REF!-#REF!))</f>
        <v>#REF!</v>
      </c>
      <c r="T981" s="59" t="e">
        <f>Tabla1[[#This Row],[ENTRADA ETAPA 2 (m3)]]-Tabla1[[#This Row],[PERMEADO ETAPA 2 (m3)]]</f>
        <v>#REF!</v>
      </c>
      <c r="U981" s="58" t="s">
        <v>18</v>
      </c>
      <c r="V981" s="59">
        <f>Tabla1[[#This Row],[VOLUMEN ENVIADO PERMEADO RO (m3)]]</f>
        <v>0</v>
      </c>
      <c r="W981" s="106" t="e">
        <f>Tabla1[[#This Row],[TOTAL CONSUMO AGUA LIMPIA PRODUCCIÓN (m3)]]+Tabla1[[#This Row],[TOTAL CONSUMO AGUA RECHAZO PRODUCCIÓN (m3)]]</f>
        <v>#REF!</v>
      </c>
      <c r="X9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1" s="106">
        <v>0</v>
      </c>
      <c r="Z981" s="106"/>
      <c r="AA981" s="106" t="e">
        <f>+Tabla1[[#This Row],[VOLUMEN CONSUMO AGUA LIMPIA TINTORERIA (m3)]]</f>
        <v>#REF!</v>
      </c>
      <c r="AB981" s="104" t="e">
        <f>Tabla1[[#This Row],[VOLUMEN CONSUMO AGUA LIMPIA TINTORERIA (m3)]]/Tabla1[[#This Row],[TOTAL CONSUMO AGUA PRODUCCIÓN (m3)]]</f>
        <v>#REF!</v>
      </c>
      <c r="AC981" s="106" t="e">
        <f>Tabla1[[#This Row],[TOTAL CONSUMO AGUA LIMPIA PRODUCCIÓN (m3)]]-Tabla1[[#This Row],[VOLUMEN CONSUMO AGUA LIMPIA LAVANDERIA (m3)]]</f>
        <v>#REF!</v>
      </c>
      <c r="AD981" s="106">
        <v>0</v>
      </c>
      <c r="AE981" s="110"/>
      <c r="AF981" s="110">
        <v>65</v>
      </c>
      <c r="AG981" s="110">
        <v>45</v>
      </c>
      <c r="AH981" s="110">
        <f>Tabla1[[#This Row],[VOLUMEN CONSUMO AGUA LIMPIA LAVANDERIA (m3)]]</f>
        <v>0</v>
      </c>
      <c r="AI981" s="104" t="e">
        <f>Tabla1[[#This Row],[VOLUMEN CONSUMO AGUA LIMPIA LAVANDERIA (m3)]]/Tabla1[[#This Row],[TOTAL CONSUMO AGUA PRODUCCIÓN (m3)]]</f>
        <v>#REF!</v>
      </c>
      <c r="AJ981" s="110">
        <f>'[1]Contadores Por Turno 2026'!D983-'[1]Contadores Por Turno 2026'!D982</f>
        <v>0</v>
      </c>
      <c r="AK981" s="110">
        <v>0</v>
      </c>
      <c r="AL981" s="110"/>
      <c r="AM981" s="110">
        <v>19</v>
      </c>
      <c r="AN981" s="110">
        <v>0</v>
      </c>
      <c r="AO981" s="219">
        <f>'[1]Contadores Por Turno 2026'!R983-'[1]Contadores Por Turno 2026'!R982</f>
        <v>0</v>
      </c>
      <c r="AP981" s="109" t="str">
        <f t="shared" si="9"/>
        <v>%</v>
      </c>
      <c r="AQ981" s="219">
        <v>0</v>
      </c>
      <c r="AR981" s="219">
        <v>8</v>
      </c>
      <c r="AS981" s="110">
        <f>'[1]Contadores Por Turno 2026'!L983-'[1]Contadores Por Turno 2026'!L982</f>
        <v>0</v>
      </c>
      <c r="AT981" s="219" t="e">
        <f>#REF!-#REF!</f>
        <v>#REF!</v>
      </c>
      <c r="AU981" s="107">
        <f>'[1]Contadores Por Turno 2026'!U983-'[1]Contadores Por Turno 2026'!U982</f>
        <v>0</v>
      </c>
      <c r="AV981" s="107">
        <f>'[1]Contadores Por Turno 2026'!V983-'[1]Contadores Por Turno 2026'!V982</f>
        <v>0</v>
      </c>
      <c r="AW981" s="107">
        <f>'[1]Contadores Por Turno 2026'!W983-'[1]Contadores Por Turno 2026'!W982</f>
        <v>0</v>
      </c>
      <c r="AX981" s="107"/>
      <c r="AY981" s="346">
        <f>('[1]Contadores Por Turno 2026'!AD983-'[1]Contadores Por Turno 2026'!AD982)</f>
        <v>0</v>
      </c>
      <c r="AZ981" s="346">
        <f>('[1]Contadores Por Turno 2026'!S983-'[1]Contadores Por Turno 2026'!S982)/1000</f>
        <v>0</v>
      </c>
      <c r="BA981" s="225"/>
      <c r="BB981" s="4"/>
    </row>
    <row r="982" spans="1:54" ht="15.75" thickBot="1" x14ac:dyDescent="0.3">
      <c r="A982" s="27">
        <f>+A981</f>
        <v>46349</v>
      </c>
      <c r="B982" s="28">
        <v>3</v>
      </c>
      <c r="C982" s="28">
        <f>WEEKNUM(Tabla1[[#This Row],[FECHA]],2)</f>
        <v>48</v>
      </c>
      <c r="D982" s="28">
        <f>DAY(Tabla1[[#This Row],[FECHA]])</f>
        <v>23</v>
      </c>
      <c r="E982" s="28" t="e">
        <f>#REF!-#REF!</f>
        <v>#REF!</v>
      </c>
      <c r="F982" s="28" t="e">
        <f>#REF!-#REF!</f>
        <v>#REF!</v>
      </c>
      <c r="G982" s="28"/>
      <c r="H98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2" s="28">
        <f>('[1]Contadores Por Turno 2026'!C984-'[1]Contadores Por Turno 2026'!C983)*10</f>
        <v>0</v>
      </c>
      <c r="J982" s="61">
        <f>Tabla1[[#This Row],[ENTRADA RO 1 (m3)]]</f>
        <v>0</v>
      </c>
      <c r="K982" s="61">
        <f>Tabla1[[#This Row],[RECHAZO ETAPA 1 (m3)]]</f>
        <v>0</v>
      </c>
      <c r="L982" s="61">
        <f>Tabla1[[#This Row],[PERMEADO ETAPA 1  (m3)]]</f>
        <v>0</v>
      </c>
      <c r="M982" s="60" t="e">
        <f>1-(Tabla1[[#This Row],[VOLUMEN ENVIADO A RO (m3)]]-Tabla1[[#This Row],[VOLUMEN ENVIADO PERMEADO RO (m3)]])/Tabla1[[#This Row],[VOLUMEN ENVIADO A RO (m3)]]</f>
        <v>#DIV/0!</v>
      </c>
      <c r="N982" s="61">
        <f>('[1]Contadores Por Turno 2026'!N984-'[1]Contadores Por Turno 2026'!N983)/1000</f>
        <v>0</v>
      </c>
      <c r="O982" s="61">
        <f>('[1]Contadores Por Turno 2026'!O984-'[1]Contadores Por Turno 2026'!O983)</f>
        <v>0</v>
      </c>
      <c r="P982" s="61">
        <f>+Tabla1[[#This Row],[ENTRADA RO 1 (m3)]]-Tabla1[[#This Row],[PERMEADO ETAPA 1  (m3)]]</f>
        <v>0</v>
      </c>
      <c r="Q982" s="60" t="e">
        <f>1-(Tabla1[[#This Row],[VOLUMEN ENVIADO A RO (m3)]]-Tabla1[[#This Row],[VOLUMEN ENVIADO PERMEADO RO (m3)]])/Tabla1[[#This Row],[VOLUMEN ENVIADO A RO (m3)]]</f>
        <v>#DIV/0!</v>
      </c>
      <c r="R982" s="61">
        <v>0</v>
      </c>
      <c r="S982" s="61" t="e">
        <f>((#REF!-#REF!))</f>
        <v>#REF!</v>
      </c>
      <c r="T982" s="61" t="e">
        <f>Tabla1[[#This Row],[ENTRADA ETAPA 2 (m3)]]-Tabla1[[#This Row],[PERMEADO ETAPA 2 (m3)]]</f>
        <v>#REF!</v>
      </c>
      <c r="U982" s="60" t="s">
        <v>18</v>
      </c>
      <c r="V982" s="61">
        <f>Tabla1[[#This Row],[VOLUMEN ENVIADO PERMEADO RO (m3)]]</f>
        <v>0</v>
      </c>
      <c r="W982" s="111" t="e">
        <f>Tabla1[[#This Row],[TOTAL CONSUMO AGUA LIMPIA PRODUCCIÓN (m3)]]+Tabla1[[#This Row],[TOTAL CONSUMO AGUA RECHAZO PRODUCCIÓN (m3)]]</f>
        <v>#REF!</v>
      </c>
      <c r="X98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2" s="111">
        <v>0</v>
      </c>
      <c r="Z982" s="111"/>
      <c r="AA982" s="111" t="e">
        <f>+Tabla1[[#This Row],[VOLUMEN CONSUMO AGUA LIMPIA TINTORERIA (m3)]]</f>
        <v>#REF!</v>
      </c>
      <c r="AB982" s="104" t="e">
        <f>Tabla1[[#This Row],[VOLUMEN CONSUMO AGUA LIMPIA TINTORERIA (m3)]]/Tabla1[[#This Row],[TOTAL CONSUMO AGUA PRODUCCIÓN (m3)]]</f>
        <v>#REF!</v>
      </c>
      <c r="AC982" s="111" t="e">
        <f>Tabla1[[#This Row],[TOTAL CONSUMO AGUA LIMPIA PRODUCCIÓN (m3)]]-Tabla1[[#This Row],[VOLUMEN CONSUMO AGUA LIMPIA LAVANDERIA (m3)]]</f>
        <v>#REF!</v>
      </c>
      <c r="AD982" s="111">
        <v>0</v>
      </c>
      <c r="AE982" s="115"/>
      <c r="AF982" s="115">
        <v>65</v>
      </c>
      <c r="AG982" s="115">
        <v>45</v>
      </c>
      <c r="AH982" s="115">
        <f>Tabla1[[#This Row],[VOLUMEN CONSUMO AGUA LIMPIA LAVANDERIA (m3)]]</f>
        <v>0</v>
      </c>
      <c r="AI982" s="104" t="e">
        <f>Tabla1[[#This Row],[VOLUMEN CONSUMO AGUA LIMPIA LAVANDERIA (m3)]]/Tabla1[[#This Row],[TOTAL CONSUMO AGUA PRODUCCIÓN (m3)]]</f>
        <v>#REF!</v>
      </c>
      <c r="AJ982" s="115">
        <f>'[1]Contadores Por Turno 2026'!D984-'[1]Contadores Por Turno 2026'!D983</f>
        <v>0</v>
      </c>
      <c r="AK982" s="115">
        <v>0</v>
      </c>
      <c r="AL982" s="115"/>
      <c r="AM982" s="115">
        <v>19</v>
      </c>
      <c r="AN982" s="115">
        <v>0</v>
      </c>
      <c r="AO982" s="220">
        <f>'[1]Contadores Por Turno 2026'!R984-'[1]Contadores Por Turno 2026'!R983</f>
        <v>0</v>
      </c>
      <c r="AP982" s="114" t="str">
        <f t="shared" si="9"/>
        <v>%</v>
      </c>
      <c r="AQ982" s="220">
        <v>0</v>
      </c>
      <c r="AR982" s="220">
        <v>8</v>
      </c>
      <c r="AS982" s="115">
        <f>'[1]Contadores Por Turno 2026'!L984-'[1]Contadores Por Turno 2026'!L983</f>
        <v>0</v>
      </c>
      <c r="AT982" s="220" t="e">
        <f>#REF!-#REF!</f>
        <v>#REF!</v>
      </c>
      <c r="AU982" s="112">
        <f>'[1]Contadores Por Turno 2026'!U984-'[1]Contadores Por Turno 2026'!U983</f>
        <v>0</v>
      </c>
      <c r="AV982" s="112">
        <f>'[1]Contadores Por Turno 2026'!V984-'[1]Contadores Por Turno 2026'!V983</f>
        <v>0</v>
      </c>
      <c r="AW982" s="112">
        <f>'[1]Contadores Por Turno 2026'!W984-'[1]Contadores Por Turno 2026'!W983</f>
        <v>0</v>
      </c>
      <c r="AX982" s="112"/>
      <c r="AY982" s="112">
        <f>('[1]Contadores Por Turno 2026'!AD984-'[1]Contadores Por Turno 2026'!AD983)</f>
        <v>0</v>
      </c>
      <c r="AZ982" s="112">
        <f>('[1]Contadores Por Turno 2026'!S984-'[1]Contadores Por Turno 2026'!S983)/1000</f>
        <v>0</v>
      </c>
      <c r="BA982" s="225"/>
      <c r="BB982" s="4"/>
    </row>
    <row r="983" spans="1:54" ht="15.75" thickBot="1" x14ac:dyDescent="0.3">
      <c r="A983" s="25">
        <f>+A982+1</f>
        <v>46350</v>
      </c>
      <c r="B983" s="26">
        <v>1</v>
      </c>
      <c r="C983" s="26">
        <f>WEEKNUM(Tabla1[[#This Row],[FECHA]],2)</f>
        <v>48</v>
      </c>
      <c r="D983" s="26">
        <f>DAY(Tabla1[[#This Row],[FECHA]])</f>
        <v>24</v>
      </c>
      <c r="E983" s="26" t="e">
        <f>#REF!-#REF!</f>
        <v>#REF!</v>
      </c>
      <c r="F983" s="26" t="e">
        <f>#REF!-#REF!</f>
        <v>#REF!</v>
      </c>
      <c r="G983" s="26"/>
      <c r="H9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3" s="26">
        <f>('[1]Contadores Por Turno 2026'!C985-'[1]Contadores Por Turno 2026'!C984)*10</f>
        <v>0</v>
      </c>
      <c r="J983" s="57">
        <f>Tabla1[[#This Row],[ENTRADA RO 1 (m3)]]</f>
        <v>0</v>
      </c>
      <c r="K983" s="57">
        <f>Tabla1[[#This Row],[RECHAZO ETAPA 1 (m3)]]</f>
        <v>0</v>
      </c>
      <c r="L983" s="57">
        <f>Tabla1[[#This Row],[PERMEADO ETAPA 1  (m3)]]</f>
        <v>0</v>
      </c>
      <c r="M983" s="56" t="e">
        <f>1-(Tabla1[[#This Row],[VOLUMEN ENVIADO A RO (m3)]]-Tabla1[[#This Row],[VOLUMEN ENVIADO PERMEADO RO (m3)]])/Tabla1[[#This Row],[VOLUMEN ENVIADO A RO (m3)]]</f>
        <v>#DIV/0!</v>
      </c>
      <c r="N983" s="57">
        <f>('[1]Contadores Por Turno 2026'!N985-'[1]Contadores Por Turno 2026'!N984)/1000</f>
        <v>0</v>
      </c>
      <c r="O983" s="57">
        <f>('[1]Contadores Por Turno 2026'!O985-'[1]Contadores Por Turno 2026'!O984)</f>
        <v>0</v>
      </c>
      <c r="P983" s="57">
        <f>+Tabla1[[#This Row],[ENTRADA RO 1 (m3)]]-Tabla1[[#This Row],[PERMEADO ETAPA 1  (m3)]]</f>
        <v>0</v>
      </c>
      <c r="Q983" s="56" t="e">
        <f>1-(Tabla1[[#This Row],[VOLUMEN ENVIADO A RO (m3)]]-Tabla1[[#This Row],[VOLUMEN ENVIADO PERMEADO RO (m3)]])/Tabla1[[#This Row],[VOLUMEN ENVIADO A RO (m3)]]</f>
        <v>#DIV/0!</v>
      </c>
      <c r="R983" s="57">
        <v>0</v>
      </c>
      <c r="S983" s="57" t="e">
        <f>((#REF!-#REF!))</f>
        <v>#REF!</v>
      </c>
      <c r="T983" s="57" t="e">
        <f>Tabla1[[#This Row],[ENTRADA ETAPA 2 (m3)]]-Tabla1[[#This Row],[PERMEADO ETAPA 2 (m3)]]</f>
        <v>#REF!</v>
      </c>
      <c r="U983" s="56" t="s">
        <v>18</v>
      </c>
      <c r="V983" s="57">
        <f>Tabla1[[#This Row],[VOLUMEN ENVIADO PERMEADO RO (m3)]]</f>
        <v>0</v>
      </c>
      <c r="W983" s="101" t="e">
        <f>Tabla1[[#This Row],[TOTAL CONSUMO AGUA LIMPIA PRODUCCIÓN (m3)]]+Tabla1[[#This Row],[TOTAL CONSUMO AGUA RECHAZO PRODUCCIÓN (m3)]]</f>
        <v>#REF!</v>
      </c>
      <c r="X9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3" s="101">
        <v>0</v>
      </c>
      <c r="Z983" s="101"/>
      <c r="AA983" s="101" t="e">
        <f>+Tabla1[[#This Row],[VOLUMEN CONSUMO AGUA LIMPIA TINTORERIA (m3)]]</f>
        <v>#REF!</v>
      </c>
      <c r="AB983" s="104" t="e">
        <f>Tabla1[[#This Row],[VOLUMEN CONSUMO AGUA LIMPIA TINTORERIA (m3)]]/Tabla1[[#This Row],[TOTAL CONSUMO AGUA PRODUCCIÓN (m3)]]</f>
        <v>#REF!</v>
      </c>
      <c r="AC983" s="101" t="e">
        <f>Tabla1[[#This Row],[TOTAL CONSUMO AGUA LIMPIA PRODUCCIÓN (m3)]]-Tabla1[[#This Row],[VOLUMEN CONSUMO AGUA LIMPIA LAVANDERIA (m3)]]</f>
        <v>#REF!</v>
      </c>
      <c r="AD983" s="101">
        <v>0</v>
      </c>
      <c r="AE983" s="105"/>
      <c r="AF983" s="105">
        <v>65</v>
      </c>
      <c r="AG983" s="105">
        <v>45</v>
      </c>
      <c r="AH983" s="105">
        <f>Tabla1[[#This Row],[VOLUMEN CONSUMO AGUA LIMPIA LAVANDERIA (m3)]]</f>
        <v>0</v>
      </c>
      <c r="AI983" s="104" t="e">
        <f>Tabla1[[#This Row],[VOLUMEN CONSUMO AGUA LIMPIA LAVANDERIA (m3)]]/Tabla1[[#This Row],[TOTAL CONSUMO AGUA PRODUCCIÓN (m3)]]</f>
        <v>#REF!</v>
      </c>
      <c r="AJ983" s="105">
        <f>'[1]Contadores Por Turno 2026'!D985-'[1]Contadores Por Turno 2026'!D984</f>
        <v>0</v>
      </c>
      <c r="AK983" s="105">
        <v>0</v>
      </c>
      <c r="AL983" s="105"/>
      <c r="AM983" s="105">
        <v>19</v>
      </c>
      <c r="AN983" s="105">
        <v>0</v>
      </c>
      <c r="AO983" s="218">
        <f>'[1]Contadores Por Turno 2026'!R985-'[1]Contadores Por Turno 2026'!R984</f>
        <v>0</v>
      </c>
      <c r="AP983" s="104" t="str">
        <f t="shared" si="9"/>
        <v>%</v>
      </c>
      <c r="AQ983" s="218">
        <v>0</v>
      </c>
      <c r="AR983" s="218">
        <v>8</v>
      </c>
      <c r="AS983" s="105">
        <f>'[1]Contadores Por Turno 2026'!L985-'[1]Contadores Por Turno 2026'!L984</f>
        <v>0</v>
      </c>
      <c r="AT983" s="218" t="e">
        <f>#REF!-#REF!</f>
        <v>#REF!</v>
      </c>
      <c r="AU983" s="102">
        <f>'[1]Contadores Por Turno 2026'!U985-'[1]Contadores Por Turno 2026'!U984</f>
        <v>0</v>
      </c>
      <c r="AV983" s="102">
        <f>'[1]Contadores Por Turno 2026'!V985-'[1]Contadores Por Turno 2026'!V984</f>
        <v>0</v>
      </c>
      <c r="AW983" s="102">
        <f>'[1]Contadores Por Turno 2026'!W985-'[1]Contadores Por Turno 2026'!W984</f>
        <v>0</v>
      </c>
      <c r="AX983" s="102"/>
      <c r="AY983" s="345">
        <f>('[1]Contadores Por Turno 2026'!AD985-'[1]Contadores Por Turno 2026'!AD984)</f>
        <v>0</v>
      </c>
      <c r="AZ983" s="345">
        <f>('[1]Contadores Por Turno 2026'!S985-'[1]Contadores Por Turno 2026'!S984)/1000</f>
        <v>0</v>
      </c>
      <c r="BA983" s="225"/>
      <c r="BB983" s="4"/>
    </row>
    <row r="984" spans="1:54" ht="15.75" thickBot="1" x14ac:dyDescent="0.3">
      <c r="A984" s="23">
        <f>+A983</f>
        <v>46350</v>
      </c>
      <c r="B984" s="17">
        <v>2</v>
      </c>
      <c r="C984" s="17">
        <f>WEEKNUM(Tabla1[[#This Row],[FECHA]],2)</f>
        <v>48</v>
      </c>
      <c r="D984" s="17">
        <f>DAY(Tabla1[[#This Row],[FECHA]])</f>
        <v>24</v>
      </c>
      <c r="E984" s="17" t="e">
        <f>#REF!-#REF!</f>
        <v>#REF!</v>
      </c>
      <c r="F984" s="17" t="e">
        <f>#REF!-#REF!</f>
        <v>#REF!</v>
      </c>
      <c r="H98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4" s="17">
        <f>('[1]Contadores Por Turno 2026'!C986-'[1]Contadores Por Turno 2026'!C985)*10</f>
        <v>0</v>
      </c>
      <c r="J984" s="59">
        <f>Tabla1[[#This Row],[ENTRADA RO 1 (m3)]]</f>
        <v>0</v>
      </c>
      <c r="K984" s="59">
        <f>Tabla1[[#This Row],[RECHAZO ETAPA 1 (m3)]]</f>
        <v>0</v>
      </c>
      <c r="L984" s="59">
        <f>Tabla1[[#This Row],[PERMEADO ETAPA 1  (m3)]]</f>
        <v>0</v>
      </c>
      <c r="M984" s="58" t="e">
        <f>1-(Tabla1[[#This Row],[VOLUMEN ENVIADO A RO (m3)]]-Tabla1[[#This Row],[VOLUMEN ENVIADO PERMEADO RO (m3)]])/Tabla1[[#This Row],[VOLUMEN ENVIADO A RO (m3)]]</f>
        <v>#DIV/0!</v>
      </c>
      <c r="N984" s="59">
        <f>('[1]Contadores Por Turno 2026'!N986-'[1]Contadores Por Turno 2026'!N985)/1000</f>
        <v>0</v>
      </c>
      <c r="O984" s="59">
        <f>('[1]Contadores Por Turno 2026'!O986-'[1]Contadores Por Turno 2026'!O985)</f>
        <v>0</v>
      </c>
      <c r="P984" s="59">
        <f>+Tabla1[[#This Row],[ENTRADA RO 1 (m3)]]-Tabla1[[#This Row],[PERMEADO ETAPA 1  (m3)]]</f>
        <v>0</v>
      </c>
      <c r="Q984" s="58" t="e">
        <f>1-(Tabla1[[#This Row],[VOLUMEN ENVIADO A RO (m3)]]-Tabla1[[#This Row],[VOLUMEN ENVIADO PERMEADO RO (m3)]])/Tabla1[[#This Row],[VOLUMEN ENVIADO A RO (m3)]]</f>
        <v>#DIV/0!</v>
      </c>
      <c r="R984" s="59">
        <v>0</v>
      </c>
      <c r="S984" s="59" t="e">
        <f>((#REF!-#REF!))</f>
        <v>#REF!</v>
      </c>
      <c r="T984" s="59" t="e">
        <f>Tabla1[[#This Row],[ENTRADA ETAPA 2 (m3)]]-Tabla1[[#This Row],[PERMEADO ETAPA 2 (m3)]]</f>
        <v>#REF!</v>
      </c>
      <c r="U984" s="58" t="s">
        <v>18</v>
      </c>
      <c r="V984" s="59">
        <f>Tabla1[[#This Row],[VOLUMEN ENVIADO PERMEADO RO (m3)]]</f>
        <v>0</v>
      </c>
      <c r="W984" s="106" t="e">
        <f>Tabla1[[#This Row],[TOTAL CONSUMO AGUA LIMPIA PRODUCCIÓN (m3)]]+Tabla1[[#This Row],[TOTAL CONSUMO AGUA RECHAZO PRODUCCIÓN (m3)]]</f>
        <v>#REF!</v>
      </c>
      <c r="X9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4" s="106">
        <v>0</v>
      </c>
      <c r="Z984" s="106"/>
      <c r="AA984" s="106" t="e">
        <f>+Tabla1[[#This Row],[VOLUMEN CONSUMO AGUA LIMPIA TINTORERIA (m3)]]</f>
        <v>#REF!</v>
      </c>
      <c r="AB984" s="104" t="e">
        <f>Tabla1[[#This Row],[VOLUMEN CONSUMO AGUA LIMPIA TINTORERIA (m3)]]/Tabla1[[#This Row],[TOTAL CONSUMO AGUA PRODUCCIÓN (m3)]]</f>
        <v>#REF!</v>
      </c>
      <c r="AC984" s="106" t="e">
        <f>Tabla1[[#This Row],[TOTAL CONSUMO AGUA LIMPIA PRODUCCIÓN (m3)]]-Tabla1[[#This Row],[VOLUMEN CONSUMO AGUA LIMPIA LAVANDERIA (m3)]]</f>
        <v>#REF!</v>
      </c>
      <c r="AD984" s="106">
        <v>0</v>
      </c>
      <c r="AE984" s="110"/>
      <c r="AF984" s="110">
        <v>65</v>
      </c>
      <c r="AG984" s="110">
        <v>45</v>
      </c>
      <c r="AH984" s="110">
        <f>Tabla1[[#This Row],[VOLUMEN CONSUMO AGUA LIMPIA LAVANDERIA (m3)]]</f>
        <v>0</v>
      </c>
      <c r="AI984" s="104" t="e">
        <f>Tabla1[[#This Row],[VOLUMEN CONSUMO AGUA LIMPIA LAVANDERIA (m3)]]/Tabla1[[#This Row],[TOTAL CONSUMO AGUA PRODUCCIÓN (m3)]]</f>
        <v>#REF!</v>
      </c>
      <c r="AJ984" s="110">
        <f>'[1]Contadores Por Turno 2026'!D986-'[1]Contadores Por Turno 2026'!D985</f>
        <v>0</v>
      </c>
      <c r="AK984" s="110">
        <v>0</v>
      </c>
      <c r="AL984" s="110"/>
      <c r="AM984" s="110">
        <v>19</v>
      </c>
      <c r="AN984" s="110">
        <v>0</v>
      </c>
      <c r="AO984" s="219">
        <f>'[1]Contadores Por Turno 2026'!R986-'[1]Contadores Por Turno 2026'!R985</f>
        <v>0</v>
      </c>
      <c r="AP984" s="109" t="str">
        <f t="shared" si="9"/>
        <v>%</v>
      </c>
      <c r="AQ984" s="219">
        <v>2000</v>
      </c>
      <c r="AR984" s="219">
        <v>8</v>
      </c>
      <c r="AS984" s="110">
        <f>'[1]Contadores Por Turno 2026'!L986-'[1]Contadores Por Turno 2026'!L985</f>
        <v>0</v>
      </c>
      <c r="AT984" s="219" t="e">
        <f>#REF!-#REF!</f>
        <v>#REF!</v>
      </c>
      <c r="AU984" s="107">
        <f>'[1]Contadores Por Turno 2026'!U986-'[1]Contadores Por Turno 2026'!U985</f>
        <v>0</v>
      </c>
      <c r="AV984" s="107">
        <f>'[1]Contadores Por Turno 2026'!V986-'[1]Contadores Por Turno 2026'!V985</f>
        <v>0</v>
      </c>
      <c r="AW984" s="107">
        <f>'[1]Contadores Por Turno 2026'!W986-'[1]Contadores Por Turno 2026'!W985</f>
        <v>0</v>
      </c>
      <c r="AX984" s="107"/>
      <c r="AY984" s="346">
        <f>('[1]Contadores Por Turno 2026'!AD986-'[1]Contadores Por Turno 2026'!AD985)</f>
        <v>0</v>
      </c>
      <c r="AZ984" s="346">
        <f>('[1]Contadores Por Turno 2026'!S986-'[1]Contadores Por Turno 2026'!S985)/1000</f>
        <v>0</v>
      </c>
      <c r="BA984" s="225"/>
      <c r="BB984" s="4"/>
    </row>
    <row r="985" spans="1:54" ht="15.75" thickBot="1" x14ac:dyDescent="0.3">
      <c r="A985" s="27">
        <f>+A984</f>
        <v>46350</v>
      </c>
      <c r="B985" s="28">
        <v>3</v>
      </c>
      <c r="C985" s="28">
        <f>WEEKNUM(Tabla1[[#This Row],[FECHA]],2)</f>
        <v>48</v>
      </c>
      <c r="D985" s="28">
        <f>DAY(Tabla1[[#This Row],[FECHA]])</f>
        <v>24</v>
      </c>
      <c r="E985" s="28" t="e">
        <f>#REF!-#REF!</f>
        <v>#REF!</v>
      </c>
      <c r="F985" s="28" t="e">
        <f>#REF!-#REF!</f>
        <v>#REF!</v>
      </c>
      <c r="G985" s="28"/>
      <c r="H98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5" s="28">
        <f>('[1]Contadores Por Turno 2026'!C987-'[1]Contadores Por Turno 2026'!C986)*10</f>
        <v>0</v>
      </c>
      <c r="J985" s="61">
        <f>Tabla1[[#This Row],[ENTRADA RO 1 (m3)]]</f>
        <v>0</v>
      </c>
      <c r="K985" s="61">
        <f>Tabla1[[#This Row],[RECHAZO ETAPA 1 (m3)]]</f>
        <v>0</v>
      </c>
      <c r="L985" s="61">
        <f>Tabla1[[#This Row],[PERMEADO ETAPA 1  (m3)]]</f>
        <v>0</v>
      </c>
      <c r="M985" s="60" t="e">
        <f>1-(Tabla1[[#This Row],[VOLUMEN ENVIADO A RO (m3)]]-Tabla1[[#This Row],[VOLUMEN ENVIADO PERMEADO RO (m3)]])/Tabla1[[#This Row],[VOLUMEN ENVIADO A RO (m3)]]</f>
        <v>#DIV/0!</v>
      </c>
      <c r="N985" s="61">
        <f>('[1]Contadores Por Turno 2026'!N987-'[1]Contadores Por Turno 2026'!N986)/1000</f>
        <v>0</v>
      </c>
      <c r="O985" s="61">
        <f>('[1]Contadores Por Turno 2026'!O987-'[1]Contadores Por Turno 2026'!O986)</f>
        <v>0</v>
      </c>
      <c r="P985" s="61">
        <f>+Tabla1[[#This Row],[ENTRADA RO 1 (m3)]]-Tabla1[[#This Row],[PERMEADO ETAPA 1  (m3)]]</f>
        <v>0</v>
      </c>
      <c r="Q985" s="60" t="e">
        <f>1-(Tabla1[[#This Row],[VOLUMEN ENVIADO A RO (m3)]]-Tabla1[[#This Row],[VOLUMEN ENVIADO PERMEADO RO (m3)]])/Tabla1[[#This Row],[VOLUMEN ENVIADO A RO (m3)]]</f>
        <v>#DIV/0!</v>
      </c>
      <c r="R985" s="61">
        <v>0</v>
      </c>
      <c r="S985" s="61" t="e">
        <f>((#REF!-#REF!))</f>
        <v>#REF!</v>
      </c>
      <c r="T985" s="61" t="e">
        <f>Tabla1[[#This Row],[ENTRADA ETAPA 2 (m3)]]-Tabla1[[#This Row],[PERMEADO ETAPA 2 (m3)]]</f>
        <v>#REF!</v>
      </c>
      <c r="U985" s="60" t="s">
        <v>18</v>
      </c>
      <c r="V985" s="61">
        <f>Tabla1[[#This Row],[VOLUMEN ENVIADO PERMEADO RO (m3)]]</f>
        <v>0</v>
      </c>
      <c r="W985" s="111" t="e">
        <f>Tabla1[[#This Row],[TOTAL CONSUMO AGUA LIMPIA PRODUCCIÓN (m3)]]+Tabla1[[#This Row],[TOTAL CONSUMO AGUA RECHAZO PRODUCCIÓN (m3)]]</f>
        <v>#REF!</v>
      </c>
      <c r="X98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5" s="111">
        <v>0</v>
      </c>
      <c r="Z985" s="111"/>
      <c r="AA985" s="111" t="e">
        <f>+Tabla1[[#This Row],[VOLUMEN CONSUMO AGUA LIMPIA TINTORERIA (m3)]]</f>
        <v>#REF!</v>
      </c>
      <c r="AB985" s="104" t="e">
        <f>Tabla1[[#This Row],[VOLUMEN CONSUMO AGUA LIMPIA TINTORERIA (m3)]]/Tabla1[[#This Row],[TOTAL CONSUMO AGUA PRODUCCIÓN (m3)]]</f>
        <v>#REF!</v>
      </c>
      <c r="AC985" s="111" t="e">
        <f>Tabla1[[#This Row],[TOTAL CONSUMO AGUA LIMPIA PRODUCCIÓN (m3)]]-Tabla1[[#This Row],[VOLUMEN CONSUMO AGUA LIMPIA LAVANDERIA (m3)]]</f>
        <v>#REF!</v>
      </c>
      <c r="AD985" s="111">
        <v>0</v>
      </c>
      <c r="AE985" s="115"/>
      <c r="AF985" s="115">
        <v>65</v>
      </c>
      <c r="AG985" s="115">
        <v>45</v>
      </c>
      <c r="AH985" s="115">
        <f>Tabla1[[#This Row],[VOLUMEN CONSUMO AGUA LIMPIA LAVANDERIA (m3)]]</f>
        <v>0</v>
      </c>
      <c r="AI985" s="104" t="e">
        <f>Tabla1[[#This Row],[VOLUMEN CONSUMO AGUA LIMPIA LAVANDERIA (m3)]]/Tabla1[[#This Row],[TOTAL CONSUMO AGUA PRODUCCIÓN (m3)]]</f>
        <v>#REF!</v>
      </c>
      <c r="AJ985" s="115">
        <f>'[1]Contadores Por Turno 2026'!D987-'[1]Contadores Por Turno 2026'!D986</f>
        <v>0</v>
      </c>
      <c r="AK985" s="115">
        <v>0</v>
      </c>
      <c r="AL985" s="115"/>
      <c r="AM985" s="115">
        <v>19</v>
      </c>
      <c r="AN985" s="115">
        <v>0</v>
      </c>
      <c r="AO985" s="220">
        <f>'[1]Contadores Por Turno 2026'!R987-'[1]Contadores Por Turno 2026'!R986</f>
        <v>0</v>
      </c>
      <c r="AP985" s="114" t="str">
        <f t="shared" si="9"/>
        <v>%</v>
      </c>
      <c r="AQ985" s="220">
        <v>0</v>
      </c>
      <c r="AR985" s="220">
        <v>8</v>
      </c>
      <c r="AS985" s="115">
        <f>'[1]Contadores Por Turno 2026'!L987-'[1]Contadores Por Turno 2026'!L986</f>
        <v>0</v>
      </c>
      <c r="AT985" s="220" t="e">
        <f>#REF!-#REF!</f>
        <v>#REF!</v>
      </c>
      <c r="AU985" s="112">
        <f>'[1]Contadores Por Turno 2026'!U987-'[1]Contadores Por Turno 2026'!U986</f>
        <v>0</v>
      </c>
      <c r="AV985" s="112">
        <f>'[1]Contadores Por Turno 2026'!V987-'[1]Contadores Por Turno 2026'!V986</f>
        <v>0</v>
      </c>
      <c r="AW985" s="112">
        <f>'[1]Contadores Por Turno 2026'!W987-'[1]Contadores Por Turno 2026'!W986</f>
        <v>0</v>
      </c>
      <c r="AX985" s="112"/>
      <c r="AY985" s="112">
        <f>('[1]Contadores Por Turno 2026'!AD987-'[1]Contadores Por Turno 2026'!AD986)</f>
        <v>0</v>
      </c>
      <c r="AZ985" s="112">
        <f>('[1]Contadores Por Turno 2026'!S987-'[1]Contadores Por Turno 2026'!S986)/1000</f>
        <v>0</v>
      </c>
      <c r="BA985" s="225"/>
      <c r="BB985" s="4"/>
    </row>
    <row r="986" spans="1:54" ht="15.75" thickBot="1" x14ac:dyDescent="0.3">
      <c r="A986" s="25">
        <f>+A985+1</f>
        <v>46351</v>
      </c>
      <c r="B986" s="26">
        <v>1</v>
      </c>
      <c r="C986" s="26">
        <f>WEEKNUM(Tabla1[[#This Row],[FECHA]],2)</f>
        <v>48</v>
      </c>
      <c r="D986" s="26">
        <f>DAY(Tabla1[[#This Row],[FECHA]])</f>
        <v>25</v>
      </c>
      <c r="E986" s="26" t="e">
        <f>#REF!-#REF!</f>
        <v>#REF!</v>
      </c>
      <c r="F986" s="26" t="e">
        <f>#REF!-#REF!</f>
        <v>#REF!</v>
      </c>
      <c r="G986" s="26"/>
      <c r="H9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6" s="26">
        <f>('[1]Contadores Por Turno 2026'!C988-'[1]Contadores Por Turno 2026'!C987)*10</f>
        <v>0</v>
      </c>
      <c r="J986" s="57">
        <f>Tabla1[[#This Row],[ENTRADA RO 1 (m3)]]</f>
        <v>0</v>
      </c>
      <c r="K986" s="57">
        <f>Tabla1[[#This Row],[RECHAZO ETAPA 1 (m3)]]</f>
        <v>0</v>
      </c>
      <c r="L986" s="57">
        <f>Tabla1[[#This Row],[PERMEADO ETAPA 1  (m3)]]</f>
        <v>0</v>
      </c>
      <c r="M986" s="56" t="e">
        <f>1-(Tabla1[[#This Row],[VOLUMEN ENVIADO A RO (m3)]]-Tabla1[[#This Row],[VOLUMEN ENVIADO PERMEADO RO (m3)]])/Tabla1[[#This Row],[VOLUMEN ENVIADO A RO (m3)]]</f>
        <v>#DIV/0!</v>
      </c>
      <c r="N986" s="57">
        <f>('[1]Contadores Por Turno 2026'!N988-'[1]Contadores Por Turno 2026'!N987)/1000</f>
        <v>0</v>
      </c>
      <c r="O986" s="57">
        <f>('[1]Contadores Por Turno 2026'!O988-'[1]Contadores Por Turno 2026'!O987)</f>
        <v>0</v>
      </c>
      <c r="P986" s="57">
        <f>+Tabla1[[#This Row],[ENTRADA RO 1 (m3)]]-Tabla1[[#This Row],[PERMEADO ETAPA 1  (m3)]]</f>
        <v>0</v>
      </c>
      <c r="Q986" s="56" t="e">
        <f>1-(Tabla1[[#This Row],[VOLUMEN ENVIADO A RO (m3)]]-Tabla1[[#This Row],[VOLUMEN ENVIADO PERMEADO RO (m3)]])/Tabla1[[#This Row],[VOLUMEN ENVIADO A RO (m3)]]</f>
        <v>#DIV/0!</v>
      </c>
      <c r="R986" s="57">
        <v>0</v>
      </c>
      <c r="S986" s="57" t="e">
        <f>((#REF!-#REF!))</f>
        <v>#REF!</v>
      </c>
      <c r="T986" s="57" t="e">
        <f>Tabla1[[#This Row],[ENTRADA ETAPA 2 (m3)]]-Tabla1[[#This Row],[PERMEADO ETAPA 2 (m3)]]</f>
        <v>#REF!</v>
      </c>
      <c r="U986" s="56" t="s">
        <v>18</v>
      </c>
      <c r="V986" s="57">
        <f>Tabla1[[#This Row],[VOLUMEN ENVIADO PERMEADO RO (m3)]]</f>
        <v>0</v>
      </c>
      <c r="W986" s="101" t="e">
        <f>Tabla1[[#This Row],[TOTAL CONSUMO AGUA LIMPIA PRODUCCIÓN (m3)]]+Tabla1[[#This Row],[TOTAL CONSUMO AGUA RECHAZO PRODUCCIÓN (m3)]]</f>
        <v>#REF!</v>
      </c>
      <c r="X9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6" s="101">
        <v>0</v>
      </c>
      <c r="Z986" s="101"/>
      <c r="AA986" s="101" t="e">
        <f>+Tabla1[[#This Row],[VOLUMEN CONSUMO AGUA LIMPIA TINTORERIA (m3)]]</f>
        <v>#REF!</v>
      </c>
      <c r="AB986" s="104" t="e">
        <f>Tabla1[[#This Row],[VOLUMEN CONSUMO AGUA LIMPIA TINTORERIA (m3)]]/Tabla1[[#This Row],[TOTAL CONSUMO AGUA PRODUCCIÓN (m3)]]</f>
        <v>#REF!</v>
      </c>
      <c r="AC986" s="101" t="e">
        <f>Tabla1[[#This Row],[TOTAL CONSUMO AGUA LIMPIA PRODUCCIÓN (m3)]]-Tabla1[[#This Row],[VOLUMEN CONSUMO AGUA LIMPIA LAVANDERIA (m3)]]</f>
        <v>#REF!</v>
      </c>
      <c r="AD986" s="101">
        <v>0</v>
      </c>
      <c r="AE986" s="105"/>
      <c r="AF986" s="105">
        <v>65</v>
      </c>
      <c r="AG986" s="105">
        <v>45</v>
      </c>
      <c r="AH986" s="105">
        <f>Tabla1[[#This Row],[VOLUMEN CONSUMO AGUA LIMPIA LAVANDERIA (m3)]]</f>
        <v>0</v>
      </c>
      <c r="AI986" s="104" t="e">
        <f>Tabla1[[#This Row],[VOLUMEN CONSUMO AGUA LIMPIA LAVANDERIA (m3)]]/Tabla1[[#This Row],[TOTAL CONSUMO AGUA PRODUCCIÓN (m3)]]</f>
        <v>#REF!</v>
      </c>
      <c r="AJ986" s="105">
        <f>'[1]Contadores Por Turno 2026'!D988-'[1]Contadores Por Turno 2026'!D987</f>
        <v>0</v>
      </c>
      <c r="AK986" s="105">
        <v>0</v>
      </c>
      <c r="AL986" s="105"/>
      <c r="AM986" s="105">
        <v>19</v>
      </c>
      <c r="AN986" s="105">
        <v>0</v>
      </c>
      <c r="AO986" s="218">
        <f>'[1]Contadores Por Turno 2026'!R988-'[1]Contadores Por Turno 2026'!R987</f>
        <v>0</v>
      </c>
      <c r="AP986" s="104" t="str">
        <f t="shared" si="9"/>
        <v>%</v>
      </c>
      <c r="AQ986" s="218">
        <v>0</v>
      </c>
      <c r="AR986" s="218">
        <v>8</v>
      </c>
      <c r="AS986" s="105">
        <f>'[1]Contadores Por Turno 2026'!L988-'[1]Contadores Por Turno 2026'!L987</f>
        <v>0</v>
      </c>
      <c r="AT986" s="218" t="e">
        <f>#REF!-#REF!</f>
        <v>#REF!</v>
      </c>
      <c r="AU986" s="102">
        <f>'[1]Contadores Por Turno 2026'!U988-'[1]Contadores Por Turno 2026'!U987</f>
        <v>0</v>
      </c>
      <c r="AV986" s="102">
        <f>'[1]Contadores Por Turno 2026'!V988-'[1]Contadores Por Turno 2026'!V987</f>
        <v>0</v>
      </c>
      <c r="AW986" s="102">
        <f>'[1]Contadores Por Turno 2026'!W988-'[1]Contadores Por Turno 2026'!W987</f>
        <v>0</v>
      </c>
      <c r="AX986" s="102"/>
      <c r="AY986" s="345">
        <f>('[1]Contadores Por Turno 2026'!AD988-'[1]Contadores Por Turno 2026'!AD987)</f>
        <v>0</v>
      </c>
      <c r="AZ986" s="345">
        <f>('[1]Contadores Por Turno 2026'!S988-'[1]Contadores Por Turno 2026'!S987)/1000</f>
        <v>0</v>
      </c>
      <c r="BA986" s="225"/>
      <c r="BB986" s="4"/>
    </row>
    <row r="987" spans="1:54" ht="15.75" thickBot="1" x14ac:dyDescent="0.3">
      <c r="A987" s="23">
        <f>+A986</f>
        <v>46351</v>
      </c>
      <c r="B987" s="17">
        <v>2</v>
      </c>
      <c r="C987" s="17">
        <f>WEEKNUM(Tabla1[[#This Row],[FECHA]],2)</f>
        <v>48</v>
      </c>
      <c r="D987" s="17">
        <f>DAY(Tabla1[[#This Row],[FECHA]])</f>
        <v>25</v>
      </c>
      <c r="E987" s="17" t="e">
        <f>#REF!-#REF!</f>
        <v>#REF!</v>
      </c>
      <c r="F987" s="17" t="e">
        <f>#REF!-#REF!</f>
        <v>#REF!</v>
      </c>
      <c r="H98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7" s="17">
        <f>('[1]Contadores Por Turno 2026'!C989-'[1]Contadores Por Turno 2026'!C988)*10</f>
        <v>0</v>
      </c>
      <c r="J987" s="59">
        <f>Tabla1[[#This Row],[ENTRADA RO 1 (m3)]]</f>
        <v>0</v>
      </c>
      <c r="K987" s="59">
        <f>Tabla1[[#This Row],[RECHAZO ETAPA 1 (m3)]]</f>
        <v>0</v>
      </c>
      <c r="L987" s="59">
        <f>Tabla1[[#This Row],[PERMEADO ETAPA 1  (m3)]]</f>
        <v>0</v>
      </c>
      <c r="M987" s="58" t="e">
        <f>1-(Tabla1[[#This Row],[VOLUMEN ENVIADO A RO (m3)]]-Tabla1[[#This Row],[VOLUMEN ENVIADO PERMEADO RO (m3)]])/Tabla1[[#This Row],[VOLUMEN ENVIADO A RO (m3)]]</f>
        <v>#DIV/0!</v>
      </c>
      <c r="N987" s="59">
        <f>('[1]Contadores Por Turno 2026'!N989-'[1]Contadores Por Turno 2026'!N988)/1000</f>
        <v>0</v>
      </c>
      <c r="O987" s="59">
        <f>('[1]Contadores Por Turno 2026'!O989-'[1]Contadores Por Turno 2026'!O988)</f>
        <v>0</v>
      </c>
      <c r="P987" s="59">
        <f>+Tabla1[[#This Row],[ENTRADA RO 1 (m3)]]-Tabla1[[#This Row],[PERMEADO ETAPA 1  (m3)]]</f>
        <v>0</v>
      </c>
      <c r="Q987" s="58" t="e">
        <f>1-(Tabla1[[#This Row],[VOLUMEN ENVIADO A RO (m3)]]-Tabla1[[#This Row],[VOLUMEN ENVIADO PERMEADO RO (m3)]])/Tabla1[[#This Row],[VOLUMEN ENVIADO A RO (m3)]]</f>
        <v>#DIV/0!</v>
      </c>
      <c r="R987" s="59">
        <v>0</v>
      </c>
      <c r="S987" s="59" t="e">
        <f>((#REF!-#REF!))</f>
        <v>#REF!</v>
      </c>
      <c r="T987" s="59" t="e">
        <f>Tabla1[[#This Row],[ENTRADA ETAPA 2 (m3)]]-Tabla1[[#This Row],[PERMEADO ETAPA 2 (m3)]]</f>
        <v>#REF!</v>
      </c>
      <c r="U987" s="58" t="s">
        <v>18</v>
      </c>
      <c r="V987" s="59">
        <f>Tabla1[[#This Row],[VOLUMEN ENVIADO PERMEADO RO (m3)]]</f>
        <v>0</v>
      </c>
      <c r="W987" s="106" t="e">
        <f>Tabla1[[#This Row],[TOTAL CONSUMO AGUA LIMPIA PRODUCCIÓN (m3)]]+Tabla1[[#This Row],[TOTAL CONSUMO AGUA RECHAZO PRODUCCIÓN (m3)]]</f>
        <v>#REF!</v>
      </c>
      <c r="X9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7" s="106">
        <v>0</v>
      </c>
      <c r="Z987" s="106"/>
      <c r="AA987" s="106" t="e">
        <f>+Tabla1[[#This Row],[VOLUMEN CONSUMO AGUA LIMPIA TINTORERIA (m3)]]</f>
        <v>#REF!</v>
      </c>
      <c r="AB987" s="104" t="e">
        <f>Tabla1[[#This Row],[VOLUMEN CONSUMO AGUA LIMPIA TINTORERIA (m3)]]/Tabla1[[#This Row],[TOTAL CONSUMO AGUA PRODUCCIÓN (m3)]]</f>
        <v>#REF!</v>
      </c>
      <c r="AC987" s="106" t="e">
        <f>Tabla1[[#This Row],[TOTAL CONSUMO AGUA LIMPIA PRODUCCIÓN (m3)]]-Tabla1[[#This Row],[VOLUMEN CONSUMO AGUA LIMPIA LAVANDERIA (m3)]]</f>
        <v>#REF!</v>
      </c>
      <c r="AD987" s="106">
        <v>0</v>
      </c>
      <c r="AE987" s="110"/>
      <c r="AF987" s="110">
        <v>65</v>
      </c>
      <c r="AG987" s="110">
        <v>45</v>
      </c>
      <c r="AH987" s="110">
        <f>Tabla1[[#This Row],[VOLUMEN CONSUMO AGUA LIMPIA LAVANDERIA (m3)]]</f>
        <v>0</v>
      </c>
      <c r="AI987" s="104" t="e">
        <f>Tabla1[[#This Row],[VOLUMEN CONSUMO AGUA LIMPIA LAVANDERIA (m3)]]/Tabla1[[#This Row],[TOTAL CONSUMO AGUA PRODUCCIÓN (m3)]]</f>
        <v>#REF!</v>
      </c>
      <c r="AJ987" s="110">
        <f>'[1]Contadores Por Turno 2026'!D989-'[1]Contadores Por Turno 2026'!D988</f>
        <v>0</v>
      </c>
      <c r="AK987" s="110">
        <v>0</v>
      </c>
      <c r="AL987" s="110"/>
      <c r="AM987" s="110">
        <v>19</v>
      </c>
      <c r="AN987" s="110">
        <v>0</v>
      </c>
      <c r="AO987" s="219">
        <f>'[1]Contadores Por Turno 2026'!R989-'[1]Contadores Por Turno 2026'!R988</f>
        <v>0</v>
      </c>
      <c r="AP987" s="109" t="str">
        <f t="shared" si="9"/>
        <v>%</v>
      </c>
      <c r="AQ987" s="219">
        <v>2200</v>
      </c>
      <c r="AR987" s="219">
        <v>8</v>
      </c>
      <c r="AS987" s="110">
        <f>'[1]Contadores Por Turno 2026'!L989-'[1]Contadores Por Turno 2026'!L988</f>
        <v>0</v>
      </c>
      <c r="AT987" s="219" t="e">
        <f>#REF!-#REF!</f>
        <v>#REF!</v>
      </c>
      <c r="AU987" s="107">
        <f>'[1]Contadores Por Turno 2026'!U989-'[1]Contadores Por Turno 2026'!U988</f>
        <v>0</v>
      </c>
      <c r="AV987" s="107">
        <f>'[1]Contadores Por Turno 2026'!V989-'[1]Contadores Por Turno 2026'!V988</f>
        <v>0</v>
      </c>
      <c r="AW987" s="107">
        <f>'[1]Contadores Por Turno 2026'!W989-'[1]Contadores Por Turno 2026'!W988</f>
        <v>0</v>
      </c>
      <c r="AX987" s="107"/>
      <c r="AY987" s="346">
        <f>('[1]Contadores Por Turno 2026'!AD989-'[1]Contadores Por Turno 2026'!AD988)</f>
        <v>0</v>
      </c>
      <c r="AZ987" s="346">
        <f>('[1]Contadores Por Turno 2026'!S989-'[1]Contadores Por Turno 2026'!S988)/1000</f>
        <v>0</v>
      </c>
      <c r="BA987" s="225"/>
      <c r="BB987" s="4"/>
    </row>
    <row r="988" spans="1:54" ht="15.75" thickBot="1" x14ac:dyDescent="0.3">
      <c r="A988" s="27">
        <f>+A987</f>
        <v>46351</v>
      </c>
      <c r="B988" s="28">
        <v>3</v>
      </c>
      <c r="C988" s="28">
        <f>WEEKNUM(Tabla1[[#This Row],[FECHA]],2)</f>
        <v>48</v>
      </c>
      <c r="D988" s="28">
        <f>DAY(Tabla1[[#This Row],[FECHA]])</f>
        <v>25</v>
      </c>
      <c r="E988" s="28" t="e">
        <f>#REF!-#REF!</f>
        <v>#REF!</v>
      </c>
      <c r="F988" s="28" t="e">
        <f>#REF!-#REF!</f>
        <v>#REF!</v>
      </c>
      <c r="G988" s="28"/>
      <c r="H98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8" s="28">
        <f>('[1]Contadores Por Turno 2026'!C990-'[1]Contadores Por Turno 2026'!C989)*10</f>
        <v>0</v>
      </c>
      <c r="J988" s="61">
        <f>Tabla1[[#This Row],[ENTRADA RO 1 (m3)]]</f>
        <v>0</v>
      </c>
      <c r="K988" s="61">
        <f>Tabla1[[#This Row],[RECHAZO ETAPA 1 (m3)]]</f>
        <v>0</v>
      </c>
      <c r="L988" s="61">
        <f>Tabla1[[#This Row],[PERMEADO ETAPA 1  (m3)]]</f>
        <v>0</v>
      </c>
      <c r="M988" s="60" t="e">
        <f>1-(Tabla1[[#This Row],[VOLUMEN ENVIADO A RO (m3)]]-Tabla1[[#This Row],[VOLUMEN ENVIADO PERMEADO RO (m3)]])/Tabla1[[#This Row],[VOLUMEN ENVIADO A RO (m3)]]</f>
        <v>#DIV/0!</v>
      </c>
      <c r="N988" s="61">
        <f>('[1]Contadores Por Turno 2026'!N990-'[1]Contadores Por Turno 2026'!N989)/1000</f>
        <v>0</v>
      </c>
      <c r="O988" s="61">
        <f>('[1]Contadores Por Turno 2026'!O990-'[1]Contadores Por Turno 2026'!O989)</f>
        <v>0</v>
      </c>
      <c r="P988" s="61">
        <f>+Tabla1[[#This Row],[ENTRADA RO 1 (m3)]]-Tabla1[[#This Row],[PERMEADO ETAPA 1  (m3)]]</f>
        <v>0</v>
      </c>
      <c r="Q988" s="60" t="e">
        <f>1-(Tabla1[[#This Row],[VOLUMEN ENVIADO A RO (m3)]]-Tabla1[[#This Row],[VOLUMEN ENVIADO PERMEADO RO (m3)]])/Tabla1[[#This Row],[VOLUMEN ENVIADO A RO (m3)]]</f>
        <v>#DIV/0!</v>
      </c>
      <c r="R988" s="61">
        <v>0</v>
      </c>
      <c r="S988" s="61" t="e">
        <f>((#REF!-#REF!))</f>
        <v>#REF!</v>
      </c>
      <c r="T988" s="61" t="e">
        <f>Tabla1[[#This Row],[ENTRADA ETAPA 2 (m3)]]-Tabla1[[#This Row],[PERMEADO ETAPA 2 (m3)]]</f>
        <v>#REF!</v>
      </c>
      <c r="U988" s="60" t="s">
        <v>18</v>
      </c>
      <c r="V988" s="61">
        <f>Tabla1[[#This Row],[VOLUMEN ENVIADO PERMEADO RO (m3)]]</f>
        <v>0</v>
      </c>
      <c r="W988" s="111" t="e">
        <f>Tabla1[[#This Row],[TOTAL CONSUMO AGUA LIMPIA PRODUCCIÓN (m3)]]+Tabla1[[#This Row],[TOTAL CONSUMO AGUA RECHAZO PRODUCCIÓN (m3)]]</f>
        <v>#REF!</v>
      </c>
      <c r="X98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8" s="111">
        <v>0</v>
      </c>
      <c r="Z988" s="111"/>
      <c r="AA988" s="111" t="e">
        <f>+Tabla1[[#This Row],[VOLUMEN CONSUMO AGUA LIMPIA TINTORERIA (m3)]]</f>
        <v>#REF!</v>
      </c>
      <c r="AB988" s="104" t="e">
        <f>Tabla1[[#This Row],[VOLUMEN CONSUMO AGUA LIMPIA TINTORERIA (m3)]]/Tabla1[[#This Row],[TOTAL CONSUMO AGUA PRODUCCIÓN (m3)]]</f>
        <v>#REF!</v>
      </c>
      <c r="AC988" s="111" t="e">
        <f>Tabla1[[#This Row],[TOTAL CONSUMO AGUA LIMPIA PRODUCCIÓN (m3)]]-Tabla1[[#This Row],[VOLUMEN CONSUMO AGUA LIMPIA LAVANDERIA (m3)]]</f>
        <v>#REF!</v>
      </c>
      <c r="AD988" s="111">
        <v>0</v>
      </c>
      <c r="AE988" s="115"/>
      <c r="AF988" s="115">
        <v>65</v>
      </c>
      <c r="AG988" s="115">
        <v>45</v>
      </c>
      <c r="AH988" s="115">
        <f>Tabla1[[#This Row],[VOLUMEN CONSUMO AGUA LIMPIA LAVANDERIA (m3)]]</f>
        <v>0</v>
      </c>
      <c r="AI988" s="104" t="e">
        <f>Tabla1[[#This Row],[VOLUMEN CONSUMO AGUA LIMPIA LAVANDERIA (m3)]]/Tabla1[[#This Row],[TOTAL CONSUMO AGUA PRODUCCIÓN (m3)]]</f>
        <v>#REF!</v>
      </c>
      <c r="AJ988" s="115">
        <f>'[1]Contadores Por Turno 2026'!D990-'[1]Contadores Por Turno 2026'!D989</f>
        <v>0</v>
      </c>
      <c r="AK988" s="115">
        <v>0</v>
      </c>
      <c r="AL988" s="115"/>
      <c r="AM988" s="115">
        <v>19</v>
      </c>
      <c r="AN988" s="115">
        <v>0</v>
      </c>
      <c r="AO988" s="220">
        <f>'[1]Contadores Por Turno 2026'!R990-'[1]Contadores Por Turno 2026'!R989</f>
        <v>0</v>
      </c>
      <c r="AP988" s="114" t="str">
        <f t="shared" si="9"/>
        <v>%</v>
      </c>
      <c r="AQ988" s="220">
        <v>0</v>
      </c>
      <c r="AR988" s="220">
        <v>8</v>
      </c>
      <c r="AS988" s="115">
        <f>'[1]Contadores Por Turno 2026'!L990-'[1]Contadores Por Turno 2026'!L989</f>
        <v>0</v>
      </c>
      <c r="AT988" s="220" t="e">
        <f>#REF!-#REF!</f>
        <v>#REF!</v>
      </c>
      <c r="AU988" s="112">
        <f>'[1]Contadores Por Turno 2026'!U990-'[1]Contadores Por Turno 2026'!U989</f>
        <v>0</v>
      </c>
      <c r="AV988" s="112">
        <f>'[1]Contadores Por Turno 2026'!V990-'[1]Contadores Por Turno 2026'!V989</f>
        <v>0</v>
      </c>
      <c r="AW988" s="112">
        <f>'[1]Contadores Por Turno 2026'!W990-'[1]Contadores Por Turno 2026'!W989</f>
        <v>0</v>
      </c>
      <c r="AX988" s="112"/>
      <c r="AY988" s="112">
        <f>('[1]Contadores Por Turno 2026'!AD990-'[1]Contadores Por Turno 2026'!AD989)</f>
        <v>0</v>
      </c>
      <c r="AZ988" s="112">
        <f>('[1]Contadores Por Turno 2026'!S990-'[1]Contadores Por Turno 2026'!S989)/1000</f>
        <v>0</v>
      </c>
      <c r="BA988" s="225"/>
      <c r="BB988" s="4"/>
    </row>
    <row r="989" spans="1:54" ht="15.75" thickBot="1" x14ac:dyDescent="0.3">
      <c r="A989" s="25">
        <f>+A988+1</f>
        <v>46352</v>
      </c>
      <c r="B989" s="26">
        <v>1</v>
      </c>
      <c r="C989" s="26">
        <f>WEEKNUM(Tabla1[[#This Row],[FECHA]],2)</f>
        <v>48</v>
      </c>
      <c r="D989" s="26">
        <f>DAY(Tabla1[[#This Row],[FECHA]])</f>
        <v>26</v>
      </c>
      <c r="E989" s="26" t="e">
        <f>#REF!-#REF!</f>
        <v>#REF!</v>
      </c>
      <c r="F989" s="26" t="e">
        <f>#REF!-#REF!</f>
        <v>#REF!</v>
      </c>
      <c r="G989" s="26"/>
      <c r="H9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9" s="26">
        <f>('[1]Contadores Por Turno 2026'!C991-'[1]Contadores Por Turno 2026'!C990)*10</f>
        <v>0</v>
      </c>
      <c r="J989" s="57">
        <f>Tabla1[[#This Row],[ENTRADA RO 1 (m3)]]</f>
        <v>0</v>
      </c>
      <c r="K989" s="57">
        <f>Tabla1[[#This Row],[RECHAZO ETAPA 1 (m3)]]</f>
        <v>0</v>
      </c>
      <c r="L989" s="57">
        <f>Tabla1[[#This Row],[PERMEADO ETAPA 1  (m3)]]</f>
        <v>0</v>
      </c>
      <c r="M989" s="56" t="e">
        <f>1-(Tabla1[[#This Row],[VOLUMEN ENVIADO A RO (m3)]]-Tabla1[[#This Row],[VOLUMEN ENVIADO PERMEADO RO (m3)]])/Tabla1[[#This Row],[VOLUMEN ENVIADO A RO (m3)]]</f>
        <v>#DIV/0!</v>
      </c>
      <c r="N989" s="57">
        <f>('[1]Contadores Por Turno 2026'!N991-'[1]Contadores Por Turno 2026'!N990)/1000</f>
        <v>0</v>
      </c>
      <c r="O989" s="57">
        <f>('[1]Contadores Por Turno 2026'!O991-'[1]Contadores Por Turno 2026'!O990)</f>
        <v>0</v>
      </c>
      <c r="P989" s="57">
        <f>+Tabla1[[#This Row],[ENTRADA RO 1 (m3)]]-Tabla1[[#This Row],[PERMEADO ETAPA 1  (m3)]]</f>
        <v>0</v>
      </c>
      <c r="Q989" s="56" t="e">
        <f>1-(Tabla1[[#This Row],[VOLUMEN ENVIADO A RO (m3)]]-Tabla1[[#This Row],[VOLUMEN ENVIADO PERMEADO RO (m3)]])/Tabla1[[#This Row],[VOLUMEN ENVIADO A RO (m3)]]</f>
        <v>#DIV/0!</v>
      </c>
      <c r="R989" s="57">
        <v>0</v>
      </c>
      <c r="S989" s="57" t="e">
        <f>((#REF!-#REF!))</f>
        <v>#REF!</v>
      </c>
      <c r="T989" s="57" t="e">
        <f>Tabla1[[#This Row],[ENTRADA ETAPA 2 (m3)]]-Tabla1[[#This Row],[PERMEADO ETAPA 2 (m3)]]</f>
        <v>#REF!</v>
      </c>
      <c r="U989" s="56" t="s">
        <v>18</v>
      </c>
      <c r="V989" s="57">
        <f>Tabla1[[#This Row],[VOLUMEN ENVIADO PERMEADO RO (m3)]]</f>
        <v>0</v>
      </c>
      <c r="W989" s="101" t="e">
        <f>Tabla1[[#This Row],[TOTAL CONSUMO AGUA LIMPIA PRODUCCIÓN (m3)]]+Tabla1[[#This Row],[TOTAL CONSUMO AGUA RECHAZO PRODUCCIÓN (m3)]]</f>
        <v>#REF!</v>
      </c>
      <c r="X9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9" s="101">
        <v>0</v>
      </c>
      <c r="Z989" s="101"/>
      <c r="AA989" s="101" t="e">
        <f>+Tabla1[[#This Row],[VOLUMEN CONSUMO AGUA LIMPIA TINTORERIA (m3)]]</f>
        <v>#REF!</v>
      </c>
      <c r="AB989" s="104" t="e">
        <f>Tabla1[[#This Row],[VOLUMEN CONSUMO AGUA LIMPIA TINTORERIA (m3)]]/Tabla1[[#This Row],[TOTAL CONSUMO AGUA PRODUCCIÓN (m3)]]</f>
        <v>#REF!</v>
      </c>
      <c r="AC989" s="101" t="e">
        <f>Tabla1[[#This Row],[TOTAL CONSUMO AGUA LIMPIA PRODUCCIÓN (m3)]]-Tabla1[[#This Row],[VOLUMEN CONSUMO AGUA LIMPIA LAVANDERIA (m3)]]</f>
        <v>#REF!</v>
      </c>
      <c r="AD989" s="101">
        <v>0</v>
      </c>
      <c r="AE989" s="105"/>
      <c r="AF989" s="105">
        <v>65</v>
      </c>
      <c r="AG989" s="105">
        <v>45</v>
      </c>
      <c r="AH989" s="105">
        <f>Tabla1[[#This Row],[VOLUMEN CONSUMO AGUA LIMPIA LAVANDERIA (m3)]]</f>
        <v>0</v>
      </c>
      <c r="AI989" s="104" t="e">
        <f>Tabla1[[#This Row],[VOLUMEN CONSUMO AGUA LIMPIA LAVANDERIA (m3)]]/Tabla1[[#This Row],[TOTAL CONSUMO AGUA PRODUCCIÓN (m3)]]</f>
        <v>#REF!</v>
      </c>
      <c r="AJ989" s="105">
        <f>'[1]Contadores Por Turno 2026'!D991-'[1]Contadores Por Turno 2026'!D990</f>
        <v>0</v>
      </c>
      <c r="AK989" s="105">
        <v>0</v>
      </c>
      <c r="AL989" s="105"/>
      <c r="AM989" s="105">
        <v>19</v>
      </c>
      <c r="AN989" s="105">
        <v>0</v>
      </c>
      <c r="AO989" s="218">
        <f>'[1]Contadores Por Turno 2026'!R991-'[1]Contadores Por Turno 2026'!R990</f>
        <v>0</v>
      </c>
      <c r="AP989" s="104" t="str">
        <f t="shared" si="9"/>
        <v>%</v>
      </c>
      <c r="AQ989" s="218">
        <v>0</v>
      </c>
      <c r="AR989" s="218">
        <v>8</v>
      </c>
      <c r="AS989" s="105">
        <f>'[1]Contadores Por Turno 2026'!L991-'[1]Contadores Por Turno 2026'!L990</f>
        <v>0</v>
      </c>
      <c r="AT989" s="218" t="e">
        <f>#REF!-#REF!</f>
        <v>#REF!</v>
      </c>
      <c r="AU989" s="102">
        <f>'[1]Contadores Por Turno 2026'!U991-'[1]Contadores Por Turno 2026'!U990</f>
        <v>0</v>
      </c>
      <c r="AV989" s="102">
        <f>'[1]Contadores Por Turno 2026'!V991-'[1]Contadores Por Turno 2026'!V990</f>
        <v>0</v>
      </c>
      <c r="AW989" s="102">
        <f>'[1]Contadores Por Turno 2026'!W991-'[1]Contadores Por Turno 2026'!W990</f>
        <v>0</v>
      </c>
      <c r="AX989" s="102"/>
      <c r="AY989" s="345">
        <f>('[1]Contadores Por Turno 2026'!AD991-'[1]Contadores Por Turno 2026'!AD990)</f>
        <v>0</v>
      </c>
      <c r="AZ989" s="345">
        <f>('[1]Contadores Por Turno 2026'!S991-'[1]Contadores Por Turno 2026'!S990)/1000</f>
        <v>0</v>
      </c>
      <c r="BA989" s="225"/>
      <c r="BB989" s="4"/>
    </row>
    <row r="990" spans="1:54" ht="15.75" thickBot="1" x14ac:dyDescent="0.3">
      <c r="A990" s="23">
        <f>+A989</f>
        <v>46352</v>
      </c>
      <c r="B990" s="17">
        <v>2</v>
      </c>
      <c r="C990" s="17">
        <f>WEEKNUM(Tabla1[[#This Row],[FECHA]],2)</f>
        <v>48</v>
      </c>
      <c r="D990" s="17">
        <f>DAY(Tabla1[[#This Row],[FECHA]])</f>
        <v>26</v>
      </c>
      <c r="E990" s="17" t="e">
        <f>#REF!-#REF!</f>
        <v>#REF!</v>
      </c>
      <c r="F990" s="17" t="e">
        <f>#REF!-#REF!</f>
        <v>#REF!</v>
      </c>
      <c r="H99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0" s="17">
        <f>('[1]Contadores Por Turno 2026'!C992-'[1]Contadores Por Turno 2026'!C991)*10</f>
        <v>0</v>
      </c>
      <c r="J990" s="59">
        <f>Tabla1[[#This Row],[ENTRADA RO 1 (m3)]]</f>
        <v>0</v>
      </c>
      <c r="K990" s="59">
        <f>Tabla1[[#This Row],[RECHAZO ETAPA 1 (m3)]]</f>
        <v>0</v>
      </c>
      <c r="L990" s="59">
        <f>Tabla1[[#This Row],[PERMEADO ETAPA 1  (m3)]]</f>
        <v>0</v>
      </c>
      <c r="M990" s="58" t="e">
        <f>1-(Tabla1[[#This Row],[VOLUMEN ENVIADO A RO (m3)]]-Tabla1[[#This Row],[VOLUMEN ENVIADO PERMEADO RO (m3)]])/Tabla1[[#This Row],[VOLUMEN ENVIADO A RO (m3)]]</f>
        <v>#DIV/0!</v>
      </c>
      <c r="N990" s="59">
        <f>('[1]Contadores Por Turno 2026'!N992-'[1]Contadores Por Turno 2026'!N991)/1000</f>
        <v>0</v>
      </c>
      <c r="O990" s="59">
        <f>('[1]Contadores Por Turno 2026'!O992-'[1]Contadores Por Turno 2026'!O991)</f>
        <v>0</v>
      </c>
      <c r="P990" s="59">
        <f>+Tabla1[[#This Row],[ENTRADA RO 1 (m3)]]-Tabla1[[#This Row],[PERMEADO ETAPA 1  (m3)]]</f>
        <v>0</v>
      </c>
      <c r="Q990" s="58" t="e">
        <f>1-(Tabla1[[#This Row],[VOLUMEN ENVIADO A RO (m3)]]-Tabla1[[#This Row],[VOLUMEN ENVIADO PERMEADO RO (m3)]])/Tabla1[[#This Row],[VOLUMEN ENVIADO A RO (m3)]]</f>
        <v>#DIV/0!</v>
      </c>
      <c r="R990" s="59">
        <v>0</v>
      </c>
      <c r="S990" s="59" t="e">
        <f>((#REF!-#REF!))</f>
        <v>#REF!</v>
      </c>
      <c r="T990" s="59" t="e">
        <f>Tabla1[[#This Row],[ENTRADA ETAPA 2 (m3)]]-Tabla1[[#This Row],[PERMEADO ETAPA 2 (m3)]]</f>
        <v>#REF!</v>
      </c>
      <c r="U990" s="58" t="s">
        <v>18</v>
      </c>
      <c r="V990" s="59">
        <f>Tabla1[[#This Row],[VOLUMEN ENVIADO PERMEADO RO (m3)]]</f>
        <v>0</v>
      </c>
      <c r="W990" s="106" t="e">
        <f>Tabla1[[#This Row],[TOTAL CONSUMO AGUA LIMPIA PRODUCCIÓN (m3)]]+Tabla1[[#This Row],[TOTAL CONSUMO AGUA RECHAZO PRODUCCIÓN (m3)]]</f>
        <v>#REF!</v>
      </c>
      <c r="X9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0" s="106">
        <v>0</v>
      </c>
      <c r="Z990" s="106">
        <v>1464</v>
      </c>
      <c r="AA990" s="106" t="e">
        <f>+Tabla1[[#This Row],[VOLUMEN CONSUMO AGUA LIMPIA TINTORERIA (m3)]]</f>
        <v>#REF!</v>
      </c>
      <c r="AB990" s="104" t="e">
        <f>Tabla1[[#This Row],[VOLUMEN CONSUMO AGUA LIMPIA TINTORERIA (m3)]]/Tabla1[[#This Row],[TOTAL CONSUMO AGUA PRODUCCIÓN (m3)]]</f>
        <v>#REF!</v>
      </c>
      <c r="AC990" s="106" t="e">
        <f>Tabla1[[#This Row],[TOTAL CONSUMO AGUA LIMPIA PRODUCCIÓN (m3)]]-Tabla1[[#This Row],[VOLUMEN CONSUMO AGUA LIMPIA LAVANDERIA (m3)]]</f>
        <v>#REF!</v>
      </c>
      <c r="AD990" s="106">
        <v>0</v>
      </c>
      <c r="AE990" s="110"/>
      <c r="AF990" s="110">
        <v>65</v>
      </c>
      <c r="AG990" s="110">
        <v>45</v>
      </c>
      <c r="AH990" s="110">
        <f>Tabla1[[#This Row],[VOLUMEN CONSUMO AGUA LIMPIA LAVANDERIA (m3)]]</f>
        <v>0</v>
      </c>
      <c r="AI990" s="104" t="e">
        <f>Tabla1[[#This Row],[VOLUMEN CONSUMO AGUA LIMPIA LAVANDERIA (m3)]]/Tabla1[[#This Row],[TOTAL CONSUMO AGUA PRODUCCIÓN (m3)]]</f>
        <v>#REF!</v>
      </c>
      <c r="AJ990" s="110">
        <f>'[1]Contadores Por Turno 2026'!D992-'[1]Contadores Por Turno 2026'!D991</f>
        <v>0</v>
      </c>
      <c r="AK990" s="110">
        <v>0</v>
      </c>
      <c r="AL990" s="110"/>
      <c r="AM990" s="110">
        <v>19</v>
      </c>
      <c r="AN990" s="110">
        <v>0</v>
      </c>
      <c r="AO990" s="219">
        <f>'[1]Contadores Por Turno 2026'!R992-'[1]Contadores Por Turno 2026'!R991</f>
        <v>0</v>
      </c>
      <c r="AP990" s="109" t="str">
        <f t="shared" si="9"/>
        <v>%</v>
      </c>
      <c r="AQ990" s="219">
        <v>4300</v>
      </c>
      <c r="AR990" s="219">
        <v>8</v>
      </c>
      <c r="AS990" s="110">
        <f>'[1]Contadores Por Turno 2026'!L992-'[1]Contadores Por Turno 2026'!L991</f>
        <v>0</v>
      </c>
      <c r="AT990" s="219" t="e">
        <f>#REF!-#REF!</f>
        <v>#REF!</v>
      </c>
      <c r="AU990" s="107">
        <f>'[1]Contadores Por Turno 2026'!U992-'[1]Contadores Por Turno 2026'!U991</f>
        <v>0</v>
      </c>
      <c r="AV990" s="107">
        <f>'[1]Contadores Por Turno 2026'!V992-'[1]Contadores Por Turno 2026'!V991</f>
        <v>0</v>
      </c>
      <c r="AW990" s="107">
        <f>'[1]Contadores Por Turno 2026'!W992-'[1]Contadores Por Turno 2026'!W991</f>
        <v>0</v>
      </c>
      <c r="AX990" s="107"/>
      <c r="AY990" s="346">
        <f>('[1]Contadores Por Turno 2026'!AD992-'[1]Contadores Por Turno 2026'!AD991)</f>
        <v>0</v>
      </c>
      <c r="AZ990" s="346">
        <f>('[1]Contadores Por Turno 2026'!S992-'[1]Contadores Por Turno 2026'!S991)/1000</f>
        <v>0</v>
      </c>
      <c r="BA990" s="225"/>
      <c r="BB990" s="4"/>
    </row>
    <row r="991" spans="1:54" ht="15.75" thickBot="1" x14ac:dyDescent="0.3">
      <c r="A991" s="27">
        <f>+A990</f>
        <v>46352</v>
      </c>
      <c r="B991" s="28">
        <v>3</v>
      </c>
      <c r="C991" s="28">
        <f>WEEKNUM(Tabla1[[#This Row],[FECHA]],2)</f>
        <v>48</v>
      </c>
      <c r="D991" s="28">
        <f>DAY(Tabla1[[#This Row],[FECHA]])</f>
        <v>26</v>
      </c>
      <c r="E991" s="28" t="e">
        <f>#REF!-#REF!</f>
        <v>#REF!</v>
      </c>
      <c r="F991" s="28" t="e">
        <f>#REF!-#REF!</f>
        <v>#REF!</v>
      </c>
      <c r="G991" s="28"/>
      <c r="H99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1" s="28">
        <f>('[1]Contadores Por Turno 2026'!C993-'[1]Contadores Por Turno 2026'!C992)*10</f>
        <v>0</v>
      </c>
      <c r="J991" s="61">
        <f>Tabla1[[#This Row],[ENTRADA RO 1 (m3)]]</f>
        <v>0</v>
      </c>
      <c r="K991" s="61">
        <f>Tabla1[[#This Row],[RECHAZO ETAPA 1 (m3)]]</f>
        <v>0</v>
      </c>
      <c r="L991" s="61">
        <f>Tabla1[[#This Row],[PERMEADO ETAPA 1  (m3)]]</f>
        <v>0</v>
      </c>
      <c r="M991" s="60" t="e">
        <f>1-(Tabla1[[#This Row],[VOLUMEN ENVIADO A RO (m3)]]-Tabla1[[#This Row],[VOLUMEN ENVIADO PERMEADO RO (m3)]])/Tabla1[[#This Row],[VOLUMEN ENVIADO A RO (m3)]]</f>
        <v>#DIV/0!</v>
      </c>
      <c r="N991" s="61">
        <f>('[1]Contadores Por Turno 2026'!N993-'[1]Contadores Por Turno 2026'!N992)/1000</f>
        <v>0</v>
      </c>
      <c r="O991" s="61">
        <f>('[1]Contadores Por Turno 2026'!O993-'[1]Contadores Por Turno 2026'!O992)</f>
        <v>0</v>
      </c>
      <c r="P991" s="61">
        <f>+Tabla1[[#This Row],[ENTRADA RO 1 (m3)]]-Tabla1[[#This Row],[PERMEADO ETAPA 1  (m3)]]</f>
        <v>0</v>
      </c>
      <c r="Q991" s="60" t="e">
        <f>1-(Tabla1[[#This Row],[VOLUMEN ENVIADO A RO (m3)]]-Tabla1[[#This Row],[VOLUMEN ENVIADO PERMEADO RO (m3)]])/Tabla1[[#This Row],[VOLUMEN ENVIADO A RO (m3)]]</f>
        <v>#DIV/0!</v>
      </c>
      <c r="R991" s="61">
        <v>0</v>
      </c>
      <c r="S991" s="61" t="e">
        <f>((#REF!-#REF!))</f>
        <v>#REF!</v>
      </c>
      <c r="T991" s="61" t="e">
        <f>Tabla1[[#This Row],[ENTRADA ETAPA 2 (m3)]]-Tabla1[[#This Row],[PERMEADO ETAPA 2 (m3)]]</f>
        <v>#REF!</v>
      </c>
      <c r="U991" s="60" t="s">
        <v>18</v>
      </c>
      <c r="V991" s="61">
        <f>Tabla1[[#This Row],[VOLUMEN ENVIADO PERMEADO RO (m3)]]</f>
        <v>0</v>
      </c>
      <c r="W991" s="111" t="e">
        <f>Tabla1[[#This Row],[TOTAL CONSUMO AGUA LIMPIA PRODUCCIÓN (m3)]]+Tabla1[[#This Row],[TOTAL CONSUMO AGUA RECHAZO PRODUCCIÓN (m3)]]</f>
        <v>#REF!</v>
      </c>
      <c r="X99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1" s="111">
        <v>0</v>
      </c>
      <c r="Z991" s="111"/>
      <c r="AA991" s="111" t="e">
        <f>+Tabla1[[#This Row],[VOLUMEN CONSUMO AGUA LIMPIA TINTORERIA (m3)]]</f>
        <v>#REF!</v>
      </c>
      <c r="AB991" s="104" t="e">
        <f>Tabla1[[#This Row],[VOLUMEN CONSUMO AGUA LIMPIA TINTORERIA (m3)]]/Tabla1[[#This Row],[TOTAL CONSUMO AGUA PRODUCCIÓN (m3)]]</f>
        <v>#REF!</v>
      </c>
      <c r="AC991" s="111" t="e">
        <f>Tabla1[[#This Row],[TOTAL CONSUMO AGUA LIMPIA PRODUCCIÓN (m3)]]-Tabla1[[#This Row],[VOLUMEN CONSUMO AGUA LIMPIA LAVANDERIA (m3)]]</f>
        <v>#REF!</v>
      </c>
      <c r="AD991" s="111">
        <v>0</v>
      </c>
      <c r="AE991" s="115"/>
      <c r="AF991" s="115">
        <v>65</v>
      </c>
      <c r="AG991" s="115">
        <v>45</v>
      </c>
      <c r="AH991" s="115">
        <f>Tabla1[[#This Row],[VOLUMEN CONSUMO AGUA LIMPIA LAVANDERIA (m3)]]</f>
        <v>0</v>
      </c>
      <c r="AI991" s="104" t="e">
        <f>Tabla1[[#This Row],[VOLUMEN CONSUMO AGUA LIMPIA LAVANDERIA (m3)]]/Tabla1[[#This Row],[TOTAL CONSUMO AGUA PRODUCCIÓN (m3)]]</f>
        <v>#REF!</v>
      </c>
      <c r="AJ991" s="115">
        <f>'[1]Contadores Por Turno 2026'!D993-'[1]Contadores Por Turno 2026'!D992</f>
        <v>0</v>
      </c>
      <c r="AK991" s="115">
        <v>0</v>
      </c>
      <c r="AL991" s="115"/>
      <c r="AM991" s="115">
        <v>19</v>
      </c>
      <c r="AN991" s="115">
        <v>0</v>
      </c>
      <c r="AO991" s="220">
        <f>'[1]Contadores Por Turno 2026'!R993-'[1]Contadores Por Turno 2026'!R992</f>
        <v>0</v>
      </c>
      <c r="AP991" s="114" t="str">
        <f t="shared" si="9"/>
        <v>%</v>
      </c>
      <c r="AQ991" s="220">
        <v>0</v>
      </c>
      <c r="AR991" s="220">
        <v>8</v>
      </c>
      <c r="AS991" s="115">
        <f>'[1]Contadores Por Turno 2026'!L993-'[1]Contadores Por Turno 2026'!L992</f>
        <v>0</v>
      </c>
      <c r="AT991" s="220" t="e">
        <f>#REF!-#REF!</f>
        <v>#REF!</v>
      </c>
      <c r="AU991" s="112">
        <f>'[1]Contadores Por Turno 2026'!U993-'[1]Contadores Por Turno 2026'!U992</f>
        <v>0</v>
      </c>
      <c r="AV991" s="112">
        <f>'[1]Contadores Por Turno 2026'!V993-'[1]Contadores Por Turno 2026'!V992</f>
        <v>0</v>
      </c>
      <c r="AW991" s="112">
        <f>'[1]Contadores Por Turno 2026'!W993-'[1]Contadores Por Turno 2026'!W992</f>
        <v>0</v>
      </c>
      <c r="AX991" s="112"/>
      <c r="AY991" s="112">
        <f>('[1]Contadores Por Turno 2026'!AD993-'[1]Contadores Por Turno 2026'!AD992)</f>
        <v>0</v>
      </c>
      <c r="AZ991" s="112">
        <f>('[1]Contadores Por Turno 2026'!S993-'[1]Contadores Por Turno 2026'!S992)/1000</f>
        <v>0</v>
      </c>
      <c r="BA991" s="225"/>
      <c r="BB991" s="4"/>
    </row>
    <row r="992" spans="1:54" ht="15.75" thickBot="1" x14ac:dyDescent="0.3">
      <c r="A992" s="25">
        <f>+A991+1</f>
        <v>46353</v>
      </c>
      <c r="B992" s="26">
        <v>1</v>
      </c>
      <c r="C992" s="26">
        <f>WEEKNUM(Tabla1[[#This Row],[FECHA]],2)</f>
        <v>48</v>
      </c>
      <c r="D992" s="26">
        <f>DAY(Tabla1[[#This Row],[FECHA]])</f>
        <v>27</v>
      </c>
      <c r="E992" s="26" t="e">
        <f>#REF!-#REF!</f>
        <v>#REF!</v>
      </c>
      <c r="F992" s="26" t="e">
        <f>#REF!-#REF!</f>
        <v>#REF!</v>
      </c>
      <c r="G992" s="26"/>
      <c r="H9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2" s="26">
        <f>('[1]Contadores Por Turno 2026'!C994-'[1]Contadores Por Turno 2026'!C993)*10</f>
        <v>0</v>
      </c>
      <c r="J992" s="57">
        <f>Tabla1[[#This Row],[ENTRADA RO 1 (m3)]]</f>
        <v>0</v>
      </c>
      <c r="K992" s="57">
        <f>Tabla1[[#This Row],[RECHAZO ETAPA 1 (m3)]]</f>
        <v>0</v>
      </c>
      <c r="L992" s="57">
        <f>Tabla1[[#This Row],[PERMEADO ETAPA 1  (m3)]]</f>
        <v>0</v>
      </c>
      <c r="M992" s="56" t="e">
        <f>1-(Tabla1[[#This Row],[VOLUMEN ENVIADO A RO (m3)]]-Tabla1[[#This Row],[VOLUMEN ENVIADO PERMEADO RO (m3)]])/Tabla1[[#This Row],[VOLUMEN ENVIADO A RO (m3)]]</f>
        <v>#DIV/0!</v>
      </c>
      <c r="N992" s="57">
        <f>('[1]Contadores Por Turno 2026'!N994-'[1]Contadores Por Turno 2026'!N993)/1000</f>
        <v>0</v>
      </c>
      <c r="O992" s="57">
        <f>('[1]Contadores Por Turno 2026'!O994-'[1]Contadores Por Turno 2026'!O993)</f>
        <v>0</v>
      </c>
      <c r="P992" s="57">
        <f>+Tabla1[[#This Row],[ENTRADA RO 1 (m3)]]-Tabla1[[#This Row],[PERMEADO ETAPA 1  (m3)]]</f>
        <v>0</v>
      </c>
      <c r="Q992" s="56" t="e">
        <f>1-(Tabla1[[#This Row],[VOLUMEN ENVIADO A RO (m3)]]-Tabla1[[#This Row],[VOLUMEN ENVIADO PERMEADO RO (m3)]])/Tabla1[[#This Row],[VOLUMEN ENVIADO A RO (m3)]]</f>
        <v>#DIV/0!</v>
      </c>
      <c r="R992" s="57">
        <v>0</v>
      </c>
      <c r="S992" s="57" t="e">
        <f>((#REF!-#REF!))</f>
        <v>#REF!</v>
      </c>
      <c r="T992" s="57" t="e">
        <f>Tabla1[[#This Row],[ENTRADA ETAPA 2 (m3)]]-Tabla1[[#This Row],[PERMEADO ETAPA 2 (m3)]]</f>
        <v>#REF!</v>
      </c>
      <c r="U992" s="56" t="s">
        <v>18</v>
      </c>
      <c r="V992" s="57">
        <f>Tabla1[[#This Row],[VOLUMEN ENVIADO PERMEADO RO (m3)]]</f>
        <v>0</v>
      </c>
      <c r="W992" s="101" t="e">
        <f>Tabla1[[#This Row],[TOTAL CONSUMO AGUA LIMPIA PRODUCCIÓN (m3)]]+Tabla1[[#This Row],[TOTAL CONSUMO AGUA RECHAZO PRODUCCIÓN (m3)]]</f>
        <v>#REF!</v>
      </c>
      <c r="X9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2" s="101">
        <v>0</v>
      </c>
      <c r="Z992" s="101"/>
      <c r="AA992" s="101" t="e">
        <f>+Tabla1[[#This Row],[VOLUMEN CONSUMO AGUA LIMPIA TINTORERIA (m3)]]</f>
        <v>#REF!</v>
      </c>
      <c r="AB992" s="104" t="e">
        <f>Tabla1[[#This Row],[VOLUMEN CONSUMO AGUA LIMPIA TINTORERIA (m3)]]/Tabla1[[#This Row],[TOTAL CONSUMO AGUA PRODUCCIÓN (m3)]]</f>
        <v>#REF!</v>
      </c>
      <c r="AC992" s="101" t="e">
        <f>Tabla1[[#This Row],[TOTAL CONSUMO AGUA LIMPIA PRODUCCIÓN (m3)]]-Tabla1[[#This Row],[VOLUMEN CONSUMO AGUA LIMPIA LAVANDERIA (m3)]]</f>
        <v>#REF!</v>
      </c>
      <c r="AD992" s="101">
        <v>0</v>
      </c>
      <c r="AE992" s="105"/>
      <c r="AF992" s="105">
        <v>65</v>
      </c>
      <c r="AG992" s="105">
        <v>45</v>
      </c>
      <c r="AH992" s="105">
        <f>Tabla1[[#This Row],[VOLUMEN CONSUMO AGUA LIMPIA LAVANDERIA (m3)]]</f>
        <v>0</v>
      </c>
      <c r="AI992" s="104" t="e">
        <f>Tabla1[[#This Row],[VOLUMEN CONSUMO AGUA LIMPIA LAVANDERIA (m3)]]/Tabla1[[#This Row],[TOTAL CONSUMO AGUA PRODUCCIÓN (m3)]]</f>
        <v>#REF!</v>
      </c>
      <c r="AJ992" s="105">
        <f>'[1]Contadores Por Turno 2026'!D994-'[1]Contadores Por Turno 2026'!D993</f>
        <v>0</v>
      </c>
      <c r="AK992" s="105">
        <v>0</v>
      </c>
      <c r="AL992" s="105"/>
      <c r="AM992" s="105">
        <v>19</v>
      </c>
      <c r="AN992" s="105">
        <v>0</v>
      </c>
      <c r="AO992" s="218">
        <f>'[1]Contadores Por Turno 2026'!R994-'[1]Contadores Por Turno 2026'!R993</f>
        <v>0</v>
      </c>
      <c r="AP992" s="104" t="str">
        <f t="shared" si="9"/>
        <v>%</v>
      </c>
      <c r="AQ992" s="218">
        <v>0</v>
      </c>
      <c r="AR992" s="218">
        <v>8</v>
      </c>
      <c r="AS992" s="105">
        <f>'[1]Contadores Por Turno 2026'!L994-'[1]Contadores Por Turno 2026'!L993</f>
        <v>0</v>
      </c>
      <c r="AT992" s="218" t="e">
        <f>#REF!-#REF!</f>
        <v>#REF!</v>
      </c>
      <c r="AU992" s="102">
        <f>'[1]Contadores Por Turno 2026'!U994-'[1]Contadores Por Turno 2026'!U993</f>
        <v>0</v>
      </c>
      <c r="AV992" s="102">
        <f>'[1]Contadores Por Turno 2026'!V994-'[1]Contadores Por Turno 2026'!V993</f>
        <v>0</v>
      </c>
      <c r="AW992" s="102">
        <f>'[1]Contadores Por Turno 2026'!W994-'[1]Contadores Por Turno 2026'!W993</f>
        <v>0</v>
      </c>
      <c r="AX992" s="102"/>
      <c r="AY992" s="345">
        <f>('[1]Contadores Por Turno 2026'!AD994-'[1]Contadores Por Turno 2026'!AD993)</f>
        <v>0</v>
      </c>
      <c r="AZ992" s="345">
        <f>('[1]Contadores Por Turno 2026'!S994-'[1]Contadores Por Turno 2026'!S993)/1000</f>
        <v>0</v>
      </c>
      <c r="BA992" s="225"/>
      <c r="BB992" s="4"/>
    </row>
    <row r="993" spans="1:54" ht="15.75" thickBot="1" x14ac:dyDescent="0.3">
      <c r="A993" s="23">
        <f>+A992</f>
        <v>46353</v>
      </c>
      <c r="B993" s="17">
        <v>2</v>
      </c>
      <c r="C993" s="17">
        <f>WEEKNUM(Tabla1[[#This Row],[FECHA]],2)</f>
        <v>48</v>
      </c>
      <c r="D993" s="17">
        <f>DAY(Tabla1[[#This Row],[FECHA]])</f>
        <v>27</v>
      </c>
      <c r="E993" s="17" t="e">
        <f>#REF!-#REF!</f>
        <v>#REF!</v>
      </c>
      <c r="F993" s="17" t="e">
        <f>#REF!-#REF!</f>
        <v>#REF!</v>
      </c>
      <c r="H99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3" s="17">
        <f>('[1]Contadores Por Turno 2026'!C995-'[1]Contadores Por Turno 2026'!C994)*10</f>
        <v>0</v>
      </c>
      <c r="J993" s="59">
        <f>Tabla1[[#This Row],[ENTRADA RO 1 (m3)]]</f>
        <v>0</v>
      </c>
      <c r="K993" s="59">
        <f>Tabla1[[#This Row],[RECHAZO ETAPA 1 (m3)]]</f>
        <v>0</v>
      </c>
      <c r="L993" s="59">
        <f>Tabla1[[#This Row],[PERMEADO ETAPA 1  (m3)]]</f>
        <v>0</v>
      </c>
      <c r="M993" s="58" t="e">
        <f>1-(Tabla1[[#This Row],[VOLUMEN ENVIADO A RO (m3)]]-Tabla1[[#This Row],[VOLUMEN ENVIADO PERMEADO RO (m3)]])/Tabla1[[#This Row],[VOLUMEN ENVIADO A RO (m3)]]</f>
        <v>#DIV/0!</v>
      </c>
      <c r="N993" s="59">
        <f>('[1]Contadores Por Turno 2026'!N995-'[1]Contadores Por Turno 2026'!N994)/1000</f>
        <v>0</v>
      </c>
      <c r="O993" s="59">
        <f>('[1]Contadores Por Turno 2026'!O995-'[1]Contadores Por Turno 2026'!O994)</f>
        <v>0</v>
      </c>
      <c r="P993" s="59">
        <f>+Tabla1[[#This Row],[ENTRADA RO 1 (m3)]]-Tabla1[[#This Row],[PERMEADO ETAPA 1  (m3)]]</f>
        <v>0</v>
      </c>
      <c r="Q993" s="58" t="e">
        <f>1-(Tabla1[[#This Row],[VOLUMEN ENVIADO A RO (m3)]]-Tabla1[[#This Row],[VOLUMEN ENVIADO PERMEADO RO (m3)]])/Tabla1[[#This Row],[VOLUMEN ENVIADO A RO (m3)]]</f>
        <v>#DIV/0!</v>
      </c>
      <c r="R993" s="59">
        <v>0</v>
      </c>
      <c r="S993" s="59" t="e">
        <f>((#REF!-#REF!))</f>
        <v>#REF!</v>
      </c>
      <c r="T993" s="59" t="e">
        <f>Tabla1[[#This Row],[ENTRADA ETAPA 2 (m3)]]-Tabla1[[#This Row],[PERMEADO ETAPA 2 (m3)]]</f>
        <v>#REF!</v>
      </c>
      <c r="U993" s="58" t="s">
        <v>18</v>
      </c>
      <c r="V993" s="59">
        <f>Tabla1[[#This Row],[VOLUMEN ENVIADO PERMEADO RO (m3)]]</f>
        <v>0</v>
      </c>
      <c r="W993" s="106" t="e">
        <f>Tabla1[[#This Row],[TOTAL CONSUMO AGUA LIMPIA PRODUCCIÓN (m3)]]+Tabla1[[#This Row],[TOTAL CONSUMO AGUA RECHAZO PRODUCCIÓN (m3)]]</f>
        <v>#REF!</v>
      </c>
      <c r="X9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3" s="106">
        <v>0</v>
      </c>
      <c r="Z993" s="106">
        <v>1520</v>
      </c>
      <c r="AA993" s="106" t="e">
        <f>+Tabla1[[#This Row],[VOLUMEN CONSUMO AGUA LIMPIA TINTORERIA (m3)]]</f>
        <v>#REF!</v>
      </c>
      <c r="AB993" s="104" t="e">
        <f>Tabla1[[#This Row],[VOLUMEN CONSUMO AGUA LIMPIA TINTORERIA (m3)]]/Tabla1[[#This Row],[TOTAL CONSUMO AGUA PRODUCCIÓN (m3)]]</f>
        <v>#REF!</v>
      </c>
      <c r="AC993" s="106" t="e">
        <f>Tabla1[[#This Row],[TOTAL CONSUMO AGUA LIMPIA PRODUCCIÓN (m3)]]-Tabla1[[#This Row],[VOLUMEN CONSUMO AGUA LIMPIA LAVANDERIA (m3)]]</f>
        <v>#REF!</v>
      </c>
      <c r="AD993" s="106">
        <v>0</v>
      </c>
      <c r="AE993" s="110"/>
      <c r="AF993" s="110">
        <v>65</v>
      </c>
      <c r="AG993" s="110">
        <v>45</v>
      </c>
      <c r="AH993" s="110">
        <f>Tabla1[[#This Row],[VOLUMEN CONSUMO AGUA LIMPIA LAVANDERIA (m3)]]</f>
        <v>0</v>
      </c>
      <c r="AI993" s="104" t="e">
        <f>Tabla1[[#This Row],[VOLUMEN CONSUMO AGUA LIMPIA LAVANDERIA (m3)]]/Tabla1[[#This Row],[TOTAL CONSUMO AGUA PRODUCCIÓN (m3)]]</f>
        <v>#REF!</v>
      </c>
      <c r="AJ993" s="110">
        <f>'[1]Contadores Por Turno 2026'!D995-'[1]Contadores Por Turno 2026'!D994</f>
        <v>0</v>
      </c>
      <c r="AK993" s="110">
        <v>0</v>
      </c>
      <c r="AL993" s="110"/>
      <c r="AM993" s="110">
        <v>19</v>
      </c>
      <c r="AN993" s="110">
        <v>0</v>
      </c>
      <c r="AO993" s="219">
        <f>'[1]Contadores Por Turno 2026'!R995-'[1]Contadores Por Turno 2026'!R994</f>
        <v>0</v>
      </c>
      <c r="AP993" s="109" t="str">
        <f t="shared" si="9"/>
        <v>%</v>
      </c>
      <c r="AQ993" s="219">
        <v>3700</v>
      </c>
      <c r="AR993" s="219">
        <v>8</v>
      </c>
      <c r="AS993" s="110">
        <f>'[1]Contadores Por Turno 2026'!L995-'[1]Contadores Por Turno 2026'!L994</f>
        <v>0</v>
      </c>
      <c r="AT993" s="219" t="e">
        <f>#REF!-#REF!</f>
        <v>#REF!</v>
      </c>
      <c r="AU993" s="107">
        <f>'[1]Contadores Por Turno 2026'!U995-'[1]Contadores Por Turno 2026'!U994</f>
        <v>0</v>
      </c>
      <c r="AV993" s="107">
        <f>'[1]Contadores Por Turno 2026'!V995-'[1]Contadores Por Turno 2026'!V994</f>
        <v>0</v>
      </c>
      <c r="AW993" s="107">
        <f>'[1]Contadores Por Turno 2026'!W995-'[1]Contadores Por Turno 2026'!W994</f>
        <v>0</v>
      </c>
      <c r="AX993" s="107"/>
      <c r="AY993" s="346">
        <f>('[1]Contadores Por Turno 2026'!AD995-'[1]Contadores Por Turno 2026'!AD994)</f>
        <v>0</v>
      </c>
      <c r="AZ993" s="346">
        <f>('[1]Contadores Por Turno 2026'!S995-'[1]Contadores Por Turno 2026'!S994)/1000</f>
        <v>0</v>
      </c>
      <c r="BA993" s="225"/>
      <c r="BB993" s="4"/>
    </row>
    <row r="994" spans="1:54" ht="15.75" thickBot="1" x14ac:dyDescent="0.3">
      <c r="A994" s="27">
        <f>+A993</f>
        <v>46353</v>
      </c>
      <c r="B994" s="28">
        <v>3</v>
      </c>
      <c r="C994" s="28">
        <f>WEEKNUM(Tabla1[[#This Row],[FECHA]],2)</f>
        <v>48</v>
      </c>
      <c r="D994" s="28">
        <f>DAY(Tabla1[[#This Row],[FECHA]])</f>
        <v>27</v>
      </c>
      <c r="E994" s="28" t="e">
        <f>#REF!-#REF!</f>
        <v>#REF!</v>
      </c>
      <c r="F994" s="28" t="e">
        <f>#REF!-#REF!</f>
        <v>#REF!</v>
      </c>
      <c r="G994" s="28"/>
      <c r="H99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4" s="28">
        <f>('[1]Contadores Por Turno 2026'!C996-'[1]Contadores Por Turno 2026'!C995)*10</f>
        <v>0</v>
      </c>
      <c r="J994" s="61">
        <f>Tabla1[[#This Row],[ENTRADA RO 1 (m3)]]</f>
        <v>0</v>
      </c>
      <c r="K994" s="61">
        <f>Tabla1[[#This Row],[RECHAZO ETAPA 1 (m3)]]</f>
        <v>0</v>
      </c>
      <c r="L994" s="61">
        <f>Tabla1[[#This Row],[PERMEADO ETAPA 1  (m3)]]</f>
        <v>0</v>
      </c>
      <c r="M994" s="60" t="e">
        <f>1-(Tabla1[[#This Row],[VOLUMEN ENVIADO A RO (m3)]]-Tabla1[[#This Row],[VOLUMEN ENVIADO PERMEADO RO (m3)]])/Tabla1[[#This Row],[VOLUMEN ENVIADO A RO (m3)]]</f>
        <v>#DIV/0!</v>
      </c>
      <c r="N994" s="61">
        <f>('[1]Contadores Por Turno 2026'!N996-'[1]Contadores Por Turno 2026'!N995)/1000</f>
        <v>0</v>
      </c>
      <c r="O994" s="61">
        <f>('[1]Contadores Por Turno 2026'!O996-'[1]Contadores Por Turno 2026'!O995)</f>
        <v>0</v>
      </c>
      <c r="P994" s="61">
        <f>+Tabla1[[#This Row],[ENTRADA RO 1 (m3)]]-Tabla1[[#This Row],[PERMEADO ETAPA 1  (m3)]]</f>
        <v>0</v>
      </c>
      <c r="Q994" s="60" t="e">
        <f>1-(Tabla1[[#This Row],[VOLUMEN ENVIADO A RO (m3)]]-Tabla1[[#This Row],[VOLUMEN ENVIADO PERMEADO RO (m3)]])/Tabla1[[#This Row],[VOLUMEN ENVIADO A RO (m3)]]</f>
        <v>#DIV/0!</v>
      </c>
      <c r="R994" s="61">
        <v>0</v>
      </c>
      <c r="S994" s="61" t="e">
        <f>((#REF!-#REF!))</f>
        <v>#REF!</v>
      </c>
      <c r="T994" s="61" t="e">
        <f>Tabla1[[#This Row],[ENTRADA ETAPA 2 (m3)]]-Tabla1[[#This Row],[PERMEADO ETAPA 2 (m3)]]</f>
        <v>#REF!</v>
      </c>
      <c r="U994" s="60" t="s">
        <v>18</v>
      </c>
      <c r="V994" s="61">
        <f>Tabla1[[#This Row],[VOLUMEN ENVIADO PERMEADO RO (m3)]]</f>
        <v>0</v>
      </c>
      <c r="W994" s="111" t="e">
        <f>Tabla1[[#This Row],[TOTAL CONSUMO AGUA LIMPIA PRODUCCIÓN (m3)]]+Tabla1[[#This Row],[TOTAL CONSUMO AGUA RECHAZO PRODUCCIÓN (m3)]]</f>
        <v>#REF!</v>
      </c>
      <c r="X99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4" s="111">
        <v>0</v>
      </c>
      <c r="Z994" s="111"/>
      <c r="AA994" s="111" t="e">
        <f>+Tabla1[[#This Row],[VOLUMEN CONSUMO AGUA LIMPIA TINTORERIA (m3)]]</f>
        <v>#REF!</v>
      </c>
      <c r="AB994" s="104" t="e">
        <f>Tabla1[[#This Row],[VOLUMEN CONSUMO AGUA LIMPIA TINTORERIA (m3)]]/Tabla1[[#This Row],[TOTAL CONSUMO AGUA PRODUCCIÓN (m3)]]</f>
        <v>#REF!</v>
      </c>
      <c r="AC994" s="111" t="e">
        <f>Tabla1[[#This Row],[TOTAL CONSUMO AGUA LIMPIA PRODUCCIÓN (m3)]]-Tabla1[[#This Row],[VOLUMEN CONSUMO AGUA LIMPIA LAVANDERIA (m3)]]</f>
        <v>#REF!</v>
      </c>
      <c r="AD994" s="111">
        <v>0</v>
      </c>
      <c r="AE994" s="115"/>
      <c r="AF994" s="115">
        <v>65</v>
      </c>
      <c r="AG994" s="115">
        <v>45</v>
      </c>
      <c r="AH994" s="115">
        <f>Tabla1[[#This Row],[VOLUMEN CONSUMO AGUA LIMPIA LAVANDERIA (m3)]]</f>
        <v>0</v>
      </c>
      <c r="AI994" s="104" t="e">
        <f>Tabla1[[#This Row],[VOLUMEN CONSUMO AGUA LIMPIA LAVANDERIA (m3)]]/Tabla1[[#This Row],[TOTAL CONSUMO AGUA PRODUCCIÓN (m3)]]</f>
        <v>#REF!</v>
      </c>
      <c r="AJ994" s="115">
        <f>'[1]Contadores Por Turno 2026'!D996-'[1]Contadores Por Turno 2026'!D995</f>
        <v>0</v>
      </c>
      <c r="AK994" s="115">
        <v>0</v>
      </c>
      <c r="AL994" s="115"/>
      <c r="AM994" s="115">
        <v>19</v>
      </c>
      <c r="AN994" s="115">
        <v>0</v>
      </c>
      <c r="AO994" s="220">
        <f>'[1]Contadores Por Turno 2026'!R996-'[1]Contadores Por Turno 2026'!R995</f>
        <v>0</v>
      </c>
      <c r="AP994" s="114" t="str">
        <f t="shared" si="9"/>
        <v>%</v>
      </c>
      <c r="AQ994" s="220">
        <v>0</v>
      </c>
      <c r="AR994" s="220">
        <v>8</v>
      </c>
      <c r="AS994" s="115">
        <f>'[1]Contadores Por Turno 2026'!L996-'[1]Contadores Por Turno 2026'!L995</f>
        <v>0</v>
      </c>
      <c r="AT994" s="220" t="e">
        <f>#REF!-#REF!</f>
        <v>#REF!</v>
      </c>
      <c r="AU994" s="112">
        <f>'[1]Contadores Por Turno 2026'!U996-'[1]Contadores Por Turno 2026'!U995</f>
        <v>0</v>
      </c>
      <c r="AV994" s="112">
        <f>'[1]Contadores Por Turno 2026'!V996-'[1]Contadores Por Turno 2026'!V995</f>
        <v>0</v>
      </c>
      <c r="AW994" s="112">
        <f>'[1]Contadores Por Turno 2026'!W996-'[1]Contadores Por Turno 2026'!W995</f>
        <v>0</v>
      </c>
      <c r="AX994" s="112"/>
      <c r="AY994" s="112">
        <f>('[1]Contadores Por Turno 2026'!AD996-'[1]Contadores Por Turno 2026'!AD995)</f>
        <v>0</v>
      </c>
      <c r="AZ994" s="112">
        <f>('[1]Contadores Por Turno 2026'!S996-'[1]Contadores Por Turno 2026'!S995)/1000</f>
        <v>0</v>
      </c>
      <c r="BA994" s="225"/>
      <c r="BB994" s="4"/>
    </row>
    <row r="995" spans="1:54" ht="15.75" thickBot="1" x14ac:dyDescent="0.3">
      <c r="A995" s="25">
        <f>+A994+1</f>
        <v>46354</v>
      </c>
      <c r="B995" s="26">
        <v>1</v>
      </c>
      <c r="C995" s="26">
        <f>WEEKNUM(Tabla1[[#This Row],[FECHA]],2)</f>
        <v>48</v>
      </c>
      <c r="D995" s="26">
        <f>DAY(Tabla1[[#This Row],[FECHA]])</f>
        <v>28</v>
      </c>
      <c r="E995" s="26" t="e">
        <f>#REF!-#REF!</f>
        <v>#REF!</v>
      </c>
      <c r="F995" s="26" t="e">
        <f>#REF!-#REF!</f>
        <v>#REF!</v>
      </c>
      <c r="G995" s="26"/>
      <c r="H9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5" s="26">
        <f>('[1]Contadores Por Turno 2026'!C997-'[1]Contadores Por Turno 2026'!C996)*10</f>
        <v>0</v>
      </c>
      <c r="J995" s="57">
        <f>Tabla1[[#This Row],[ENTRADA RO 1 (m3)]]</f>
        <v>0</v>
      </c>
      <c r="K995" s="57">
        <f>Tabla1[[#This Row],[RECHAZO ETAPA 1 (m3)]]</f>
        <v>0</v>
      </c>
      <c r="L995" s="57">
        <f>Tabla1[[#This Row],[PERMEADO ETAPA 1  (m3)]]</f>
        <v>0</v>
      </c>
      <c r="M995" s="56" t="e">
        <f>1-(Tabla1[[#This Row],[VOLUMEN ENVIADO A RO (m3)]]-Tabla1[[#This Row],[VOLUMEN ENVIADO PERMEADO RO (m3)]])/Tabla1[[#This Row],[VOLUMEN ENVIADO A RO (m3)]]</f>
        <v>#DIV/0!</v>
      </c>
      <c r="N995" s="57">
        <f>('[1]Contadores Por Turno 2026'!N997-'[1]Contadores Por Turno 2026'!N996)/1000</f>
        <v>0</v>
      </c>
      <c r="O995" s="57">
        <f>('[1]Contadores Por Turno 2026'!O997-'[1]Contadores Por Turno 2026'!O996)</f>
        <v>0</v>
      </c>
      <c r="P995" s="57">
        <f>+Tabla1[[#This Row],[ENTRADA RO 1 (m3)]]-Tabla1[[#This Row],[PERMEADO ETAPA 1  (m3)]]</f>
        <v>0</v>
      </c>
      <c r="Q995" s="56" t="e">
        <f>1-(Tabla1[[#This Row],[VOLUMEN ENVIADO A RO (m3)]]-Tabla1[[#This Row],[VOLUMEN ENVIADO PERMEADO RO (m3)]])/Tabla1[[#This Row],[VOLUMEN ENVIADO A RO (m3)]]</f>
        <v>#DIV/0!</v>
      </c>
      <c r="R995" s="57">
        <v>0</v>
      </c>
      <c r="S995" s="57" t="e">
        <f>((#REF!-#REF!))</f>
        <v>#REF!</v>
      </c>
      <c r="T995" s="57" t="e">
        <f>Tabla1[[#This Row],[ENTRADA ETAPA 2 (m3)]]-Tabla1[[#This Row],[PERMEADO ETAPA 2 (m3)]]</f>
        <v>#REF!</v>
      </c>
      <c r="U995" s="56" t="s">
        <v>18</v>
      </c>
      <c r="V995" s="57">
        <f>Tabla1[[#This Row],[VOLUMEN ENVIADO PERMEADO RO (m3)]]</f>
        <v>0</v>
      </c>
      <c r="W995" s="101" t="e">
        <f>Tabla1[[#This Row],[TOTAL CONSUMO AGUA LIMPIA PRODUCCIÓN (m3)]]+Tabla1[[#This Row],[TOTAL CONSUMO AGUA RECHAZO PRODUCCIÓN (m3)]]</f>
        <v>#REF!</v>
      </c>
      <c r="X9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5" s="101">
        <v>0</v>
      </c>
      <c r="Z995" s="101"/>
      <c r="AA995" s="101" t="e">
        <f>+Tabla1[[#This Row],[VOLUMEN CONSUMO AGUA LIMPIA TINTORERIA (m3)]]</f>
        <v>#REF!</v>
      </c>
      <c r="AB995" s="104" t="e">
        <f>Tabla1[[#This Row],[VOLUMEN CONSUMO AGUA LIMPIA TINTORERIA (m3)]]/Tabla1[[#This Row],[TOTAL CONSUMO AGUA PRODUCCIÓN (m3)]]</f>
        <v>#REF!</v>
      </c>
      <c r="AC995" s="101" t="e">
        <f>Tabla1[[#This Row],[TOTAL CONSUMO AGUA LIMPIA PRODUCCIÓN (m3)]]-Tabla1[[#This Row],[VOLUMEN CONSUMO AGUA LIMPIA LAVANDERIA (m3)]]</f>
        <v>#REF!</v>
      </c>
      <c r="AD995" s="101">
        <v>0</v>
      </c>
      <c r="AE995" s="105"/>
      <c r="AF995" s="105">
        <v>65</v>
      </c>
      <c r="AG995" s="105">
        <v>45</v>
      </c>
      <c r="AH995" s="105">
        <f>Tabla1[[#This Row],[VOLUMEN CONSUMO AGUA LIMPIA LAVANDERIA (m3)]]</f>
        <v>0</v>
      </c>
      <c r="AI995" s="104" t="e">
        <f>Tabla1[[#This Row],[VOLUMEN CONSUMO AGUA LIMPIA LAVANDERIA (m3)]]/Tabla1[[#This Row],[TOTAL CONSUMO AGUA PRODUCCIÓN (m3)]]</f>
        <v>#REF!</v>
      </c>
      <c r="AJ995" s="105">
        <f>'[1]Contadores Por Turno 2026'!D997-'[1]Contadores Por Turno 2026'!D996</f>
        <v>0</v>
      </c>
      <c r="AK995" s="105">
        <v>0</v>
      </c>
      <c r="AL995" s="105"/>
      <c r="AM995" s="105">
        <v>19</v>
      </c>
      <c r="AN995" s="105">
        <v>0</v>
      </c>
      <c r="AO995" s="218">
        <f>'[1]Contadores Por Turno 2026'!R997-'[1]Contadores Por Turno 2026'!R996</f>
        <v>0</v>
      </c>
      <c r="AP995" s="104" t="str">
        <f t="shared" si="9"/>
        <v>%</v>
      </c>
      <c r="AQ995" s="218">
        <v>0</v>
      </c>
      <c r="AR995" s="218">
        <v>8</v>
      </c>
      <c r="AS995" s="105">
        <f>'[1]Contadores Por Turno 2026'!L997-'[1]Contadores Por Turno 2026'!L996</f>
        <v>0</v>
      </c>
      <c r="AT995" s="218" t="e">
        <f>#REF!-#REF!</f>
        <v>#REF!</v>
      </c>
      <c r="AU995" s="102">
        <f>'[1]Contadores Por Turno 2026'!U997-'[1]Contadores Por Turno 2026'!U996</f>
        <v>0</v>
      </c>
      <c r="AV995" s="102">
        <f>'[1]Contadores Por Turno 2026'!V997-'[1]Contadores Por Turno 2026'!V996</f>
        <v>0</v>
      </c>
      <c r="AW995" s="102">
        <f>'[1]Contadores Por Turno 2026'!W997-'[1]Contadores Por Turno 2026'!W996</f>
        <v>0</v>
      </c>
      <c r="AX995" s="102"/>
      <c r="AY995" s="345">
        <f>('[1]Contadores Por Turno 2026'!AD997-'[1]Contadores Por Turno 2026'!AD996)</f>
        <v>0</v>
      </c>
      <c r="AZ995" s="345">
        <f>('[1]Contadores Por Turno 2026'!S997-'[1]Contadores Por Turno 2026'!S996)/1000</f>
        <v>0</v>
      </c>
      <c r="BA995" s="225"/>
      <c r="BB995" s="4"/>
    </row>
    <row r="996" spans="1:54" ht="15.75" thickBot="1" x14ac:dyDescent="0.3">
      <c r="A996" s="23">
        <f>+A995</f>
        <v>46354</v>
      </c>
      <c r="B996" s="17">
        <v>2</v>
      </c>
      <c r="C996" s="17">
        <f>WEEKNUM(Tabla1[[#This Row],[FECHA]],2)</f>
        <v>48</v>
      </c>
      <c r="D996" s="17">
        <f>DAY(Tabla1[[#This Row],[FECHA]])</f>
        <v>28</v>
      </c>
      <c r="E996" s="17" t="e">
        <f>#REF!-#REF!</f>
        <v>#REF!</v>
      </c>
      <c r="F996" s="17" t="e">
        <f>#REF!-#REF!</f>
        <v>#REF!</v>
      </c>
      <c r="H99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6" s="17">
        <f>('[1]Contadores Por Turno 2026'!C998-'[1]Contadores Por Turno 2026'!C997)*10</f>
        <v>0</v>
      </c>
      <c r="J996" s="59">
        <f>Tabla1[[#This Row],[ENTRADA RO 1 (m3)]]</f>
        <v>0</v>
      </c>
      <c r="K996" s="59">
        <f>Tabla1[[#This Row],[RECHAZO ETAPA 1 (m3)]]</f>
        <v>0</v>
      </c>
      <c r="L996" s="59">
        <f>Tabla1[[#This Row],[PERMEADO ETAPA 1  (m3)]]</f>
        <v>0</v>
      </c>
      <c r="M996" s="58" t="e">
        <f>1-(Tabla1[[#This Row],[VOLUMEN ENVIADO A RO (m3)]]-Tabla1[[#This Row],[VOLUMEN ENVIADO PERMEADO RO (m3)]])/Tabla1[[#This Row],[VOLUMEN ENVIADO A RO (m3)]]</f>
        <v>#DIV/0!</v>
      </c>
      <c r="N996" s="59">
        <f>('[1]Contadores Por Turno 2026'!N998-'[1]Contadores Por Turno 2026'!N997)/1000</f>
        <v>0</v>
      </c>
      <c r="O996" s="59">
        <f>('[1]Contadores Por Turno 2026'!O998-'[1]Contadores Por Turno 2026'!O997)</f>
        <v>0</v>
      </c>
      <c r="P996" s="59">
        <f>+Tabla1[[#This Row],[ENTRADA RO 1 (m3)]]-Tabla1[[#This Row],[PERMEADO ETAPA 1  (m3)]]</f>
        <v>0</v>
      </c>
      <c r="Q996" s="58" t="e">
        <f>1-(Tabla1[[#This Row],[VOLUMEN ENVIADO A RO (m3)]]-Tabla1[[#This Row],[VOLUMEN ENVIADO PERMEADO RO (m3)]])/Tabla1[[#This Row],[VOLUMEN ENVIADO A RO (m3)]]</f>
        <v>#DIV/0!</v>
      </c>
      <c r="R996" s="59">
        <v>0</v>
      </c>
      <c r="S996" s="59" t="e">
        <f>((#REF!-#REF!))</f>
        <v>#REF!</v>
      </c>
      <c r="T996" s="59" t="e">
        <f>Tabla1[[#This Row],[ENTRADA ETAPA 2 (m3)]]-Tabla1[[#This Row],[PERMEADO ETAPA 2 (m3)]]</f>
        <v>#REF!</v>
      </c>
      <c r="U996" s="58" t="s">
        <v>18</v>
      </c>
      <c r="V996" s="59">
        <f>Tabla1[[#This Row],[VOLUMEN ENVIADO PERMEADO RO (m3)]]</f>
        <v>0</v>
      </c>
      <c r="W996" s="106" t="e">
        <f>Tabla1[[#This Row],[TOTAL CONSUMO AGUA LIMPIA PRODUCCIÓN (m3)]]+Tabla1[[#This Row],[TOTAL CONSUMO AGUA RECHAZO PRODUCCIÓN (m3)]]</f>
        <v>#REF!</v>
      </c>
      <c r="X9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6" s="106">
        <v>0</v>
      </c>
      <c r="Z996" s="106">
        <v>1484</v>
      </c>
      <c r="AA996" s="106" t="e">
        <f>+Tabla1[[#This Row],[VOLUMEN CONSUMO AGUA LIMPIA TINTORERIA (m3)]]</f>
        <v>#REF!</v>
      </c>
      <c r="AB996" s="104" t="e">
        <f>Tabla1[[#This Row],[VOLUMEN CONSUMO AGUA LIMPIA TINTORERIA (m3)]]/Tabla1[[#This Row],[TOTAL CONSUMO AGUA PRODUCCIÓN (m3)]]</f>
        <v>#REF!</v>
      </c>
      <c r="AC996" s="106" t="e">
        <f>Tabla1[[#This Row],[TOTAL CONSUMO AGUA LIMPIA PRODUCCIÓN (m3)]]-Tabla1[[#This Row],[VOLUMEN CONSUMO AGUA LIMPIA LAVANDERIA (m3)]]</f>
        <v>#REF!</v>
      </c>
      <c r="AD996" s="106">
        <v>0</v>
      </c>
      <c r="AE996" s="110"/>
      <c r="AF996" s="110">
        <v>65</v>
      </c>
      <c r="AG996" s="110">
        <v>45</v>
      </c>
      <c r="AH996" s="110">
        <f>Tabla1[[#This Row],[VOLUMEN CONSUMO AGUA LIMPIA LAVANDERIA (m3)]]</f>
        <v>0</v>
      </c>
      <c r="AI996" s="104" t="e">
        <f>Tabla1[[#This Row],[VOLUMEN CONSUMO AGUA LIMPIA LAVANDERIA (m3)]]/Tabla1[[#This Row],[TOTAL CONSUMO AGUA PRODUCCIÓN (m3)]]</f>
        <v>#REF!</v>
      </c>
      <c r="AJ996" s="110">
        <f>'[1]Contadores Por Turno 2026'!D998-'[1]Contadores Por Turno 2026'!D997</f>
        <v>0</v>
      </c>
      <c r="AK996" s="110">
        <v>0</v>
      </c>
      <c r="AL996" s="110"/>
      <c r="AM996" s="110">
        <v>19</v>
      </c>
      <c r="AN996" s="110">
        <v>0</v>
      </c>
      <c r="AO996" s="219">
        <f>'[1]Contadores Por Turno 2026'!R998-'[1]Contadores Por Turno 2026'!R997</f>
        <v>0</v>
      </c>
      <c r="AP996" s="109" t="str">
        <f t="shared" si="9"/>
        <v>%</v>
      </c>
      <c r="AQ996" s="219">
        <v>620</v>
      </c>
      <c r="AR996" s="219">
        <v>8</v>
      </c>
      <c r="AS996" s="110">
        <f>'[1]Contadores Por Turno 2026'!L998-'[1]Contadores Por Turno 2026'!L997</f>
        <v>0</v>
      </c>
      <c r="AT996" s="219" t="e">
        <f>#REF!-#REF!</f>
        <v>#REF!</v>
      </c>
      <c r="AU996" s="107">
        <f>'[1]Contadores Por Turno 2026'!U998-'[1]Contadores Por Turno 2026'!U997</f>
        <v>0</v>
      </c>
      <c r="AV996" s="107">
        <f>'[1]Contadores Por Turno 2026'!V998-'[1]Contadores Por Turno 2026'!V997</f>
        <v>0</v>
      </c>
      <c r="AW996" s="107">
        <f>'[1]Contadores Por Turno 2026'!W998-'[1]Contadores Por Turno 2026'!W997</f>
        <v>0</v>
      </c>
      <c r="AX996" s="107"/>
      <c r="AY996" s="346">
        <f>('[1]Contadores Por Turno 2026'!AD998-'[1]Contadores Por Turno 2026'!AD997)</f>
        <v>0</v>
      </c>
      <c r="AZ996" s="346">
        <f>('[1]Contadores Por Turno 2026'!S998-'[1]Contadores Por Turno 2026'!S997)/1000</f>
        <v>0</v>
      </c>
      <c r="BA996" s="225"/>
      <c r="BB996" s="4"/>
    </row>
    <row r="997" spans="1:54" ht="15.75" thickBot="1" x14ac:dyDescent="0.3">
      <c r="A997" s="27">
        <f>+A996</f>
        <v>46354</v>
      </c>
      <c r="B997" s="28">
        <v>3</v>
      </c>
      <c r="C997" s="28">
        <f>WEEKNUM(Tabla1[[#This Row],[FECHA]],2)</f>
        <v>48</v>
      </c>
      <c r="D997" s="28">
        <f>DAY(Tabla1[[#This Row],[FECHA]])</f>
        <v>28</v>
      </c>
      <c r="E997" s="28" t="e">
        <f>#REF!-#REF!</f>
        <v>#REF!</v>
      </c>
      <c r="F997" s="28" t="e">
        <f>#REF!-#REF!</f>
        <v>#REF!</v>
      </c>
      <c r="G997" s="28"/>
      <c r="H99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7" s="28">
        <f>('[1]Contadores Por Turno 2026'!C999-'[1]Contadores Por Turno 2026'!C998)*10</f>
        <v>0</v>
      </c>
      <c r="J997" s="61">
        <f>Tabla1[[#This Row],[ENTRADA RO 1 (m3)]]</f>
        <v>0</v>
      </c>
      <c r="K997" s="61">
        <f>Tabla1[[#This Row],[RECHAZO ETAPA 1 (m3)]]</f>
        <v>0</v>
      </c>
      <c r="L997" s="61">
        <f>Tabla1[[#This Row],[PERMEADO ETAPA 1  (m3)]]</f>
        <v>0</v>
      </c>
      <c r="M997" s="60" t="e">
        <f>1-(Tabla1[[#This Row],[VOLUMEN ENVIADO A RO (m3)]]-Tabla1[[#This Row],[VOLUMEN ENVIADO PERMEADO RO (m3)]])/Tabla1[[#This Row],[VOLUMEN ENVIADO A RO (m3)]]</f>
        <v>#DIV/0!</v>
      </c>
      <c r="N997" s="61">
        <f>('[1]Contadores Por Turno 2026'!N999-'[1]Contadores Por Turno 2026'!N998)/1000</f>
        <v>0</v>
      </c>
      <c r="O997" s="61">
        <f>('[1]Contadores Por Turno 2026'!O999-'[1]Contadores Por Turno 2026'!O998)</f>
        <v>0</v>
      </c>
      <c r="P997" s="61">
        <f>+Tabla1[[#This Row],[ENTRADA RO 1 (m3)]]-Tabla1[[#This Row],[PERMEADO ETAPA 1  (m3)]]</f>
        <v>0</v>
      </c>
      <c r="Q997" s="60" t="e">
        <f>1-(Tabla1[[#This Row],[VOLUMEN ENVIADO A RO (m3)]]-Tabla1[[#This Row],[VOLUMEN ENVIADO PERMEADO RO (m3)]])/Tabla1[[#This Row],[VOLUMEN ENVIADO A RO (m3)]]</f>
        <v>#DIV/0!</v>
      </c>
      <c r="R997" s="61">
        <v>0</v>
      </c>
      <c r="S997" s="61" t="e">
        <f>((#REF!-#REF!))</f>
        <v>#REF!</v>
      </c>
      <c r="T997" s="61" t="e">
        <f>Tabla1[[#This Row],[ENTRADA ETAPA 2 (m3)]]-Tabla1[[#This Row],[PERMEADO ETAPA 2 (m3)]]</f>
        <v>#REF!</v>
      </c>
      <c r="U997" s="60" t="s">
        <v>18</v>
      </c>
      <c r="V997" s="61">
        <f>Tabla1[[#This Row],[VOLUMEN ENVIADO PERMEADO RO (m3)]]</f>
        <v>0</v>
      </c>
      <c r="W997" s="111" t="e">
        <f>Tabla1[[#This Row],[TOTAL CONSUMO AGUA LIMPIA PRODUCCIÓN (m3)]]+Tabla1[[#This Row],[TOTAL CONSUMO AGUA RECHAZO PRODUCCIÓN (m3)]]</f>
        <v>#REF!</v>
      </c>
      <c r="X99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7" s="111">
        <v>0</v>
      </c>
      <c r="Z997" s="111"/>
      <c r="AA997" s="111" t="e">
        <f>+Tabla1[[#This Row],[VOLUMEN CONSUMO AGUA LIMPIA TINTORERIA (m3)]]</f>
        <v>#REF!</v>
      </c>
      <c r="AB997" s="104" t="e">
        <f>Tabla1[[#This Row],[VOLUMEN CONSUMO AGUA LIMPIA TINTORERIA (m3)]]/Tabla1[[#This Row],[TOTAL CONSUMO AGUA PRODUCCIÓN (m3)]]</f>
        <v>#REF!</v>
      </c>
      <c r="AC997" s="111" t="e">
        <f>Tabla1[[#This Row],[TOTAL CONSUMO AGUA LIMPIA PRODUCCIÓN (m3)]]-Tabla1[[#This Row],[VOLUMEN CONSUMO AGUA LIMPIA LAVANDERIA (m3)]]</f>
        <v>#REF!</v>
      </c>
      <c r="AD997" s="111">
        <v>0</v>
      </c>
      <c r="AE997" s="115"/>
      <c r="AF997" s="115">
        <v>65</v>
      </c>
      <c r="AG997" s="115">
        <v>45</v>
      </c>
      <c r="AH997" s="115">
        <f>Tabla1[[#This Row],[VOLUMEN CONSUMO AGUA LIMPIA LAVANDERIA (m3)]]</f>
        <v>0</v>
      </c>
      <c r="AI997" s="104" t="e">
        <f>Tabla1[[#This Row],[VOLUMEN CONSUMO AGUA LIMPIA LAVANDERIA (m3)]]/Tabla1[[#This Row],[TOTAL CONSUMO AGUA PRODUCCIÓN (m3)]]</f>
        <v>#REF!</v>
      </c>
      <c r="AJ997" s="115">
        <f>'[1]Contadores Por Turno 2026'!D999-'[1]Contadores Por Turno 2026'!D998</f>
        <v>0</v>
      </c>
      <c r="AK997" s="115">
        <v>0</v>
      </c>
      <c r="AL997" s="115"/>
      <c r="AM997" s="115">
        <v>19</v>
      </c>
      <c r="AN997" s="115">
        <v>0</v>
      </c>
      <c r="AO997" s="220">
        <f>'[1]Contadores Por Turno 2026'!R999-'[1]Contadores Por Turno 2026'!R998</f>
        <v>0</v>
      </c>
      <c r="AP997" s="114" t="str">
        <f t="shared" si="9"/>
        <v>%</v>
      </c>
      <c r="AQ997" s="220">
        <v>0</v>
      </c>
      <c r="AR997" s="220">
        <v>8</v>
      </c>
      <c r="AS997" s="115">
        <f>'[1]Contadores Por Turno 2026'!L999-'[1]Contadores Por Turno 2026'!L998</f>
        <v>0</v>
      </c>
      <c r="AT997" s="220" t="e">
        <f>#REF!-#REF!</f>
        <v>#REF!</v>
      </c>
      <c r="AU997" s="112">
        <f>'[1]Contadores Por Turno 2026'!U999-'[1]Contadores Por Turno 2026'!U998</f>
        <v>0</v>
      </c>
      <c r="AV997" s="112">
        <f>'[1]Contadores Por Turno 2026'!V999-'[1]Contadores Por Turno 2026'!V998</f>
        <v>0</v>
      </c>
      <c r="AW997" s="112">
        <f>'[1]Contadores Por Turno 2026'!W999-'[1]Contadores Por Turno 2026'!W998</f>
        <v>0</v>
      </c>
      <c r="AX997" s="112"/>
      <c r="AY997" s="112">
        <f>('[1]Contadores Por Turno 2026'!AD999-'[1]Contadores Por Turno 2026'!AD998)</f>
        <v>0</v>
      </c>
      <c r="AZ997" s="112">
        <f>('[1]Contadores Por Turno 2026'!S999-'[1]Contadores Por Turno 2026'!S998)/1000</f>
        <v>0</v>
      </c>
      <c r="BA997" s="225"/>
      <c r="BB997" s="4"/>
    </row>
    <row r="998" spans="1:54" ht="15.75" thickBot="1" x14ac:dyDescent="0.3">
      <c r="A998" s="25">
        <f>+A997+1</f>
        <v>46355</v>
      </c>
      <c r="B998" s="26">
        <v>1</v>
      </c>
      <c r="C998" s="26">
        <f>WEEKNUM(Tabla1[[#This Row],[FECHA]],2)</f>
        <v>48</v>
      </c>
      <c r="D998" s="26">
        <f>DAY(Tabla1[[#This Row],[FECHA]])</f>
        <v>29</v>
      </c>
      <c r="E998" s="26" t="e">
        <f>#REF!-#REF!</f>
        <v>#REF!</v>
      </c>
      <c r="F998" s="26" t="e">
        <f>#REF!-#REF!</f>
        <v>#REF!</v>
      </c>
      <c r="G998" s="26"/>
      <c r="H9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8" s="26">
        <f>('[1]Contadores Por Turno 2026'!C1000-'[1]Contadores Por Turno 2026'!C999)*10</f>
        <v>0</v>
      </c>
      <c r="J998" s="57">
        <f>Tabla1[[#This Row],[ENTRADA RO 1 (m3)]]</f>
        <v>0</v>
      </c>
      <c r="K998" s="57">
        <f>Tabla1[[#This Row],[RECHAZO ETAPA 1 (m3)]]</f>
        <v>0</v>
      </c>
      <c r="L998" s="57">
        <f>Tabla1[[#This Row],[PERMEADO ETAPA 1  (m3)]]</f>
        <v>0</v>
      </c>
      <c r="M998" s="56" t="e">
        <f>1-(Tabla1[[#This Row],[VOLUMEN ENVIADO A RO (m3)]]-Tabla1[[#This Row],[VOLUMEN ENVIADO PERMEADO RO (m3)]])/Tabla1[[#This Row],[VOLUMEN ENVIADO A RO (m3)]]</f>
        <v>#DIV/0!</v>
      </c>
      <c r="N998" s="57">
        <f>('[1]Contadores Por Turno 2026'!N1000-'[1]Contadores Por Turno 2026'!N999)/1000</f>
        <v>0</v>
      </c>
      <c r="O998" s="57">
        <f>('[1]Contadores Por Turno 2026'!O1000-'[1]Contadores Por Turno 2026'!O999)</f>
        <v>0</v>
      </c>
      <c r="P998" s="57">
        <f>+Tabla1[[#This Row],[ENTRADA RO 1 (m3)]]-Tabla1[[#This Row],[PERMEADO ETAPA 1  (m3)]]</f>
        <v>0</v>
      </c>
      <c r="Q998" s="56" t="e">
        <f>1-(Tabla1[[#This Row],[VOLUMEN ENVIADO A RO (m3)]]-Tabla1[[#This Row],[VOLUMEN ENVIADO PERMEADO RO (m3)]])/Tabla1[[#This Row],[VOLUMEN ENVIADO A RO (m3)]]</f>
        <v>#DIV/0!</v>
      </c>
      <c r="R998" s="57">
        <v>0</v>
      </c>
      <c r="S998" s="57" t="e">
        <f>((#REF!-#REF!))</f>
        <v>#REF!</v>
      </c>
      <c r="T998" s="57" t="e">
        <f>Tabla1[[#This Row],[ENTRADA ETAPA 2 (m3)]]-Tabla1[[#This Row],[PERMEADO ETAPA 2 (m3)]]</f>
        <v>#REF!</v>
      </c>
      <c r="U998" s="56" t="s">
        <v>18</v>
      </c>
      <c r="V998" s="57">
        <f>Tabla1[[#This Row],[VOLUMEN ENVIADO PERMEADO RO (m3)]]</f>
        <v>0</v>
      </c>
      <c r="W998" s="101" t="e">
        <f>Tabla1[[#This Row],[TOTAL CONSUMO AGUA LIMPIA PRODUCCIÓN (m3)]]+Tabla1[[#This Row],[TOTAL CONSUMO AGUA RECHAZO PRODUCCIÓN (m3)]]</f>
        <v>#REF!</v>
      </c>
      <c r="X9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8" s="101">
        <v>0</v>
      </c>
      <c r="Z998" s="101"/>
      <c r="AA998" s="101" t="e">
        <f>+Tabla1[[#This Row],[VOLUMEN CONSUMO AGUA LIMPIA TINTORERIA (m3)]]</f>
        <v>#REF!</v>
      </c>
      <c r="AB998" s="104" t="e">
        <f>Tabla1[[#This Row],[VOLUMEN CONSUMO AGUA LIMPIA TINTORERIA (m3)]]/Tabla1[[#This Row],[TOTAL CONSUMO AGUA PRODUCCIÓN (m3)]]</f>
        <v>#REF!</v>
      </c>
      <c r="AC998" s="101" t="e">
        <f>Tabla1[[#This Row],[TOTAL CONSUMO AGUA LIMPIA PRODUCCIÓN (m3)]]-Tabla1[[#This Row],[VOLUMEN CONSUMO AGUA LIMPIA LAVANDERIA (m3)]]</f>
        <v>#REF!</v>
      </c>
      <c r="AD998" s="101">
        <v>0</v>
      </c>
      <c r="AE998" s="105"/>
      <c r="AF998" s="105">
        <v>65</v>
      </c>
      <c r="AG998" s="105">
        <v>45</v>
      </c>
      <c r="AH998" s="105">
        <f>Tabla1[[#This Row],[VOLUMEN CONSUMO AGUA LIMPIA LAVANDERIA (m3)]]</f>
        <v>0</v>
      </c>
      <c r="AI998" s="104" t="e">
        <f>Tabla1[[#This Row],[VOLUMEN CONSUMO AGUA LIMPIA LAVANDERIA (m3)]]/Tabla1[[#This Row],[TOTAL CONSUMO AGUA PRODUCCIÓN (m3)]]</f>
        <v>#REF!</v>
      </c>
      <c r="AJ998" s="105">
        <f>'[1]Contadores Por Turno 2026'!D1000-'[1]Contadores Por Turno 2026'!D999</f>
        <v>0</v>
      </c>
      <c r="AK998" s="105">
        <v>0</v>
      </c>
      <c r="AL998" s="105"/>
      <c r="AM998" s="105">
        <v>19</v>
      </c>
      <c r="AN998" s="105">
        <v>0</v>
      </c>
      <c r="AO998" s="218">
        <f>'[1]Contadores Por Turno 2026'!R1000-'[1]Contadores Por Turno 2026'!R999</f>
        <v>0</v>
      </c>
      <c r="AP998" s="104" t="str">
        <f t="shared" si="9"/>
        <v>%</v>
      </c>
      <c r="AQ998" s="218">
        <v>0</v>
      </c>
      <c r="AR998" s="218">
        <v>8</v>
      </c>
      <c r="AS998" s="105">
        <f>'[1]Contadores Por Turno 2026'!L1000-'[1]Contadores Por Turno 2026'!L999</f>
        <v>0</v>
      </c>
      <c r="AT998" s="218" t="e">
        <f>#REF!-#REF!</f>
        <v>#REF!</v>
      </c>
      <c r="AU998" s="102">
        <f>'[1]Contadores Por Turno 2026'!U1000-'[1]Contadores Por Turno 2026'!U999</f>
        <v>0</v>
      </c>
      <c r="AV998" s="102">
        <f>'[1]Contadores Por Turno 2026'!V1000-'[1]Contadores Por Turno 2026'!V999</f>
        <v>0</v>
      </c>
      <c r="AW998" s="102">
        <f>'[1]Contadores Por Turno 2026'!W1000-'[1]Contadores Por Turno 2026'!W999</f>
        <v>0</v>
      </c>
      <c r="AX998" s="102"/>
      <c r="AY998" s="345">
        <f>('[1]Contadores Por Turno 2026'!AD1000-'[1]Contadores Por Turno 2026'!AD999)</f>
        <v>0</v>
      </c>
      <c r="AZ998" s="345">
        <f>('[1]Contadores Por Turno 2026'!S1000-'[1]Contadores Por Turno 2026'!S999)/1000</f>
        <v>0</v>
      </c>
      <c r="BA998" s="225"/>
      <c r="BB998" s="4"/>
    </row>
    <row r="999" spans="1:54" ht="15.75" thickBot="1" x14ac:dyDescent="0.3">
      <c r="A999" s="23">
        <f>+A998</f>
        <v>46355</v>
      </c>
      <c r="B999" s="17">
        <v>2</v>
      </c>
      <c r="C999" s="17">
        <f>WEEKNUM(Tabla1[[#This Row],[FECHA]],2)</f>
        <v>48</v>
      </c>
      <c r="D999" s="17">
        <f>DAY(Tabla1[[#This Row],[FECHA]])</f>
        <v>29</v>
      </c>
      <c r="E999" s="17" t="e">
        <f>#REF!-#REF!</f>
        <v>#REF!</v>
      </c>
      <c r="F999" s="17" t="e">
        <f>#REF!-#REF!</f>
        <v>#REF!</v>
      </c>
      <c r="H99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9" s="17">
        <f>('[1]Contadores Por Turno 2026'!C1001-'[1]Contadores Por Turno 2026'!C1000)*10</f>
        <v>0</v>
      </c>
      <c r="J999" s="59">
        <f>Tabla1[[#This Row],[ENTRADA RO 1 (m3)]]</f>
        <v>0</v>
      </c>
      <c r="K999" s="59">
        <f>Tabla1[[#This Row],[RECHAZO ETAPA 1 (m3)]]</f>
        <v>0</v>
      </c>
      <c r="L999" s="59">
        <f>Tabla1[[#This Row],[PERMEADO ETAPA 1  (m3)]]</f>
        <v>0</v>
      </c>
      <c r="M999" s="58" t="e">
        <f>1-(Tabla1[[#This Row],[VOLUMEN ENVIADO A RO (m3)]]-Tabla1[[#This Row],[VOLUMEN ENVIADO PERMEADO RO (m3)]])/Tabla1[[#This Row],[VOLUMEN ENVIADO A RO (m3)]]</f>
        <v>#DIV/0!</v>
      </c>
      <c r="N999" s="59">
        <f>('[1]Contadores Por Turno 2026'!N1001-'[1]Contadores Por Turno 2026'!N1000)/1000</f>
        <v>0</v>
      </c>
      <c r="O999" s="59">
        <f>('[1]Contadores Por Turno 2026'!O1001-'[1]Contadores Por Turno 2026'!O1000)</f>
        <v>0</v>
      </c>
      <c r="P999" s="59">
        <f>+Tabla1[[#This Row],[ENTRADA RO 1 (m3)]]-Tabla1[[#This Row],[PERMEADO ETAPA 1  (m3)]]</f>
        <v>0</v>
      </c>
      <c r="Q999" s="58" t="e">
        <f>1-(Tabla1[[#This Row],[VOLUMEN ENVIADO A RO (m3)]]-Tabla1[[#This Row],[VOLUMEN ENVIADO PERMEADO RO (m3)]])/Tabla1[[#This Row],[VOLUMEN ENVIADO A RO (m3)]]</f>
        <v>#DIV/0!</v>
      </c>
      <c r="R999" s="59">
        <v>0</v>
      </c>
      <c r="S999" s="59" t="e">
        <f>((#REF!-#REF!))</f>
        <v>#REF!</v>
      </c>
      <c r="T999" s="59" t="e">
        <f>Tabla1[[#This Row],[ENTRADA ETAPA 2 (m3)]]-Tabla1[[#This Row],[PERMEADO ETAPA 2 (m3)]]</f>
        <v>#REF!</v>
      </c>
      <c r="U999" s="58" t="s">
        <v>18</v>
      </c>
      <c r="V999" s="59">
        <f>Tabla1[[#This Row],[VOLUMEN ENVIADO PERMEADO RO (m3)]]</f>
        <v>0</v>
      </c>
      <c r="W999" s="106" t="e">
        <f>Tabla1[[#This Row],[TOTAL CONSUMO AGUA LIMPIA PRODUCCIÓN (m3)]]+Tabla1[[#This Row],[TOTAL CONSUMO AGUA RECHAZO PRODUCCIÓN (m3)]]</f>
        <v>#REF!</v>
      </c>
      <c r="X9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9" s="106">
        <v>0</v>
      </c>
      <c r="Z999" s="106">
        <v>1300</v>
      </c>
      <c r="AA999" s="106" t="e">
        <f>+Tabla1[[#This Row],[VOLUMEN CONSUMO AGUA LIMPIA TINTORERIA (m3)]]</f>
        <v>#REF!</v>
      </c>
      <c r="AB999" s="104" t="e">
        <f>Tabla1[[#This Row],[VOLUMEN CONSUMO AGUA LIMPIA TINTORERIA (m3)]]/Tabla1[[#This Row],[TOTAL CONSUMO AGUA PRODUCCIÓN (m3)]]</f>
        <v>#REF!</v>
      </c>
      <c r="AC999" s="106" t="e">
        <f>Tabla1[[#This Row],[TOTAL CONSUMO AGUA LIMPIA PRODUCCIÓN (m3)]]-Tabla1[[#This Row],[VOLUMEN CONSUMO AGUA LIMPIA LAVANDERIA (m3)]]</f>
        <v>#REF!</v>
      </c>
      <c r="AD999" s="106">
        <v>0</v>
      </c>
      <c r="AE999" s="110"/>
      <c r="AF999" s="110">
        <v>65</v>
      </c>
      <c r="AG999" s="110">
        <v>45</v>
      </c>
      <c r="AH999" s="110">
        <f>Tabla1[[#This Row],[VOLUMEN CONSUMO AGUA LIMPIA LAVANDERIA (m3)]]</f>
        <v>0</v>
      </c>
      <c r="AI999" s="104" t="e">
        <f>Tabla1[[#This Row],[VOLUMEN CONSUMO AGUA LIMPIA LAVANDERIA (m3)]]/Tabla1[[#This Row],[TOTAL CONSUMO AGUA PRODUCCIÓN (m3)]]</f>
        <v>#REF!</v>
      </c>
      <c r="AJ999" s="110">
        <f>'[1]Contadores Por Turno 2026'!D1001-'[1]Contadores Por Turno 2026'!D1000</f>
        <v>0</v>
      </c>
      <c r="AK999" s="110">
        <v>0</v>
      </c>
      <c r="AL999" s="110"/>
      <c r="AM999" s="110">
        <v>19</v>
      </c>
      <c r="AN999" s="110">
        <v>0</v>
      </c>
      <c r="AO999" s="219">
        <f>'[1]Contadores Por Turno 2026'!R1001-'[1]Contadores Por Turno 2026'!R1000</f>
        <v>0</v>
      </c>
      <c r="AP999" s="109" t="str">
        <f t="shared" si="9"/>
        <v>%</v>
      </c>
      <c r="AQ999" s="219">
        <v>0</v>
      </c>
      <c r="AR999" s="219">
        <v>8</v>
      </c>
      <c r="AS999" s="110">
        <f>'[1]Contadores Por Turno 2026'!L1001-'[1]Contadores Por Turno 2026'!L1000</f>
        <v>0</v>
      </c>
      <c r="AT999" s="219" t="e">
        <f>#REF!-#REF!</f>
        <v>#REF!</v>
      </c>
      <c r="AU999" s="107">
        <f>'[1]Contadores Por Turno 2026'!U1001-'[1]Contadores Por Turno 2026'!U1000</f>
        <v>0</v>
      </c>
      <c r="AV999" s="107">
        <f>'[1]Contadores Por Turno 2026'!V1001-'[1]Contadores Por Turno 2026'!V1000</f>
        <v>0</v>
      </c>
      <c r="AW999" s="107">
        <f>'[1]Contadores Por Turno 2026'!W1001-'[1]Contadores Por Turno 2026'!W1000</f>
        <v>0</v>
      </c>
      <c r="AX999" s="107"/>
      <c r="AY999" s="346">
        <f>('[1]Contadores Por Turno 2026'!AD1001-'[1]Contadores Por Turno 2026'!AD1000)</f>
        <v>0</v>
      </c>
      <c r="AZ999" s="346">
        <f>('[1]Contadores Por Turno 2026'!S1001-'[1]Contadores Por Turno 2026'!S1000)/1000</f>
        <v>0</v>
      </c>
      <c r="BA999" s="225"/>
      <c r="BB999" s="4"/>
    </row>
    <row r="1000" spans="1:54" ht="15.75" thickBot="1" x14ac:dyDescent="0.3">
      <c r="A1000" s="27">
        <f>+A999</f>
        <v>46355</v>
      </c>
      <c r="B1000" s="28">
        <v>3</v>
      </c>
      <c r="C1000" s="28">
        <f>WEEKNUM(Tabla1[[#This Row],[FECHA]],2)</f>
        <v>48</v>
      </c>
      <c r="D1000" s="28">
        <f>DAY(Tabla1[[#This Row],[FECHA]])</f>
        <v>29</v>
      </c>
      <c r="E1000" s="28" t="e">
        <f>#REF!-#REF!</f>
        <v>#REF!</v>
      </c>
      <c r="F1000" s="28" t="e">
        <f>#REF!-#REF!</f>
        <v>#REF!</v>
      </c>
      <c r="G1000" s="28"/>
      <c r="H100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0" s="28">
        <f>('[1]Contadores Por Turno 2026'!C1002-'[1]Contadores Por Turno 2026'!C1001)*10</f>
        <v>0</v>
      </c>
      <c r="J1000" s="61">
        <f>Tabla1[[#This Row],[ENTRADA RO 1 (m3)]]</f>
        <v>0</v>
      </c>
      <c r="K1000" s="61">
        <f>Tabla1[[#This Row],[RECHAZO ETAPA 1 (m3)]]</f>
        <v>0</v>
      </c>
      <c r="L1000" s="61">
        <f>Tabla1[[#This Row],[PERMEADO ETAPA 1  (m3)]]</f>
        <v>0</v>
      </c>
      <c r="M1000" s="60" t="e">
        <f>1-(Tabla1[[#This Row],[VOLUMEN ENVIADO A RO (m3)]]-Tabla1[[#This Row],[VOLUMEN ENVIADO PERMEADO RO (m3)]])/Tabla1[[#This Row],[VOLUMEN ENVIADO A RO (m3)]]</f>
        <v>#DIV/0!</v>
      </c>
      <c r="N1000" s="61">
        <f>('[1]Contadores Por Turno 2026'!N1002-'[1]Contadores Por Turno 2026'!N1001)/1000</f>
        <v>0</v>
      </c>
      <c r="O1000" s="61">
        <f>('[1]Contadores Por Turno 2026'!O1002-'[1]Contadores Por Turno 2026'!O1001)</f>
        <v>0</v>
      </c>
      <c r="P1000" s="61">
        <f>+Tabla1[[#This Row],[ENTRADA RO 1 (m3)]]-Tabla1[[#This Row],[PERMEADO ETAPA 1  (m3)]]</f>
        <v>0</v>
      </c>
      <c r="Q1000" s="60" t="e">
        <f>1-(Tabla1[[#This Row],[VOLUMEN ENVIADO A RO (m3)]]-Tabla1[[#This Row],[VOLUMEN ENVIADO PERMEADO RO (m3)]])/Tabla1[[#This Row],[VOLUMEN ENVIADO A RO (m3)]]</f>
        <v>#DIV/0!</v>
      </c>
      <c r="R1000" s="61">
        <v>0</v>
      </c>
      <c r="S1000" s="61" t="e">
        <f>((#REF!-#REF!))</f>
        <v>#REF!</v>
      </c>
      <c r="T1000" s="61" t="e">
        <f>Tabla1[[#This Row],[ENTRADA ETAPA 2 (m3)]]-Tabla1[[#This Row],[PERMEADO ETAPA 2 (m3)]]</f>
        <v>#REF!</v>
      </c>
      <c r="U1000" s="60" t="s">
        <v>18</v>
      </c>
      <c r="V1000" s="61">
        <f>Tabla1[[#This Row],[VOLUMEN ENVIADO PERMEADO RO (m3)]]</f>
        <v>0</v>
      </c>
      <c r="W1000" s="111" t="e">
        <f>Tabla1[[#This Row],[TOTAL CONSUMO AGUA LIMPIA PRODUCCIÓN (m3)]]+Tabla1[[#This Row],[TOTAL CONSUMO AGUA RECHAZO PRODUCCIÓN (m3)]]</f>
        <v>#REF!</v>
      </c>
      <c r="X100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1000" s="111">
        <v>0</v>
      </c>
      <c r="Z1000" s="111"/>
      <c r="AA1000" s="111" t="e">
        <f>+Tabla1[[#This Row],[VOLUMEN CONSUMO AGUA LIMPIA TINTORERIA (m3)]]</f>
        <v>#REF!</v>
      </c>
      <c r="AB1000" s="104" t="e">
        <f>Tabla1[[#This Row],[VOLUMEN CONSUMO AGUA LIMPIA TINTORERIA (m3)]]/Tabla1[[#This Row],[TOTAL CONSUMO AGUA PRODUCCIÓN (m3)]]</f>
        <v>#REF!</v>
      </c>
      <c r="AC1000" s="111" t="e">
        <f>Tabla1[[#This Row],[TOTAL CONSUMO AGUA LIMPIA PRODUCCIÓN (m3)]]-Tabla1[[#This Row],[VOLUMEN CONSUMO AGUA LIMPIA LAVANDERIA (m3)]]</f>
        <v>#REF!</v>
      </c>
      <c r="AD1000" s="111">
        <v>0</v>
      </c>
      <c r="AE1000" s="115"/>
      <c r="AF1000" s="115">
        <v>65</v>
      </c>
      <c r="AG1000" s="115">
        <v>45</v>
      </c>
      <c r="AH1000" s="115">
        <f>Tabla1[[#This Row],[VOLUMEN CONSUMO AGUA LIMPIA LAVANDERIA (m3)]]</f>
        <v>0</v>
      </c>
      <c r="AI1000" s="104" t="e">
        <f>Tabla1[[#This Row],[VOLUMEN CONSUMO AGUA LIMPIA LAVANDERIA (m3)]]/Tabla1[[#This Row],[TOTAL CONSUMO AGUA PRODUCCIÓN (m3)]]</f>
        <v>#REF!</v>
      </c>
      <c r="AJ1000" s="115">
        <f>'[1]Contadores Por Turno 2026'!D1002-'[1]Contadores Por Turno 2026'!D1001</f>
        <v>0</v>
      </c>
      <c r="AK1000" s="115">
        <v>0</v>
      </c>
      <c r="AL1000" s="115"/>
      <c r="AM1000" s="115">
        <v>19</v>
      </c>
      <c r="AN1000" s="115">
        <v>0</v>
      </c>
      <c r="AO1000" s="220">
        <f>'[1]Contadores Por Turno 2026'!R1002-'[1]Contadores Por Turno 2026'!R1001</f>
        <v>0</v>
      </c>
      <c r="AP1000" s="114" t="str">
        <f t="shared" si="9"/>
        <v>%</v>
      </c>
      <c r="AQ1000" s="220">
        <v>0</v>
      </c>
      <c r="AR1000" s="220">
        <v>8</v>
      </c>
      <c r="AS1000" s="115">
        <f>'[1]Contadores Por Turno 2026'!L1002-'[1]Contadores Por Turno 2026'!L1001</f>
        <v>0</v>
      </c>
      <c r="AT1000" s="220" t="e">
        <f>#REF!-#REF!</f>
        <v>#REF!</v>
      </c>
      <c r="AU1000" s="112">
        <f>'[1]Contadores Por Turno 2026'!U1002-'[1]Contadores Por Turno 2026'!U1001</f>
        <v>0</v>
      </c>
      <c r="AV1000" s="112">
        <f>'[1]Contadores Por Turno 2026'!V1002-'[1]Contadores Por Turno 2026'!V1001</f>
        <v>0</v>
      </c>
      <c r="AW1000" s="112">
        <f>'[1]Contadores Por Turno 2026'!W1002-'[1]Contadores Por Turno 2026'!W1001</f>
        <v>0</v>
      </c>
      <c r="AX1000" s="112"/>
      <c r="AY1000" s="112">
        <f>('[1]Contadores Por Turno 2026'!AD1002-'[1]Contadores Por Turno 2026'!AD1001)</f>
        <v>0</v>
      </c>
      <c r="AZ1000" s="112">
        <f>('[1]Contadores Por Turno 2026'!S1002-'[1]Contadores Por Turno 2026'!S1001)/1000</f>
        <v>0</v>
      </c>
      <c r="BA1000" s="225"/>
      <c r="BB1000" s="4"/>
    </row>
    <row r="1001" spans="1:54" ht="15.75" thickBot="1" x14ac:dyDescent="0.3">
      <c r="A1001" s="25">
        <f>+A1000+1</f>
        <v>46356</v>
      </c>
      <c r="B1001" s="26">
        <v>1</v>
      </c>
      <c r="C1001" s="26">
        <f>WEEKNUM(Tabla1[[#This Row],[FECHA]],2)</f>
        <v>49</v>
      </c>
      <c r="D1001" s="26">
        <f>DAY(Tabla1[[#This Row],[FECHA]])</f>
        <v>30</v>
      </c>
      <c r="E1001" s="26" t="e">
        <f>#REF!-#REF!</f>
        <v>#REF!</v>
      </c>
      <c r="F1001" s="26" t="e">
        <f>#REF!-#REF!</f>
        <v>#REF!</v>
      </c>
      <c r="G1001" s="26"/>
      <c r="H10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1" s="26">
        <f>('[1]Contadores Por Turno 2026'!C1003-'[1]Contadores Por Turno 2026'!C1002)*10</f>
        <v>0</v>
      </c>
      <c r="J1001" s="57">
        <f>Tabla1[[#This Row],[ENTRADA RO 1 (m3)]]</f>
        <v>0</v>
      </c>
      <c r="K1001" s="57">
        <f>Tabla1[[#This Row],[RECHAZO ETAPA 1 (m3)]]</f>
        <v>0</v>
      </c>
      <c r="L1001" s="57">
        <f>Tabla1[[#This Row],[PERMEADO ETAPA 1  (m3)]]</f>
        <v>0</v>
      </c>
      <c r="M1001" s="56" t="e">
        <f>1-(Tabla1[[#This Row],[VOLUMEN ENVIADO A RO (m3)]]-Tabla1[[#This Row],[VOLUMEN ENVIADO PERMEADO RO (m3)]])/Tabla1[[#This Row],[VOLUMEN ENVIADO A RO (m3)]]</f>
        <v>#DIV/0!</v>
      </c>
      <c r="N1001" s="57">
        <f>('[1]Contadores Por Turno 2026'!N1003-'[1]Contadores Por Turno 2026'!N1002)/1000</f>
        <v>0</v>
      </c>
      <c r="O1001" s="57">
        <f>('[1]Contadores Por Turno 2026'!O1003-'[1]Contadores Por Turno 2026'!O1002)</f>
        <v>0</v>
      </c>
      <c r="P1001" s="57">
        <f>+Tabla1[[#This Row],[ENTRADA RO 1 (m3)]]-Tabla1[[#This Row],[PERMEADO ETAPA 1  (m3)]]</f>
        <v>0</v>
      </c>
      <c r="Q1001" s="56" t="e">
        <f>1-(Tabla1[[#This Row],[VOLUMEN ENVIADO A RO (m3)]]-Tabla1[[#This Row],[VOLUMEN ENVIADO PERMEADO RO (m3)]])/Tabla1[[#This Row],[VOLUMEN ENVIADO A RO (m3)]]</f>
        <v>#DIV/0!</v>
      </c>
      <c r="R1001" s="57">
        <v>0</v>
      </c>
      <c r="S1001" s="57" t="e">
        <f>((#REF!-#REF!))</f>
        <v>#REF!</v>
      </c>
      <c r="T1001" s="57" t="e">
        <f>Tabla1[[#This Row],[ENTRADA ETAPA 2 (m3)]]-Tabla1[[#This Row],[PERMEADO ETAPA 2 (m3)]]</f>
        <v>#REF!</v>
      </c>
      <c r="U1001" s="56" t="s">
        <v>18</v>
      </c>
      <c r="V1001" s="57">
        <f>Tabla1[[#This Row],[VOLUMEN ENVIADO PERMEADO RO (m3)]]</f>
        <v>0</v>
      </c>
      <c r="W1001" s="101" t="e">
        <f>Tabla1[[#This Row],[TOTAL CONSUMO AGUA LIMPIA PRODUCCIÓN (m3)]]+Tabla1[[#This Row],[TOTAL CONSUMO AGUA RECHAZO PRODUCCIÓN (m3)]]</f>
        <v>#REF!</v>
      </c>
      <c r="X10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1001" s="101">
        <v>0</v>
      </c>
      <c r="Z1001" s="101"/>
      <c r="AA1001" s="101" t="e">
        <f>+Tabla1[[#This Row],[VOLUMEN CONSUMO AGUA LIMPIA TINTORERIA (m3)]]</f>
        <v>#REF!</v>
      </c>
      <c r="AB1001" s="104" t="e">
        <f>Tabla1[[#This Row],[VOLUMEN CONSUMO AGUA LIMPIA TINTORERIA (m3)]]/Tabla1[[#This Row],[TOTAL CONSUMO AGUA PRODUCCIÓN (m3)]]</f>
        <v>#REF!</v>
      </c>
      <c r="AC1001" s="101" t="e">
        <f>Tabla1[[#This Row],[TOTAL CONSUMO AGUA LIMPIA PRODUCCIÓN (m3)]]-Tabla1[[#This Row],[VOLUMEN CONSUMO AGUA LIMPIA LAVANDERIA (m3)]]</f>
        <v>#REF!</v>
      </c>
      <c r="AD1001" s="101">
        <v>0</v>
      </c>
      <c r="AE1001" s="105"/>
      <c r="AF1001" s="105">
        <v>65</v>
      </c>
      <c r="AG1001" s="105">
        <v>45</v>
      </c>
      <c r="AH1001" s="105">
        <f>Tabla1[[#This Row],[VOLUMEN CONSUMO AGUA LIMPIA LAVANDERIA (m3)]]</f>
        <v>0</v>
      </c>
      <c r="AI1001" s="104" t="e">
        <f>Tabla1[[#This Row],[VOLUMEN CONSUMO AGUA LIMPIA LAVANDERIA (m3)]]/Tabla1[[#This Row],[TOTAL CONSUMO AGUA PRODUCCIÓN (m3)]]</f>
        <v>#REF!</v>
      </c>
      <c r="AJ1001" s="105">
        <f>'[1]Contadores Por Turno 2026'!D1003-'[1]Contadores Por Turno 2026'!D1002</f>
        <v>0</v>
      </c>
      <c r="AK1001" s="105">
        <v>0</v>
      </c>
      <c r="AL1001" s="105"/>
      <c r="AM1001" s="105">
        <v>19</v>
      </c>
      <c r="AN1001" s="105">
        <v>0</v>
      </c>
      <c r="AO1001" s="218">
        <f>'[1]Contadores Por Turno 2026'!R1003-'[1]Contadores Por Turno 2026'!R1002</f>
        <v>0</v>
      </c>
      <c r="AP1001" s="104" t="str">
        <f t="shared" si="9"/>
        <v>%</v>
      </c>
      <c r="AQ1001" s="218">
        <v>0</v>
      </c>
      <c r="AR1001" s="218">
        <v>8</v>
      </c>
      <c r="AS1001" s="105">
        <f>'[1]Contadores Por Turno 2026'!L1003-'[1]Contadores Por Turno 2026'!L1002</f>
        <v>0</v>
      </c>
      <c r="AT1001" s="218" t="e">
        <f>#REF!-#REF!</f>
        <v>#REF!</v>
      </c>
      <c r="AU1001" s="102">
        <f>'[1]Contadores Por Turno 2026'!U1003-'[1]Contadores Por Turno 2026'!U1002</f>
        <v>0</v>
      </c>
      <c r="AV1001" s="102">
        <f>'[1]Contadores Por Turno 2026'!V1003-'[1]Contadores Por Turno 2026'!V1002</f>
        <v>0</v>
      </c>
      <c r="AW1001" s="102">
        <f>'[1]Contadores Por Turno 2026'!W1003-'[1]Contadores Por Turno 2026'!W1002</f>
        <v>0</v>
      </c>
      <c r="AX1001" s="102"/>
      <c r="AY1001" s="345">
        <f>('[1]Contadores Por Turno 2026'!AD1003-'[1]Contadores Por Turno 2026'!AD1002)</f>
        <v>0</v>
      </c>
      <c r="AZ1001" s="345">
        <f>('[1]Contadores Por Turno 2026'!S1003-'[1]Contadores Por Turno 2026'!S1002)/1000</f>
        <v>0</v>
      </c>
      <c r="BA1001" s="225"/>
      <c r="BB1001" s="4"/>
    </row>
    <row r="1002" spans="1:54" ht="15.75" thickBot="1" x14ac:dyDescent="0.3">
      <c r="A1002" s="23">
        <f>+A1001</f>
        <v>46356</v>
      </c>
      <c r="B1002" s="17">
        <v>2</v>
      </c>
      <c r="C1002" s="17">
        <f>WEEKNUM(Tabla1[[#This Row],[FECHA]],2)</f>
        <v>49</v>
      </c>
      <c r="D1002" s="17">
        <f>DAY(Tabla1[[#This Row],[FECHA]])</f>
        <v>30</v>
      </c>
      <c r="E1002" s="17" t="e">
        <f>#REF!-#REF!</f>
        <v>#REF!</v>
      </c>
      <c r="F1002" s="17" t="e">
        <f>#REF!-#REF!</f>
        <v>#REF!</v>
      </c>
      <c r="H100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2" s="17">
        <f>('[1]Contadores Por Turno 2026'!C1004-'[1]Contadores Por Turno 2026'!C1003)*10</f>
        <v>0</v>
      </c>
      <c r="J1002" s="59">
        <f>Tabla1[[#This Row],[ENTRADA RO 1 (m3)]]</f>
        <v>0</v>
      </c>
      <c r="K1002" s="59">
        <f>Tabla1[[#This Row],[RECHAZO ETAPA 1 (m3)]]</f>
        <v>0</v>
      </c>
      <c r="L1002" s="59">
        <f>Tabla1[[#This Row],[PERMEADO ETAPA 1  (m3)]]</f>
        <v>0</v>
      </c>
      <c r="M1002" s="58" t="e">
        <f>1-(Tabla1[[#This Row],[VOLUMEN ENVIADO A RO (m3)]]-Tabla1[[#This Row],[VOLUMEN ENVIADO PERMEADO RO (m3)]])/Tabla1[[#This Row],[VOLUMEN ENVIADO A RO (m3)]]</f>
        <v>#DIV/0!</v>
      </c>
      <c r="N1002" s="59">
        <f>('[1]Contadores Por Turno 2026'!N1004-'[1]Contadores Por Turno 2026'!N1003)/1000</f>
        <v>0</v>
      </c>
      <c r="O1002" s="59">
        <f>('[1]Contadores Por Turno 2026'!O1004-'[1]Contadores Por Turno 2026'!O1003)</f>
        <v>0</v>
      </c>
      <c r="P1002" s="59">
        <f>+Tabla1[[#This Row],[ENTRADA RO 1 (m3)]]-Tabla1[[#This Row],[PERMEADO ETAPA 1  (m3)]]</f>
        <v>0</v>
      </c>
      <c r="Q1002" s="58" t="e">
        <f>1-(Tabla1[[#This Row],[VOLUMEN ENVIADO A RO (m3)]]-Tabla1[[#This Row],[VOLUMEN ENVIADO PERMEADO RO (m3)]])/Tabla1[[#This Row],[VOLUMEN ENVIADO A RO (m3)]]</f>
        <v>#DIV/0!</v>
      </c>
      <c r="R1002" s="59">
        <v>0</v>
      </c>
      <c r="S1002" s="59" t="e">
        <f>((#REF!-#REF!))</f>
        <v>#REF!</v>
      </c>
      <c r="T1002" s="59" t="e">
        <f>Tabla1[[#This Row],[ENTRADA ETAPA 2 (m3)]]-Tabla1[[#This Row],[PERMEADO ETAPA 2 (m3)]]</f>
        <v>#REF!</v>
      </c>
      <c r="U1002" s="58" t="s">
        <v>18</v>
      </c>
      <c r="V1002" s="59">
        <f>Tabla1[[#This Row],[VOLUMEN ENVIADO PERMEADO RO (m3)]]</f>
        <v>0</v>
      </c>
      <c r="W1002" s="106" t="e">
        <f>Tabla1[[#This Row],[TOTAL CONSUMO AGUA LIMPIA PRODUCCIÓN (m3)]]+Tabla1[[#This Row],[TOTAL CONSUMO AGUA RECHAZO PRODUCCIÓN (m3)]]</f>
        <v>#REF!</v>
      </c>
      <c r="X10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2" s="106">
        <v>0</v>
      </c>
      <c r="Z1002" s="106">
        <v>0</v>
      </c>
      <c r="AA1002" s="106" t="e">
        <f>+Tabla1[[#This Row],[VOLUMEN CONSUMO AGUA LIMPIA TINTORERIA (m3)]]</f>
        <v>#REF!</v>
      </c>
      <c r="AB1002" s="104" t="e">
        <f>Tabla1[[#This Row],[VOLUMEN CONSUMO AGUA LIMPIA TINTORERIA (m3)]]/Tabla1[[#This Row],[TOTAL CONSUMO AGUA PRODUCCIÓN (m3)]]</f>
        <v>#REF!</v>
      </c>
      <c r="AC1002" s="106" t="e">
        <f>Tabla1[[#This Row],[TOTAL CONSUMO AGUA LIMPIA PRODUCCIÓN (m3)]]-Tabla1[[#This Row],[VOLUMEN CONSUMO AGUA LIMPIA LAVANDERIA (m3)]]</f>
        <v>#REF!</v>
      </c>
      <c r="AD1002" s="106">
        <v>0</v>
      </c>
      <c r="AE1002" s="110"/>
      <c r="AF1002" s="110">
        <v>65</v>
      </c>
      <c r="AG1002" s="110">
        <v>45</v>
      </c>
      <c r="AH1002" s="110">
        <f>Tabla1[[#This Row],[VOLUMEN CONSUMO AGUA LIMPIA LAVANDERIA (m3)]]</f>
        <v>0</v>
      </c>
      <c r="AI1002" s="104" t="e">
        <f>Tabla1[[#This Row],[VOLUMEN CONSUMO AGUA LIMPIA LAVANDERIA (m3)]]/Tabla1[[#This Row],[TOTAL CONSUMO AGUA PRODUCCIÓN (m3)]]</f>
        <v>#REF!</v>
      </c>
      <c r="AJ1002" s="110">
        <f>'[1]Contadores Por Turno 2026'!D1004-'[1]Contadores Por Turno 2026'!D1003</f>
        <v>0</v>
      </c>
      <c r="AK1002" s="110">
        <v>0</v>
      </c>
      <c r="AL1002" s="110"/>
      <c r="AM1002" s="110">
        <v>19</v>
      </c>
      <c r="AN1002" s="110">
        <v>0</v>
      </c>
      <c r="AO1002" s="219">
        <f>'[1]Contadores Por Turno 2026'!R1004-'[1]Contadores Por Turno 2026'!R1003</f>
        <v>0</v>
      </c>
      <c r="AP1002" s="109" t="str">
        <f t="shared" si="9"/>
        <v>%</v>
      </c>
      <c r="AQ1002" s="219">
        <v>0</v>
      </c>
      <c r="AR1002" s="219">
        <v>8</v>
      </c>
      <c r="AS1002" s="110">
        <f>'[1]Contadores Por Turno 2026'!L1004-'[1]Contadores Por Turno 2026'!L1003</f>
        <v>0</v>
      </c>
      <c r="AT1002" s="219" t="e">
        <f>#REF!-#REF!</f>
        <v>#REF!</v>
      </c>
      <c r="AU1002" s="107">
        <f>'[1]Contadores Por Turno 2026'!U1004-'[1]Contadores Por Turno 2026'!U1003</f>
        <v>0</v>
      </c>
      <c r="AV1002" s="107">
        <f>'[1]Contadores Por Turno 2026'!V1004-'[1]Contadores Por Turno 2026'!V1003</f>
        <v>0</v>
      </c>
      <c r="AW1002" s="107">
        <f>'[1]Contadores Por Turno 2026'!W1004-'[1]Contadores Por Turno 2026'!W1003</f>
        <v>0</v>
      </c>
      <c r="AX1002" s="107"/>
      <c r="AY1002" s="346">
        <f>('[1]Contadores Por Turno 2026'!AD1004-'[1]Contadores Por Turno 2026'!AD1003)</f>
        <v>0</v>
      </c>
      <c r="AZ1002" s="346">
        <f>('[1]Contadores Por Turno 2026'!S1004-'[1]Contadores Por Turno 2026'!S1003)/1000</f>
        <v>0</v>
      </c>
      <c r="BA1002" s="225"/>
      <c r="BB1002" s="4"/>
    </row>
    <row r="1003" spans="1:54" ht="15.75" thickBot="1" x14ac:dyDescent="0.3">
      <c r="A1003" s="27">
        <f>+A1002</f>
        <v>46356</v>
      </c>
      <c r="B1003" s="28">
        <v>3</v>
      </c>
      <c r="C1003" s="28">
        <f>WEEKNUM(Tabla1[[#This Row],[FECHA]],2)</f>
        <v>49</v>
      </c>
      <c r="D1003" s="28">
        <f>DAY(Tabla1[[#This Row],[FECHA]])</f>
        <v>30</v>
      </c>
      <c r="E1003" s="28" t="e">
        <f>#REF!-#REF!</f>
        <v>#REF!</v>
      </c>
      <c r="F1003" s="28" t="e">
        <f>#REF!-#REF!</f>
        <v>#REF!</v>
      </c>
      <c r="G1003" s="28"/>
      <c r="H100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3" s="28">
        <f>('[1]Contadores Por Turno 2026'!C1005-'[1]Contadores Por Turno 2026'!C1004)*10</f>
        <v>0</v>
      </c>
      <c r="J1003" s="61">
        <f>Tabla1[[#This Row],[ENTRADA RO 1 (m3)]]</f>
        <v>0</v>
      </c>
      <c r="K1003" s="61">
        <f>Tabla1[[#This Row],[RECHAZO ETAPA 1 (m3)]]</f>
        <v>0</v>
      </c>
      <c r="L1003" s="61">
        <f>Tabla1[[#This Row],[PERMEADO ETAPA 1  (m3)]]</f>
        <v>0</v>
      </c>
      <c r="M1003" s="60" t="e">
        <f>1-(Tabla1[[#This Row],[VOLUMEN ENVIADO A RO (m3)]]-Tabla1[[#This Row],[VOLUMEN ENVIADO PERMEADO RO (m3)]])/Tabla1[[#This Row],[VOLUMEN ENVIADO A RO (m3)]]</f>
        <v>#DIV/0!</v>
      </c>
      <c r="N1003" s="61">
        <f>('[1]Contadores Por Turno 2026'!N1005-'[1]Contadores Por Turno 2026'!N1004)/1000</f>
        <v>0</v>
      </c>
      <c r="O1003" s="61">
        <f>('[1]Contadores Por Turno 2026'!O1005-'[1]Contadores Por Turno 2026'!O1004)</f>
        <v>0</v>
      </c>
      <c r="P1003" s="61">
        <f>+Tabla1[[#This Row],[ENTRADA RO 1 (m3)]]-Tabla1[[#This Row],[PERMEADO ETAPA 1  (m3)]]</f>
        <v>0</v>
      </c>
      <c r="Q1003" s="60" t="e">
        <f>1-(Tabla1[[#This Row],[VOLUMEN ENVIADO A RO (m3)]]-Tabla1[[#This Row],[VOLUMEN ENVIADO PERMEADO RO (m3)]])/Tabla1[[#This Row],[VOLUMEN ENVIADO A RO (m3)]]</f>
        <v>#DIV/0!</v>
      </c>
      <c r="R1003" s="61">
        <v>0</v>
      </c>
      <c r="S1003" s="61" t="e">
        <f>((#REF!-#REF!))</f>
        <v>#REF!</v>
      </c>
      <c r="T1003" s="61" t="e">
        <f>Tabla1[[#This Row],[ENTRADA ETAPA 2 (m3)]]-Tabla1[[#This Row],[PERMEADO ETAPA 2 (m3)]]</f>
        <v>#REF!</v>
      </c>
      <c r="U1003" s="60" t="s">
        <v>18</v>
      </c>
      <c r="V1003" s="61">
        <f>Tabla1[[#This Row],[VOLUMEN ENVIADO PERMEADO RO (m3)]]</f>
        <v>0</v>
      </c>
      <c r="W1003" s="111" t="e">
        <f>Tabla1[[#This Row],[TOTAL CONSUMO AGUA LIMPIA PRODUCCIÓN (m3)]]+Tabla1[[#This Row],[TOTAL CONSUMO AGUA RECHAZO PRODUCCIÓN (m3)]]</f>
        <v>#REF!</v>
      </c>
      <c r="X100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1003" s="111">
        <v>0</v>
      </c>
      <c r="Z1003" s="111"/>
      <c r="AA1003" s="111" t="e">
        <f>+Tabla1[[#This Row],[VOLUMEN CONSUMO AGUA LIMPIA TINTORERIA (m3)]]</f>
        <v>#REF!</v>
      </c>
      <c r="AB1003" s="104" t="e">
        <f>Tabla1[[#This Row],[VOLUMEN CONSUMO AGUA LIMPIA TINTORERIA (m3)]]/Tabla1[[#This Row],[TOTAL CONSUMO AGUA PRODUCCIÓN (m3)]]</f>
        <v>#REF!</v>
      </c>
      <c r="AC1003" s="111" t="e">
        <f>Tabla1[[#This Row],[TOTAL CONSUMO AGUA LIMPIA PRODUCCIÓN (m3)]]-Tabla1[[#This Row],[VOLUMEN CONSUMO AGUA LIMPIA LAVANDERIA (m3)]]</f>
        <v>#REF!</v>
      </c>
      <c r="AD1003" s="111">
        <v>0</v>
      </c>
      <c r="AE1003" s="115"/>
      <c r="AF1003" s="115">
        <v>65</v>
      </c>
      <c r="AG1003" s="115">
        <v>45</v>
      </c>
      <c r="AH1003" s="115">
        <f>Tabla1[[#This Row],[VOLUMEN CONSUMO AGUA LIMPIA LAVANDERIA (m3)]]</f>
        <v>0</v>
      </c>
      <c r="AI1003" s="104" t="e">
        <f>Tabla1[[#This Row],[VOLUMEN CONSUMO AGUA LIMPIA LAVANDERIA (m3)]]/Tabla1[[#This Row],[TOTAL CONSUMO AGUA PRODUCCIÓN (m3)]]</f>
        <v>#REF!</v>
      </c>
      <c r="AJ1003" s="115">
        <f>'[1]Contadores Por Turno 2026'!D1005-'[1]Contadores Por Turno 2026'!D1004</f>
        <v>0</v>
      </c>
      <c r="AK1003" s="115">
        <v>0</v>
      </c>
      <c r="AL1003" s="115"/>
      <c r="AM1003" s="115">
        <v>19</v>
      </c>
      <c r="AN1003" s="115">
        <v>0</v>
      </c>
      <c r="AO1003" s="220">
        <f>'[1]Contadores Por Turno 2026'!R1005-'[1]Contadores Por Turno 2026'!R1004</f>
        <v>0</v>
      </c>
      <c r="AP1003" s="114" t="str">
        <f t="shared" si="9"/>
        <v>%</v>
      </c>
      <c r="AQ1003" s="220">
        <v>0</v>
      </c>
      <c r="AR1003" s="220">
        <v>8</v>
      </c>
      <c r="AS1003" s="115">
        <f>'[1]Contadores Por Turno 2026'!L1005-'[1]Contadores Por Turno 2026'!L1004</f>
        <v>0</v>
      </c>
      <c r="AT1003" s="220" t="e">
        <f>#REF!-#REF!</f>
        <v>#REF!</v>
      </c>
      <c r="AU1003" s="112">
        <f>'[1]Contadores Por Turno 2026'!U1005-'[1]Contadores Por Turno 2026'!U1004</f>
        <v>0</v>
      </c>
      <c r="AV1003" s="112">
        <f>'[1]Contadores Por Turno 2026'!V1005-'[1]Contadores Por Turno 2026'!V1004</f>
        <v>0</v>
      </c>
      <c r="AW1003" s="112">
        <f>'[1]Contadores Por Turno 2026'!W1005-'[1]Contadores Por Turno 2026'!W1004</f>
        <v>0</v>
      </c>
      <c r="AX1003" s="112"/>
      <c r="AY1003" s="112">
        <f>('[1]Contadores Por Turno 2026'!AD1005-'[1]Contadores Por Turno 2026'!AD1004)</f>
        <v>0</v>
      </c>
      <c r="AZ1003" s="112">
        <f>('[1]Contadores Por Turno 2026'!S1005-'[1]Contadores Por Turno 2026'!S1004)/1000</f>
        <v>0</v>
      </c>
      <c r="BA1003" s="225"/>
      <c r="BB1003" s="4"/>
    </row>
    <row r="1004" spans="1:54" ht="15.75" thickBot="1" x14ac:dyDescent="0.3">
      <c r="A1004" s="25">
        <f>+A1003+1</f>
        <v>46357</v>
      </c>
      <c r="B1004" s="26">
        <v>1</v>
      </c>
      <c r="C1004" s="26">
        <v>49</v>
      </c>
      <c r="D1004" s="26">
        <v>1</v>
      </c>
      <c r="E1004" s="26">
        <v>90</v>
      </c>
      <c r="F1004" s="26">
        <v>63</v>
      </c>
      <c r="G1004" s="26"/>
      <c r="H10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04" s="26">
        <f>('[1]Contadores Por Turno 2026'!C1006-'[1]Contadores Por Turno 2026'!C1005)*10</f>
        <v>0</v>
      </c>
      <c r="J1004" s="57">
        <f>Tabla1[[#This Row],[ENTRADA RO 1 (m3)]]</f>
        <v>0</v>
      </c>
      <c r="K1004" s="57">
        <f>Tabla1[[#This Row],[RECHAZO ETAPA 1 (m3)]]</f>
        <v>0</v>
      </c>
      <c r="L1004" s="57">
        <f>Tabla1[[#This Row],[PERMEADO ETAPA 1  (m3)]]</f>
        <v>0</v>
      </c>
      <c r="M1004" s="56" t="e">
        <f>1-(Tabla1[[#This Row],[VOLUMEN ENVIADO A RO (m3)]]-Tabla1[[#This Row],[VOLUMEN ENVIADO PERMEADO RO (m3)]])/Tabla1[[#This Row],[VOLUMEN ENVIADO A RO (m3)]]</f>
        <v>#DIV/0!</v>
      </c>
      <c r="N1004" s="57">
        <f>('[1]Contadores Por Turno 2026'!N1006-'[1]Contadores Por Turno 2026'!N1005)/1000</f>
        <v>0</v>
      </c>
      <c r="O1004" s="57">
        <f>('[1]Contadores Por Turno 2026'!O1006-'[1]Contadores Por Turno 2026'!O1005)</f>
        <v>0</v>
      </c>
      <c r="P1004" s="57">
        <f>+Tabla1[[#This Row],[ENTRADA RO 1 (m3)]]-Tabla1[[#This Row],[PERMEADO ETAPA 1  (m3)]]</f>
        <v>0</v>
      </c>
      <c r="Q1004" s="56" t="e">
        <f>1-(Tabla1[[#This Row],[VOLUMEN ENVIADO A RO (m3)]]-Tabla1[[#This Row],[VOLUMEN ENVIADO PERMEADO RO (m3)]])/Tabla1[[#This Row],[VOLUMEN ENVIADO A RO (m3)]]</f>
        <v>#DIV/0!</v>
      </c>
      <c r="R1004" s="57">
        <v>0</v>
      </c>
      <c r="S1004" s="57">
        <v>0</v>
      </c>
      <c r="T1004" s="57">
        <v>0</v>
      </c>
      <c r="U1004" s="56" t="s">
        <v>18</v>
      </c>
      <c r="V1004" s="57">
        <f>Tabla1[[#This Row],[VOLUMEN ENVIADO PERMEADO RO (m3)]]</f>
        <v>0</v>
      </c>
      <c r="W1004" s="101">
        <f>Tabla1[[#This Row],[TOTAL CONSUMO AGUA LIMPIA PRODUCCIÓN (m3)]]+Tabla1[[#This Row],[TOTAL CONSUMO AGUA RECHAZO PRODUCCIÓN (m3)]]</f>
        <v>-27</v>
      </c>
      <c r="X1004" s="101">
        <f>+Tabla1[[#This Row],[PERMEADO ETAPA 1  (m3)]]+Tabla1[[#This Row],[VOLUMEN  PTAP POTABLE (m3)2]]+Tabla1[[#This Row],[VOLUMEN CONSUMO ACUEDUCTO (m3)]]+Tabla1[[#This Row],[VOLUMEN CONSUMO CARROTANQUES (m3)]]</f>
        <v>-27</v>
      </c>
      <c r="Y1004" s="101">
        <v>0</v>
      </c>
      <c r="Z1004" s="101">
        <v>209</v>
      </c>
      <c r="AA1004" s="101">
        <f>+Tabla1[[#This Row],[VOLUMEN CONSUMO AGUA LIMPIA TINTORERIA (m3)]]</f>
        <v>-27</v>
      </c>
      <c r="AB1004" s="104">
        <f>Tabla1[[#This Row],[VOLUMEN CONSUMO AGUA LIMPIA TINTORERIA (m3)]]/Tabla1[[#This Row],[TOTAL CONSUMO AGUA PRODUCCIÓN (m3)]]</f>
        <v>1</v>
      </c>
      <c r="AC1004" s="101">
        <f>Tabla1[[#This Row],[TOTAL CONSUMO AGUA LIMPIA PRODUCCIÓN (m3)]]-Tabla1[[#This Row],[VOLUMEN CONSUMO AGUA LIMPIA LAVANDERIA (m3)]]</f>
        <v>-27</v>
      </c>
      <c r="AD1004" s="101">
        <v>0</v>
      </c>
      <c r="AE1004" s="105"/>
      <c r="AF1004" s="105">
        <v>65</v>
      </c>
      <c r="AG1004" s="105">
        <v>45</v>
      </c>
      <c r="AH1004" s="105">
        <f>Tabla1[[#This Row],[VOLUMEN CONSUMO AGUA LIMPIA LAVANDERIA (m3)]]</f>
        <v>0</v>
      </c>
      <c r="AI1004" s="104">
        <f>Tabla1[[#This Row],[VOLUMEN CONSUMO AGUA LIMPIA LAVANDERIA (m3)]]/Tabla1[[#This Row],[TOTAL CONSUMO AGUA PRODUCCIÓN (m3)]]</f>
        <v>0</v>
      </c>
      <c r="AJ1004" s="105">
        <f>'[1]Contadores Por Turno 2026'!D1006-'[1]Contadores Por Turno 2026'!D1005</f>
        <v>0</v>
      </c>
      <c r="AK1004" s="105">
        <v>0</v>
      </c>
      <c r="AL1004" s="105"/>
      <c r="AM1004" s="105">
        <v>19</v>
      </c>
      <c r="AN1004" s="105">
        <v>0</v>
      </c>
      <c r="AO1004" s="218">
        <f>'[1]Contadores Por Turno 2026'!R1006-'[1]Contadores Por Turno 2026'!R1005</f>
        <v>0</v>
      </c>
      <c r="AP1004" s="104">
        <v>7.3529411764705621E-3</v>
      </c>
      <c r="AQ1004" s="218">
        <v>0</v>
      </c>
      <c r="AR1004" s="218">
        <v>8</v>
      </c>
      <c r="AS1004" s="105">
        <f>'[1]Contadores Por Turno 2026'!L1006-'[1]Contadores Por Turno 2026'!L1005</f>
        <v>0</v>
      </c>
      <c r="AT1004" s="218">
        <v>3</v>
      </c>
      <c r="AU1004" s="102">
        <f>'[1]Contadores Por Turno 2026'!U1006-'[1]Contadores Por Turno 2026'!U1005</f>
        <v>0</v>
      </c>
      <c r="AV1004" s="102">
        <f>'[1]Contadores Por Turno 2026'!V1006-'[1]Contadores Por Turno 2026'!V1005</f>
        <v>0</v>
      </c>
      <c r="AW1004" s="102">
        <f>'[1]Contadores Por Turno 2026'!W1006-'[1]Contadores Por Turno 2026'!W1005</f>
        <v>0</v>
      </c>
      <c r="AX1004" s="102"/>
      <c r="AY1004" s="345">
        <f>('[1]Contadores Por Turno 2026'!AD1006-'[1]Contadores Por Turno 2026'!AD1005)</f>
        <v>0</v>
      </c>
      <c r="AZ1004" s="345">
        <f>('[1]Contadores Por Turno 2026'!S1006-'[1]Contadores Por Turno 2026'!S1005)/1000</f>
        <v>0</v>
      </c>
      <c r="BA1004" s="225"/>
      <c r="BB1004" s="4"/>
    </row>
    <row r="1005" spans="1:54" ht="15.75" thickBot="1" x14ac:dyDescent="0.3">
      <c r="A1005" s="23">
        <f>+A1004</f>
        <v>46357</v>
      </c>
      <c r="B1005" s="17">
        <v>2</v>
      </c>
      <c r="C1005" s="17">
        <v>49</v>
      </c>
      <c r="D1005" s="17">
        <v>1</v>
      </c>
      <c r="E1005" s="17">
        <v>81</v>
      </c>
      <c r="F1005" s="17">
        <v>57</v>
      </c>
      <c r="H10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-81</v>
      </c>
      <c r="I1005" s="17">
        <f>('[1]Contadores Por Turno 2026'!C1007-'[1]Contadores Por Turno 2026'!C1006)*10</f>
        <v>0</v>
      </c>
      <c r="J1005" s="59">
        <f>Tabla1[[#This Row],[ENTRADA RO 1 (m3)]]</f>
        <v>0</v>
      </c>
      <c r="K1005" s="59">
        <f>Tabla1[[#This Row],[RECHAZO ETAPA 1 (m3)]]</f>
        <v>0</v>
      </c>
      <c r="L1005" s="59">
        <f>Tabla1[[#This Row],[PERMEADO ETAPA 1  (m3)]]</f>
        <v>0</v>
      </c>
      <c r="M1005" s="58" t="e">
        <f>1-(Tabla1[[#This Row],[VOLUMEN ENVIADO A RO (m3)]]-Tabla1[[#This Row],[VOLUMEN ENVIADO PERMEADO RO (m3)]])/Tabla1[[#This Row],[VOLUMEN ENVIADO A RO (m3)]]</f>
        <v>#DIV/0!</v>
      </c>
      <c r="N1005" s="59">
        <f>('[1]Contadores Por Turno 2026'!N1007-'[1]Contadores Por Turno 2026'!N1006)/1000</f>
        <v>0</v>
      </c>
      <c r="O1005" s="59">
        <f>('[1]Contadores Por Turno 2026'!O1007-'[1]Contadores Por Turno 2026'!O1006)</f>
        <v>0</v>
      </c>
      <c r="P1005" s="59">
        <f>+Tabla1[[#This Row],[ENTRADA RO 1 (m3)]]-Tabla1[[#This Row],[PERMEADO ETAPA 1  (m3)]]</f>
        <v>0</v>
      </c>
      <c r="Q1005" s="58" t="e">
        <f>1-(Tabla1[[#This Row],[VOLUMEN ENVIADO A RO (m3)]]-Tabla1[[#This Row],[VOLUMEN ENVIADO PERMEADO RO (m3)]])/Tabla1[[#This Row],[VOLUMEN ENVIADO A RO (m3)]]</f>
        <v>#DIV/0!</v>
      </c>
      <c r="R1005" s="59">
        <v>0</v>
      </c>
      <c r="S1005" s="59">
        <v>0</v>
      </c>
      <c r="T1005" s="59">
        <v>0</v>
      </c>
      <c r="U1005" s="58" t="s">
        <v>18</v>
      </c>
      <c r="V1005" s="59">
        <f>Tabla1[[#This Row],[VOLUMEN ENVIADO PERMEADO RO (m3)]]</f>
        <v>0</v>
      </c>
      <c r="W1005" s="106">
        <f>Tabla1[[#This Row],[TOTAL CONSUMO AGUA LIMPIA PRODUCCIÓN (m3)]]+Tabla1[[#This Row],[TOTAL CONSUMO AGUA RECHAZO PRODUCCIÓN (m3)]]</f>
        <v>-24</v>
      </c>
      <c r="X1005" s="106">
        <f>+Tabla1[[#This Row],[PERMEADO ETAPA 1  (m3)]]+Tabla1[[#This Row],[VOLUMEN  PTAP POTABLE (m3)2]]+Tabla1[[#This Row],[VOLUMEN CONSUMO ACUEDUCTO (m3)]]+Tabla1[[#This Row],[VOLUMEN CONSUMO CARROTANQUES (m3)]]</f>
        <v>-24</v>
      </c>
      <c r="Y1005" s="106">
        <v>0</v>
      </c>
      <c r="Z1005" s="106">
        <v>524</v>
      </c>
      <c r="AA1005" s="106">
        <f>+Tabla1[[#This Row],[VOLUMEN CONSUMO AGUA LIMPIA TINTORERIA (m3)]]</f>
        <v>-24</v>
      </c>
      <c r="AB1005" s="104">
        <f>Tabla1[[#This Row],[VOLUMEN CONSUMO AGUA LIMPIA TINTORERIA (m3)]]/Tabla1[[#This Row],[TOTAL CONSUMO AGUA PRODUCCIÓN (m3)]]</f>
        <v>1</v>
      </c>
      <c r="AC1005" s="106">
        <f>Tabla1[[#This Row],[TOTAL CONSUMO AGUA LIMPIA PRODUCCIÓN (m3)]]-Tabla1[[#This Row],[VOLUMEN CONSUMO AGUA LIMPIA LAVANDERIA (m3)]]</f>
        <v>-24</v>
      </c>
      <c r="AD1005" s="106">
        <v>0</v>
      </c>
      <c r="AE1005" s="110"/>
      <c r="AF1005" s="110">
        <v>65</v>
      </c>
      <c r="AG1005" s="110">
        <v>45</v>
      </c>
      <c r="AH1005" s="110">
        <f>Tabla1[[#This Row],[VOLUMEN CONSUMO AGUA LIMPIA LAVANDERIA (m3)]]</f>
        <v>0</v>
      </c>
      <c r="AI1005" s="104">
        <f>Tabla1[[#This Row],[VOLUMEN CONSUMO AGUA LIMPIA LAVANDERIA (m3)]]/Tabla1[[#This Row],[TOTAL CONSUMO AGUA PRODUCCIÓN (m3)]]</f>
        <v>0</v>
      </c>
      <c r="AJ1005" s="110">
        <f>'[1]Contadores Por Turno 2026'!D1007-'[1]Contadores Por Turno 2026'!D1006</f>
        <v>0</v>
      </c>
      <c r="AK1005" s="110">
        <v>0</v>
      </c>
      <c r="AL1005" s="110"/>
      <c r="AM1005" s="110">
        <v>19</v>
      </c>
      <c r="AN1005" s="110">
        <v>0</v>
      </c>
      <c r="AO1005" s="219">
        <f>'[1]Contadores Por Turno 2026'!R1007-'[1]Contadores Por Turno 2026'!R1006</f>
        <v>0</v>
      </c>
      <c r="AP1005" s="109">
        <v>1.2820512820512775E-2</v>
      </c>
      <c r="AQ1005" s="219">
        <v>0</v>
      </c>
      <c r="AR1005" s="219">
        <v>8</v>
      </c>
      <c r="AS1005" s="110">
        <f>'[1]Contadores Por Turno 2026'!L1007-'[1]Contadores Por Turno 2026'!L1006</f>
        <v>0</v>
      </c>
      <c r="AT1005" s="219">
        <v>7</v>
      </c>
      <c r="AU1005" s="107">
        <f>'[1]Contadores Por Turno 2026'!U1007-'[1]Contadores Por Turno 2026'!U1006</f>
        <v>0</v>
      </c>
      <c r="AV1005" s="107">
        <f>'[1]Contadores Por Turno 2026'!V1007-'[1]Contadores Por Turno 2026'!V1006</f>
        <v>0</v>
      </c>
      <c r="AW1005" s="107">
        <f>'[1]Contadores Por Turno 2026'!W1007-'[1]Contadores Por Turno 2026'!W1006</f>
        <v>0</v>
      </c>
      <c r="AX1005" s="107"/>
      <c r="AY1005" s="346">
        <f>('[1]Contadores Por Turno 2026'!AD1007-'[1]Contadores Por Turno 2026'!AD1006)</f>
        <v>0</v>
      </c>
      <c r="AZ1005" s="346">
        <f>('[1]Contadores Por Turno 2026'!S1007-'[1]Contadores Por Turno 2026'!S1006)/1000</f>
        <v>0</v>
      </c>
      <c r="BA1005" s="225"/>
      <c r="BB1005" s="4"/>
    </row>
    <row r="1006" spans="1:54" ht="15.75" thickBot="1" x14ac:dyDescent="0.3">
      <c r="A1006" s="27">
        <f>+A1005</f>
        <v>46357</v>
      </c>
      <c r="B1006" s="28">
        <v>3</v>
      </c>
      <c r="C1006" s="28">
        <v>49</v>
      </c>
      <c r="D1006" s="28">
        <v>1</v>
      </c>
      <c r="E1006" s="28">
        <v>104</v>
      </c>
      <c r="F1006" s="28">
        <v>75</v>
      </c>
      <c r="G1006" s="28"/>
      <c r="H10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06" s="28">
        <f>('[1]Contadores Por Turno 2026'!C1008-'[1]Contadores Por Turno 2026'!C1007)*10</f>
        <v>0</v>
      </c>
      <c r="J1006" s="61">
        <f>Tabla1[[#This Row],[ENTRADA RO 1 (m3)]]</f>
        <v>0</v>
      </c>
      <c r="K1006" s="61">
        <f>Tabla1[[#This Row],[RECHAZO ETAPA 1 (m3)]]</f>
        <v>0</v>
      </c>
      <c r="L1006" s="61">
        <f>Tabla1[[#This Row],[PERMEADO ETAPA 1  (m3)]]</f>
        <v>0</v>
      </c>
      <c r="M1006" s="60" t="e">
        <f>1-(Tabla1[[#This Row],[VOLUMEN ENVIADO A RO (m3)]]-Tabla1[[#This Row],[VOLUMEN ENVIADO PERMEADO RO (m3)]])/Tabla1[[#This Row],[VOLUMEN ENVIADO A RO (m3)]]</f>
        <v>#DIV/0!</v>
      </c>
      <c r="N1006" s="61">
        <f>('[1]Contadores Por Turno 2026'!N1008-'[1]Contadores Por Turno 2026'!N1007)/1000</f>
        <v>0</v>
      </c>
      <c r="O1006" s="61">
        <f>('[1]Contadores Por Turno 2026'!O1008-'[1]Contadores Por Turno 2026'!O1007)</f>
        <v>0</v>
      </c>
      <c r="P1006" s="61">
        <f>+Tabla1[[#This Row],[ENTRADA RO 1 (m3)]]-Tabla1[[#This Row],[PERMEADO ETAPA 1  (m3)]]</f>
        <v>0</v>
      </c>
      <c r="Q1006" s="60" t="e">
        <f>1-(Tabla1[[#This Row],[VOLUMEN ENVIADO A RO (m3)]]-Tabla1[[#This Row],[VOLUMEN ENVIADO PERMEADO RO (m3)]])/Tabla1[[#This Row],[VOLUMEN ENVIADO A RO (m3)]]</f>
        <v>#DIV/0!</v>
      </c>
      <c r="R1006" s="61">
        <v>0</v>
      </c>
      <c r="S1006" s="61">
        <v>0</v>
      </c>
      <c r="T1006" s="61">
        <v>0</v>
      </c>
      <c r="U1006" s="60" t="s">
        <v>18</v>
      </c>
      <c r="V1006" s="61">
        <f>Tabla1[[#This Row],[VOLUMEN ENVIADO PERMEADO RO (m3)]]</f>
        <v>0</v>
      </c>
      <c r="W1006" s="111">
        <f>Tabla1[[#This Row],[TOTAL CONSUMO AGUA LIMPIA PRODUCCIÓN (m3)]]+Tabla1[[#This Row],[TOTAL CONSUMO AGUA RECHAZO PRODUCCIÓN (m3)]]</f>
        <v>-29</v>
      </c>
      <c r="X1006" s="111">
        <f>+Tabla1[[#This Row],[PERMEADO ETAPA 1  (m3)]]+Tabla1[[#This Row],[VOLUMEN  PTAP POTABLE (m3)2]]+Tabla1[[#This Row],[VOLUMEN CONSUMO ACUEDUCTO (m3)]]+Tabla1[[#This Row],[VOLUMEN CONSUMO CARROTANQUES (m3)]]</f>
        <v>-29</v>
      </c>
      <c r="Y1006" s="111">
        <v>0</v>
      </c>
      <c r="Z1006" s="111">
        <v>320</v>
      </c>
      <c r="AA1006" s="111">
        <f>+Tabla1[[#This Row],[VOLUMEN CONSUMO AGUA LIMPIA TINTORERIA (m3)]]</f>
        <v>-29</v>
      </c>
      <c r="AB1006" s="104">
        <f>Tabla1[[#This Row],[VOLUMEN CONSUMO AGUA LIMPIA TINTORERIA (m3)]]/Tabla1[[#This Row],[TOTAL CONSUMO AGUA PRODUCCIÓN (m3)]]</f>
        <v>1</v>
      </c>
      <c r="AC1006" s="111">
        <f>Tabla1[[#This Row],[TOTAL CONSUMO AGUA LIMPIA PRODUCCIÓN (m3)]]-Tabla1[[#This Row],[VOLUMEN CONSUMO AGUA LIMPIA LAVANDERIA (m3)]]</f>
        <v>-29</v>
      </c>
      <c r="AD1006" s="111">
        <v>0</v>
      </c>
      <c r="AE1006" s="115"/>
      <c r="AF1006" s="115">
        <v>65</v>
      </c>
      <c r="AG1006" s="115">
        <v>45</v>
      </c>
      <c r="AH1006" s="115">
        <f>Tabla1[[#This Row],[VOLUMEN CONSUMO AGUA LIMPIA LAVANDERIA (m3)]]</f>
        <v>0</v>
      </c>
      <c r="AI1006" s="104">
        <f>Tabla1[[#This Row],[VOLUMEN CONSUMO AGUA LIMPIA LAVANDERIA (m3)]]/Tabla1[[#This Row],[TOTAL CONSUMO AGUA PRODUCCIÓN (m3)]]</f>
        <v>0</v>
      </c>
      <c r="AJ1006" s="115">
        <f>'[1]Contadores Por Turno 2026'!D1008-'[1]Contadores Por Turno 2026'!D1007</f>
        <v>0</v>
      </c>
      <c r="AK1006" s="115">
        <v>0</v>
      </c>
      <c r="AL1006" s="115"/>
      <c r="AM1006" s="115">
        <v>19</v>
      </c>
      <c r="AN1006" s="115">
        <v>0</v>
      </c>
      <c r="AO1006" s="220">
        <f>'[1]Contadores Por Turno 2026'!R1008-'[1]Contadores Por Turno 2026'!R1007</f>
        <v>0</v>
      </c>
      <c r="AP1006" s="114">
        <v>5.3097345132743223E-3</v>
      </c>
      <c r="AQ1006" s="220">
        <v>0</v>
      </c>
      <c r="AR1006" s="220">
        <v>8</v>
      </c>
      <c r="AS1006" s="115">
        <f>'[1]Contadores Por Turno 2026'!L1008-'[1]Contadores Por Turno 2026'!L1007</f>
        <v>0</v>
      </c>
      <c r="AT1006" s="220">
        <v>6</v>
      </c>
      <c r="AU1006" s="112">
        <f>'[1]Contadores Por Turno 2026'!U1008-'[1]Contadores Por Turno 2026'!U1007</f>
        <v>0</v>
      </c>
      <c r="AV1006" s="112">
        <f>'[1]Contadores Por Turno 2026'!V1008-'[1]Contadores Por Turno 2026'!V1007</f>
        <v>0</v>
      </c>
      <c r="AW1006" s="112">
        <f>'[1]Contadores Por Turno 2026'!W1008-'[1]Contadores Por Turno 2026'!W1007</f>
        <v>0</v>
      </c>
      <c r="AX1006" s="112"/>
      <c r="AY1006" s="112">
        <f>('[1]Contadores Por Turno 2026'!AD1008-'[1]Contadores Por Turno 2026'!AD1007)</f>
        <v>0</v>
      </c>
      <c r="AZ1006" s="112">
        <f>('[1]Contadores Por Turno 2026'!S1008-'[1]Contadores Por Turno 2026'!S1007)/1000</f>
        <v>0</v>
      </c>
      <c r="BA1006" s="225"/>
      <c r="BB1006" s="4"/>
    </row>
    <row r="1007" spans="1:54" ht="15.75" thickBot="1" x14ac:dyDescent="0.3">
      <c r="A1007" s="25">
        <f>+A1006+1</f>
        <v>46358</v>
      </c>
      <c r="B1007" s="26">
        <v>1</v>
      </c>
      <c r="C1007" s="26">
        <v>49</v>
      </c>
      <c r="D1007" s="26">
        <v>2</v>
      </c>
      <c r="E1007" s="26">
        <v>118</v>
      </c>
      <c r="F1007" s="26">
        <v>91</v>
      </c>
      <c r="G1007" s="26"/>
      <c r="H10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-118</v>
      </c>
      <c r="I1007" s="26">
        <f>('[1]Contadores Por Turno 2026'!C1009-'[1]Contadores Por Turno 2026'!C1008)*10</f>
        <v>0</v>
      </c>
      <c r="J1007" s="57">
        <f>Tabla1[[#This Row],[ENTRADA RO 1 (m3)]]</f>
        <v>0</v>
      </c>
      <c r="K1007" s="57">
        <f>Tabla1[[#This Row],[RECHAZO ETAPA 1 (m3)]]</f>
        <v>0</v>
      </c>
      <c r="L1007" s="57">
        <f>Tabla1[[#This Row],[PERMEADO ETAPA 1  (m3)]]</f>
        <v>0</v>
      </c>
      <c r="M1007" s="56" t="e">
        <f>1-(Tabla1[[#This Row],[VOLUMEN ENVIADO A RO (m3)]]-Tabla1[[#This Row],[VOLUMEN ENVIADO PERMEADO RO (m3)]])/Tabla1[[#This Row],[VOLUMEN ENVIADO A RO (m3)]]</f>
        <v>#DIV/0!</v>
      </c>
      <c r="N1007" s="57">
        <f>('[1]Contadores Por Turno 2026'!N1009-'[1]Contadores Por Turno 2026'!N1008)/1000</f>
        <v>0</v>
      </c>
      <c r="O1007" s="57">
        <f>('[1]Contadores Por Turno 2026'!O1009-'[1]Contadores Por Turno 2026'!O1008)</f>
        <v>0</v>
      </c>
      <c r="P1007" s="57">
        <f>+Tabla1[[#This Row],[ENTRADA RO 1 (m3)]]-Tabla1[[#This Row],[PERMEADO ETAPA 1  (m3)]]</f>
        <v>0</v>
      </c>
      <c r="Q1007" s="56" t="e">
        <f>1-(Tabla1[[#This Row],[VOLUMEN ENVIADO A RO (m3)]]-Tabla1[[#This Row],[VOLUMEN ENVIADO PERMEADO RO (m3)]])/Tabla1[[#This Row],[VOLUMEN ENVIADO A RO (m3)]]</f>
        <v>#DIV/0!</v>
      </c>
      <c r="R1007" s="57">
        <v>0</v>
      </c>
      <c r="S1007" s="57">
        <v>0</v>
      </c>
      <c r="T1007" s="57">
        <v>0</v>
      </c>
      <c r="U1007" s="56" t="s">
        <v>18</v>
      </c>
      <c r="V1007" s="57">
        <f>Tabla1[[#This Row],[VOLUMEN ENVIADO PERMEADO RO (m3)]]</f>
        <v>0</v>
      </c>
      <c r="W1007" s="101">
        <f>Tabla1[[#This Row],[TOTAL CONSUMO AGUA LIMPIA PRODUCCIÓN (m3)]]+Tabla1[[#This Row],[TOTAL CONSUMO AGUA RECHAZO PRODUCCIÓN (m3)]]</f>
        <v>-27</v>
      </c>
      <c r="X1007" s="101">
        <f>+Tabla1[[#This Row],[PERMEADO ETAPA 1  (m3)]]+Tabla1[[#This Row],[VOLUMEN  PTAP POTABLE (m3)2]]+Tabla1[[#This Row],[VOLUMEN CONSUMO ACUEDUCTO (m3)]]+Tabla1[[#This Row],[VOLUMEN CONSUMO CARROTANQUES (m3)]]</f>
        <v>-27</v>
      </c>
      <c r="Y1007" s="101">
        <v>0</v>
      </c>
      <c r="Z1007" s="101">
        <v>710</v>
      </c>
      <c r="AA1007" s="101">
        <f>+Tabla1[[#This Row],[VOLUMEN CONSUMO AGUA LIMPIA TINTORERIA (m3)]]</f>
        <v>-27</v>
      </c>
      <c r="AB1007" s="104">
        <f>Tabla1[[#This Row],[VOLUMEN CONSUMO AGUA LIMPIA TINTORERIA (m3)]]/Tabla1[[#This Row],[TOTAL CONSUMO AGUA PRODUCCIÓN (m3)]]</f>
        <v>1</v>
      </c>
      <c r="AC1007" s="101">
        <f>Tabla1[[#This Row],[TOTAL CONSUMO AGUA LIMPIA PRODUCCIÓN (m3)]]-Tabla1[[#This Row],[VOLUMEN CONSUMO AGUA LIMPIA LAVANDERIA (m3)]]</f>
        <v>-27</v>
      </c>
      <c r="AD1007" s="101">
        <v>0</v>
      </c>
      <c r="AE1007" s="105"/>
      <c r="AF1007" s="105">
        <v>65</v>
      </c>
      <c r="AG1007" s="105">
        <v>45</v>
      </c>
      <c r="AH1007" s="105">
        <f>Tabla1[[#This Row],[VOLUMEN CONSUMO AGUA LIMPIA LAVANDERIA (m3)]]</f>
        <v>0</v>
      </c>
      <c r="AI1007" s="104">
        <f>Tabla1[[#This Row],[VOLUMEN CONSUMO AGUA LIMPIA LAVANDERIA (m3)]]/Tabla1[[#This Row],[TOTAL CONSUMO AGUA PRODUCCIÓN (m3)]]</f>
        <v>0</v>
      </c>
      <c r="AJ1007" s="105">
        <f>'[1]Contadores Por Turno 2026'!D1009-'[1]Contadores Por Turno 2026'!D1008</f>
        <v>0</v>
      </c>
      <c r="AK1007" s="105">
        <v>0</v>
      </c>
      <c r="AL1007" s="105"/>
      <c r="AM1007" s="105">
        <v>19</v>
      </c>
      <c r="AN1007" s="105">
        <v>0</v>
      </c>
      <c r="AO1007" s="218">
        <f>'[1]Contadores Por Turno 2026'!R1009-'[1]Contadores Por Turno 2026'!R1008</f>
        <v>0</v>
      </c>
      <c r="AP1007" s="104">
        <v>3.0769230769230771E-2</v>
      </c>
      <c r="AQ1007" s="218">
        <v>0</v>
      </c>
      <c r="AR1007" s="218">
        <v>8</v>
      </c>
      <c r="AS1007" s="105">
        <f>'[1]Contadores Por Turno 2026'!L1009-'[1]Contadores Por Turno 2026'!L1008</f>
        <v>0</v>
      </c>
      <c r="AT1007" s="218">
        <v>2</v>
      </c>
      <c r="AU1007" s="102">
        <f>'[1]Contadores Por Turno 2026'!U1009-'[1]Contadores Por Turno 2026'!U1008</f>
        <v>0</v>
      </c>
      <c r="AV1007" s="102">
        <f>'[1]Contadores Por Turno 2026'!V1009-'[1]Contadores Por Turno 2026'!V1008</f>
        <v>0</v>
      </c>
      <c r="AW1007" s="102">
        <f>'[1]Contadores Por Turno 2026'!W1009-'[1]Contadores Por Turno 2026'!W1008</f>
        <v>0</v>
      </c>
      <c r="AX1007" s="102"/>
      <c r="AY1007" s="345">
        <f>('[1]Contadores Por Turno 2026'!AD1009-'[1]Contadores Por Turno 2026'!AD1008)</f>
        <v>0</v>
      </c>
      <c r="AZ1007" s="345">
        <f>('[1]Contadores Por Turno 2026'!S1009-'[1]Contadores Por Turno 2026'!S1008)/1000</f>
        <v>0</v>
      </c>
      <c r="BA1007" s="225"/>
      <c r="BB1007" s="4"/>
    </row>
    <row r="1008" spans="1:54" ht="15.75" thickBot="1" x14ac:dyDescent="0.3">
      <c r="A1008" s="23">
        <f>+A1007</f>
        <v>46358</v>
      </c>
      <c r="B1008" s="17">
        <v>2</v>
      </c>
      <c r="C1008" s="17">
        <v>49</v>
      </c>
      <c r="D1008" s="17">
        <v>2</v>
      </c>
      <c r="E1008" s="17">
        <v>126</v>
      </c>
      <c r="F1008" s="17">
        <v>92</v>
      </c>
      <c r="H10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08" s="17">
        <f>('[1]Contadores Por Turno 2026'!C1010-'[1]Contadores Por Turno 2026'!C1009)*10</f>
        <v>0</v>
      </c>
      <c r="J1008" s="59">
        <f>Tabla1[[#This Row],[ENTRADA RO 1 (m3)]]</f>
        <v>0</v>
      </c>
      <c r="K1008" s="59">
        <f>Tabla1[[#This Row],[RECHAZO ETAPA 1 (m3)]]</f>
        <v>0</v>
      </c>
      <c r="L1008" s="59">
        <f>Tabla1[[#This Row],[PERMEADO ETAPA 1  (m3)]]</f>
        <v>0</v>
      </c>
      <c r="M1008" s="58" t="e">
        <f>1-(Tabla1[[#This Row],[VOLUMEN ENVIADO A RO (m3)]]-Tabla1[[#This Row],[VOLUMEN ENVIADO PERMEADO RO (m3)]])/Tabla1[[#This Row],[VOLUMEN ENVIADO A RO (m3)]]</f>
        <v>#DIV/0!</v>
      </c>
      <c r="N1008" s="59">
        <f>('[1]Contadores Por Turno 2026'!N1010-'[1]Contadores Por Turno 2026'!N1009)/1000</f>
        <v>0</v>
      </c>
      <c r="O1008" s="59">
        <f>('[1]Contadores Por Turno 2026'!O1010-'[1]Contadores Por Turno 2026'!O1009)</f>
        <v>0</v>
      </c>
      <c r="P1008" s="59">
        <f>+Tabla1[[#This Row],[ENTRADA RO 1 (m3)]]-Tabla1[[#This Row],[PERMEADO ETAPA 1  (m3)]]</f>
        <v>0</v>
      </c>
      <c r="Q1008" s="58" t="e">
        <f>1-(Tabla1[[#This Row],[VOLUMEN ENVIADO A RO (m3)]]-Tabla1[[#This Row],[VOLUMEN ENVIADO PERMEADO RO (m3)]])/Tabla1[[#This Row],[VOLUMEN ENVIADO A RO (m3)]]</f>
        <v>#DIV/0!</v>
      </c>
      <c r="R1008" s="59">
        <v>0</v>
      </c>
      <c r="S1008" s="59">
        <v>0</v>
      </c>
      <c r="T1008" s="59">
        <v>0</v>
      </c>
      <c r="U1008" s="58" t="s">
        <v>18</v>
      </c>
      <c r="V1008" s="59">
        <f>Tabla1[[#This Row],[VOLUMEN ENVIADO PERMEADO RO (m3)]]</f>
        <v>0</v>
      </c>
      <c r="W1008" s="106">
        <f>Tabla1[[#This Row],[TOTAL CONSUMO AGUA LIMPIA PRODUCCIÓN (m3)]]+Tabla1[[#This Row],[TOTAL CONSUMO AGUA RECHAZO PRODUCCIÓN (m3)]]</f>
        <v>-34</v>
      </c>
      <c r="X1008" s="106">
        <f>+Tabla1[[#This Row],[PERMEADO ETAPA 1  (m3)]]+Tabla1[[#This Row],[VOLUMEN  PTAP POTABLE (m3)2]]+Tabla1[[#This Row],[VOLUMEN CONSUMO ACUEDUCTO (m3)]]+Tabla1[[#This Row],[VOLUMEN CONSUMO CARROTANQUES (m3)]]</f>
        <v>-34</v>
      </c>
      <c r="Y1008" s="106">
        <v>0</v>
      </c>
      <c r="Z1008" s="106">
        <v>399</v>
      </c>
      <c r="AA1008" s="106">
        <f>+Tabla1[[#This Row],[VOLUMEN CONSUMO AGUA LIMPIA TINTORERIA (m3)]]</f>
        <v>-34</v>
      </c>
      <c r="AB1008" s="104">
        <f>Tabla1[[#This Row],[VOLUMEN CONSUMO AGUA LIMPIA TINTORERIA (m3)]]/Tabla1[[#This Row],[TOTAL CONSUMO AGUA PRODUCCIÓN (m3)]]</f>
        <v>1</v>
      </c>
      <c r="AC1008" s="106">
        <f>Tabla1[[#This Row],[TOTAL CONSUMO AGUA LIMPIA PRODUCCIÓN (m3)]]-Tabla1[[#This Row],[VOLUMEN CONSUMO AGUA LIMPIA LAVANDERIA (m3)]]</f>
        <v>-34</v>
      </c>
      <c r="AD1008" s="106">
        <v>0</v>
      </c>
      <c r="AE1008" s="110"/>
      <c r="AF1008" s="110">
        <v>65</v>
      </c>
      <c r="AG1008" s="110">
        <v>45</v>
      </c>
      <c r="AH1008" s="110">
        <f>Tabla1[[#This Row],[VOLUMEN CONSUMO AGUA LIMPIA LAVANDERIA (m3)]]</f>
        <v>0</v>
      </c>
      <c r="AI1008" s="104">
        <f>Tabla1[[#This Row],[VOLUMEN CONSUMO AGUA LIMPIA LAVANDERIA (m3)]]/Tabla1[[#This Row],[TOTAL CONSUMO AGUA PRODUCCIÓN (m3)]]</f>
        <v>0</v>
      </c>
      <c r="AJ1008" s="110">
        <f>'[1]Contadores Por Turno 2026'!D1010-'[1]Contadores Por Turno 2026'!D1009</f>
        <v>0</v>
      </c>
      <c r="AK1008" s="110">
        <v>0</v>
      </c>
      <c r="AL1008" s="110"/>
      <c r="AM1008" s="110">
        <v>19</v>
      </c>
      <c r="AN1008" s="110">
        <v>0</v>
      </c>
      <c r="AO1008" s="219">
        <f>'[1]Contadores Por Turno 2026'!R1010-'[1]Contadores Por Turno 2026'!R1009</f>
        <v>0</v>
      </c>
      <c r="AP1008" s="109">
        <v>5.673758865248224E-2</v>
      </c>
      <c r="AQ1008" s="219">
        <v>1800</v>
      </c>
      <c r="AR1008" s="219">
        <v>8</v>
      </c>
      <c r="AS1008" s="110">
        <f>'[1]Contadores Por Turno 2026'!L1010-'[1]Contadores Por Turno 2026'!L1009</f>
        <v>0</v>
      </c>
      <c r="AT1008" s="219">
        <v>5</v>
      </c>
      <c r="AU1008" s="107">
        <f>'[1]Contadores Por Turno 2026'!U1010-'[1]Contadores Por Turno 2026'!U1009</f>
        <v>0</v>
      </c>
      <c r="AV1008" s="107">
        <f>'[1]Contadores Por Turno 2026'!V1010-'[1]Contadores Por Turno 2026'!V1009</f>
        <v>0</v>
      </c>
      <c r="AW1008" s="107">
        <f>'[1]Contadores Por Turno 2026'!W1010-'[1]Contadores Por Turno 2026'!W1009</f>
        <v>0</v>
      </c>
      <c r="AX1008" s="107"/>
      <c r="AY1008" s="346">
        <f>('[1]Contadores Por Turno 2026'!AD1010-'[1]Contadores Por Turno 2026'!AD1009)</f>
        <v>0</v>
      </c>
      <c r="AZ1008" s="346">
        <f>('[1]Contadores Por Turno 2026'!S1010-'[1]Contadores Por Turno 2026'!S1009)/1000</f>
        <v>0</v>
      </c>
      <c r="BA1008" s="225"/>
      <c r="BB1008" s="4"/>
    </row>
    <row r="1009" spans="1:54" ht="15.75" thickBot="1" x14ac:dyDescent="0.3">
      <c r="A1009" s="27">
        <f>+A1008</f>
        <v>46358</v>
      </c>
      <c r="B1009" s="28">
        <v>3</v>
      </c>
      <c r="C1009" s="28">
        <v>49</v>
      </c>
      <c r="D1009" s="28">
        <v>2</v>
      </c>
      <c r="E1009" s="28">
        <v>123</v>
      </c>
      <c r="F1009" s="28">
        <v>89</v>
      </c>
      <c r="G1009" s="28"/>
      <c r="H10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09" s="28">
        <f>('[1]Contadores Por Turno 2026'!C1011-'[1]Contadores Por Turno 2026'!C1010)*10</f>
        <v>0</v>
      </c>
      <c r="J1009" s="61">
        <f>Tabla1[[#This Row],[ENTRADA RO 1 (m3)]]</f>
        <v>0</v>
      </c>
      <c r="K1009" s="61">
        <f>Tabla1[[#This Row],[RECHAZO ETAPA 1 (m3)]]</f>
        <v>0</v>
      </c>
      <c r="L1009" s="61">
        <f>Tabla1[[#This Row],[PERMEADO ETAPA 1  (m3)]]</f>
        <v>0</v>
      </c>
      <c r="M1009" s="60" t="e">
        <f>1-(Tabla1[[#This Row],[VOLUMEN ENVIADO A RO (m3)]]-Tabla1[[#This Row],[VOLUMEN ENVIADO PERMEADO RO (m3)]])/Tabla1[[#This Row],[VOLUMEN ENVIADO A RO (m3)]]</f>
        <v>#DIV/0!</v>
      </c>
      <c r="N1009" s="61">
        <f>('[1]Contadores Por Turno 2026'!N1011-'[1]Contadores Por Turno 2026'!N1010)/1000</f>
        <v>0</v>
      </c>
      <c r="O1009" s="61">
        <f>('[1]Contadores Por Turno 2026'!O1011-'[1]Contadores Por Turno 2026'!O1010)</f>
        <v>0</v>
      </c>
      <c r="P1009" s="61">
        <f>+Tabla1[[#This Row],[ENTRADA RO 1 (m3)]]-Tabla1[[#This Row],[PERMEADO ETAPA 1  (m3)]]</f>
        <v>0</v>
      </c>
      <c r="Q1009" s="60" t="e">
        <f>1-(Tabla1[[#This Row],[VOLUMEN ENVIADO A RO (m3)]]-Tabla1[[#This Row],[VOLUMEN ENVIADO PERMEADO RO (m3)]])/Tabla1[[#This Row],[VOLUMEN ENVIADO A RO (m3)]]</f>
        <v>#DIV/0!</v>
      </c>
      <c r="R1009" s="61">
        <v>0</v>
      </c>
      <c r="S1009" s="61">
        <v>0</v>
      </c>
      <c r="T1009" s="61">
        <v>0</v>
      </c>
      <c r="U1009" s="60" t="s">
        <v>18</v>
      </c>
      <c r="V1009" s="61">
        <f>Tabla1[[#This Row],[VOLUMEN ENVIADO PERMEADO RO (m3)]]</f>
        <v>0</v>
      </c>
      <c r="W1009" s="111">
        <f>Tabla1[[#This Row],[TOTAL CONSUMO AGUA LIMPIA PRODUCCIÓN (m3)]]+Tabla1[[#This Row],[TOTAL CONSUMO AGUA RECHAZO PRODUCCIÓN (m3)]]</f>
        <v>-34</v>
      </c>
      <c r="X1009" s="111">
        <f>+Tabla1[[#This Row],[PERMEADO ETAPA 1  (m3)]]+Tabla1[[#This Row],[VOLUMEN  PTAP POTABLE (m3)2]]+Tabla1[[#This Row],[VOLUMEN CONSUMO ACUEDUCTO (m3)]]+Tabla1[[#This Row],[VOLUMEN CONSUMO CARROTANQUES (m3)]]</f>
        <v>-34</v>
      </c>
      <c r="Y1009" s="111">
        <v>0</v>
      </c>
      <c r="Z1009" s="111">
        <v>258</v>
      </c>
      <c r="AA1009" s="111">
        <f>+Tabla1[[#This Row],[VOLUMEN CONSUMO AGUA LIMPIA TINTORERIA (m3)]]</f>
        <v>-34</v>
      </c>
      <c r="AB1009" s="104">
        <f>Tabla1[[#This Row],[VOLUMEN CONSUMO AGUA LIMPIA TINTORERIA (m3)]]/Tabla1[[#This Row],[TOTAL CONSUMO AGUA PRODUCCIÓN (m3)]]</f>
        <v>1</v>
      </c>
      <c r="AC1009" s="111">
        <f>Tabla1[[#This Row],[TOTAL CONSUMO AGUA LIMPIA PRODUCCIÓN (m3)]]-Tabla1[[#This Row],[VOLUMEN CONSUMO AGUA LIMPIA LAVANDERIA (m3)]]</f>
        <v>-34</v>
      </c>
      <c r="AD1009" s="111">
        <v>0</v>
      </c>
      <c r="AE1009" s="115"/>
      <c r="AF1009" s="115">
        <v>65</v>
      </c>
      <c r="AG1009" s="115">
        <v>45</v>
      </c>
      <c r="AH1009" s="115">
        <f>Tabla1[[#This Row],[VOLUMEN CONSUMO AGUA LIMPIA LAVANDERIA (m3)]]</f>
        <v>0</v>
      </c>
      <c r="AI1009" s="104">
        <f>Tabla1[[#This Row],[VOLUMEN CONSUMO AGUA LIMPIA LAVANDERIA (m3)]]/Tabla1[[#This Row],[TOTAL CONSUMO AGUA PRODUCCIÓN (m3)]]</f>
        <v>0</v>
      </c>
      <c r="AJ1009" s="115">
        <f>'[1]Contadores Por Turno 2026'!D1011-'[1]Contadores Por Turno 2026'!D1010</f>
        <v>0</v>
      </c>
      <c r="AK1009" s="115">
        <v>0</v>
      </c>
      <c r="AL1009" s="115"/>
      <c r="AM1009" s="115">
        <v>19</v>
      </c>
      <c r="AN1009" s="115">
        <v>0</v>
      </c>
      <c r="AO1009" s="220">
        <f>'[1]Contadores Por Turno 2026'!R1011-'[1]Contadores Por Turno 2026'!R1010</f>
        <v>0</v>
      </c>
      <c r="AP1009" s="114">
        <v>2.9816513761467878E-2</v>
      </c>
      <c r="AQ1009" s="220">
        <v>0</v>
      </c>
      <c r="AR1009" s="220">
        <v>8</v>
      </c>
      <c r="AS1009" s="115">
        <f>'[1]Contadores Por Turno 2026'!L1011-'[1]Contadores Por Turno 2026'!L1010</f>
        <v>0</v>
      </c>
      <c r="AT1009" s="220">
        <v>13</v>
      </c>
      <c r="AU1009" s="112">
        <f>'[1]Contadores Por Turno 2026'!U1011-'[1]Contadores Por Turno 2026'!U1010</f>
        <v>0</v>
      </c>
      <c r="AV1009" s="112">
        <f>'[1]Contadores Por Turno 2026'!V1011-'[1]Contadores Por Turno 2026'!V1010</f>
        <v>0</v>
      </c>
      <c r="AW1009" s="112">
        <f>'[1]Contadores Por Turno 2026'!W1011-'[1]Contadores Por Turno 2026'!W1010</f>
        <v>0</v>
      </c>
      <c r="AX1009" s="112"/>
      <c r="AY1009" s="112">
        <f>('[1]Contadores Por Turno 2026'!AD1011-'[1]Contadores Por Turno 2026'!AD1010)</f>
        <v>0</v>
      </c>
      <c r="AZ1009" s="112">
        <f>('[1]Contadores Por Turno 2026'!S1011-'[1]Contadores Por Turno 2026'!S1010)/1000</f>
        <v>0</v>
      </c>
      <c r="BA1009" s="225"/>
      <c r="BB1009" s="4"/>
    </row>
    <row r="1010" spans="1:54" ht="15.75" thickBot="1" x14ac:dyDescent="0.3">
      <c r="A1010" s="25">
        <f>+A1009+1</f>
        <v>46359</v>
      </c>
      <c r="B1010" s="26">
        <v>1</v>
      </c>
      <c r="C1010" s="26">
        <v>49</v>
      </c>
      <c r="D1010" s="26">
        <v>3</v>
      </c>
      <c r="E1010" s="26">
        <v>143</v>
      </c>
      <c r="F1010" s="26">
        <v>110</v>
      </c>
      <c r="G1010" s="26"/>
      <c r="H10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-143</v>
      </c>
      <c r="I1010" s="26">
        <f>('[1]Contadores Por Turno 2026'!C1012-'[1]Contadores Por Turno 2026'!C1011)*10</f>
        <v>0</v>
      </c>
      <c r="J1010" s="57">
        <f>Tabla1[[#This Row],[ENTRADA RO 1 (m3)]]</f>
        <v>0</v>
      </c>
      <c r="K1010" s="57">
        <f>Tabla1[[#This Row],[RECHAZO ETAPA 1 (m3)]]</f>
        <v>0</v>
      </c>
      <c r="L1010" s="57">
        <f>Tabla1[[#This Row],[PERMEADO ETAPA 1  (m3)]]</f>
        <v>0</v>
      </c>
      <c r="M1010" s="56" t="e">
        <f>1-(Tabla1[[#This Row],[VOLUMEN ENVIADO A RO (m3)]]-Tabla1[[#This Row],[VOLUMEN ENVIADO PERMEADO RO (m3)]])/Tabla1[[#This Row],[VOLUMEN ENVIADO A RO (m3)]]</f>
        <v>#DIV/0!</v>
      </c>
      <c r="N1010" s="57">
        <f>('[1]Contadores Por Turno 2026'!N1012-'[1]Contadores Por Turno 2026'!N1011)/1000</f>
        <v>0</v>
      </c>
      <c r="O1010" s="57">
        <f>('[1]Contadores Por Turno 2026'!O1012-'[1]Contadores Por Turno 2026'!O1011)</f>
        <v>0</v>
      </c>
      <c r="P1010" s="57">
        <f>+Tabla1[[#This Row],[ENTRADA RO 1 (m3)]]-Tabla1[[#This Row],[PERMEADO ETAPA 1  (m3)]]</f>
        <v>0</v>
      </c>
      <c r="Q1010" s="56" t="e">
        <f>1-(Tabla1[[#This Row],[VOLUMEN ENVIADO A RO (m3)]]-Tabla1[[#This Row],[VOLUMEN ENVIADO PERMEADO RO (m3)]])/Tabla1[[#This Row],[VOLUMEN ENVIADO A RO (m3)]]</f>
        <v>#DIV/0!</v>
      </c>
      <c r="R1010" s="57">
        <v>0</v>
      </c>
      <c r="S1010" s="57">
        <v>0</v>
      </c>
      <c r="T1010" s="57">
        <v>0</v>
      </c>
      <c r="U1010" s="56" t="s">
        <v>18</v>
      </c>
      <c r="V1010" s="57">
        <f>Tabla1[[#This Row],[VOLUMEN ENVIADO PERMEADO RO (m3)]]</f>
        <v>0</v>
      </c>
      <c r="W1010" s="101">
        <f>Tabla1[[#This Row],[TOTAL CONSUMO AGUA LIMPIA PRODUCCIÓN (m3)]]+Tabla1[[#This Row],[TOTAL CONSUMO AGUA RECHAZO PRODUCCIÓN (m3)]]</f>
        <v>-33</v>
      </c>
      <c r="X1010" s="101">
        <f>+Tabla1[[#This Row],[PERMEADO ETAPA 1  (m3)]]+Tabla1[[#This Row],[VOLUMEN  PTAP POTABLE (m3)2]]+Tabla1[[#This Row],[VOLUMEN CONSUMO ACUEDUCTO (m3)]]+Tabla1[[#This Row],[VOLUMEN CONSUMO CARROTANQUES (m3)]]</f>
        <v>-33</v>
      </c>
      <c r="Y1010" s="101">
        <v>0</v>
      </c>
      <c r="Z1010" s="101">
        <v>663</v>
      </c>
      <c r="AA1010" s="101">
        <f>+Tabla1[[#This Row],[VOLUMEN CONSUMO AGUA LIMPIA TINTORERIA (m3)]]</f>
        <v>-33</v>
      </c>
      <c r="AB1010" s="104">
        <f>Tabla1[[#This Row],[VOLUMEN CONSUMO AGUA LIMPIA TINTORERIA (m3)]]/Tabla1[[#This Row],[TOTAL CONSUMO AGUA PRODUCCIÓN (m3)]]</f>
        <v>1</v>
      </c>
      <c r="AC1010" s="101">
        <f>Tabla1[[#This Row],[TOTAL CONSUMO AGUA LIMPIA PRODUCCIÓN (m3)]]-Tabla1[[#This Row],[VOLUMEN CONSUMO AGUA LIMPIA LAVANDERIA (m3)]]</f>
        <v>-33</v>
      </c>
      <c r="AD1010" s="101">
        <v>0</v>
      </c>
      <c r="AE1010" s="105"/>
      <c r="AF1010" s="105">
        <v>65</v>
      </c>
      <c r="AG1010" s="105">
        <v>45</v>
      </c>
      <c r="AH1010" s="105">
        <f>Tabla1[[#This Row],[VOLUMEN CONSUMO AGUA LIMPIA LAVANDERIA (m3)]]</f>
        <v>0</v>
      </c>
      <c r="AI1010" s="104">
        <f>Tabla1[[#This Row],[VOLUMEN CONSUMO AGUA LIMPIA LAVANDERIA (m3)]]/Tabla1[[#This Row],[TOTAL CONSUMO AGUA PRODUCCIÓN (m3)]]</f>
        <v>0</v>
      </c>
      <c r="AJ1010" s="105">
        <f>'[1]Contadores Por Turno 2026'!D1012-'[1]Contadores Por Turno 2026'!D1011</f>
        <v>0</v>
      </c>
      <c r="AK1010" s="105">
        <v>0</v>
      </c>
      <c r="AL1010" s="105"/>
      <c r="AM1010" s="105">
        <v>19</v>
      </c>
      <c r="AN1010" s="105">
        <v>0</v>
      </c>
      <c r="AO1010" s="218">
        <f>'[1]Contadores Por Turno 2026'!R1012-'[1]Contadores Por Turno 2026'!R1011</f>
        <v>0</v>
      </c>
      <c r="AP1010" s="104">
        <v>3.2667876588021727E-2</v>
      </c>
      <c r="AQ1010" s="218">
        <v>0</v>
      </c>
      <c r="AR1010" s="218">
        <v>8</v>
      </c>
      <c r="AS1010" s="105">
        <f>'[1]Contadores Por Turno 2026'!L1012-'[1]Contadores Por Turno 2026'!L1011</f>
        <v>0</v>
      </c>
      <c r="AT1010" s="218">
        <v>4</v>
      </c>
      <c r="AU1010" s="102">
        <f>'[1]Contadores Por Turno 2026'!U1012-'[1]Contadores Por Turno 2026'!U1011</f>
        <v>0</v>
      </c>
      <c r="AV1010" s="102">
        <f>'[1]Contadores Por Turno 2026'!V1012-'[1]Contadores Por Turno 2026'!V1011</f>
        <v>0</v>
      </c>
      <c r="AW1010" s="102">
        <f>'[1]Contadores Por Turno 2026'!W1012-'[1]Contadores Por Turno 2026'!W1011</f>
        <v>0</v>
      </c>
      <c r="AX1010" s="102"/>
      <c r="AY1010" s="345">
        <f>('[1]Contadores Por Turno 2026'!AD1012-'[1]Contadores Por Turno 2026'!AD1011)</f>
        <v>0</v>
      </c>
      <c r="AZ1010" s="345">
        <f>('[1]Contadores Por Turno 2026'!S1012-'[1]Contadores Por Turno 2026'!S1011)/1000</f>
        <v>0</v>
      </c>
      <c r="BA1010" s="225"/>
      <c r="BB1010" s="4"/>
    </row>
    <row r="1011" spans="1:54" ht="15.75" thickBot="1" x14ac:dyDescent="0.3">
      <c r="A1011" s="23">
        <f>+A1010</f>
        <v>46359</v>
      </c>
      <c r="B1011" s="17">
        <v>2</v>
      </c>
      <c r="C1011" s="17">
        <v>49</v>
      </c>
      <c r="D1011" s="17">
        <v>3</v>
      </c>
      <c r="E1011" s="17">
        <v>130</v>
      </c>
      <c r="F1011" s="17">
        <v>95</v>
      </c>
      <c r="H10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-130</v>
      </c>
      <c r="I1011" s="17">
        <f>('[1]Contadores Por Turno 2026'!C1013-'[1]Contadores Por Turno 2026'!C1012)*10</f>
        <v>0</v>
      </c>
      <c r="J1011" s="59">
        <f>Tabla1[[#This Row],[ENTRADA RO 1 (m3)]]</f>
        <v>0</v>
      </c>
      <c r="K1011" s="59">
        <f>Tabla1[[#This Row],[RECHAZO ETAPA 1 (m3)]]</f>
        <v>0</v>
      </c>
      <c r="L1011" s="59">
        <f>Tabla1[[#This Row],[PERMEADO ETAPA 1  (m3)]]</f>
        <v>0</v>
      </c>
      <c r="M1011" s="58" t="e">
        <f>1-(Tabla1[[#This Row],[VOLUMEN ENVIADO A RO (m3)]]-Tabla1[[#This Row],[VOLUMEN ENVIADO PERMEADO RO (m3)]])/Tabla1[[#This Row],[VOLUMEN ENVIADO A RO (m3)]]</f>
        <v>#DIV/0!</v>
      </c>
      <c r="N1011" s="59">
        <f>('[1]Contadores Por Turno 2026'!N1013-'[1]Contadores Por Turno 2026'!N1012)/1000</f>
        <v>0</v>
      </c>
      <c r="O1011" s="59">
        <f>('[1]Contadores Por Turno 2026'!O1013-'[1]Contadores Por Turno 2026'!O1012)</f>
        <v>0</v>
      </c>
      <c r="P1011" s="59">
        <f>+Tabla1[[#This Row],[ENTRADA RO 1 (m3)]]-Tabla1[[#This Row],[PERMEADO ETAPA 1  (m3)]]</f>
        <v>0</v>
      </c>
      <c r="Q1011" s="58" t="e">
        <f>1-(Tabla1[[#This Row],[VOLUMEN ENVIADO A RO (m3)]]-Tabla1[[#This Row],[VOLUMEN ENVIADO PERMEADO RO (m3)]])/Tabla1[[#This Row],[VOLUMEN ENVIADO A RO (m3)]]</f>
        <v>#DIV/0!</v>
      </c>
      <c r="R1011" s="59">
        <v>0</v>
      </c>
      <c r="S1011" s="59">
        <v>0</v>
      </c>
      <c r="T1011" s="59">
        <v>0</v>
      </c>
      <c r="U1011" s="58" t="s">
        <v>18</v>
      </c>
      <c r="V1011" s="59">
        <f>Tabla1[[#This Row],[VOLUMEN ENVIADO PERMEADO RO (m3)]]</f>
        <v>0</v>
      </c>
      <c r="W1011" s="106">
        <f>Tabla1[[#This Row],[TOTAL CONSUMO AGUA LIMPIA PRODUCCIÓN (m3)]]+Tabla1[[#This Row],[TOTAL CONSUMO AGUA RECHAZO PRODUCCIÓN (m3)]]</f>
        <v>-35</v>
      </c>
      <c r="X1011" s="106">
        <f>+Tabla1[[#This Row],[PERMEADO ETAPA 1  (m3)]]+Tabla1[[#This Row],[VOLUMEN  PTAP POTABLE (m3)2]]+Tabla1[[#This Row],[VOLUMEN CONSUMO ACUEDUCTO (m3)]]+Tabla1[[#This Row],[VOLUMEN CONSUMO CARROTANQUES (m3)]]</f>
        <v>-35</v>
      </c>
      <c r="Y1011" s="106">
        <v>0</v>
      </c>
      <c r="Z1011" s="106">
        <v>360</v>
      </c>
      <c r="AA1011" s="106">
        <f>+Tabla1[[#This Row],[VOLUMEN CONSUMO AGUA LIMPIA TINTORERIA (m3)]]</f>
        <v>-35</v>
      </c>
      <c r="AB1011" s="104">
        <f>Tabla1[[#This Row],[VOLUMEN CONSUMO AGUA LIMPIA TINTORERIA (m3)]]/Tabla1[[#This Row],[TOTAL CONSUMO AGUA PRODUCCIÓN (m3)]]</f>
        <v>1</v>
      </c>
      <c r="AC1011" s="106">
        <f>Tabla1[[#This Row],[TOTAL CONSUMO AGUA LIMPIA PRODUCCIÓN (m3)]]-Tabla1[[#This Row],[VOLUMEN CONSUMO AGUA LIMPIA LAVANDERIA (m3)]]</f>
        <v>-35</v>
      </c>
      <c r="AD1011" s="106">
        <v>0</v>
      </c>
      <c r="AE1011" s="110"/>
      <c r="AF1011" s="110">
        <v>65</v>
      </c>
      <c r="AG1011" s="110">
        <v>45</v>
      </c>
      <c r="AH1011" s="110">
        <f>Tabla1[[#This Row],[VOLUMEN CONSUMO AGUA LIMPIA LAVANDERIA (m3)]]</f>
        <v>0</v>
      </c>
      <c r="AI1011" s="104">
        <f>Tabla1[[#This Row],[VOLUMEN CONSUMO AGUA LIMPIA LAVANDERIA (m3)]]/Tabla1[[#This Row],[TOTAL CONSUMO AGUA PRODUCCIÓN (m3)]]</f>
        <v>0</v>
      </c>
      <c r="AJ1011" s="110">
        <f>'[1]Contadores Por Turno 2026'!D1013-'[1]Contadores Por Turno 2026'!D1012</f>
        <v>0</v>
      </c>
      <c r="AK1011" s="110">
        <v>0</v>
      </c>
      <c r="AL1011" s="110"/>
      <c r="AM1011" s="110">
        <v>19</v>
      </c>
      <c r="AN1011" s="110">
        <v>0</v>
      </c>
      <c r="AO1011" s="219">
        <f>'[1]Contadores Por Turno 2026'!R1013-'[1]Contadores Por Turno 2026'!R1012</f>
        <v>0</v>
      </c>
      <c r="AP1011" s="109">
        <v>5.5299539170506895E-2</v>
      </c>
      <c r="AQ1011" s="219">
        <v>5000</v>
      </c>
      <c r="AR1011" s="219">
        <v>8</v>
      </c>
      <c r="AS1011" s="110">
        <f>'[1]Contadores Por Turno 2026'!L1013-'[1]Contadores Por Turno 2026'!L1012</f>
        <v>0</v>
      </c>
      <c r="AT1011" s="219">
        <v>4</v>
      </c>
      <c r="AU1011" s="107">
        <f>'[1]Contadores Por Turno 2026'!U1013-'[1]Contadores Por Turno 2026'!U1012</f>
        <v>0</v>
      </c>
      <c r="AV1011" s="107">
        <f>'[1]Contadores Por Turno 2026'!V1013-'[1]Contadores Por Turno 2026'!V1012</f>
        <v>0</v>
      </c>
      <c r="AW1011" s="107">
        <f>'[1]Contadores Por Turno 2026'!W1013-'[1]Contadores Por Turno 2026'!W1012</f>
        <v>0</v>
      </c>
      <c r="AX1011" s="107"/>
      <c r="AY1011" s="346">
        <f>('[1]Contadores Por Turno 2026'!AD1013-'[1]Contadores Por Turno 2026'!AD1012)</f>
        <v>0</v>
      </c>
      <c r="AZ1011" s="346">
        <f>('[1]Contadores Por Turno 2026'!S1013-'[1]Contadores Por Turno 2026'!S1012)/1000</f>
        <v>0</v>
      </c>
      <c r="BA1011" s="225"/>
      <c r="BB1011" s="4"/>
    </row>
    <row r="1012" spans="1:54" ht="15.75" thickBot="1" x14ac:dyDescent="0.3">
      <c r="A1012" s="27">
        <f>+A1011</f>
        <v>46359</v>
      </c>
      <c r="B1012" s="28">
        <v>3</v>
      </c>
      <c r="C1012" s="28">
        <v>49</v>
      </c>
      <c r="D1012" s="28">
        <v>3</v>
      </c>
      <c r="E1012" s="28">
        <v>120</v>
      </c>
      <c r="F1012" s="28">
        <v>86</v>
      </c>
      <c r="G1012" s="28"/>
      <c r="H10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12" s="28">
        <f>('[1]Contadores Por Turno 2026'!C1014-'[1]Contadores Por Turno 2026'!C1013)*10</f>
        <v>0</v>
      </c>
      <c r="J1012" s="61">
        <f>Tabla1[[#This Row],[ENTRADA RO 1 (m3)]]</f>
        <v>0</v>
      </c>
      <c r="K1012" s="61">
        <f>Tabla1[[#This Row],[RECHAZO ETAPA 1 (m3)]]</f>
        <v>0</v>
      </c>
      <c r="L1012" s="61">
        <f>Tabla1[[#This Row],[PERMEADO ETAPA 1  (m3)]]</f>
        <v>0</v>
      </c>
      <c r="M1012" s="60" t="e">
        <f>1-(Tabla1[[#This Row],[VOLUMEN ENVIADO A RO (m3)]]-Tabla1[[#This Row],[VOLUMEN ENVIADO PERMEADO RO (m3)]])/Tabla1[[#This Row],[VOLUMEN ENVIADO A RO (m3)]]</f>
        <v>#DIV/0!</v>
      </c>
      <c r="N1012" s="61">
        <f>('[1]Contadores Por Turno 2026'!N1014-'[1]Contadores Por Turno 2026'!N1013)/1000</f>
        <v>0</v>
      </c>
      <c r="O1012" s="61">
        <f>('[1]Contadores Por Turno 2026'!O1014-'[1]Contadores Por Turno 2026'!O1013)</f>
        <v>0</v>
      </c>
      <c r="P1012" s="61">
        <f>+Tabla1[[#This Row],[ENTRADA RO 1 (m3)]]-Tabla1[[#This Row],[PERMEADO ETAPA 1  (m3)]]</f>
        <v>0</v>
      </c>
      <c r="Q1012" s="60" t="e">
        <f>1-(Tabla1[[#This Row],[VOLUMEN ENVIADO A RO (m3)]]-Tabla1[[#This Row],[VOLUMEN ENVIADO PERMEADO RO (m3)]])/Tabla1[[#This Row],[VOLUMEN ENVIADO A RO (m3)]]</f>
        <v>#DIV/0!</v>
      </c>
      <c r="R1012" s="61">
        <v>0</v>
      </c>
      <c r="S1012" s="61">
        <v>0</v>
      </c>
      <c r="T1012" s="61">
        <v>0</v>
      </c>
      <c r="U1012" s="60" t="s">
        <v>18</v>
      </c>
      <c r="V1012" s="61">
        <f>Tabla1[[#This Row],[VOLUMEN ENVIADO PERMEADO RO (m3)]]</f>
        <v>0</v>
      </c>
      <c r="W1012" s="111">
        <f>Tabla1[[#This Row],[TOTAL CONSUMO AGUA LIMPIA PRODUCCIÓN (m3)]]+Tabla1[[#This Row],[TOTAL CONSUMO AGUA RECHAZO PRODUCCIÓN (m3)]]</f>
        <v>-34</v>
      </c>
      <c r="X1012" s="111">
        <f>+Tabla1[[#This Row],[PERMEADO ETAPA 1  (m3)]]+Tabla1[[#This Row],[VOLUMEN  PTAP POTABLE (m3)2]]+Tabla1[[#This Row],[VOLUMEN CONSUMO ACUEDUCTO (m3)]]+Tabla1[[#This Row],[VOLUMEN CONSUMO CARROTANQUES (m3)]]</f>
        <v>-34</v>
      </c>
      <c r="Y1012" s="111">
        <v>0</v>
      </c>
      <c r="Z1012" s="111">
        <v>483</v>
      </c>
      <c r="AA1012" s="111">
        <f>+Tabla1[[#This Row],[VOLUMEN CONSUMO AGUA LIMPIA TINTORERIA (m3)]]</f>
        <v>-34</v>
      </c>
      <c r="AB1012" s="104">
        <f>Tabla1[[#This Row],[VOLUMEN CONSUMO AGUA LIMPIA TINTORERIA (m3)]]/Tabla1[[#This Row],[TOTAL CONSUMO AGUA PRODUCCIÓN (m3)]]</f>
        <v>1</v>
      </c>
      <c r="AC1012" s="111">
        <f>Tabla1[[#This Row],[TOTAL CONSUMO AGUA LIMPIA PRODUCCIÓN (m3)]]-Tabla1[[#This Row],[VOLUMEN CONSUMO AGUA LIMPIA LAVANDERIA (m3)]]</f>
        <v>-34</v>
      </c>
      <c r="AD1012" s="111">
        <v>0</v>
      </c>
      <c r="AE1012" s="115"/>
      <c r="AF1012" s="115">
        <v>65</v>
      </c>
      <c r="AG1012" s="115">
        <v>45</v>
      </c>
      <c r="AH1012" s="115">
        <f>Tabla1[[#This Row],[VOLUMEN CONSUMO AGUA LIMPIA LAVANDERIA (m3)]]</f>
        <v>0</v>
      </c>
      <c r="AI1012" s="104">
        <f>Tabla1[[#This Row],[VOLUMEN CONSUMO AGUA LIMPIA LAVANDERIA (m3)]]/Tabla1[[#This Row],[TOTAL CONSUMO AGUA PRODUCCIÓN (m3)]]</f>
        <v>0</v>
      </c>
      <c r="AJ1012" s="115">
        <f>'[1]Contadores Por Turno 2026'!D1014-'[1]Contadores Por Turno 2026'!D1013</f>
        <v>0</v>
      </c>
      <c r="AK1012" s="115">
        <v>0</v>
      </c>
      <c r="AL1012" s="115"/>
      <c r="AM1012" s="115">
        <v>19</v>
      </c>
      <c r="AN1012" s="115">
        <v>0</v>
      </c>
      <c r="AO1012" s="220">
        <f>'[1]Contadores Por Turno 2026'!R1014-'[1]Contadores Por Turno 2026'!R1013</f>
        <v>0</v>
      </c>
      <c r="AP1012" s="114">
        <v>3.4848484848484795E-2</v>
      </c>
      <c r="AQ1012" s="220">
        <v>0</v>
      </c>
      <c r="AR1012" s="220">
        <v>8</v>
      </c>
      <c r="AS1012" s="115">
        <f>'[1]Contadores Por Turno 2026'!L1014-'[1]Contadores Por Turno 2026'!L1013</f>
        <v>0</v>
      </c>
      <c r="AT1012" s="220">
        <v>6</v>
      </c>
      <c r="AU1012" s="112">
        <f>'[1]Contadores Por Turno 2026'!U1014-'[1]Contadores Por Turno 2026'!U1013</f>
        <v>0</v>
      </c>
      <c r="AV1012" s="112">
        <f>'[1]Contadores Por Turno 2026'!V1014-'[1]Contadores Por Turno 2026'!V1013</f>
        <v>0</v>
      </c>
      <c r="AW1012" s="112">
        <f>'[1]Contadores Por Turno 2026'!W1014-'[1]Contadores Por Turno 2026'!W1013</f>
        <v>0</v>
      </c>
      <c r="AX1012" s="112"/>
      <c r="AY1012" s="112">
        <f>('[1]Contadores Por Turno 2026'!AD1014-'[1]Contadores Por Turno 2026'!AD1013)</f>
        <v>0</v>
      </c>
      <c r="AZ1012" s="112">
        <f>('[1]Contadores Por Turno 2026'!S1014-'[1]Contadores Por Turno 2026'!S1013)/1000</f>
        <v>0</v>
      </c>
      <c r="BA1012" s="225"/>
      <c r="BB1012" s="4"/>
    </row>
    <row r="1013" spans="1:54" ht="15.75" thickBot="1" x14ac:dyDescent="0.3">
      <c r="A1013" s="25">
        <f>+A1012+1</f>
        <v>46360</v>
      </c>
      <c r="B1013" s="26">
        <v>1</v>
      </c>
      <c r="C1013" s="26">
        <v>49</v>
      </c>
      <c r="D1013" s="26">
        <v>4</v>
      </c>
      <c r="E1013" s="26">
        <v>137</v>
      </c>
      <c r="F1013" s="26">
        <v>102</v>
      </c>
      <c r="G1013" s="26"/>
      <c r="H10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-137</v>
      </c>
      <c r="I1013" s="26">
        <f>('[1]Contadores Por Turno 2026'!C1015-'[1]Contadores Por Turno 2026'!C1014)*10</f>
        <v>0</v>
      </c>
      <c r="J1013" s="57">
        <f>Tabla1[[#This Row],[ENTRADA RO 1 (m3)]]</f>
        <v>0</v>
      </c>
      <c r="K1013" s="57">
        <f>Tabla1[[#This Row],[RECHAZO ETAPA 1 (m3)]]</f>
        <v>0</v>
      </c>
      <c r="L1013" s="57">
        <f>Tabla1[[#This Row],[PERMEADO ETAPA 1  (m3)]]</f>
        <v>0</v>
      </c>
      <c r="M1013" s="56" t="e">
        <f>1-(Tabla1[[#This Row],[VOLUMEN ENVIADO A RO (m3)]]-Tabla1[[#This Row],[VOLUMEN ENVIADO PERMEADO RO (m3)]])/Tabla1[[#This Row],[VOLUMEN ENVIADO A RO (m3)]]</f>
        <v>#DIV/0!</v>
      </c>
      <c r="N1013" s="57">
        <f>('[1]Contadores Por Turno 2026'!N1015-'[1]Contadores Por Turno 2026'!N1014)/1000</f>
        <v>0</v>
      </c>
      <c r="O1013" s="57">
        <f>('[1]Contadores Por Turno 2026'!O1015-'[1]Contadores Por Turno 2026'!O1014)</f>
        <v>0</v>
      </c>
      <c r="P1013" s="57">
        <f>+Tabla1[[#This Row],[ENTRADA RO 1 (m3)]]-Tabla1[[#This Row],[PERMEADO ETAPA 1  (m3)]]</f>
        <v>0</v>
      </c>
      <c r="Q1013" s="56" t="e">
        <f>1-(Tabla1[[#This Row],[VOLUMEN ENVIADO A RO (m3)]]-Tabla1[[#This Row],[VOLUMEN ENVIADO PERMEADO RO (m3)]])/Tabla1[[#This Row],[VOLUMEN ENVIADO A RO (m3)]]</f>
        <v>#DIV/0!</v>
      </c>
      <c r="R1013" s="57">
        <v>0</v>
      </c>
      <c r="S1013" s="57">
        <v>0</v>
      </c>
      <c r="T1013" s="57">
        <v>0</v>
      </c>
      <c r="U1013" s="56" t="s">
        <v>18</v>
      </c>
      <c r="V1013" s="57">
        <f>Tabla1[[#This Row],[VOLUMEN ENVIADO PERMEADO RO (m3)]]</f>
        <v>0</v>
      </c>
      <c r="W1013" s="101">
        <f>Tabla1[[#This Row],[TOTAL CONSUMO AGUA LIMPIA PRODUCCIÓN (m3)]]+Tabla1[[#This Row],[TOTAL CONSUMO AGUA RECHAZO PRODUCCIÓN (m3)]]</f>
        <v>-35</v>
      </c>
      <c r="X1013" s="101">
        <f>+Tabla1[[#This Row],[PERMEADO ETAPA 1  (m3)]]+Tabla1[[#This Row],[VOLUMEN  PTAP POTABLE (m3)2]]+Tabla1[[#This Row],[VOLUMEN CONSUMO ACUEDUCTO (m3)]]+Tabla1[[#This Row],[VOLUMEN CONSUMO CARROTANQUES (m3)]]</f>
        <v>-35</v>
      </c>
      <c r="Y1013" s="101">
        <v>0</v>
      </c>
      <c r="Z1013" s="101">
        <v>568</v>
      </c>
      <c r="AA1013" s="101">
        <f>+Tabla1[[#This Row],[VOLUMEN CONSUMO AGUA LIMPIA TINTORERIA (m3)]]</f>
        <v>-35</v>
      </c>
      <c r="AB1013" s="104">
        <f>Tabla1[[#This Row],[VOLUMEN CONSUMO AGUA LIMPIA TINTORERIA (m3)]]/Tabla1[[#This Row],[TOTAL CONSUMO AGUA PRODUCCIÓN (m3)]]</f>
        <v>1</v>
      </c>
      <c r="AC1013" s="101">
        <f>Tabla1[[#This Row],[TOTAL CONSUMO AGUA LIMPIA PRODUCCIÓN (m3)]]-Tabla1[[#This Row],[VOLUMEN CONSUMO AGUA LIMPIA LAVANDERIA (m3)]]</f>
        <v>-35</v>
      </c>
      <c r="AD1013" s="101">
        <v>0</v>
      </c>
      <c r="AE1013" s="105"/>
      <c r="AF1013" s="105">
        <v>65</v>
      </c>
      <c r="AG1013" s="105">
        <v>45</v>
      </c>
      <c r="AH1013" s="105">
        <f>Tabla1[[#This Row],[VOLUMEN CONSUMO AGUA LIMPIA LAVANDERIA (m3)]]</f>
        <v>0</v>
      </c>
      <c r="AI1013" s="104">
        <f>Tabla1[[#This Row],[VOLUMEN CONSUMO AGUA LIMPIA LAVANDERIA (m3)]]/Tabla1[[#This Row],[TOTAL CONSUMO AGUA PRODUCCIÓN (m3)]]</f>
        <v>0</v>
      </c>
      <c r="AJ1013" s="105">
        <f>'[1]Contadores Por Turno 2026'!D1015-'[1]Contadores Por Turno 2026'!D1014</f>
        <v>0</v>
      </c>
      <c r="AK1013" s="105">
        <v>0</v>
      </c>
      <c r="AL1013" s="105"/>
      <c r="AM1013" s="105">
        <v>19</v>
      </c>
      <c r="AN1013" s="105">
        <v>0</v>
      </c>
      <c r="AO1013" s="218">
        <f>'[1]Contadores Por Turno 2026'!R1015-'[1]Contadores Por Turno 2026'!R1014</f>
        <v>0</v>
      </c>
      <c r="AP1013" s="104">
        <v>3.3210332103321027E-2</v>
      </c>
      <c r="AQ1013" s="218">
        <v>0</v>
      </c>
      <c r="AR1013" s="218">
        <v>8</v>
      </c>
      <c r="AS1013" s="105">
        <f>'[1]Contadores Por Turno 2026'!L1015-'[1]Contadores Por Turno 2026'!L1014</f>
        <v>0</v>
      </c>
      <c r="AT1013" s="218">
        <v>5</v>
      </c>
      <c r="AU1013" s="102">
        <f>'[1]Contadores Por Turno 2026'!U1015-'[1]Contadores Por Turno 2026'!U1014</f>
        <v>0</v>
      </c>
      <c r="AV1013" s="102">
        <f>'[1]Contadores Por Turno 2026'!V1015-'[1]Contadores Por Turno 2026'!V1014</f>
        <v>0</v>
      </c>
      <c r="AW1013" s="102">
        <f>'[1]Contadores Por Turno 2026'!W1015-'[1]Contadores Por Turno 2026'!W1014</f>
        <v>0</v>
      </c>
      <c r="AX1013" s="102"/>
      <c r="AY1013" s="345">
        <f>('[1]Contadores Por Turno 2026'!AD1015-'[1]Contadores Por Turno 2026'!AD1014)</f>
        <v>0</v>
      </c>
      <c r="AZ1013" s="345">
        <f>('[1]Contadores Por Turno 2026'!S1015-'[1]Contadores Por Turno 2026'!S1014)/1000</f>
        <v>0</v>
      </c>
      <c r="BA1013" s="225"/>
      <c r="BB1013" s="4"/>
    </row>
    <row r="1014" spans="1:54" ht="15.75" thickBot="1" x14ac:dyDescent="0.3">
      <c r="A1014" s="23">
        <f>+A1013</f>
        <v>46360</v>
      </c>
      <c r="B1014" s="17">
        <v>2</v>
      </c>
      <c r="C1014" s="17">
        <v>49</v>
      </c>
      <c r="D1014" s="17">
        <v>4</v>
      </c>
      <c r="E1014" s="17">
        <v>103</v>
      </c>
      <c r="F1014" s="17">
        <v>71</v>
      </c>
      <c r="H10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-103</v>
      </c>
      <c r="I1014" s="17">
        <f>('[1]Contadores Por Turno 2026'!C1016-'[1]Contadores Por Turno 2026'!C1015)*10</f>
        <v>0</v>
      </c>
      <c r="J1014" s="59">
        <f>Tabla1[[#This Row],[ENTRADA RO 1 (m3)]]</f>
        <v>0</v>
      </c>
      <c r="K1014" s="59">
        <f>Tabla1[[#This Row],[RECHAZO ETAPA 1 (m3)]]</f>
        <v>0</v>
      </c>
      <c r="L1014" s="59">
        <f>Tabla1[[#This Row],[PERMEADO ETAPA 1  (m3)]]</f>
        <v>0</v>
      </c>
      <c r="M1014" s="58" t="e">
        <f>1-(Tabla1[[#This Row],[VOLUMEN ENVIADO A RO (m3)]]-Tabla1[[#This Row],[VOLUMEN ENVIADO PERMEADO RO (m3)]])/Tabla1[[#This Row],[VOLUMEN ENVIADO A RO (m3)]]</f>
        <v>#DIV/0!</v>
      </c>
      <c r="N1014" s="59">
        <f>('[1]Contadores Por Turno 2026'!N1016-'[1]Contadores Por Turno 2026'!N1015)/1000</f>
        <v>0</v>
      </c>
      <c r="O1014" s="59">
        <f>('[1]Contadores Por Turno 2026'!O1016-'[1]Contadores Por Turno 2026'!O1015)</f>
        <v>0</v>
      </c>
      <c r="P1014" s="59">
        <f>+Tabla1[[#This Row],[ENTRADA RO 1 (m3)]]-Tabla1[[#This Row],[PERMEADO ETAPA 1  (m3)]]</f>
        <v>0</v>
      </c>
      <c r="Q1014" s="58" t="e">
        <f>1-(Tabla1[[#This Row],[VOLUMEN ENVIADO A RO (m3)]]-Tabla1[[#This Row],[VOLUMEN ENVIADO PERMEADO RO (m3)]])/Tabla1[[#This Row],[VOLUMEN ENVIADO A RO (m3)]]</f>
        <v>#DIV/0!</v>
      </c>
      <c r="R1014" s="59">
        <v>0</v>
      </c>
      <c r="S1014" s="59">
        <v>0</v>
      </c>
      <c r="T1014" s="59">
        <v>0</v>
      </c>
      <c r="U1014" s="58" t="s">
        <v>18</v>
      </c>
      <c r="V1014" s="59">
        <f>Tabla1[[#This Row],[VOLUMEN ENVIADO PERMEADO RO (m3)]]</f>
        <v>0</v>
      </c>
      <c r="W1014" s="106">
        <f>Tabla1[[#This Row],[TOTAL CONSUMO AGUA LIMPIA PRODUCCIÓN (m3)]]+Tabla1[[#This Row],[TOTAL CONSUMO AGUA RECHAZO PRODUCCIÓN (m3)]]</f>
        <v>-32</v>
      </c>
      <c r="X1014" s="106">
        <f>+Tabla1[[#This Row],[PERMEADO ETAPA 1  (m3)]]+Tabla1[[#This Row],[VOLUMEN  PTAP POTABLE (m3)2]]+Tabla1[[#This Row],[VOLUMEN CONSUMO ACUEDUCTO (m3)]]+Tabla1[[#This Row],[VOLUMEN CONSUMO CARROTANQUES (m3)]]</f>
        <v>-32</v>
      </c>
      <c r="Y1014" s="106">
        <v>0</v>
      </c>
      <c r="Z1014" s="106">
        <v>782</v>
      </c>
      <c r="AA1014" s="106">
        <f>+Tabla1[[#This Row],[VOLUMEN CONSUMO AGUA LIMPIA TINTORERIA (m3)]]</f>
        <v>-32</v>
      </c>
      <c r="AB1014" s="104">
        <f>Tabla1[[#This Row],[VOLUMEN CONSUMO AGUA LIMPIA TINTORERIA (m3)]]/Tabla1[[#This Row],[TOTAL CONSUMO AGUA PRODUCCIÓN (m3)]]</f>
        <v>1</v>
      </c>
      <c r="AC1014" s="106">
        <f>Tabla1[[#This Row],[TOTAL CONSUMO AGUA LIMPIA PRODUCCIÓN (m3)]]-Tabla1[[#This Row],[VOLUMEN CONSUMO AGUA LIMPIA LAVANDERIA (m3)]]</f>
        <v>-32</v>
      </c>
      <c r="AD1014" s="106">
        <v>0</v>
      </c>
      <c r="AE1014" s="110"/>
      <c r="AF1014" s="110">
        <v>65</v>
      </c>
      <c r="AG1014" s="110">
        <v>45</v>
      </c>
      <c r="AH1014" s="110">
        <f>Tabla1[[#This Row],[VOLUMEN CONSUMO AGUA LIMPIA LAVANDERIA (m3)]]</f>
        <v>0</v>
      </c>
      <c r="AI1014" s="104">
        <f>Tabla1[[#This Row],[VOLUMEN CONSUMO AGUA LIMPIA LAVANDERIA (m3)]]/Tabla1[[#This Row],[TOTAL CONSUMO AGUA PRODUCCIÓN (m3)]]</f>
        <v>0</v>
      </c>
      <c r="AJ1014" s="110">
        <f>'[1]Contadores Por Turno 2026'!D1016-'[1]Contadores Por Turno 2026'!D1015</f>
        <v>0</v>
      </c>
      <c r="AK1014" s="110">
        <v>0</v>
      </c>
      <c r="AL1014" s="110"/>
      <c r="AM1014" s="110">
        <v>19</v>
      </c>
      <c r="AN1014" s="110">
        <v>0</v>
      </c>
      <c r="AO1014" s="219">
        <f>'[1]Contadores Por Turno 2026'!R1016-'[1]Contadores Por Turno 2026'!R1015</f>
        <v>0</v>
      </c>
      <c r="AP1014" s="109">
        <v>5.3398058252427161E-2</v>
      </c>
      <c r="AQ1014" s="219">
        <v>0</v>
      </c>
      <c r="AR1014" s="219">
        <v>8</v>
      </c>
      <c r="AS1014" s="110">
        <f>'[1]Contadores Por Turno 2026'!L1016-'[1]Contadores Por Turno 2026'!L1015</f>
        <v>0</v>
      </c>
      <c r="AT1014" s="219">
        <v>6</v>
      </c>
      <c r="AU1014" s="107">
        <f>'[1]Contadores Por Turno 2026'!U1016-'[1]Contadores Por Turno 2026'!U1015</f>
        <v>0</v>
      </c>
      <c r="AV1014" s="107">
        <f>'[1]Contadores Por Turno 2026'!V1016-'[1]Contadores Por Turno 2026'!V1015</f>
        <v>0</v>
      </c>
      <c r="AW1014" s="107">
        <f>'[1]Contadores Por Turno 2026'!W1016-'[1]Contadores Por Turno 2026'!W1015</f>
        <v>0</v>
      </c>
      <c r="AX1014" s="107"/>
      <c r="AY1014" s="346">
        <f>('[1]Contadores Por Turno 2026'!AD1016-'[1]Contadores Por Turno 2026'!AD1015)</f>
        <v>0</v>
      </c>
      <c r="AZ1014" s="346">
        <f>('[1]Contadores Por Turno 2026'!S1016-'[1]Contadores Por Turno 2026'!S1015)/1000</f>
        <v>0</v>
      </c>
      <c r="BA1014" s="225"/>
      <c r="BB1014" s="4"/>
    </row>
    <row r="1015" spans="1:54" ht="15.75" thickBot="1" x14ac:dyDescent="0.3">
      <c r="A1015" s="27">
        <f>+A1014</f>
        <v>46360</v>
      </c>
      <c r="B1015" s="28">
        <v>3</v>
      </c>
      <c r="C1015" s="28">
        <v>49</v>
      </c>
      <c r="D1015" s="28">
        <v>4</v>
      </c>
      <c r="E1015" s="28">
        <v>136</v>
      </c>
      <c r="F1015" s="28">
        <v>103</v>
      </c>
      <c r="G1015" s="28"/>
      <c r="H10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15" s="28">
        <f>('[1]Contadores Por Turno 2026'!C1017-'[1]Contadores Por Turno 2026'!C1016)*10</f>
        <v>0</v>
      </c>
      <c r="J1015" s="61">
        <f>Tabla1[[#This Row],[ENTRADA RO 1 (m3)]]</f>
        <v>0</v>
      </c>
      <c r="K1015" s="61">
        <f>Tabla1[[#This Row],[RECHAZO ETAPA 1 (m3)]]</f>
        <v>0</v>
      </c>
      <c r="L1015" s="61">
        <f>Tabla1[[#This Row],[PERMEADO ETAPA 1  (m3)]]</f>
        <v>0</v>
      </c>
      <c r="M1015" s="60" t="e">
        <f>1-(Tabla1[[#This Row],[VOLUMEN ENVIADO A RO (m3)]]-Tabla1[[#This Row],[VOLUMEN ENVIADO PERMEADO RO (m3)]])/Tabla1[[#This Row],[VOLUMEN ENVIADO A RO (m3)]]</f>
        <v>#DIV/0!</v>
      </c>
      <c r="N1015" s="61">
        <f>('[1]Contadores Por Turno 2026'!N1017-'[1]Contadores Por Turno 2026'!N1016)/1000</f>
        <v>0</v>
      </c>
      <c r="O1015" s="61">
        <f>('[1]Contadores Por Turno 2026'!O1017-'[1]Contadores Por Turno 2026'!O1016)</f>
        <v>0</v>
      </c>
      <c r="P1015" s="61">
        <f>+Tabla1[[#This Row],[ENTRADA RO 1 (m3)]]-Tabla1[[#This Row],[PERMEADO ETAPA 1  (m3)]]</f>
        <v>0</v>
      </c>
      <c r="Q1015" s="60" t="e">
        <f>1-(Tabla1[[#This Row],[VOLUMEN ENVIADO A RO (m3)]]-Tabla1[[#This Row],[VOLUMEN ENVIADO PERMEADO RO (m3)]])/Tabla1[[#This Row],[VOLUMEN ENVIADO A RO (m3)]]</f>
        <v>#DIV/0!</v>
      </c>
      <c r="R1015" s="61">
        <v>0</v>
      </c>
      <c r="S1015" s="61">
        <v>0</v>
      </c>
      <c r="T1015" s="61">
        <v>0</v>
      </c>
      <c r="U1015" s="60" t="s">
        <v>18</v>
      </c>
      <c r="V1015" s="61">
        <f>Tabla1[[#This Row],[VOLUMEN ENVIADO PERMEADO RO (m3)]]</f>
        <v>0</v>
      </c>
      <c r="W1015" s="111">
        <f>Tabla1[[#This Row],[TOTAL CONSUMO AGUA LIMPIA PRODUCCIÓN (m3)]]+Tabla1[[#This Row],[TOTAL CONSUMO AGUA RECHAZO PRODUCCIÓN (m3)]]</f>
        <v>-33</v>
      </c>
      <c r="X1015" s="111">
        <f>+Tabla1[[#This Row],[PERMEADO ETAPA 1  (m3)]]+Tabla1[[#This Row],[VOLUMEN  PTAP POTABLE (m3)2]]+Tabla1[[#This Row],[VOLUMEN CONSUMO ACUEDUCTO (m3)]]+Tabla1[[#This Row],[VOLUMEN CONSUMO CARROTANQUES (m3)]]</f>
        <v>-33</v>
      </c>
      <c r="Y1015" s="111">
        <v>0</v>
      </c>
      <c r="Z1015" s="111">
        <v>418</v>
      </c>
      <c r="AA1015" s="111">
        <f>+Tabla1[[#This Row],[VOLUMEN CONSUMO AGUA LIMPIA TINTORERIA (m3)]]</f>
        <v>-33</v>
      </c>
      <c r="AB1015" s="104">
        <f>Tabla1[[#This Row],[VOLUMEN CONSUMO AGUA LIMPIA TINTORERIA (m3)]]/Tabla1[[#This Row],[TOTAL CONSUMO AGUA PRODUCCIÓN (m3)]]</f>
        <v>1</v>
      </c>
      <c r="AC1015" s="111">
        <f>Tabla1[[#This Row],[TOTAL CONSUMO AGUA LIMPIA PRODUCCIÓN (m3)]]-Tabla1[[#This Row],[VOLUMEN CONSUMO AGUA LIMPIA LAVANDERIA (m3)]]</f>
        <v>-33</v>
      </c>
      <c r="AD1015" s="111">
        <v>0</v>
      </c>
      <c r="AE1015" s="115"/>
      <c r="AF1015" s="115">
        <v>65</v>
      </c>
      <c r="AG1015" s="115">
        <v>45</v>
      </c>
      <c r="AH1015" s="115">
        <f>Tabla1[[#This Row],[VOLUMEN CONSUMO AGUA LIMPIA LAVANDERIA (m3)]]</f>
        <v>0</v>
      </c>
      <c r="AI1015" s="104">
        <f>Tabla1[[#This Row],[VOLUMEN CONSUMO AGUA LIMPIA LAVANDERIA (m3)]]/Tabla1[[#This Row],[TOTAL CONSUMO AGUA PRODUCCIÓN (m3)]]</f>
        <v>0</v>
      </c>
      <c r="AJ1015" s="115">
        <f>'[1]Contadores Por Turno 2026'!D1017-'[1]Contadores Por Turno 2026'!D1016</f>
        <v>0</v>
      </c>
      <c r="AK1015" s="115">
        <v>0</v>
      </c>
      <c r="AL1015" s="115"/>
      <c r="AM1015" s="115">
        <v>19</v>
      </c>
      <c r="AN1015" s="115">
        <v>0</v>
      </c>
      <c r="AO1015" s="220">
        <f>'[1]Contadores Por Turno 2026'!R1017-'[1]Contadores Por Turno 2026'!R1016</f>
        <v>0</v>
      </c>
      <c r="AP1015" s="114">
        <v>3.0237580993520474E-2</v>
      </c>
      <c r="AQ1015" s="220">
        <v>0</v>
      </c>
      <c r="AR1015" s="220">
        <v>8</v>
      </c>
      <c r="AS1015" s="115">
        <f>'[1]Contadores Por Turno 2026'!L1017-'[1]Contadores Por Turno 2026'!L1016</f>
        <v>0</v>
      </c>
      <c r="AT1015" s="220">
        <v>6</v>
      </c>
      <c r="AU1015" s="112">
        <f>'[1]Contadores Por Turno 2026'!U1017-'[1]Contadores Por Turno 2026'!U1016</f>
        <v>0</v>
      </c>
      <c r="AV1015" s="112">
        <f>'[1]Contadores Por Turno 2026'!V1017-'[1]Contadores Por Turno 2026'!V1016</f>
        <v>0</v>
      </c>
      <c r="AW1015" s="112">
        <f>'[1]Contadores Por Turno 2026'!W1017-'[1]Contadores Por Turno 2026'!W1016</f>
        <v>0</v>
      </c>
      <c r="AX1015" s="112"/>
      <c r="AY1015" s="112">
        <f>('[1]Contadores Por Turno 2026'!AD1017-'[1]Contadores Por Turno 2026'!AD1016)</f>
        <v>0</v>
      </c>
      <c r="AZ1015" s="112">
        <f>('[1]Contadores Por Turno 2026'!S1017-'[1]Contadores Por Turno 2026'!S1016)/1000</f>
        <v>0</v>
      </c>
      <c r="BA1015" s="225"/>
      <c r="BB1015" s="4"/>
    </row>
    <row r="1016" spans="1:54" ht="15.75" thickBot="1" x14ac:dyDescent="0.3">
      <c r="A1016" s="25">
        <f>+A1015+1</f>
        <v>46361</v>
      </c>
      <c r="B1016" s="26">
        <v>1</v>
      </c>
      <c r="C1016" s="26">
        <v>49</v>
      </c>
      <c r="D1016" s="26">
        <v>5</v>
      </c>
      <c r="E1016" s="26">
        <v>119</v>
      </c>
      <c r="F1016" s="26">
        <v>85</v>
      </c>
      <c r="G1016" s="26"/>
      <c r="H10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16" s="26">
        <f>('[1]Contadores Por Turno 2026'!C1018-'[1]Contadores Por Turno 2026'!C1017)*10</f>
        <v>0</v>
      </c>
      <c r="J1016" s="57">
        <f>Tabla1[[#This Row],[ENTRADA RO 1 (m3)]]</f>
        <v>0</v>
      </c>
      <c r="K1016" s="57">
        <f>Tabla1[[#This Row],[RECHAZO ETAPA 1 (m3)]]</f>
        <v>0</v>
      </c>
      <c r="L1016" s="57">
        <f>Tabla1[[#This Row],[PERMEADO ETAPA 1  (m3)]]</f>
        <v>0</v>
      </c>
      <c r="M1016" s="56" t="e">
        <f>1-(Tabla1[[#This Row],[VOLUMEN ENVIADO A RO (m3)]]-Tabla1[[#This Row],[VOLUMEN ENVIADO PERMEADO RO (m3)]])/Tabla1[[#This Row],[VOLUMEN ENVIADO A RO (m3)]]</f>
        <v>#DIV/0!</v>
      </c>
      <c r="N1016" s="57">
        <f>('[1]Contadores Por Turno 2026'!N1018-'[1]Contadores Por Turno 2026'!N1017)/1000</f>
        <v>0</v>
      </c>
      <c r="O1016" s="57">
        <f>('[1]Contadores Por Turno 2026'!O1018-'[1]Contadores Por Turno 2026'!O1017)</f>
        <v>0</v>
      </c>
      <c r="P1016" s="57">
        <f>+Tabla1[[#This Row],[ENTRADA RO 1 (m3)]]-Tabla1[[#This Row],[PERMEADO ETAPA 1  (m3)]]</f>
        <v>0</v>
      </c>
      <c r="Q1016" s="56" t="e">
        <f>1-(Tabla1[[#This Row],[VOLUMEN ENVIADO A RO (m3)]]-Tabla1[[#This Row],[VOLUMEN ENVIADO PERMEADO RO (m3)]])/Tabla1[[#This Row],[VOLUMEN ENVIADO A RO (m3)]]</f>
        <v>#DIV/0!</v>
      </c>
      <c r="R1016" s="57">
        <v>0</v>
      </c>
      <c r="S1016" s="57">
        <v>0</v>
      </c>
      <c r="T1016" s="57">
        <v>0</v>
      </c>
      <c r="U1016" s="56" t="s">
        <v>18</v>
      </c>
      <c r="V1016" s="57">
        <f>Tabla1[[#This Row],[VOLUMEN ENVIADO PERMEADO RO (m3)]]</f>
        <v>0</v>
      </c>
      <c r="W1016" s="101">
        <f>Tabla1[[#This Row],[TOTAL CONSUMO AGUA LIMPIA PRODUCCIÓN (m3)]]+Tabla1[[#This Row],[TOTAL CONSUMO AGUA RECHAZO PRODUCCIÓN (m3)]]</f>
        <v>-34</v>
      </c>
      <c r="X1016" s="101">
        <f>+Tabla1[[#This Row],[PERMEADO ETAPA 1  (m3)]]+Tabla1[[#This Row],[VOLUMEN  PTAP POTABLE (m3)2]]+Tabla1[[#This Row],[VOLUMEN CONSUMO ACUEDUCTO (m3)]]+Tabla1[[#This Row],[VOLUMEN CONSUMO CARROTANQUES (m3)]]</f>
        <v>-34</v>
      </c>
      <c r="Y1016" s="101">
        <v>0</v>
      </c>
      <c r="Z1016" s="101">
        <v>416</v>
      </c>
      <c r="AA1016" s="101">
        <f>+Tabla1[[#This Row],[VOLUMEN CONSUMO AGUA LIMPIA TINTORERIA (m3)]]</f>
        <v>-34</v>
      </c>
      <c r="AB1016" s="104">
        <f>Tabla1[[#This Row],[VOLUMEN CONSUMO AGUA LIMPIA TINTORERIA (m3)]]/Tabla1[[#This Row],[TOTAL CONSUMO AGUA PRODUCCIÓN (m3)]]</f>
        <v>1</v>
      </c>
      <c r="AC1016" s="101">
        <f>Tabla1[[#This Row],[TOTAL CONSUMO AGUA LIMPIA PRODUCCIÓN (m3)]]-Tabla1[[#This Row],[VOLUMEN CONSUMO AGUA LIMPIA LAVANDERIA (m3)]]</f>
        <v>-34</v>
      </c>
      <c r="AD1016" s="101">
        <v>0</v>
      </c>
      <c r="AE1016" s="105"/>
      <c r="AF1016" s="105">
        <v>65</v>
      </c>
      <c r="AG1016" s="105">
        <v>45</v>
      </c>
      <c r="AH1016" s="105">
        <f>Tabla1[[#This Row],[VOLUMEN CONSUMO AGUA LIMPIA LAVANDERIA (m3)]]</f>
        <v>0</v>
      </c>
      <c r="AI1016" s="104">
        <f>Tabla1[[#This Row],[VOLUMEN CONSUMO AGUA LIMPIA LAVANDERIA (m3)]]/Tabla1[[#This Row],[TOTAL CONSUMO AGUA PRODUCCIÓN (m3)]]</f>
        <v>0</v>
      </c>
      <c r="AJ1016" s="105">
        <f>'[1]Contadores Por Turno 2026'!D1018-'[1]Contadores Por Turno 2026'!D1017</f>
        <v>0</v>
      </c>
      <c r="AK1016" s="105">
        <v>0</v>
      </c>
      <c r="AL1016" s="105"/>
      <c r="AM1016" s="105">
        <v>19</v>
      </c>
      <c r="AN1016" s="105">
        <v>0</v>
      </c>
      <c r="AO1016" s="218">
        <f>'[1]Contadores Por Turno 2026'!R1018-'[1]Contadores Por Turno 2026'!R1017</f>
        <v>0</v>
      </c>
      <c r="AP1016" s="104">
        <v>2.5423728813559365E-2</v>
      </c>
      <c r="AQ1016" s="218">
        <v>0</v>
      </c>
      <c r="AR1016" s="218">
        <v>8</v>
      </c>
      <c r="AS1016" s="105">
        <f>'[1]Contadores Por Turno 2026'!L1018-'[1]Contadores Por Turno 2026'!L1017</f>
        <v>0</v>
      </c>
      <c r="AT1016" s="218">
        <v>3</v>
      </c>
      <c r="AU1016" s="102">
        <f>'[1]Contadores Por Turno 2026'!U1018-'[1]Contadores Por Turno 2026'!U1017</f>
        <v>0</v>
      </c>
      <c r="AV1016" s="102">
        <f>'[1]Contadores Por Turno 2026'!V1018-'[1]Contadores Por Turno 2026'!V1017</f>
        <v>0</v>
      </c>
      <c r="AW1016" s="102">
        <f>'[1]Contadores Por Turno 2026'!W1018-'[1]Contadores Por Turno 2026'!W1017</f>
        <v>0</v>
      </c>
      <c r="AX1016" s="102"/>
      <c r="AY1016" s="345">
        <f>('[1]Contadores Por Turno 2026'!AD1018-'[1]Contadores Por Turno 2026'!AD1017)</f>
        <v>0</v>
      </c>
      <c r="AZ1016" s="345">
        <f>('[1]Contadores Por Turno 2026'!S1018-'[1]Contadores Por Turno 2026'!S1017)/1000</f>
        <v>0</v>
      </c>
      <c r="BA1016" s="225"/>
      <c r="BB1016" s="4"/>
    </row>
    <row r="1017" spans="1:54" ht="15.75" thickBot="1" x14ac:dyDescent="0.3">
      <c r="A1017" s="23">
        <f>+A1016</f>
        <v>46361</v>
      </c>
      <c r="B1017" s="17">
        <v>2</v>
      </c>
      <c r="C1017" s="17">
        <v>49</v>
      </c>
      <c r="D1017" s="17">
        <v>5</v>
      </c>
      <c r="E1017" s="17">
        <v>128</v>
      </c>
      <c r="F1017" s="17">
        <v>93</v>
      </c>
      <c r="H10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-128</v>
      </c>
      <c r="I1017" s="17">
        <f>('[1]Contadores Por Turno 2026'!C1019-'[1]Contadores Por Turno 2026'!C1018)*10</f>
        <v>0</v>
      </c>
      <c r="J1017" s="59">
        <f>Tabla1[[#This Row],[ENTRADA RO 1 (m3)]]</f>
        <v>0</v>
      </c>
      <c r="K1017" s="59">
        <f>Tabla1[[#This Row],[RECHAZO ETAPA 1 (m3)]]</f>
        <v>0</v>
      </c>
      <c r="L1017" s="59">
        <f>Tabla1[[#This Row],[PERMEADO ETAPA 1  (m3)]]</f>
        <v>0</v>
      </c>
      <c r="M1017" s="58" t="e">
        <f>1-(Tabla1[[#This Row],[VOLUMEN ENVIADO A RO (m3)]]-Tabla1[[#This Row],[VOLUMEN ENVIADO PERMEADO RO (m3)]])/Tabla1[[#This Row],[VOLUMEN ENVIADO A RO (m3)]]</f>
        <v>#DIV/0!</v>
      </c>
      <c r="N1017" s="59">
        <f>('[1]Contadores Por Turno 2026'!N1019-'[1]Contadores Por Turno 2026'!N1018)/1000</f>
        <v>0</v>
      </c>
      <c r="O1017" s="59">
        <f>('[1]Contadores Por Turno 2026'!O1019-'[1]Contadores Por Turno 2026'!O1018)</f>
        <v>0</v>
      </c>
      <c r="P1017" s="59">
        <f>+Tabla1[[#This Row],[ENTRADA RO 1 (m3)]]-Tabla1[[#This Row],[PERMEADO ETAPA 1  (m3)]]</f>
        <v>0</v>
      </c>
      <c r="Q1017" s="58" t="e">
        <f>1-(Tabla1[[#This Row],[VOLUMEN ENVIADO A RO (m3)]]-Tabla1[[#This Row],[VOLUMEN ENVIADO PERMEADO RO (m3)]])/Tabla1[[#This Row],[VOLUMEN ENVIADO A RO (m3)]]</f>
        <v>#DIV/0!</v>
      </c>
      <c r="R1017" s="59">
        <v>0</v>
      </c>
      <c r="S1017" s="59">
        <v>0</v>
      </c>
      <c r="T1017" s="59">
        <v>0</v>
      </c>
      <c r="U1017" s="58" t="s">
        <v>18</v>
      </c>
      <c r="V1017" s="59">
        <f>Tabla1[[#This Row],[VOLUMEN ENVIADO PERMEADO RO (m3)]]</f>
        <v>0</v>
      </c>
      <c r="W1017" s="106">
        <f>Tabla1[[#This Row],[TOTAL CONSUMO AGUA LIMPIA PRODUCCIÓN (m3)]]+Tabla1[[#This Row],[TOTAL CONSUMO AGUA RECHAZO PRODUCCIÓN (m3)]]</f>
        <v>-35</v>
      </c>
      <c r="X1017" s="106">
        <f>+Tabla1[[#This Row],[PERMEADO ETAPA 1  (m3)]]+Tabla1[[#This Row],[VOLUMEN  PTAP POTABLE (m3)2]]+Tabla1[[#This Row],[VOLUMEN CONSUMO ACUEDUCTO (m3)]]+Tabla1[[#This Row],[VOLUMEN CONSUMO CARROTANQUES (m3)]]</f>
        <v>-35</v>
      </c>
      <c r="Y1017" s="106">
        <v>0</v>
      </c>
      <c r="Z1017" s="106">
        <v>614</v>
      </c>
      <c r="AA1017" s="106">
        <f>+Tabla1[[#This Row],[VOLUMEN CONSUMO AGUA LIMPIA TINTORERIA (m3)]]</f>
        <v>-35</v>
      </c>
      <c r="AB1017" s="104">
        <f>Tabla1[[#This Row],[VOLUMEN CONSUMO AGUA LIMPIA TINTORERIA (m3)]]/Tabla1[[#This Row],[TOTAL CONSUMO AGUA PRODUCCIÓN (m3)]]</f>
        <v>1</v>
      </c>
      <c r="AC1017" s="106">
        <f>Tabla1[[#This Row],[TOTAL CONSUMO AGUA LIMPIA PRODUCCIÓN (m3)]]-Tabla1[[#This Row],[VOLUMEN CONSUMO AGUA LIMPIA LAVANDERIA (m3)]]</f>
        <v>-35</v>
      </c>
      <c r="AD1017" s="106">
        <v>0</v>
      </c>
      <c r="AE1017" s="110"/>
      <c r="AF1017" s="110">
        <v>65</v>
      </c>
      <c r="AG1017" s="110">
        <v>45</v>
      </c>
      <c r="AH1017" s="110">
        <f>Tabla1[[#This Row],[VOLUMEN CONSUMO AGUA LIMPIA LAVANDERIA (m3)]]</f>
        <v>0</v>
      </c>
      <c r="AI1017" s="104">
        <f>Tabla1[[#This Row],[VOLUMEN CONSUMO AGUA LIMPIA LAVANDERIA (m3)]]/Tabla1[[#This Row],[TOTAL CONSUMO AGUA PRODUCCIÓN (m3)]]</f>
        <v>0</v>
      </c>
      <c r="AJ1017" s="110">
        <f>'[1]Contadores Por Turno 2026'!D1019-'[1]Contadores Por Turno 2026'!D1018</f>
        <v>0</v>
      </c>
      <c r="AK1017" s="110">
        <v>0</v>
      </c>
      <c r="AL1017" s="110"/>
      <c r="AM1017" s="110">
        <v>19</v>
      </c>
      <c r="AN1017" s="110">
        <v>0</v>
      </c>
      <c r="AO1017" s="219">
        <f>'[1]Contadores Por Turno 2026'!R1019-'[1]Contadores Por Turno 2026'!R1018</f>
        <v>0</v>
      </c>
      <c r="AP1017" s="109">
        <v>6.3636363636363602E-2</v>
      </c>
      <c r="AQ1017" s="219">
        <v>5200</v>
      </c>
      <c r="AR1017" s="219">
        <v>8</v>
      </c>
      <c r="AS1017" s="110">
        <f>'[1]Contadores Por Turno 2026'!L1019-'[1]Contadores Por Turno 2026'!L1018</f>
        <v>0</v>
      </c>
      <c r="AT1017" s="219">
        <v>7</v>
      </c>
      <c r="AU1017" s="107">
        <f>'[1]Contadores Por Turno 2026'!U1019-'[1]Contadores Por Turno 2026'!U1018</f>
        <v>0</v>
      </c>
      <c r="AV1017" s="107">
        <f>'[1]Contadores Por Turno 2026'!V1019-'[1]Contadores Por Turno 2026'!V1018</f>
        <v>0</v>
      </c>
      <c r="AW1017" s="107">
        <f>'[1]Contadores Por Turno 2026'!W1019-'[1]Contadores Por Turno 2026'!W1018</f>
        <v>0</v>
      </c>
      <c r="AX1017" s="107"/>
      <c r="AY1017" s="346">
        <f>('[1]Contadores Por Turno 2026'!AD1019-'[1]Contadores Por Turno 2026'!AD1018)</f>
        <v>0</v>
      </c>
      <c r="AZ1017" s="346">
        <f>('[1]Contadores Por Turno 2026'!S1019-'[1]Contadores Por Turno 2026'!S1018)/1000</f>
        <v>0</v>
      </c>
      <c r="BA1017" s="225"/>
      <c r="BB1017" s="4"/>
    </row>
    <row r="1018" spans="1:54" ht="15.75" thickBot="1" x14ac:dyDescent="0.3">
      <c r="A1018" s="27">
        <f>+A1017</f>
        <v>46361</v>
      </c>
      <c r="B1018" s="28">
        <v>3</v>
      </c>
      <c r="C1018" s="28">
        <v>49</v>
      </c>
      <c r="D1018" s="28">
        <v>5</v>
      </c>
      <c r="E1018" s="28">
        <v>114</v>
      </c>
      <c r="F1018" s="28">
        <v>81</v>
      </c>
      <c r="G1018" s="28"/>
      <c r="H10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18" s="28">
        <f>('[1]Contadores Por Turno 2026'!C1020-'[1]Contadores Por Turno 2026'!C1019)*10</f>
        <v>0</v>
      </c>
      <c r="J1018" s="61">
        <f>Tabla1[[#This Row],[ENTRADA RO 1 (m3)]]</f>
        <v>0</v>
      </c>
      <c r="K1018" s="61">
        <f>Tabla1[[#This Row],[RECHAZO ETAPA 1 (m3)]]</f>
        <v>0</v>
      </c>
      <c r="L1018" s="61">
        <f>Tabla1[[#This Row],[PERMEADO ETAPA 1  (m3)]]</f>
        <v>0</v>
      </c>
      <c r="M1018" s="60" t="e">
        <f>1-(Tabla1[[#This Row],[VOLUMEN ENVIADO A RO (m3)]]-Tabla1[[#This Row],[VOLUMEN ENVIADO PERMEADO RO (m3)]])/Tabla1[[#This Row],[VOLUMEN ENVIADO A RO (m3)]]</f>
        <v>#DIV/0!</v>
      </c>
      <c r="N1018" s="61">
        <f>('[1]Contadores Por Turno 2026'!N1020-'[1]Contadores Por Turno 2026'!N1019)/1000</f>
        <v>0</v>
      </c>
      <c r="O1018" s="61">
        <f>('[1]Contadores Por Turno 2026'!O1020-'[1]Contadores Por Turno 2026'!O1019)</f>
        <v>0</v>
      </c>
      <c r="P1018" s="61">
        <f>+Tabla1[[#This Row],[ENTRADA RO 1 (m3)]]-Tabla1[[#This Row],[PERMEADO ETAPA 1  (m3)]]</f>
        <v>0</v>
      </c>
      <c r="Q1018" s="60" t="e">
        <f>1-(Tabla1[[#This Row],[VOLUMEN ENVIADO A RO (m3)]]-Tabla1[[#This Row],[VOLUMEN ENVIADO PERMEADO RO (m3)]])/Tabla1[[#This Row],[VOLUMEN ENVIADO A RO (m3)]]</f>
        <v>#DIV/0!</v>
      </c>
      <c r="R1018" s="61">
        <v>0</v>
      </c>
      <c r="S1018" s="61">
        <v>0</v>
      </c>
      <c r="T1018" s="61">
        <v>0</v>
      </c>
      <c r="U1018" s="60" t="s">
        <v>18</v>
      </c>
      <c r="V1018" s="61">
        <f>Tabla1[[#This Row],[VOLUMEN ENVIADO PERMEADO RO (m3)]]</f>
        <v>0</v>
      </c>
      <c r="W1018" s="111">
        <f>Tabla1[[#This Row],[TOTAL CONSUMO AGUA LIMPIA PRODUCCIÓN (m3)]]+Tabla1[[#This Row],[TOTAL CONSUMO AGUA RECHAZO PRODUCCIÓN (m3)]]</f>
        <v>-33</v>
      </c>
      <c r="X1018" s="111">
        <f>+Tabla1[[#This Row],[PERMEADO ETAPA 1  (m3)]]+Tabla1[[#This Row],[VOLUMEN  PTAP POTABLE (m3)2]]+Tabla1[[#This Row],[VOLUMEN CONSUMO ACUEDUCTO (m3)]]+Tabla1[[#This Row],[VOLUMEN CONSUMO CARROTANQUES (m3)]]</f>
        <v>-33</v>
      </c>
      <c r="Y1018" s="111">
        <v>0</v>
      </c>
      <c r="Z1018" s="111">
        <v>644</v>
      </c>
      <c r="AA1018" s="111">
        <f>+Tabla1[[#This Row],[VOLUMEN CONSUMO AGUA LIMPIA TINTORERIA (m3)]]</f>
        <v>-33</v>
      </c>
      <c r="AB1018" s="104">
        <f>Tabla1[[#This Row],[VOLUMEN CONSUMO AGUA LIMPIA TINTORERIA (m3)]]/Tabla1[[#This Row],[TOTAL CONSUMO AGUA PRODUCCIÓN (m3)]]</f>
        <v>1</v>
      </c>
      <c r="AC1018" s="111">
        <f>Tabla1[[#This Row],[TOTAL CONSUMO AGUA LIMPIA PRODUCCIÓN (m3)]]-Tabla1[[#This Row],[VOLUMEN CONSUMO AGUA LIMPIA LAVANDERIA (m3)]]</f>
        <v>-33</v>
      </c>
      <c r="AD1018" s="111">
        <v>0</v>
      </c>
      <c r="AE1018" s="115"/>
      <c r="AF1018" s="115">
        <v>65</v>
      </c>
      <c r="AG1018" s="115">
        <v>45</v>
      </c>
      <c r="AH1018" s="115">
        <f>Tabla1[[#This Row],[VOLUMEN CONSUMO AGUA LIMPIA LAVANDERIA (m3)]]</f>
        <v>0</v>
      </c>
      <c r="AI1018" s="104">
        <f>Tabla1[[#This Row],[VOLUMEN CONSUMO AGUA LIMPIA LAVANDERIA (m3)]]/Tabla1[[#This Row],[TOTAL CONSUMO AGUA PRODUCCIÓN (m3)]]</f>
        <v>0</v>
      </c>
      <c r="AJ1018" s="115">
        <f>'[1]Contadores Por Turno 2026'!D1020-'[1]Contadores Por Turno 2026'!D1019</f>
        <v>0</v>
      </c>
      <c r="AK1018" s="115">
        <v>0</v>
      </c>
      <c r="AL1018" s="115"/>
      <c r="AM1018" s="115">
        <v>19</v>
      </c>
      <c r="AN1018" s="115">
        <v>0</v>
      </c>
      <c r="AO1018" s="220">
        <f>'[1]Contadores Por Turno 2026'!R1020-'[1]Contadores Por Turno 2026'!R1019</f>
        <v>0</v>
      </c>
      <c r="AP1018" s="114">
        <v>3.2200357781753119E-2</v>
      </c>
      <c r="AQ1018" s="220">
        <v>0</v>
      </c>
      <c r="AR1018" s="220">
        <v>8</v>
      </c>
      <c r="AS1018" s="115">
        <f>'[1]Contadores Por Turno 2026'!L1020-'[1]Contadores Por Turno 2026'!L1019</f>
        <v>0</v>
      </c>
      <c r="AT1018" s="220">
        <v>6</v>
      </c>
      <c r="AU1018" s="112">
        <f>'[1]Contadores Por Turno 2026'!U1020-'[1]Contadores Por Turno 2026'!U1019</f>
        <v>0</v>
      </c>
      <c r="AV1018" s="112">
        <f>'[1]Contadores Por Turno 2026'!V1020-'[1]Contadores Por Turno 2026'!V1019</f>
        <v>0</v>
      </c>
      <c r="AW1018" s="112">
        <f>'[1]Contadores Por Turno 2026'!W1020-'[1]Contadores Por Turno 2026'!W1019</f>
        <v>0</v>
      </c>
      <c r="AX1018" s="112"/>
      <c r="AY1018" s="112">
        <f>('[1]Contadores Por Turno 2026'!AD1020-'[1]Contadores Por Turno 2026'!AD1019)</f>
        <v>0</v>
      </c>
      <c r="AZ1018" s="112">
        <f>('[1]Contadores Por Turno 2026'!S1020-'[1]Contadores Por Turno 2026'!S1019)/1000</f>
        <v>0</v>
      </c>
      <c r="BA1018" s="225"/>
      <c r="BB1018" s="4"/>
    </row>
    <row r="1019" spans="1:54" ht="15.75" thickBot="1" x14ac:dyDescent="0.3">
      <c r="A1019" s="25">
        <f>+A1018+1</f>
        <v>46362</v>
      </c>
      <c r="B1019" s="26">
        <v>1</v>
      </c>
      <c r="C1019" s="26">
        <v>49</v>
      </c>
      <c r="D1019" s="26">
        <v>6</v>
      </c>
      <c r="E1019" s="26">
        <v>123</v>
      </c>
      <c r="F1019" s="26">
        <v>91.430000000000291</v>
      </c>
      <c r="G1019" s="26"/>
      <c r="H10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19" s="26">
        <f>('[1]Contadores Por Turno 2026'!C1021-'[1]Contadores Por Turno 2026'!C1020)*10</f>
        <v>0</v>
      </c>
      <c r="J1019" s="57">
        <f>Tabla1[[#This Row],[ENTRADA RO 1 (m3)]]</f>
        <v>0</v>
      </c>
      <c r="K1019" s="57">
        <f>Tabla1[[#This Row],[RECHAZO ETAPA 1 (m3)]]</f>
        <v>0</v>
      </c>
      <c r="L1019" s="57">
        <f>Tabla1[[#This Row],[PERMEADO ETAPA 1  (m3)]]</f>
        <v>0</v>
      </c>
      <c r="M1019" s="56" t="e">
        <f>1-(Tabla1[[#This Row],[VOLUMEN ENVIADO A RO (m3)]]-Tabla1[[#This Row],[VOLUMEN ENVIADO PERMEADO RO (m3)]])/Tabla1[[#This Row],[VOLUMEN ENVIADO A RO (m3)]]</f>
        <v>#DIV/0!</v>
      </c>
      <c r="N1019" s="57">
        <f>('[1]Contadores Por Turno 2026'!N1021-'[1]Contadores Por Turno 2026'!N1020)/1000</f>
        <v>0</v>
      </c>
      <c r="O1019" s="57">
        <f>('[1]Contadores Por Turno 2026'!O1021-'[1]Contadores Por Turno 2026'!O1020)</f>
        <v>0</v>
      </c>
      <c r="P1019" s="57">
        <f>+Tabla1[[#This Row],[ENTRADA RO 1 (m3)]]-Tabla1[[#This Row],[PERMEADO ETAPA 1  (m3)]]</f>
        <v>0</v>
      </c>
      <c r="Q1019" s="56" t="e">
        <f>1-(Tabla1[[#This Row],[VOLUMEN ENVIADO A RO (m3)]]-Tabla1[[#This Row],[VOLUMEN ENVIADO PERMEADO RO (m3)]])/Tabla1[[#This Row],[VOLUMEN ENVIADO A RO (m3)]]</f>
        <v>#DIV/0!</v>
      </c>
      <c r="R1019" s="57">
        <v>0</v>
      </c>
      <c r="S1019" s="57">
        <v>0</v>
      </c>
      <c r="T1019" s="57">
        <v>0</v>
      </c>
      <c r="U1019" s="56" t="s">
        <v>18</v>
      </c>
      <c r="V1019" s="57">
        <f>Tabla1[[#This Row],[VOLUMEN ENVIADO PERMEADO RO (m3)]]</f>
        <v>0</v>
      </c>
      <c r="W1019" s="101">
        <f>Tabla1[[#This Row],[TOTAL CONSUMO AGUA LIMPIA PRODUCCIÓN (m3)]]+Tabla1[[#This Row],[TOTAL CONSUMO AGUA RECHAZO PRODUCCIÓN (m3)]]</f>
        <v>-31.569999999999709</v>
      </c>
      <c r="X1019" s="101">
        <f>+Tabla1[[#This Row],[PERMEADO ETAPA 1  (m3)]]+Tabla1[[#This Row],[VOLUMEN  PTAP POTABLE (m3)2]]+Tabla1[[#This Row],[VOLUMEN CONSUMO ACUEDUCTO (m3)]]+Tabla1[[#This Row],[VOLUMEN CONSUMO CARROTANQUES (m3)]]</f>
        <v>-31.569999999999709</v>
      </c>
      <c r="Y1019" s="101">
        <v>0</v>
      </c>
      <c r="Z1019" s="101">
        <v>468</v>
      </c>
      <c r="AA1019" s="101">
        <f>+Tabla1[[#This Row],[VOLUMEN CONSUMO AGUA LIMPIA TINTORERIA (m3)]]</f>
        <v>-31.569999999999709</v>
      </c>
      <c r="AB1019" s="104">
        <f>Tabla1[[#This Row],[VOLUMEN CONSUMO AGUA LIMPIA TINTORERIA (m3)]]/Tabla1[[#This Row],[TOTAL CONSUMO AGUA PRODUCCIÓN (m3)]]</f>
        <v>1</v>
      </c>
      <c r="AC1019" s="101">
        <f>Tabla1[[#This Row],[TOTAL CONSUMO AGUA LIMPIA PRODUCCIÓN (m3)]]-Tabla1[[#This Row],[VOLUMEN CONSUMO AGUA LIMPIA LAVANDERIA (m3)]]</f>
        <v>-31.569999999999709</v>
      </c>
      <c r="AD1019" s="101">
        <v>0</v>
      </c>
      <c r="AE1019" s="105"/>
      <c r="AF1019" s="105">
        <v>65</v>
      </c>
      <c r="AG1019" s="105">
        <v>45</v>
      </c>
      <c r="AH1019" s="105">
        <f>Tabla1[[#This Row],[VOLUMEN CONSUMO AGUA LIMPIA LAVANDERIA (m3)]]</f>
        <v>0</v>
      </c>
      <c r="AI1019" s="104">
        <f>Tabla1[[#This Row],[VOLUMEN CONSUMO AGUA LIMPIA LAVANDERIA (m3)]]/Tabla1[[#This Row],[TOTAL CONSUMO AGUA PRODUCCIÓN (m3)]]</f>
        <v>0</v>
      </c>
      <c r="AJ1019" s="105">
        <f>'[1]Contadores Por Turno 2026'!D1021-'[1]Contadores Por Turno 2026'!D1020</f>
        <v>0</v>
      </c>
      <c r="AK1019" s="105">
        <v>0</v>
      </c>
      <c r="AL1019" s="105"/>
      <c r="AM1019" s="105">
        <v>19</v>
      </c>
      <c r="AN1019" s="105">
        <v>0</v>
      </c>
      <c r="AO1019" s="218">
        <f>'[1]Contadores Por Turno 2026'!R1021-'[1]Contadores Por Turno 2026'!R1020</f>
        <v>0</v>
      </c>
      <c r="AP1019" s="104">
        <v>3.3203125E-2</v>
      </c>
      <c r="AQ1019" s="218">
        <v>0</v>
      </c>
      <c r="AR1019" s="218">
        <v>8</v>
      </c>
      <c r="AS1019" s="105">
        <f>'[1]Contadores Por Turno 2026'!L1021-'[1]Contadores Por Turno 2026'!L1020</f>
        <v>0</v>
      </c>
      <c r="AT1019" s="218">
        <v>5</v>
      </c>
      <c r="AU1019" s="102">
        <f>'[1]Contadores Por Turno 2026'!U1021-'[1]Contadores Por Turno 2026'!U1020</f>
        <v>0</v>
      </c>
      <c r="AV1019" s="102">
        <f>'[1]Contadores Por Turno 2026'!V1021-'[1]Contadores Por Turno 2026'!V1020</f>
        <v>0</v>
      </c>
      <c r="AW1019" s="102">
        <f>'[1]Contadores Por Turno 2026'!W1021-'[1]Contadores Por Turno 2026'!W1020</f>
        <v>0</v>
      </c>
      <c r="AX1019" s="102"/>
      <c r="AY1019" s="345">
        <f>('[1]Contadores Por Turno 2026'!AD1021-'[1]Contadores Por Turno 2026'!AD1020)</f>
        <v>0</v>
      </c>
      <c r="AZ1019" s="345">
        <f>('[1]Contadores Por Turno 2026'!S1021-'[1]Contadores Por Turno 2026'!S1020)/1000</f>
        <v>0</v>
      </c>
      <c r="BA1019" s="225"/>
      <c r="BB1019" s="4"/>
    </row>
    <row r="1020" spans="1:54" ht="15.75" thickBot="1" x14ac:dyDescent="0.3">
      <c r="A1020" s="23">
        <f>+A1019</f>
        <v>46362</v>
      </c>
      <c r="B1020" s="17">
        <v>2</v>
      </c>
      <c r="C1020" s="17">
        <v>49</v>
      </c>
      <c r="D1020" s="17">
        <v>6</v>
      </c>
      <c r="E1020" s="17">
        <v>124</v>
      </c>
      <c r="F1020" s="17">
        <v>90.799999999999272</v>
      </c>
      <c r="H10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20" s="17">
        <f>('[1]Contadores Por Turno 2026'!C1022-'[1]Contadores Por Turno 2026'!C1021)*10</f>
        <v>0</v>
      </c>
      <c r="J1020" s="59">
        <f>Tabla1[[#This Row],[ENTRADA RO 1 (m3)]]</f>
        <v>0</v>
      </c>
      <c r="K1020" s="59">
        <f>Tabla1[[#This Row],[RECHAZO ETAPA 1 (m3)]]</f>
        <v>0</v>
      </c>
      <c r="L1020" s="59">
        <f>Tabla1[[#This Row],[PERMEADO ETAPA 1  (m3)]]</f>
        <v>0</v>
      </c>
      <c r="M1020" s="58" t="e">
        <f>1-(Tabla1[[#This Row],[VOLUMEN ENVIADO A RO (m3)]]-Tabla1[[#This Row],[VOLUMEN ENVIADO PERMEADO RO (m3)]])/Tabla1[[#This Row],[VOLUMEN ENVIADO A RO (m3)]]</f>
        <v>#DIV/0!</v>
      </c>
      <c r="N1020" s="59">
        <f>('[1]Contadores Por Turno 2026'!N1022-'[1]Contadores Por Turno 2026'!N1021)/1000</f>
        <v>0</v>
      </c>
      <c r="O1020" s="59">
        <f>('[1]Contadores Por Turno 2026'!O1022-'[1]Contadores Por Turno 2026'!O1021)</f>
        <v>0</v>
      </c>
      <c r="P1020" s="59">
        <f>+Tabla1[[#This Row],[ENTRADA RO 1 (m3)]]-Tabla1[[#This Row],[PERMEADO ETAPA 1  (m3)]]</f>
        <v>0</v>
      </c>
      <c r="Q1020" s="58" t="e">
        <f>1-(Tabla1[[#This Row],[VOLUMEN ENVIADO A RO (m3)]]-Tabla1[[#This Row],[VOLUMEN ENVIADO PERMEADO RO (m3)]])/Tabla1[[#This Row],[VOLUMEN ENVIADO A RO (m3)]]</f>
        <v>#DIV/0!</v>
      </c>
      <c r="R1020" s="59">
        <v>0</v>
      </c>
      <c r="S1020" s="59">
        <v>0</v>
      </c>
      <c r="T1020" s="59">
        <v>0</v>
      </c>
      <c r="U1020" s="58" t="s">
        <v>18</v>
      </c>
      <c r="V1020" s="59">
        <f>Tabla1[[#This Row],[VOLUMEN ENVIADO PERMEADO RO (m3)]]</f>
        <v>0</v>
      </c>
      <c r="W1020" s="106">
        <f>Tabla1[[#This Row],[TOTAL CONSUMO AGUA LIMPIA PRODUCCIÓN (m3)]]+Tabla1[[#This Row],[TOTAL CONSUMO AGUA RECHAZO PRODUCCIÓN (m3)]]</f>
        <v>-33.200000000000728</v>
      </c>
      <c r="X1020" s="106">
        <f>+Tabla1[[#This Row],[PERMEADO ETAPA 1  (m3)]]+Tabla1[[#This Row],[VOLUMEN  PTAP POTABLE (m3)2]]+Tabla1[[#This Row],[VOLUMEN CONSUMO ACUEDUCTO (m3)]]+Tabla1[[#This Row],[VOLUMEN CONSUMO CARROTANQUES (m3)]]</f>
        <v>-33.200000000000728</v>
      </c>
      <c r="Y1020" s="106">
        <v>0</v>
      </c>
      <c r="Z1020" s="106">
        <v>409</v>
      </c>
      <c r="AA1020" s="106">
        <f>+Tabla1[[#This Row],[VOLUMEN CONSUMO AGUA LIMPIA TINTORERIA (m3)]]</f>
        <v>-33.200000000000728</v>
      </c>
      <c r="AB1020" s="104">
        <f>Tabla1[[#This Row],[VOLUMEN CONSUMO AGUA LIMPIA TINTORERIA (m3)]]/Tabla1[[#This Row],[TOTAL CONSUMO AGUA PRODUCCIÓN (m3)]]</f>
        <v>1</v>
      </c>
      <c r="AC1020" s="106">
        <f>Tabla1[[#This Row],[TOTAL CONSUMO AGUA LIMPIA PRODUCCIÓN (m3)]]-Tabla1[[#This Row],[VOLUMEN CONSUMO AGUA LIMPIA LAVANDERIA (m3)]]</f>
        <v>-33.200000000000728</v>
      </c>
      <c r="AD1020" s="106">
        <v>0</v>
      </c>
      <c r="AE1020" s="110"/>
      <c r="AF1020" s="110">
        <v>65</v>
      </c>
      <c r="AG1020" s="110">
        <v>45</v>
      </c>
      <c r="AH1020" s="110">
        <f>Tabla1[[#This Row],[VOLUMEN CONSUMO AGUA LIMPIA LAVANDERIA (m3)]]</f>
        <v>0</v>
      </c>
      <c r="AI1020" s="104">
        <f>Tabla1[[#This Row],[VOLUMEN CONSUMO AGUA LIMPIA LAVANDERIA (m3)]]/Tabla1[[#This Row],[TOTAL CONSUMO AGUA PRODUCCIÓN (m3)]]</f>
        <v>0</v>
      </c>
      <c r="AJ1020" s="110">
        <f>'[1]Contadores Por Turno 2026'!D1022-'[1]Contadores Por Turno 2026'!D1021</f>
        <v>0</v>
      </c>
      <c r="AK1020" s="110">
        <v>0</v>
      </c>
      <c r="AL1020" s="110"/>
      <c r="AM1020" s="110">
        <v>19</v>
      </c>
      <c r="AN1020" s="110">
        <v>0</v>
      </c>
      <c r="AO1020" s="219">
        <f>'[1]Contadores Por Turno 2026'!R1022-'[1]Contadores Por Turno 2026'!R1021</f>
        <v>0</v>
      </c>
      <c r="AP1020" s="109">
        <v>3.1400966183574908E-2</v>
      </c>
      <c r="AQ1020" s="219">
        <v>0</v>
      </c>
      <c r="AR1020" s="219">
        <v>8</v>
      </c>
      <c r="AS1020" s="110">
        <f>'[1]Contadores Por Turno 2026'!L1022-'[1]Contadores Por Turno 2026'!L1021</f>
        <v>0</v>
      </c>
      <c r="AT1020" s="219">
        <v>5</v>
      </c>
      <c r="AU1020" s="107">
        <f>'[1]Contadores Por Turno 2026'!U1022-'[1]Contadores Por Turno 2026'!U1021</f>
        <v>0</v>
      </c>
      <c r="AV1020" s="107">
        <f>'[1]Contadores Por Turno 2026'!V1022-'[1]Contadores Por Turno 2026'!V1021</f>
        <v>0</v>
      </c>
      <c r="AW1020" s="107">
        <f>'[1]Contadores Por Turno 2026'!W1022-'[1]Contadores Por Turno 2026'!W1021</f>
        <v>0</v>
      </c>
      <c r="AX1020" s="107"/>
      <c r="AY1020" s="346">
        <f>('[1]Contadores Por Turno 2026'!AD1022-'[1]Contadores Por Turno 2026'!AD1021)</f>
        <v>0</v>
      </c>
      <c r="AZ1020" s="346">
        <f>('[1]Contadores Por Turno 2026'!S1022-'[1]Contadores Por Turno 2026'!S1021)/1000</f>
        <v>0</v>
      </c>
      <c r="BA1020" s="225"/>
      <c r="BB1020" s="4"/>
    </row>
    <row r="1021" spans="1:54" ht="15.75" thickBot="1" x14ac:dyDescent="0.3">
      <c r="A1021" s="27">
        <f>+A1020</f>
        <v>46362</v>
      </c>
      <c r="B1021" s="28">
        <v>3</v>
      </c>
      <c r="C1021" s="28">
        <v>49</v>
      </c>
      <c r="D1021" s="28">
        <v>6</v>
      </c>
      <c r="E1021" s="28">
        <v>127</v>
      </c>
      <c r="F1021" s="28">
        <v>93.770000000000437</v>
      </c>
      <c r="G1021" s="28"/>
      <c r="H10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21" s="28">
        <f>('[1]Contadores Por Turno 2026'!C1023-'[1]Contadores Por Turno 2026'!C1022)*10</f>
        <v>0</v>
      </c>
      <c r="J1021" s="61">
        <f>Tabla1[[#This Row],[ENTRADA RO 1 (m3)]]</f>
        <v>0</v>
      </c>
      <c r="K1021" s="61">
        <f>Tabla1[[#This Row],[RECHAZO ETAPA 1 (m3)]]</f>
        <v>0</v>
      </c>
      <c r="L1021" s="61">
        <f>Tabla1[[#This Row],[PERMEADO ETAPA 1  (m3)]]</f>
        <v>0</v>
      </c>
      <c r="M1021" s="60" t="e">
        <f>1-(Tabla1[[#This Row],[VOLUMEN ENVIADO A RO (m3)]]-Tabla1[[#This Row],[VOLUMEN ENVIADO PERMEADO RO (m3)]])/Tabla1[[#This Row],[VOLUMEN ENVIADO A RO (m3)]]</f>
        <v>#DIV/0!</v>
      </c>
      <c r="N1021" s="61">
        <f>('[1]Contadores Por Turno 2026'!N1023-'[1]Contadores Por Turno 2026'!N1022)/1000</f>
        <v>0</v>
      </c>
      <c r="O1021" s="61">
        <f>('[1]Contadores Por Turno 2026'!O1023-'[1]Contadores Por Turno 2026'!O1022)</f>
        <v>0</v>
      </c>
      <c r="P1021" s="61">
        <f>+Tabla1[[#This Row],[ENTRADA RO 1 (m3)]]-Tabla1[[#This Row],[PERMEADO ETAPA 1  (m3)]]</f>
        <v>0</v>
      </c>
      <c r="Q1021" s="60" t="e">
        <f>1-(Tabla1[[#This Row],[VOLUMEN ENVIADO A RO (m3)]]-Tabla1[[#This Row],[VOLUMEN ENVIADO PERMEADO RO (m3)]])/Tabla1[[#This Row],[VOLUMEN ENVIADO A RO (m3)]]</f>
        <v>#DIV/0!</v>
      </c>
      <c r="R1021" s="61">
        <v>0</v>
      </c>
      <c r="S1021" s="61">
        <v>0</v>
      </c>
      <c r="T1021" s="61">
        <v>0</v>
      </c>
      <c r="U1021" s="60" t="s">
        <v>18</v>
      </c>
      <c r="V1021" s="61">
        <f>Tabla1[[#This Row],[VOLUMEN ENVIADO PERMEADO RO (m3)]]</f>
        <v>0</v>
      </c>
      <c r="W1021" s="111">
        <f>Tabla1[[#This Row],[TOTAL CONSUMO AGUA LIMPIA PRODUCCIÓN (m3)]]+Tabla1[[#This Row],[TOTAL CONSUMO AGUA RECHAZO PRODUCCIÓN (m3)]]</f>
        <v>-33.229999999999563</v>
      </c>
      <c r="X1021" s="111">
        <f>+Tabla1[[#This Row],[PERMEADO ETAPA 1  (m3)]]+Tabla1[[#This Row],[VOLUMEN  PTAP POTABLE (m3)2]]+Tabla1[[#This Row],[VOLUMEN CONSUMO ACUEDUCTO (m3)]]+Tabla1[[#This Row],[VOLUMEN CONSUMO CARROTANQUES (m3)]]</f>
        <v>-33.229999999999563</v>
      </c>
      <c r="Y1021" s="111">
        <v>0</v>
      </c>
      <c r="Z1021" s="111">
        <v>339</v>
      </c>
      <c r="AA1021" s="111">
        <f>+Tabla1[[#This Row],[VOLUMEN CONSUMO AGUA LIMPIA TINTORERIA (m3)]]</f>
        <v>-33.229999999999563</v>
      </c>
      <c r="AB1021" s="104">
        <f>Tabla1[[#This Row],[VOLUMEN CONSUMO AGUA LIMPIA TINTORERIA (m3)]]/Tabla1[[#This Row],[TOTAL CONSUMO AGUA PRODUCCIÓN (m3)]]</f>
        <v>1</v>
      </c>
      <c r="AC1021" s="111">
        <f>Tabla1[[#This Row],[TOTAL CONSUMO AGUA LIMPIA PRODUCCIÓN (m3)]]-Tabla1[[#This Row],[VOLUMEN CONSUMO AGUA LIMPIA LAVANDERIA (m3)]]</f>
        <v>-33.229999999999563</v>
      </c>
      <c r="AD1021" s="111">
        <v>0</v>
      </c>
      <c r="AE1021" s="115"/>
      <c r="AF1021" s="115">
        <v>65</v>
      </c>
      <c r="AG1021" s="115">
        <v>45</v>
      </c>
      <c r="AH1021" s="115">
        <f>Tabla1[[#This Row],[VOLUMEN CONSUMO AGUA LIMPIA LAVANDERIA (m3)]]</f>
        <v>0</v>
      </c>
      <c r="AI1021" s="104">
        <f>Tabla1[[#This Row],[VOLUMEN CONSUMO AGUA LIMPIA LAVANDERIA (m3)]]/Tabla1[[#This Row],[TOTAL CONSUMO AGUA PRODUCCIÓN (m3)]]</f>
        <v>0</v>
      </c>
      <c r="AJ1021" s="115">
        <f>'[1]Contadores Por Turno 2026'!D1023-'[1]Contadores Por Turno 2026'!D1022</f>
        <v>0</v>
      </c>
      <c r="AK1021" s="115">
        <v>0</v>
      </c>
      <c r="AL1021" s="115"/>
      <c r="AM1021" s="115">
        <v>19</v>
      </c>
      <c r="AN1021" s="115">
        <v>0</v>
      </c>
      <c r="AO1021" s="220">
        <f>'[1]Contadores Por Turno 2026'!R1023-'[1]Contadores Por Turno 2026'!R1022</f>
        <v>0</v>
      </c>
      <c r="AP1021" s="114">
        <v>5.6872037914691975E-2</v>
      </c>
      <c r="AQ1021" s="220">
        <v>0</v>
      </c>
      <c r="AR1021" s="220">
        <v>8</v>
      </c>
      <c r="AS1021" s="115">
        <f>'[1]Contadores Por Turno 2026'!L1023-'[1]Contadores Por Turno 2026'!L1022</f>
        <v>0</v>
      </c>
      <c r="AT1021" s="220">
        <v>4</v>
      </c>
      <c r="AU1021" s="112">
        <f>'[1]Contadores Por Turno 2026'!U1023-'[1]Contadores Por Turno 2026'!U1022</f>
        <v>0</v>
      </c>
      <c r="AV1021" s="112">
        <f>'[1]Contadores Por Turno 2026'!V1023-'[1]Contadores Por Turno 2026'!V1022</f>
        <v>0</v>
      </c>
      <c r="AW1021" s="112">
        <f>'[1]Contadores Por Turno 2026'!W1023-'[1]Contadores Por Turno 2026'!W1022</f>
        <v>0</v>
      </c>
      <c r="AX1021" s="112"/>
      <c r="AY1021" s="112">
        <f>('[1]Contadores Por Turno 2026'!AD1023-'[1]Contadores Por Turno 2026'!AD1022)</f>
        <v>0</v>
      </c>
      <c r="AZ1021" s="112">
        <f>('[1]Contadores Por Turno 2026'!S1023-'[1]Contadores Por Turno 2026'!S1022)/1000</f>
        <v>0</v>
      </c>
      <c r="BA1021" s="225"/>
      <c r="BB1021" s="4"/>
    </row>
    <row r="1022" spans="1:54" ht="15.75" thickBot="1" x14ac:dyDescent="0.3">
      <c r="A1022" s="25">
        <f>+A1021+1</f>
        <v>46363</v>
      </c>
      <c r="B1022" s="26">
        <v>1</v>
      </c>
      <c r="C1022" s="26">
        <v>49</v>
      </c>
      <c r="D1022" s="26">
        <v>7</v>
      </c>
      <c r="E1022" s="26">
        <v>68</v>
      </c>
      <c r="F1022" s="26">
        <v>51</v>
      </c>
      <c r="G1022" s="26"/>
      <c r="H10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-68</v>
      </c>
      <c r="I1022" s="26">
        <f>('[1]Contadores Por Turno 2026'!C1024-'[1]Contadores Por Turno 2026'!C1023)*10</f>
        <v>0</v>
      </c>
      <c r="J1022" s="57">
        <f>Tabla1[[#This Row],[ENTRADA RO 1 (m3)]]</f>
        <v>0</v>
      </c>
      <c r="K1022" s="57">
        <f>Tabla1[[#This Row],[RECHAZO ETAPA 1 (m3)]]</f>
        <v>0</v>
      </c>
      <c r="L1022" s="57">
        <f>Tabla1[[#This Row],[PERMEADO ETAPA 1  (m3)]]</f>
        <v>0</v>
      </c>
      <c r="M1022" s="56" t="e">
        <f>1-(Tabla1[[#This Row],[VOLUMEN ENVIADO A RO (m3)]]-Tabla1[[#This Row],[VOLUMEN ENVIADO PERMEADO RO (m3)]])/Tabla1[[#This Row],[VOLUMEN ENVIADO A RO (m3)]]</f>
        <v>#DIV/0!</v>
      </c>
      <c r="N1022" s="57">
        <f>('[1]Contadores Por Turno 2026'!N1024-'[1]Contadores Por Turno 2026'!N1023)/1000</f>
        <v>0</v>
      </c>
      <c r="O1022" s="57">
        <f>('[1]Contadores Por Turno 2026'!O1024-'[1]Contadores Por Turno 2026'!O1023)</f>
        <v>0</v>
      </c>
      <c r="P1022" s="57">
        <f>+Tabla1[[#This Row],[ENTRADA RO 1 (m3)]]-Tabla1[[#This Row],[PERMEADO ETAPA 1  (m3)]]</f>
        <v>0</v>
      </c>
      <c r="Q1022" s="56" t="e">
        <f>1-(Tabla1[[#This Row],[VOLUMEN ENVIADO A RO (m3)]]-Tabla1[[#This Row],[VOLUMEN ENVIADO PERMEADO RO (m3)]])/Tabla1[[#This Row],[VOLUMEN ENVIADO A RO (m3)]]</f>
        <v>#DIV/0!</v>
      </c>
      <c r="R1022" s="57">
        <v>0</v>
      </c>
      <c r="S1022" s="57">
        <v>0</v>
      </c>
      <c r="T1022" s="57">
        <v>0</v>
      </c>
      <c r="U1022" s="56" t="s">
        <v>18</v>
      </c>
      <c r="V1022" s="57">
        <f>Tabla1[[#This Row],[VOLUMEN ENVIADO PERMEADO RO (m3)]]</f>
        <v>0</v>
      </c>
      <c r="W1022" s="101">
        <f>Tabla1[[#This Row],[TOTAL CONSUMO AGUA LIMPIA PRODUCCIÓN (m3)]]+Tabla1[[#This Row],[TOTAL CONSUMO AGUA RECHAZO PRODUCCIÓN (m3)]]</f>
        <v>-17</v>
      </c>
      <c r="X1022" s="101">
        <f>+Tabla1[[#This Row],[PERMEADO ETAPA 1  (m3)]]+Tabla1[[#This Row],[VOLUMEN  PTAP POTABLE (m3)2]]+Tabla1[[#This Row],[VOLUMEN CONSUMO ACUEDUCTO (m3)]]+Tabla1[[#This Row],[VOLUMEN CONSUMO CARROTANQUES (m3)]]</f>
        <v>-17</v>
      </c>
      <c r="Y1022" s="101">
        <v>0</v>
      </c>
      <c r="Z1022" s="101">
        <v>0</v>
      </c>
      <c r="AA1022" s="101">
        <f>+Tabla1[[#This Row],[VOLUMEN CONSUMO AGUA LIMPIA TINTORERIA (m3)]]</f>
        <v>-17</v>
      </c>
      <c r="AB1022" s="104">
        <f>Tabla1[[#This Row],[VOLUMEN CONSUMO AGUA LIMPIA TINTORERIA (m3)]]/Tabla1[[#This Row],[TOTAL CONSUMO AGUA PRODUCCIÓN (m3)]]</f>
        <v>1</v>
      </c>
      <c r="AC1022" s="101">
        <f>Tabla1[[#This Row],[TOTAL CONSUMO AGUA LIMPIA PRODUCCIÓN (m3)]]-Tabla1[[#This Row],[VOLUMEN CONSUMO AGUA LIMPIA LAVANDERIA (m3)]]</f>
        <v>-17</v>
      </c>
      <c r="AD1022" s="101">
        <v>0</v>
      </c>
      <c r="AE1022" s="105"/>
      <c r="AF1022" s="105">
        <v>65</v>
      </c>
      <c r="AG1022" s="105">
        <v>45</v>
      </c>
      <c r="AH1022" s="105">
        <f>Tabla1[[#This Row],[VOLUMEN CONSUMO AGUA LIMPIA LAVANDERIA (m3)]]</f>
        <v>0</v>
      </c>
      <c r="AI1022" s="104">
        <f>Tabla1[[#This Row],[VOLUMEN CONSUMO AGUA LIMPIA LAVANDERIA (m3)]]/Tabla1[[#This Row],[TOTAL CONSUMO AGUA PRODUCCIÓN (m3)]]</f>
        <v>0</v>
      </c>
      <c r="AJ1022" s="105">
        <f>'[1]Contadores Por Turno 2026'!D1024-'[1]Contadores Por Turno 2026'!D1023</f>
        <v>0</v>
      </c>
      <c r="AK1022" s="105">
        <v>0</v>
      </c>
      <c r="AL1022" s="105"/>
      <c r="AM1022" s="105">
        <v>19</v>
      </c>
      <c r="AN1022" s="105">
        <v>0</v>
      </c>
      <c r="AO1022" s="218">
        <f>'[1]Contadores Por Turno 2026'!R1024-'[1]Contadores Por Turno 2026'!R1023</f>
        <v>0</v>
      </c>
      <c r="AP1022" s="104" t="s">
        <v>18</v>
      </c>
      <c r="AQ1022" s="218">
        <v>0</v>
      </c>
      <c r="AR1022" s="218">
        <v>8</v>
      </c>
      <c r="AS1022" s="105">
        <f>'[1]Contadores Por Turno 2026'!L1024-'[1]Contadores Por Turno 2026'!L1023</f>
        <v>0</v>
      </c>
      <c r="AT1022" s="218">
        <v>0</v>
      </c>
      <c r="AU1022" s="102">
        <f>'[1]Contadores Por Turno 2026'!U1024-'[1]Contadores Por Turno 2026'!U1023</f>
        <v>0</v>
      </c>
      <c r="AV1022" s="102">
        <f>'[1]Contadores Por Turno 2026'!V1024-'[1]Contadores Por Turno 2026'!V1023</f>
        <v>0</v>
      </c>
      <c r="AW1022" s="102">
        <f>'[1]Contadores Por Turno 2026'!W1024-'[1]Contadores Por Turno 2026'!W1023</f>
        <v>0</v>
      </c>
      <c r="AX1022" s="102"/>
      <c r="AY1022" s="345">
        <f>('[1]Contadores Por Turno 2026'!AD1024-'[1]Contadores Por Turno 2026'!AD1023)</f>
        <v>0</v>
      </c>
      <c r="AZ1022" s="345">
        <f>('[1]Contadores Por Turno 2026'!S1024-'[1]Contadores Por Turno 2026'!S1023)/1000</f>
        <v>0</v>
      </c>
      <c r="BA1022" s="225"/>
      <c r="BB1022" s="4"/>
    </row>
    <row r="1023" spans="1:54" ht="15.75" thickBot="1" x14ac:dyDescent="0.3">
      <c r="A1023" s="23">
        <f>+A1022</f>
        <v>46363</v>
      </c>
      <c r="B1023" s="17">
        <v>2</v>
      </c>
      <c r="C1023" s="17">
        <v>49</v>
      </c>
      <c r="D1023" s="17">
        <v>7</v>
      </c>
      <c r="E1023" s="17">
        <v>0</v>
      </c>
      <c r="F1023" s="17">
        <v>0</v>
      </c>
      <c r="H10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3" s="17">
        <f>('[1]Contadores Por Turno 2026'!C1025-'[1]Contadores Por Turno 2026'!C1024)*10</f>
        <v>0</v>
      </c>
      <c r="J1023" s="59">
        <f>Tabla1[[#This Row],[ENTRADA RO 1 (m3)]]</f>
        <v>0</v>
      </c>
      <c r="K1023" s="59">
        <f>Tabla1[[#This Row],[RECHAZO ETAPA 1 (m3)]]</f>
        <v>0</v>
      </c>
      <c r="L1023" s="59">
        <f>Tabla1[[#This Row],[PERMEADO ETAPA 1  (m3)]]</f>
        <v>0</v>
      </c>
      <c r="M1023" s="58" t="e">
        <f>1-(Tabla1[[#This Row],[VOLUMEN ENVIADO A RO (m3)]]-Tabla1[[#This Row],[VOLUMEN ENVIADO PERMEADO RO (m3)]])/Tabla1[[#This Row],[VOLUMEN ENVIADO A RO (m3)]]</f>
        <v>#DIV/0!</v>
      </c>
      <c r="N1023" s="59">
        <f>('[1]Contadores Por Turno 2026'!N1025-'[1]Contadores Por Turno 2026'!N1024)/1000</f>
        <v>0</v>
      </c>
      <c r="O1023" s="59">
        <f>('[1]Contadores Por Turno 2026'!O1025-'[1]Contadores Por Turno 2026'!O1024)</f>
        <v>0</v>
      </c>
      <c r="P1023" s="59">
        <f>+Tabla1[[#This Row],[ENTRADA RO 1 (m3)]]-Tabla1[[#This Row],[PERMEADO ETAPA 1  (m3)]]</f>
        <v>0</v>
      </c>
      <c r="Q1023" s="58" t="e">
        <f>1-(Tabla1[[#This Row],[VOLUMEN ENVIADO A RO (m3)]]-Tabla1[[#This Row],[VOLUMEN ENVIADO PERMEADO RO (m3)]])/Tabla1[[#This Row],[VOLUMEN ENVIADO A RO (m3)]]</f>
        <v>#DIV/0!</v>
      </c>
      <c r="R1023" s="59">
        <v>0</v>
      </c>
      <c r="S1023" s="59">
        <v>0</v>
      </c>
      <c r="T1023" s="59">
        <v>0</v>
      </c>
      <c r="U1023" s="58" t="s">
        <v>18</v>
      </c>
      <c r="V1023" s="59">
        <f>Tabla1[[#This Row],[VOLUMEN ENVIADO PERMEADO RO (m3)]]</f>
        <v>0</v>
      </c>
      <c r="W1023" s="106">
        <f>Tabla1[[#This Row],[TOTAL CONSUMO AGUA LIMPIA PRODUCCIÓN (m3)]]+Tabla1[[#This Row],[TOTAL CONSUMO AGUA RECHAZO PRODUCCIÓN (m3)]]</f>
        <v>0</v>
      </c>
      <c r="X1023" s="106">
        <f>+Tabla1[[#This Row],[PERMEADO ETAPA 1  (m3)]]+Tabla1[[#This Row],[VOLUMEN  PTAP POTABLE (m3)2]]+Tabla1[[#This Row],[VOLUMEN CONSUMO ACUEDUCTO (m3)]]+Tabla1[[#This Row],[VOLUMEN CONSUMO CARROTANQUES (m3)]]</f>
        <v>0</v>
      </c>
      <c r="Y1023" s="106">
        <v>0</v>
      </c>
      <c r="Z1023" s="106">
        <v>251</v>
      </c>
      <c r="AA1023" s="106">
        <f>+Tabla1[[#This Row],[VOLUMEN CONSUMO AGUA LIMPIA TINTORERIA (m3)]]</f>
        <v>0</v>
      </c>
      <c r="AB1023" s="104" t="e">
        <f>Tabla1[[#This Row],[VOLUMEN CONSUMO AGUA LIMPIA TINTORERIA (m3)]]/Tabla1[[#This Row],[TOTAL CONSUMO AGUA PRODUCCIÓN (m3)]]</f>
        <v>#DIV/0!</v>
      </c>
      <c r="AC1023" s="106">
        <f>Tabla1[[#This Row],[TOTAL CONSUMO AGUA LIMPIA PRODUCCIÓN (m3)]]-Tabla1[[#This Row],[VOLUMEN CONSUMO AGUA LIMPIA LAVANDERIA (m3)]]</f>
        <v>0</v>
      </c>
      <c r="AD1023" s="106">
        <v>0</v>
      </c>
      <c r="AE1023" s="110"/>
      <c r="AF1023" s="110">
        <v>65</v>
      </c>
      <c r="AG1023" s="110">
        <v>45</v>
      </c>
      <c r="AH1023" s="110">
        <f>Tabla1[[#This Row],[VOLUMEN CONSUMO AGUA LIMPIA LAVANDERIA (m3)]]</f>
        <v>0</v>
      </c>
      <c r="AI1023" s="104" t="e">
        <f>Tabla1[[#This Row],[VOLUMEN CONSUMO AGUA LIMPIA LAVANDERIA (m3)]]/Tabla1[[#This Row],[TOTAL CONSUMO AGUA PRODUCCIÓN (m3)]]</f>
        <v>#DIV/0!</v>
      </c>
      <c r="AJ1023" s="110">
        <f>'[1]Contadores Por Turno 2026'!D1025-'[1]Contadores Por Turno 2026'!D1024</f>
        <v>0</v>
      </c>
      <c r="AK1023" s="110">
        <v>0</v>
      </c>
      <c r="AL1023" s="110"/>
      <c r="AM1023" s="110">
        <v>19</v>
      </c>
      <c r="AN1023" s="110">
        <v>0</v>
      </c>
      <c r="AO1023" s="219">
        <f>'[1]Contadores Por Turno 2026'!R1025-'[1]Contadores Por Turno 2026'!R1024</f>
        <v>0</v>
      </c>
      <c r="AP1023" s="109">
        <v>0.10650887573964496</v>
      </c>
      <c r="AQ1023" s="219">
        <v>0</v>
      </c>
      <c r="AR1023" s="219">
        <v>8</v>
      </c>
      <c r="AS1023" s="110">
        <f>'[1]Contadores Por Turno 2026'!L1025-'[1]Contadores Por Turno 2026'!L1024</f>
        <v>0</v>
      </c>
      <c r="AT1023" s="219">
        <v>8</v>
      </c>
      <c r="AU1023" s="107">
        <f>'[1]Contadores Por Turno 2026'!U1025-'[1]Contadores Por Turno 2026'!U1024</f>
        <v>0</v>
      </c>
      <c r="AV1023" s="107">
        <f>'[1]Contadores Por Turno 2026'!V1025-'[1]Contadores Por Turno 2026'!V1024</f>
        <v>0</v>
      </c>
      <c r="AW1023" s="107">
        <f>'[1]Contadores Por Turno 2026'!W1025-'[1]Contadores Por Turno 2026'!W1024</f>
        <v>0</v>
      </c>
      <c r="AX1023" s="107"/>
      <c r="AY1023" s="346">
        <f>('[1]Contadores Por Turno 2026'!AD1025-'[1]Contadores Por Turno 2026'!AD1024)</f>
        <v>0</v>
      </c>
      <c r="AZ1023" s="346">
        <f>('[1]Contadores Por Turno 2026'!S1025-'[1]Contadores Por Turno 2026'!S1024)/1000</f>
        <v>0</v>
      </c>
      <c r="BA1023" s="225"/>
      <c r="BB1023" s="4"/>
    </row>
    <row r="1024" spans="1:54" ht="15.75" thickBot="1" x14ac:dyDescent="0.3">
      <c r="A1024" s="27">
        <f>+A1023</f>
        <v>46363</v>
      </c>
      <c r="B1024" s="28">
        <v>3</v>
      </c>
      <c r="C1024" s="28">
        <v>49</v>
      </c>
      <c r="D1024" s="28">
        <v>7</v>
      </c>
      <c r="E1024" s="28">
        <v>0</v>
      </c>
      <c r="F1024" s="28">
        <v>0</v>
      </c>
      <c r="G1024" s="28"/>
      <c r="H10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4" s="28">
        <f>('[1]Contadores Por Turno 2026'!C1026-'[1]Contadores Por Turno 2026'!C1025)*10</f>
        <v>0</v>
      </c>
      <c r="J1024" s="61">
        <f>Tabla1[[#This Row],[ENTRADA RO 1 (m3)]]</f>
        <v>0</v>
      </c>
      <c r="K1024" s="61">
        <f>Tabla1[[#This Row],[RECHAZO ETAPA 1 (m3)]]</f>
        <v>0</v>
      </c>
      <c r="L1024" s="61">
        <f>Tabla1[[#This Row],[PERMEADO ETAPA 1  (m3)]]</f>
        <v>0</v>
      </c>
      <c r="M1024" s="60" t="e">
        <f>1-(Tabla1[[#This Row],[VOLUMEN ENVIADO A RO (m3)]]-Tabla1[[#This Row],[VOLUMEN ENVIADO PERMEADO RO (m3)]])/Tabla1[[#This Row],[VOLUMEN ENVIADO A RO (m3)]]</f>
        <v>#DIV/0!</v>
      </c>
      <c r="N1024" s="61">
        <f>('[1]Contadores Por Turno 2026'!N1026-'[1]Contadores Por Turno 2026'!N1025)/1000</f>
        <v>0</v>
      </c>
      <c r="O1024" s="61">
        <f>('[1]Contadores Por Turno 2026'!O1026-'[1]Contadores Por Turno 2026'!O1025)</f>
        <v>0</v>
      </c>
      <c r="P1024" s="61">
        <f>+Tabla1[[#This Row],[ENTRADA RO 1 (m3)]]-Tabla1[[#This Row],[PERMEADO ETAPA 1  (m3)]]</f>
        <v>0</v>
      </c>
      <c r="Q1024" s="60" t="e">
        <f>1-(Tabla1[[#This Row],[VOLUMEN ENVIADO A RO (m3)]]-Tabla1[[#This Row],[VOLUMEN ENVIADO PERMEADO RO (m3)]])/Tabla1[[#This Row],[VOLUMEN ENVIADO A RO (m3)]]</f>
        <v>#DIV/0!</v>
      </c>
      <c r="R1024" s="61">
        <v>0</v>
      </c>
      <c r="S1024" s="61">
        <v>0</v>
      </c>
      <c r="T1024" s="61">
        <v>0</v>
      </c>
      <c r="U1024" s="60" t="s">
        <v>18</v>
      </c>
      <c r="V1024" s="61">
        <f>Tabla1[[#This Row],[VOLUMEN ENVIADO PERMEADO RO (m3)]]</f>
        <v>0</v>
      </c>
      <c r="W1024" s="111">
        <f>Tabla1[[#This Row],[TOTAL CONSUMO AGUA LIMPIA PRODUCCIÓN (m3)]]+Tabla1[[#This Row],[TOTAL CONSUMO AGUA RECHAZO PRODUCCIÓN (m3)]]</f>
        <v>0</v>
      </c>
      <c r="X1024" s="111">
        <f>+Tabla1[[#This Row],[PERMEADO ETAPA 1  (m3)]]+Tabla1[[#This Row],[VOLUMEN  PTAP POTABLE (m3)2]]+Tabla1[[#This Row],[VOLUMEN CONSUMO ACUEDUCTO (m3)]]+Tabla1[[#This Row],[VOLUMEN CONSUMO CARROTANQUES (m3)]]</f>
        <v>0</v>
      </c>
      <c r="Y1024" s="111">
        <v>0</v>
      </c>
      <c r="Z1024" s="111">
        <v>0</v>
      </c>
      <c r="AA1024" s="111">
        <f>+Tabla1[[#This Row],[VOLUMEN CONSUMO AGUA LIMPIA TINTORERIA (m3)]]</f>
        <v>0</v>
      </c>
      <c r="AB1024" s="104" t="e">
        <f>Tabla1[[#This Row],[VOLUMEN CONSUMO AGUA LIMPIA TINTORERIA (m3)]]/Tabla1[[#This Row],[TOTAL CONSUMO AGUA PRODUCCIÓN (m3)]]</f>
        <v>#DIV/0!</v>
      </c>
      <c r="AC1024" s="111">
        <f>Tabla1[[#This Row],[TOTAL CONSUMO AGUA LIMPIA PRODUCCIÓN (m3)]]-Tabla1[[#This Row],[VOLUMEN CONSUMO AGUA LIMPIA LAVANDERIA (m3)]]</f>
        <v>0</v>
      </c>
      <c r="AD1024" s="111">
        <v>0</v>
      </c>
      <c r="AE1024" s="115"/>
      <c r="AF1024" s="115">
        <v>65</v>
      </c>
      <c r="AG1024" s="115">
        <v>45</v>
      </c>
      <c r="AH1024" s="115">
        <f>Tabla1[[#This Row],[VOLUMEN CONSUMO AGUA LIMPIA LAVANDERIA (m3)]]</f>
        <v>0</v>
      </c>
      <c r="AI1024" s="104" t="e">
        <f>Tabla1[[#This Row],[VOLUMEN CONSUMO AGUA LIMPIA LAVANDERIA (m3)]]/Tabla1[[#This Row],[TOTAL CONSUMO AGUA PRODUCCIÓN (m3)]]</f>
        <v>#DIV/0!</v>
      </c>
      <c r="AJ1024" s="115">
        <f>'[1]Contadores Por Turno 2026'!D1026-'[1]Contadores Por Turno 2026'!D1025</f>
        <v>0</v>
      </c>
      <c r="AK1024" s="115">
        <v>0</v>
      </c>
      <c r="AL1024" s="115"/>
      <c r="AM1024" s="115">
        <v>19</v>
      </c>
      <c r="AN1024" s="115">
        <v>0</v>
      </c>
      <c r="AO1024" s="220">
        <f>'[1]Contadores Por Turno 2026'!R1026-'[1]Contadores Por Turno 2026'!R1025</f>
        <v>0</v>
      </c>
      <c r="AP1024" s="114" t="s">
        <v>18</v>
      </c>
      <c r="AQ1024" s="220">
        <v>0</v>
      </c>
      <c r="AR1024" s="220">
        <v>8</v>
      </c>
      <c r="AS1024" s="115">
        <f>'[1]Contadores Por Turno 2026'!L1026-'[1]Contadores Por Turno 2026'!L1025</f>
        <v>0</v>
      </c>
      <c r="AT1024" s="220">
        <v>0</v>
      </c>
      <c r="AU1024" s="112">
        <f>'[1]Contadores Por Turno 2026'!U1026-'[1]Contadores Por Turno 2026'!U1025</f>
        <v>0</v>
      </c>
      <c r="AV1024" s="112">
        <f>'[1]Contadores Por Turno 2026'!V1026-'[1]Contadores Por Turno 2026'!V1025</f>
        <v>0</v>
      </c>
      <c r="AW1024" s="112">
        <f>'[1]Contadores Por Turno 2026'!W1026-'[1]Contadores Por Turno 2026'!W1025</f>
        <v>0</v>
      </c>
      <c r="AX1024" s="112"/>
      <c r="AY1024" s="112">
        <f>('[1]Contadores Por Turno 2026'!AD1026-'[1]Contadores Por Turno 2026'!AD1025)</f>
        <v>0</v>
      </c>
      <c r="AZ1024" s="112">
        <f>('[1]Contadores Por Turno 2026'!S1026-'[1]Contadores Por Turno 2026'!S1025)/1000</f>
        <v>0</v>
      </c>
      <c r="BA1024" s="225"/>
      <c r="BB1024" s="4"/>
    </row>
    <row r="1025" spans="1:54" ht="15.75" thickBot="1" x14ac:dyDescent="0.3">
      <c r="A1025" s="25">
        <f>+A1024+1</f>
        <v>46364</v>
      </c>
      <c r="B1025" s="26">
        <v>1</v>
      </c>
      <c r="C1025" s="26">
        <v>50</v>
      </c>
      <c r="D1025" s="26">
        <v>8</v>
      </c>
      <c r="E1025" s="26">
        <v>0</v>
      </c>
      <c r="F1025" s="26">
        <v>0</v>
      </c>
      <c r="G1025" s="26"/>
      <c r="H10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5" s="26">
        <f>('[1]Contadores Por Turno 2026'!C1027-'[1]Contadores Por Turno 2026'!C1026)*10</f>
        <v>0</v>
      </c>
      <c r="J1025" s="57">
        <f>Tabla1[[#This Row],[ENTRADA RO 1 (m3)]]</f>
        <v>0</v>
      </c>
      <c r="K1025" s="57">
        <f>Tabla1[[#This Row],[RECHAZO ETAPA 1 (m3)]]</f>
        <v>0</v>
      </c>
      <c r="L1025" s="57">
        <f>Tabla1[[#This Row],[PERMEADO ETAPA 1  (m3)]]</f>
        <v>0</v>
      </c>
      <c r="M1025" s="56" t="e">
        <f>1-(Tabla1[[#This Row],[VOLUMEN ENVIADO A RO (m3)]]-Tabla1[[#This Row],[VOLUMEN ENVIADO PERMEADO RO (m3)]])/Tabla1[[#This Row],[VOLUMEN ENVIADO A RO (m3)]]</f>
        <v>#DIV/0!</v>
      </c>
      <c r="N1025" s="57">
        <f>('[1]Contadores Por Turno 2026'!N1027-'[1]Contadores Por Turno 2026'!N1026)/1000</f>
        <v>0</v>
      </c>
      <c r="O1025" s="57">
        <f>('[1]Contadores Por Turno 2026'!O1027-'[1]Contadores Por Turno 2026'!O1026)</f>
        <v>0</v>
      </c>
      <c r="P1025" s="57">
        <f>+Tabla1[[#This Row],[ENTRADA RO 1 (m3)]]-Tabla1[[#This Row],[PERMEADO ETAPA 1  (m3)]]</f>
        <v>0</v>
      </c>
      <c r="Q1025" s="56" t="e">
        <f>1-(Tabla1[[#This Row],[VOLUMEN ENVIADO A RO (m3)]]-Tabla1[[#This Row],[VOLUMEN ENVIADO PERMEADO RO (m3)]])/Tabla1[[#This Row],[VOLUMEN ENVIADO A RO (m3)]]</f>
        <v>#DIV/0!</v>
      </c>
      <c r="R1025" s="57">
        <v>0</v>
      </c>
      <c r="S1025" s="57">
        <v>0</v>
      </c>
      <c r="T1025" s="57">
        <v>0</v>
      </c>
      <c r="U1025" s="56" t="s">
        <v>18</v>
      </c>
      <c r="V1025" s="57">
        <f>Tabla1[[#This Row],[VOLUMEN ENVIADO PERMEADO RO (m3)]]</f>
        <v>0</v>
      </c>
      <c r="W1025" s="101">
        <f>Tabla1[[#This Row],[TOTAL CONSUMO AGUA LIMPIA PRODUCCIÓN (m3)]]+Tabla1[[#This Row],[TOTAL CONSUMO AGUA RECHAZO PRODUCCIÓN (m3)]]</f>
        <v>0</v>
      </c>
      <c r="X1025" s="101">
        <f>+Tabla1[[#This Row],[PERMEADO ETAPA 1  (m3)]]+Tabla1[[#This Row],[VOLUMEN  PTAP POTABLE (m3)2]]+Tabla1[[#This Row],[VOLUMEN CONSUMO ACUEDUCTO (m3)]]+Tabla1[[#This Row],[VOLUMEN CONSUMO CARROTANQUES (m3)]]</f>
        <v>0</v>
      </c>
      <c r="Y1025" s="101">
        <v>0</v>
      </c>
      <c r="Z1025" s="101">
        <v>0</v>
      </c>
      <c r="AA1025" s="101">
        <f>+Tabla1[[#This Row],[VOLUMEN CONSUMO AGUA LIMPIA TINTORERIA (m3)]]</f>
        <v>0</v>
      </c>
      <c r="AB1025" s="104" t="e">
        <f>Tabla1[[#This Row],[VOLUMEN CONSUMO AGUA LIMPIA TINTORERIA (m3)]]/Tabla1[[#This Row],[TOTAL CONSUMO AGUA PRODUCCIÓN (m3)]]</f>
        <v>#DIV/0!</v>
      </c>
      <c r="AC1025" s="101">
        <f>Tabla1[[#This Row],[TOTAL CONSUMO AGUA LIMPIA PRODUCCIÓN (m3)]]-Tabla1[[#This Row],[VOLUMEN CONSUMO AGUA LIMPIA LAVANDERIA (m3)]]</f>
        <v>0</v>
      </c>
      <c r="AD1025" s="101">
        <v>0</v>
      </c>
      <c r="AE1025" s="105"/>
      <c r="AF1025" s="105">
        <v>65</v>
      </c>
      <c r="AG1025" s="105">
        <v>45</v>
      </c>
      <c r="AH1025" s="105">
        <f>Tabla1[[#This Row],[VOLUMEN CONSUMO AGUA LIMPIA LAVANDERIA (m3)]]</f>
        <v>0</v>
      </c>
      <c r="AI1025" s="104" t="e">
        <f>Tabla1[[#This Row],[VOLUMEN CONSUMO AGUA LIMPIA LAVANDERIA (m3)]]/Tabla1[[#This Row],[TOTAL CONSUMO AGUA PRODUCCIÓN (m3)]]</f>
        <v>#DIV/0!</v>
      </c>
      <c r="AJ1025" s="105">
        <f>'[1]Contadores Por Turno 2026'!D1027-'[1]Contadores Por Turno 2026'!D1026</f>
        <v>0</v>
      </c>
      <c r="AK1025" s="105">
        <v>0</v>
      </c>
      <c r="AL1025" s="105"/>
      <c r="AM1025" s="105">
        <v>19</v>
      </c>
      <c r="AN1025" s="105">
        <v>0</v>
      </c>
      <c r="AO1025" s="218">
        <f>'[1]Contadores Por Turno 2026'!R1027-'[1]Contadores Por Turno 2026'!R1026</f>
        <v>0</v>
      </c>
      <c r="AP1025" s="104" t="s">
        <v>18</v>
      </c>
      <c r="AQ1025" s="218">
        <v>0</v>
      </c>
      <c r="AR1025" s="218">
        <v>8</v>
      </c>
      <c r="AS1025" s="105">
        <f>'[1]Contadores Por Turno 2026'!L1027-'[1]Contadores Por Turno 2026'!L1026</f>
        <v>0</v>
      </c>
      <c r="AT1025" s="218">
        <v>0</v>
      </c>
      <c r="AU1025" s="102">
        <f>'[1]Contadores Por Turno 2026'!U1027-'[1]Contadores Por Turno 2026'!U1026</f>
        <v>0</v>
      </c>
      <c r="AV1025" s="102">
        <f>'[1]Contadores Por Turno 2026'!V1027-'[1]Contadores Por Turno 2026'!V1026</f>
        <v>0</v>
      </c>
      <c r="AW1025" s="102">
        <f>'[1]Contadores Por Turno 2026'!W1027-'[1]Contadores Por Turno 2026'!W1026</f>
        <v>0</v>
      </c>
      <c r="AX1025" s="102"/>
      <c r="AY1025" s="345">
        <f>('[1]Contadores Por Turno 2026'!AD1027-'[1]Contadores Por Turno 2026'!AD1026)</f>
        <v>0</v>
      </c>
      <c r="AZ1025" s="345">
        <f>('[1]Contadores Por Turno 2026'!S1027-'[1]Contadores Por Turno 2026'!S1026)/1000</f>
        <v>0</v>
      </c>
      <c r="BA1025" s="225"/>
      <c r="BB1025" s="4"/>
    </row>
    <row r="1026" spans="1:54" ht="15.75" thickBot="1" x14ac:dyDescent="0.3">
      <c r="A1026" s="23">
        <f>+A1025</f>
        <v>46364</v>
      </c>
      <c r="B1026" s="17">
        <v>2</v>
      </c>
      <c r="C1026" s="17">
        <v>50</v>
      </c>
      <c r="D1026" s="17">
        <v>8</v>
      </c>
      <c r="E1026" s="17">
        <v>0</v>
      </c>
      <c r="F1026" s="17">
        <v>0</v>
      </c>
      <c r="H10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6" s="17">
        <f>('[1]Contadores Por Turno 2026'!C1028-'[1]Contadores Por Turno 2026'!C1027)*10</f>
        <v>0</v>
      </c>
      <c r="J1026" s="59">
        <f>Tabla1[[#This Row],[ENTRADA RO 1 (m3)]]</f>
        <v>0</v>
      </c>
      <c r="K1026" s="59">
        <f>Tabla1[[#This Row],[RECHAZO ETAPA 1 (m3)]]</f>
        <v>0</v>
      </c>
      <c r="L1026" s="59">
        <f>Tabla1[[#This Row],[PERMEADO ETAPA 1  (m3)]]</f>
        <v>0</v>
      </c>
      <c r="M1026" s="58" t="e">
        <f>1-(Tabla1[[#This Row],[VOLUMEN ENVIADO A RO (m3)]]-Tabla1[[#This Row],[VOLUMEN ENVIADO PERMEADO RO (m3)]])/Tabla1[[#This Row],[VOLUMEN ENVIADO A RO (m3)]]</f>
        <v>#DIV/0!</v>
      </c>
      <c r="N1026" s="59">
        <f>('[1]Contadores Por Turno 2026'!N1028-'[1]Contadores Por Turno 2026'!N1027)/1000</f>
        <v>0</v>
      </c>
      <c r="O1026" s="59">
        <f>('[1]Contadores Por Turno 2026'!O1028-'[1]Contadores Por Turno 2026'!O1027)</f>
        <v>0</v>
      </c>
      <c r="P1026" s="59">
        <f>+Tabla1[[#This Row],[ENTRADA RO 1 (m3)]]-Tabla1[[#This Row],[PERMEADO ETAPA 1  (m3)]]</f>
        <v>0</v>
      </c>
      <c r="Q1026" s="58" t="e">
        <f>1-(Tabla1[[#This Row],[VOLUMEN ENVIADO A RO (m3)]]-Tabla1[[#This Row],[VOLUMEN ENVIADO PERMEADO RO (m3)]])/Tabla1[[#This Row],[VOLUMEN ENVIADO A RO (m3)]]</f>
        <v>#DIV/0!</v>
      </c>
      <c r="R1026" s="59">
        <v>0</v>
      </c>
      <c r="S1026" s="59">
        <v>0</v>
      </c>
      <c r="T1026" s="59">
        <v>0</v>
      </c>
      <c r="U1026" s="58" t="s">
        <v>18</v>
      </c>
      <c r="V1026" s="59">
        <f>Tabla1[[#This Row],[VOLUMEN ENVIADO PERMEADO RO (m3)]]</f>
        <v>0</v>
      </c>
      <c r="W1026" s="106">
        <f>Tabla1[[#This Row],[TOTAL CONSUMO AGUA LIMPIA PRODUCCIÓN (m3)]]+Tabla1[[#This Row],[TOTAL CONSUMO AGUA RECHAZO PRODUCCIÓN (m3)]]</f>
        <v>0</v>
      </c>
      <c r="X1026" s="106">
        <f>+Tabla1[[#This Row],[PERMEADO ETAPA 1  (m3)]]+Tabla1[[#This Row],[VOLUMEN  PTAP POTABLE (m3)2]]+Tabla1[[#This Row],[VOLUMEN CONSUMO ACUEDUCTO (m3)]]+Tabla1[[#This Row],[VOLUMEN CONSUMO CARROTANQUES (m3)]]</f>
        <v>0</v>
      </c>
      <c r="Y1026" s="106">
        <v>0</v>
      </c>
      <c r="Z1026" s="106">
        <v>0</v>
      </c>
      <c r="AA1026" s="106">
        <f>+Tabla1[[#This Row],[VOLUMEN CONSUMO AGUA LIMPIA TINTORERIA (m3)]]</f>
        <v>0</v>
      </c>
      <c r="AB1026" s="104" t="e">
        <f>Tabla1[[#This Row],[VOLUMEN CONSUMO AGUA LIMPIA TINTORERIA (m3)]]/Tabla1[[#This Row],[TOTAL CONSUMO AGUA PRODUCCIÓN (m3)]]</f>
        <v>#DIV/0!</v>
      </c>
      <c r="AC1026" s="106">
        <f>Tabla1[[#This Row],[TOTAL CONSUMO AGUA LIMPIA PRODUCCIÓN (m3)]]-Tabla1[[#This Row],[VOLUMEN CONSUMO AGUA LIMPIA LAVANDERIA (m3)]]</f>
        <v>0</v>
      </c>
      <c r="AD1026" s="106">
        <v>0</v>
      </c>
      <c r="AE1026" s="110"/>
      <c r="AF1026" s="110">
        <v>65</v>
      </c>
      <c r="AG1026" s="110">
        <v>45</v>
      </c>
      <c r="AH1026" s="110">
        <f>Tabla1[[#This Row],[VOLUMEN CONSUMO AGUA LIMPIA LAVANDERIA (m3)]]</f>
        <v>0</v>
      </c>
      <c r="AI1026" s="104" t="e">
        <f>Tabla1[[#This Row],[VOLUMEN CONSUMO AGUA LIMPIA LAVANDERIA (m3)]]/Tabla1[[#This Row],[TOTAL CONSUMO AGUA PRODUCCIÓN (m3)]]</f>
        <v>#DIV/0!</v>
      </c>
      <c r="AJ1026" s="110">
        <f>'[1]Contadores Por Turno 2026'!D1028-'[1]Contadores Por Turno 2026'!D1027</f>
        <v>0</v>
      </c>
      <c r="AK1026" s="110">
        <v>0</v>
      </c>
      <c r="AL1026" s="110"/>
      <c r="AM1026" s="110">
        <v>19</v>
      </c>
      <c r="AN1026" s="110">
        <v>0</v>
      </c>
      <c r="AO1026" s="219">
        <f>'[1]Contadores Por Turno 2026'!R1028-'[1]Contadores Por Turno 2026'!R1027</f>
        <v>0</v>
      </c>
      <c r="AP1026" s="109" t="s">
        <v>18</v>
      </c>
      <c r="AQ1026" s="219">
        <v>0</v>
      </c>
      <c r="AR1026" s="219">
        <v>8</v>
      </c>
      <c r="AS1026" s="110">
        <f>'[1]Contadores Por Turno 2026'!L1028-'[1]Contadores Por Turno 2026'!L1027</f>
        <v>0</v>
      </c>
      <c r="AT1026" s="219">
        <v>0</v>
      </c>
      <c r="AU1026" s="107">
        <f>'[1]Contadores Por Turno 2026'!U1028-'[1]Contadores Por Turno 2026'!U1027</f>
        <v>0</v>
      </c>
      <c r="AV1026" s="107">
        <f>'[1]Contadores Por Turno 2026'!V1028-'[1]Contadores Por Turno 2026'!V1027</f>
        <v>0</v>
      </c>
      <c r="AW1026" s="107">
        <f>'[1]Contadores Por Turno 2026'!W1028-'[1]Contadores Por Turno 2026'!W1027</f>
        <v>0</v>
      </c>
      <c r="AX1026" s="107"/>
      <c r="AY1026" s="346">
        <f>('[1]Contadores Por Turno 2026'!AD1028-'[1]Contadores Por Turno 2026'!AD1027)</f>
        <v>0</v>
      </c>
      <c r="AZ1026" s="346">
        <f>('[1]Contadores Por Turno 2026'!S1028-'[1]Contadores Por Turno 2026'!S1027)/1000</f>
        <v>0</v>
      </c>
      <c r="BA1026" s="225"/>
      <c r="BB1026" s="4"/>
    </row>
    <row r="1027" spans="1:54" ht="15.75" thickBot="1" x14ac:dyDescent="0.3">
      <c r="A1027" s="27">
        <f>+A1026</f>
        <v>46364</v>
      </c>
      <c r="B1027" s="28">
        <v>3</v>
      </c>
      <c r="C1027" s="28">
        <v>50</v>
      </c>
      <c r="D1027" s="28">
        <v>8</v>
      </c>
      <c r="E1027" s="28">
        <v>0</v>
      </c>
      <c r="F1027" s="28">
        <v>0</v>
      </c>
      <c r="G1027" s="28"/>
      <c r="H10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7" s="28">
        <f>('[1]Contadores Por Turno 2026'!C1029-'[1]Contadores Por Turno 2026'!C1028)*10</f>
        <v>0</v>
      </c>
      <c r="J1027" s="61">
        <f>Tabla1[[#This Row],[ENTRADA RO 1 (m3)]]</f>
        <v>0</v>
      </c>
      <c r="K1027" s="61">
        <f>Tabla1[[#This Row],[RECHAZO ETAPA 1 (m3)]]</f>
        <v>0</v>
      </c>
      <c r="L1027" s="61">
        <f>Tabla1[[#This Row],[PERMEADO ETAPA 1  (m3)]]</f>
        <v>0</v>
      </c>
      <c r="M1027" s="60" t="e">
        <f>1-(Tabla1[[#This Row],[VOLUMEN ENVIADO A RO (m3)]]-Tabla1[[#This Row],[VOLUMEN ENVIADO PERMEADO RO (m3)]])/Tabla1[[#This Row],[VOLUMEN ENVIADO A RO (m3)]]</f>
        <v>#DIV/0!</v>
      </c>
      <c r="N1027" s="61">
        <f>('[1]Contadores Por Turno 2026'!N1029-'[1]Contadores Por Turno 2026'!N1028)/1000</f>
        <v>0</v>
      </c>
      <c r="O1027" s="61">
        <f>('[1]Contadores Por Turno 2026'!O1029-'[1]Contadores Por Turno 2026'!O1028)</f>
        <v>0</v>
      </c>
      <c r="P1027" s="61">
        <f>+Tabla1[[#This Row],[ENTRADA RO 1 (m3)]]-Tabla1[[#This Row],[PERMEADO ETAPA 1  (m3)]]</f>
        <v>0</v>
      </c>
      <c r="Q1027" s="60" t="e">
        <f>1-(Tabla1[[#This Row],[VOLUMEN ENVIADO A RO (m3)]]-Tabla1[[#This Row],[VOLUMEN ENVIADO PERMEADO RO (m3)]])/Tabla1[[#This Row],[VOLUMEN ENVIADO A RO (m3)]]</f>
        <v>#DIV/0!</v>
      </c>
      <c r="R1027" s="61">
        <v>0</v>
      </c>
      <c r="S1027" s="61">
        <v>0</v>
      </c>
      <c r="T1027" s="61">
        <v>0</v>
      </c>
      <c r="U1027" s="60" t="s">
        <v>18</v>
      </c>
      <c r="V1027" s="61">
        <f>Tabla1[[#This Row],[VOLUMEN ENVIADO PERMEADO RO (m3)]]</f>
        <v>0</v>
      </c>
      <c r="W1027" s="111">
        <f>Tabla1[[#This Row],[TOTAL CONSUMO AGUA LIMPIA PRODUCCIÓN (m3)]]+Tabla1[[#This Row],[TOTAL CONSUMO AGUA RECHAZO PRODUCCIÓN (m3)]]</f>
        <v>0</v>
      </c>
      <c r="X1027" s="111">
        <f>+Tabla1[[#This Row],[PERMEADO ETAPA 1  (m3)]]+Tabla1[[#This Row],[VOLUMEN  PTAP POTABLE (m3)2]]+Tabla1[[#This Row],[VOLUMEN CONSUMO ACUEDUCTO (m3)]]+Tabla1[[#This Row],[VOLUMEN CONSUMO CARROTANQUES (m3)]]</f>
        <v>0</v>
      </c>
      <c r="Y1027" s="111">
        <v>0</v>
      </c>
      <c r="Z1027" s="111">
        <v>0</v>
      </c>
      <c r="AA1027" s="111">
        <f>+Tabla1[[#This Row],[VOLUMEN CONSUMO AGUA LIMPIA TINTORERIA (m3)]]</f>
        <v>0</v>
      </c>
      <c r="AB1027" s="104" t="e">
        <f>Tabla1[[#This Row],[VOLUMEN CONSUMO AGUA LIMPIA TINTORERIA (m3)]]/Tabla1[[#This Row],[TOTAL CONSUMO AGUA PRODUCCIÓN (m3)]]</f>
        <v>#DIV/0!</v>
      </c>
      <c r="AC1027" s="111">
        <f>Tabla1[[#This Row],[TOTAL CONSUMO AGUA LIMPIA PRODUCCIÓN (m3)]]-Tabla1[[#This Row],[VOLUMEN CONSUMO AGUA LIMPIA LAVANDERIA (m3)]]</f>
        <v>0</v>
      </c>
      <c r="AD1027" s="111">
        <v>0</v>
      </c>
      <c r="AE1027" s="115"/>
      <c r="AF1027" s="115">
        <v>65</v>
      </c>
      <c r="AG1027" s="115">
        <v>45</v>
      </c>
      <c r="AH1027" s="115">
        <f>Tabla1[[#This Row],[VOLUMEN CONSUMO AGUA LIMPIA LAVANDERIA (m3)]]</f>
        <v>0</v>
      </c>
      <c r="AI1027" s="104" t="e">
        <f>Tabla1[[#This Row],[VOLUMEN CONSUMO AGUA LIMPIA LAVANDERIA (m3)]]/Tabla1[[#This Row],[TOTAL CONSUMO AGUA PRODUCCIÓN (m3)]]</f>
        <v>#DIV/0!</v>
      </c>
      <c r="AJ1027" s="115">
        <f>'[1]Contadores Por Turno 2026'!D1029-'[1]Contadores Por Turno 2026'!D1028</f>
        <v>0</v>
      </c>
      <c r="AK1027" s="115">
        <v>0</v>
      </c>
      <c r="AL1027" s="115"/>
      <c r="AM1027" s="115">
        <v>19</v>
      </c>
      <c r="AN1027" s="115">
        <v>0</v>
      </c>
      <c r="AO1027" s="220">
        <f>'[1]Contadores Por Turno 2026'!R1029-'[1]Contadores Por Turno 2026'!R1028</f>
        <v>0</v>
      </c>
      <c r="AP1027" s="114" t="s">
        <v>18</v>
      </c>
      <c r="AQ1027" s="220">
        <v>0</v>
      </c>
      <c r="AR1027" s="220">
        <v>8</v>
      </c>
      <c r="AS1027" s="115">
        <f>'[1]Contadores Por Turno 2026'!L1029-'[1]Contadores Por Turno 2026'!L1028</f>
        <v>0</v>
      </c>
      <c r="AT1027" s="220">
        <v>0</v>
      </c>
      <c r="AU1027" s="112">
        <f>'[1]Contadores Por Turno 2026'!U1029-'[1]Contadores Por Turno 2026'!U1028</f>
        <v>0</v>
      </c>
      <c r="AV1027" s="112">
        <f>'[1]Contadores Por Turno 2026'!V1029-'[1]Contadores Por Turno 2026'!V1028</f>
        <v>0</v>
      </c>
      <c r="AW1027" s="112">
        <f>'[1]Contadores Por Turno 2026'!W1029-'[1]Contadores Por Turno 2026'!W1028</f>
        <v>0</v>
      </c>
      <c r="AX1027" s="112"/>
      <c r="AY1027" s="112">
        <f>('[1]Contadores Por Turno 2026'!AD1029-'[1]Contadores Por Turno 2026'!AD1028)</f>
        <v>0</v>
      </c>
      <c r="AZ1027" s="112">
        <f>('[1]Contadores Por Turno 2026'!S1029-'[1]Contadores Por Turno 2026'!S1028)/1000</f>
        <v>0</v>
      </c>
      <c r="BA1027" s="225"/>
      <c r="BB1027" s="4"/>
    </row>
    <row r="1028" spans="1:54" ht="15.75" thickBot="1" x14ac:dyDescent="0.3">
      <c r="A1028" s="25">
        <f>+A1027+1</f>
        <v>46365</v>
      </c>
      <c r="B1028" s="26">
        <v>1</v>
      </c>
      <c r="C1028" s="26">
        <v>50</v>
      </c>
      <c r="D1028" s="26">
        <v>9</v>
      </c>
      <c r="E1028" s="26">
        <v>90</v>
      </c>
      <c r="F1028" s="26">
        <v>60</v>
      </c>
      <c r="G1028" s="26"/>
      <c r="H10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28" s="26">
        <f>('[1]Contadores Por Turno 2026'!C1030-'[1]Contadores Por Turno 2026'!C1029)*10</f>
        <v>0</v>
      </c>
      <c r="J1028" s="57">
        <f>Tabla1[[#This Row],[ENTRADA RO 1 (m3)]]</f>
        <v>0</v>
      </c>
      <c r="K1028" s="57">
        <f>Tabla1[[#This Row],[RECHAZO ETAPA 1 (m3)]]</f>
        <v>0</v>
      </c>
      <c r="L1028" s="57">
        <f>Tabla1[[#This Row],[PERMEADO ETAPA 1  (m3)]]</f>
        <v>0</v>
      </c>
      <c r="M1028" s="56" t="e">
        <f>1-(Tabla1[[#This Row],[VOLUMEN ENVIADO A RO (m3)]]-Tabla1[[#This Row],[VOLUMEN ENVIADO PERMEADO RO (m3)]])/Tabla1[[#This Row],[VOLUMEN ENVIADO A RO (m3)]]</f>
        <v>#DIV/0!</v>
      </c>
      <c r="N1028" s="57">
        <f>('[1]Contadores Por Turno 2026'!N1030-'[1]Contadores Por Turno 2026'!N1029)/1000</f>
        <v>0</v>
      </c>
      <c r="O1028" s="57">
        <f>('[1]Contadores Por Turno 2026'!O1030-'[1]Contadores Por Turno 2026'!O1029)</f>
        <v>0</v>
      </c>
      <c r="P1028" s="57">
        <f>+Tabla1[[#This Row],[ENTRADA RO 1 (m3)]]-Tabla1[[#This Row],[PERMEADO ETAPA 1  (m3)]]</f>
        <v>0</v>
      </c>
      <c r="Q1028" s="56" t="e">
        <f>1-(Tabla1[[#This Row],[VOLUMEN ENVIADO A RO (m3)]]-Tabla1[[#This Row],[VOLUMEN ENVIADO PERMEADO RO (m3)]])/Tabla1[[#This Row],[VOLUMEN ENVIADO A RO (m3)]]</f>
        <v>#DIV/0!</v>
      </c>
      <c r="R1028" s="57">
        <v>0</v>
      </c>
      <c r="S1028" s="57">
        <v>0</v>
      </c>
      <c r="T1028" s="57">
        <v>0</v>
      </c>
      <c r="U1028" s="56" t="s">
        <v>18</v>
      </c>
      <c r="V1028" s="57">
        <f>Tabla1[[#This Row],[VOLUMEN ENVIADO PERMEADO RO (m3)]]</f>
        <v>0</v>
      </c>
      <c r="W1028" s="101">
        <f>Tabla1[[#This Row],[TOTAL CONSUMO AGUA LIMPIA PRODUCCIÓN (m3)]]+Tabla1[[#This Row],[TOTAL CONSUMO AGUA RECHAZO PRODUCCIÓN (m3)]]</f>
        <v>-30</v>
      </c>
      <c r="X1028" s="101">
        <f>+Tabla1[[#This Row],[PERMEADO ETAPA 1  (m3)]]+Tabla1[[#This Row],[VOLUMEN  PTAP POTABLE (m3)2]]+Tabla1[[#This Row],[VOLUMEN CONSUMO ACUEDUCTO (m3)]]+Tabla1[[#This Row],[VOLUMEN CONSUMO CARROTANQUES (m3)]]</f>
        <v>-30</v>
      </c>
      <c r="Y1028" s="101">
        <v>0</v>
      </c>
      <c r="Z1028" s="101">
        <v>104</v>
      </c>
      <c r="AA1028" s="101">
        <f>+Tabla1[[#This Row],[VOLUMEN CONSUMO AGUA LIMPIA TINTORERIA (m3)]]</f>
        <v>-30</v>
      </c>
      <c r="AB1028" s="104">
        <f>Tabla1[[#This Row],[VOLUMEN CONSUMO AGUA LIMPIA TINTORERIA (m3)]]/Tabla1[[#This Row],[TOTAL CONSUMO AGUA PRODUCCIÓN (m3)]]</f>
        <v>1</v>
      </c>
      <c r="AC1028" s="101">
        <f>Tabla1[[#This Row],[TOTAL CONSUMO AGUA LIMPIA PRODUCCIÓN (m3)]]-Tabla1[[#This Row],[VOLUMEN CONSUMO AGUA LIMPIA LAVANDERIA (m3)]]</f>
        <v>-30</v>
      </c>
      <c r="AD1028" s="101">
        <v>0</v>
      </c>
      <c r="AE1028" s="105"/>
      <c r="AF1028" s="105">
        <v>65</v>
      </c>
      <c r="AG1028" s="105">
        <v>45</v>
      </c>
      <c r="AH1028" s="105">
        <f>Tabla1[[#This Row],[VOLUMEN CONSUMO AGUA LIMPIA LAVANDERIA (m3)]]</f>
        <v>0</v>
      </c>
      <c r="AI1028" s="104">
        <f>Tabla1[[#This Row],[VOLUMEN CONSUMO AGUA LIMPIA LAVANDERIA (m3)]]/Tabla1[[#This Row],[TOTAL CONSUMO AGUA PRODUCCIÓN (m3)]]</f>
        <v>0</v>
      </c>
      <c r="AJ1028" s="105">
        <f>'[1]Contadores Por Turno 2026'!D1030-'[1]Contadores Por Turno 2026'!D1029</f>
        <v>0</v>
      </c>
      <c r="AK1028" s="105">
        <v>0</v>
      </c>
      <c r="AL1028" s="105"/>
      <c r="AM1028" s="105">
        <v>19</v>
      </c>
      <c r="AN1028" s="105">
        <v>0</v>
      </c>
      <c r="AO1028" s="218">
        <f>'[1]Contadores Por Turno 2026'!R1030-'[1]Contadores Por Turno 2026'!R1029</f>
        <v>0</v>
      </c>
      <c r="AP1028" s="104">
        <v>4.081632653061229E-2</v>
      </c>
      <c r="AQ1028" s="218">
        <v>0</v>
      </c>
      <c r="AR1028" s="218">
        <v>8</v>
      </c>
      <c r="AS1028" s="105">
        <f>'[1]Contadores Por Turno 2026'!L1030-'[1]Contadores Por Turno 2026'!L1029</f>
        <v>0</v>
      </c>
      <c r="AT1028" s="218">
        <v>5</v>
      </c>
      <c r="AU1028" s="102">
        <f>'[1]Contadores Por Turno 2026'!U1030-'[1]Contadores Por Turno 2026'!U1029</f>
        <v>0</v>
      </c>
      <c r="AV1028" s="102">
        <f>'[1]Contadores Por Turno 2026'!V1030-'[1]Contadores Por Turno 2026'!V1029</f>
        <v>0</v>
      </c>
      <c r="AW1028" s="102">
        <f>'[1]Contadores Por Turno 2026'!W1030-'[1]Contadores Por Turno 2026'!W1029</f>
        <v>0</v>
      </c>
      <c r="AX1028" s="102"/>
      <c r="AY1028" s="345">
        <f>('[1]Contadores Por Turno 2026'!AD1030-'[1]Contadores Por Turno 2026'!AD1029)</f>
        <v>0</v>
      </c>
      <c r="AZ1028" s="345">
        <f>('[1]Contadores Por Turno 2026'!S1030-'[1]Contadores Por Turno 2026'!S1029)/1000</f>
        <v>0</v>
      </c>
      <c r="BA1028" s="225"/>
      <c r="BB1028" s="4"/>
    </row>
    <row r="1029" spans="1:54" ht="15.75" thickBot="1" x14ac:dyDescent="0.3">
      <c r="A1029" s="23">
        <f>+A1028</f>
        <v>46365</v>
      </c>
      <c r="B1029" s="17">
        <v>2</v>
      </c>
      <c r="C1029" s="17">
        <v>50</v>
      </c>
      <c r="D1029" s="17">
        <v>9</v>
      </c>
      <c r="E1029" s="17">
        <v>104</v>
      </c>
      <c r="F1029" s="17">
        <v>77</v>
      </c>
      <c r="H10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29" s="17">
        <f>('[1]Contadores Por Turno 2026'!C1031-'[1]Contadores Por Turno 2026'!C1030)*10</f>
        <v>0</v>
      </c>
      <c r="J1029" s="59">
        <f>Tabla1[[#This Row],[ENTRADA RO 1 (m3)]]</f>
        <v>0</v>
      </c>
      <c r="K1029" s="59">
        <f>Tabla1[[#This Row],[RECHAZO ETAPA 1 (m3)]]</f>
        <v>0</v>
      </c>
      <c r="L1029" s="59">
        <f>Tabla1[[#This Row],[PERMEADO ETAPA 1  (m3)]]</f>
        <v>0</v>
      </c>
      <c r="M1029" s="58" t="e">
        <f>1-(Tabla1[[#This Row],[VOLUMEN ENVIADO A RO (m3)]]-Tabla1[[#This Row],[VOLUMEN ENVIADO PERMEADO RO (m3)]])/Tabla1[[#This Row],[VOLUMEN ENVIADO A RO (m3)]]</f>
        <v>#DIV/0!</v>
      </c>
      <c r="N1029" s="59">
        <f>('[1]Contadores Por Turno 2026'!N1031-'[1]Contadores Por Turno 2026'!N1030)/1000</f>
        <v>0</v>
      </c>
      <c r="O1029" s="59">
        <f>('[1]Contadores Por Turno 2026'!O1031-'[1]Contadores Por Turno 2026'!O1030)</f>
        <v>0</v>
      </c>
      <c r="P1029" s="59">
        <f>+Tabla1[[#This Row],[ENTRADA RO 1 (m3)]]-Tabla1[[#This Row],[PERMEADO ETAPA 1  (m3)]]</f>
        <v>0</v>
      </c>
      <c r="Q1029" s="58" t="e">
        <f>1-(Tabla1[[#This Row],[VOLUMEN ENVIADO A RO (m3)]]-Tabla1[[#This Row],[VOLUMEN ENVIADO PERMEADO RO (m3)]])/Tabla1[[#This Row],[VOLUMEN ENVIADO A RO (m3)]]</f>
        <v>#DIV/0!</v>
      </c>
      <c r="R1029" s="59">
        <v>0</v>
      </c>
      <c r="S1029" s="59">
        <v>0</v>
      </c>
      <c r="T1029" s="59">
        <v>0</v>
      </c>
      <c r="U1029" s="58" t="s">
        <v>18</v>
      </c>
      <c r="V1029" s="59">
        <f>Tabla1[[#This Row],[VOLUMEN ENVIADO PERMEADO RO (m3)]]</f>
        <v>0</v>
      </c>
      <c r="W1029" s="106">
        <f>Tabla1[[#This Row],[TOTAL CONSUMO AGUA LIMPIA PRODUCCIÓN (m3)]]+Tabla1[[#This Row],[TOTAL CONSUMO AGUA RECHAZO PRODUCCIÓN (m3)]]</f>
        <v>-27</v>
      </c>
      <c r="X1029" s="106">
        <f>+Tabla1[[#This Row],[PERMEADO ETAPA 1  (m3)]]+Tabla1[[#This Row],[VOLUMEN  PTAP POTABLE (m3)2]]+Tabla1[[#This Row],[VOLUMEN CONSUMO ACUEDUCTO (m3)]]+Tabla1[[#This Row],[VOLUMEN CONSUMO CARROTANQUES (m3)]]</f>
        <v>-27</v>
      </c>
      <c r="Y1029" s="106">
        <v>0</v>
      </c>
      <c r="Z1029" s="106">
        <v>647</v>
      </c>
      <c r="AA1029" s="106">
        <f>+Tabla1[[#This Row],[VOLUMEN CONSUMO AGUA LIMPIA TINTORERIA (m3)]]</f>
        <v>-27</v>
      </c>
      <c r="AB1029" s="104">
        <f>Tabla1[[#This Row],[VOLUMEN CONSUMO AGUA LIMPIA TINTORERIA (m3)]]/Tabla1[[#This Row],[TOTAL CONSUMO AGUA PRODUCCIÓN (m3)]]</f>
        <v>1</v>
      </c>
      <c r="AC1029" s="106">
        <f>Tabla1[[#This Row],[TOTAL CONSUMO AGUA LIMPIA PRODUCCIÓN (m3)]]-Tabla1[[#This Row],[VOLUMEN CONSUMO AGUA LIMPIA LAVANDERIA (m3)]]</f>
        <v>-27</v>
      </c>
      <c r="AD1029" s="106">
        <v>0</v>
      </c>
      <c r="AE1029" s="110"/>
      <c r="AF1029" s="110">
        <v>65</v>
      </c>
      <c r="AG1029" s="110">
        <v>45</v>
      </c>
      <c r="AH1029" s="110">
        <f>Tabla1[[#This Row],[VOLUMEN CONSUMO AGUA LIMPIA LAVANDERIA (m3)]]</f>
        <v>0</v>
      </c>
      <c r="AI1029" s="104">
        <f>Tabla1[[#This Row],[VOLUMEN CONSUMO AGUA LIMPIA LAVANDERIA (m3)]]/Tabla1[[#This Row],[TOTAL CONSUMO AGUA PRODUCCIÓN (m3)]]</f>
        <v>0</v>
      </c>
      <c r="AJ1029" s="110">
        <f>'[1]Contadores Por Turno 2026'!D1031-'[1]Contadores Por Turno 2026'!D1030</f>
        <v>0</v>
      </c>
      <c r="AK1029" s="110">
        <v>0</v>
      </c>
      <c r="AL1029" s="110"/>
      <c r="AM1029" s="110">
        <v>19</v>
      </c>
      <c r="AN1029" s="110">
        <v>0</v>
      </c>
      <c r="AO1029" s="219">
        <f>'[1]Contadores Por Turno 2026'!R1031-'[1]Contadores Por Turno 2026'!R1030</f>
        <v>0</v>
      </c>
      <c r="AP1029" s="109">
        <v>4.7008547008547064E-2</v>
      </c>
      <c r="AQ1029" s="219">
        <v>0</v>
      </c>
      <c r="AR1029" s="219">
        <v>8</v>
      </c>
      <c r="AS1029" s="110">
        <f>'[1]Contadores Por Turno 2026'!L1031-'[1]Contadores Por Turno 2026'!L1030</f>
        <v>0</v>
      </c>
      <c r="AT1029" s="219">
        <v>4</v>
      </c>
      <c r="AU1029" s="107">
        <f>'[1]Contadores Por Turno 2026'!U1031-'[1]Contadores Por Turno 2026'!U1030</f>
        <v>0</v>
      </c>
      <c r="AV1029" s="107">
        <f>'[1]Contadores Por Turno 2026'!V1031-'[1]Contadores Por Turno 2026'!V1030</f>
        <v>0</v>
      </c>
      <c r="AW1029" s="107">
        <f>'[1]Contadores Por Turno 2026'!W1031-'[1]Contadores Por Turno 2026'!W1030</f>
        <v>0</v>
      </c>
      <c r="AX1029" s="107"/>
      <c r="AY1029" s="346">
        <f>('[1]Contadores Por Turno 2026'!AD1031-'[1]Contadores Por Turno 2026'!AD1030)</f>
        <v>0</v>
      </c>
      <c r="AZ1029" s="346">
        <f>('[1]Contadores Por Turno 2026'!S1031-'[1]Contadores Por Turno 2026'!S1030)/1000</f>
        <v>0</v>
      </c>
      <c r="BA1029" s="225"/>
      <c r="BB1029" s="4"/>
    </row>
    <row r="1030" spans="1:54" ht="15.75" thickBot="1" x14ac:dyDescent="0.3">
      <c r="A1030" s="27">
        <f>+A1029</f>
        <v>46365</v>
      </c>
      <c r="B1030" s="28">
        <v>3</v>
      </c>
      <c r="C1030" s="28">
        <v>50</v>
      </c>
      <c r="D1030" s="28">
        <v>9</v>
      </c>
      <c r="E1030" s="28">
        <v>113</v>
      </c>
      <c r="F1030" s="28">
        <v>83</v>
      </c>
      <c r="G1030" s="28"/>
      <c r="H10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</v>
      </c>
      <c r="I1030" s="28">
        <f>('[1]Contadores Por Turno 2026'!C1032-'[1]Contadores Por Turno 2026'!C1031)*10</f>
        <v>0</v>
      </c>
      <c r="J1030" s="61">
        <f>Tabla1[[#This Row],[ENTRADA RO 1 (m3)]]</f>
        <v>0</v>
      </c>
      <c r="K1030" s="61">
        <f>Tabla1[[#This Row],[RECHAZO ETAPA 1 (m3)]]</f>
        <v>0</v>
      </c>
      <c r="L1030" s="61">
        <f>Tabla1[[#This Row],[PERMEADO ETAPA 1  (m3)]]</f>
        <v>0</v>
      </c>
      <c r="M1030" s="60" t="e">
        <f>1-(Tabla1[[#This Row],[VOLUMEN ENVIADO A RO (m3)]]-Tabla1[[#This Row],[VOLUMEN ENVIADO PERMEADO RO (m3)]])/Tabla1[[#This Row],[VOLUMEN ENVIADO A RO (m3)]]</f>
        <v>#DIV/0!</v>
      </c>
      <c r="N1030" s="61">
        <f>('[1]Contadores Por Turno 2026'!N1032-'[1]Contadores Por Turno 2026'!N1031)/1000</f>
        <v>0</v>
      </c>
      <c r="O1030" s="61">
        <f>('[1]Contadores Por Turno 2026'!O1032-'[1]Contadores Por Turno 2026'!O1031)</f>
        <v>0</v>
      </c>
      <c r="P1030" s="61">
        <f>+Tabla1[[#This Row],[ENTRADA RO 1 (m3)]]-Tabla1[[#This Row],[PERMEADO ETAPA 1  (m3)]]</f>
        <v>0</v>
      </c>
      <c r="Q1030" s="60" t="e">
        <f>1-(Tabla1[[#This Row],[VOLUMEN ENVIADO A RO (m3)]]-Tabla1[[#This Row],[VOLUMEN ENVIADO PERMEADO RO (m3)]])/Tabla1[[#This Row],[VOLUMEN ENVIADO A RO (m3)]]</f>
        <v>#DIV/0!</v>
      </c>
      <c r="R1030" s="61">
        <v>0</v>
      </c>
      <c r="S1030" s="61">
        <v>0</v>
      </c>
      <c r="T1030" s="61">
        <v>0</v>
      </c>
      <c r="U1030" s="60" t="s">
        <v>18</v>
      </c>
      <c r="V1030" s="61">
        <f>Tabla1[[#This Row],[VOLUMEN ENVIADO PERMEADO RO (m3)]]</f>
        <v>0</v>
      </c>
      <c r="W1030" s="111">
        <f>Tabla1[[#This Row],[TOTAL CONSUMO AGUA LIMPIA PRODUCCIÓN (m3)]]+Tabla1[[#This Row],[TOTAL CONSUMO AGUA RECHAZO PRODUCCIÓN (m3)]]</f>
        <v>-30</v>
      </c>
      <c r="X1030" s="111">
        <f>+Tabla1[[#This Row],[PERMEADO ETAPA 1  (m3)]]+Tabla1[[#This Row],[VOLUMEN  PTAP POTABLE (m3)2]]+Tabla1[[#This Row],[VOLUMEN CONSUMO ACUEDUCTO (m3)]]+Tabla1[[#This Row],[VOLUMEN CONSUMO CARROTANQUES (m3)]]</f>
        <v>-30</v>
      </c>
      <c r="Y1030" s="111">
        <v>0</v>
      </c>
      <c r="Z1030" s="111">
        <v>649</v>
      </c>
      <c r="AA1030" s="111">
        <f>+Tabla1[[#This Row],[VOLUMEN CONSUMO AGUA LIMPIA TINTORERIA (m3)]]</f>
        <v>-30</v>
      </c>
      <c r="AB1030" s="104">
        <f>Tabla1[[#This Row],[VOLUMEN CONSUMO AGUA LIMPIA TINTORERIA (m3)]]/Tabla1[[#This Row],[TOTAL CONSUMO AGUA PRODUCCIÓN (m3)]]</f>
        <v>1</v>
      </c>
      <c r="AC1030" s="111">
        <f>Tabla1[[#This Row],[TOTAL CONSUMO AGUA LIMPIA PRODUCCIÓN (m3)]]-Tabla1[[#This Row],[VOLUMEN CONSUMO AGUA LIMPIA LAVANDERIA (m3)]]</f>
        <v>-30</v>
      </c>
      <c r="AD1030" s="111">
        <v>0</v>
      </c>
      <c r="AE1030" s="115"/>
      <c r="AF1030" s="115">
        <v>65</v>
      </c>
      <c r="AG1030" s="115">
        <v>45</v>
      </c>
      <c r="AH1030" s="115">
        <f>Tabla1[[#This Row],[VOLUMEN CONSUMO AGUA LIMPIA LAVANDERIA (m3)]]</f>
        <v>0</v>
      </c>
      <c r="AI1030" s="104">
        <f>Tabla1[[#This Row],[VOLUMEN CONSUMO AGUA LIMPIA LAVANDERIA (m3)]]/Tabla1[[#This Row],[TOTAL CONSUMO AGUA PRODUCCIÓN (m3)]]</f>
        <v>0</v>
      </c>
      <c r="AJ1030" s="115">
        <f>'[1]Contadores Por Turno 2026'!D1032-'[1]Contadores Por Turno 2026'!D1031</f>
        <v>0</v>
      </c>
      <c r="AK1030" s="115">
        <v>0</v>
      </c>
      <c r="AL1030" s="115"/>
      <c r="AM1030" s="115">
        <v>19</v>
      </c>
      <c r="AN1030" s="115">
        <v>0</v>
      </c>
      <c r="AO1030" s="220">
        <f>'[1]Contadores Por Turno 2026'!R1032-'[1]Contadores Por Turno 2026'!R1031</f>
        <v>0</v>
      </c>
      <c r="AP1030" s="114">
        <v>3.1301482701812211E-2</v>
      </c>
      <c r="AQ1030" s="220">
        <v>0</v>
      </c>
      <c r="AR1030" s="220">
        <v>8</v>
      </c>
      <c r="AS1030" s="115">
        <f>'[1]Contadores Por Turno 2026'!L1032-'[1]Contadores Por Turno 2026'!L1031</f>
        <v>0</v>
      </c>
      <c r="AT1030" s="220">
        <v>8</v>
      </c>
      <c r="AU1030" s="112">
        <f>'[1]Contadores Por Turno 2026'!U1032-'[1]Contadores Por Turno 2026'!U1031</f>
        <v>0</v>
      </c>
      <c r="AV1030" s="112">
        <f>'[1]Contadores Por Turno 2026'!V1032-'[1]Contadores Por Turno 2026'!V1031</f>
        <v>0</v>
      </c>
      <c r="AW1030" s="112">
        <f>'[1]Contadores Por Turno 2026'!W1032-'[1]Contadores Por Turno 2026'!W1031</f>
        <v>0</v>
      </c>
      <c r="AX1030" s="112"/>
      <c r="AY1030" s="112">
        <f>('[1]Contadores Por Turno 2026'!AD1032-'[1]Contadores Por Turno 2026'!AD1031)</f>
        <v>0</v>
      </c>
      <c r="AZ1030" s="112">
        <f>('[1]Contadores Por Turno 2026'!S1032-'[1]Contadores Por Turno 2026'!S1031)/1000</f>
        <v>0</v>
      </c>
      <c r="BA1030" s="225"/>
      <c r="BB1030" s="4"/>
    </row>
    <row r="1031" spans="1:54" ht="15.75" thickBot="1" x14ac:dyDescent="0.3">
      <c r="A1031" s="25">
        <f>+A1030+1</f>
        <v>46366</v>
      </c>
      <c r="B1031" s="26">
        <v>1</v>
      </c>
      <c r="C1031" s="26">
        <v>50</v>
      </c>
      <c r="D1031" s="26">
        <v>10</v>
      </c>
      <c r="E1031" s="26">
        <v>122</v>
      </c>
      <c r="F1031" s="26">
        <v>86</v>
      </c>
      <c r="G1031" s="26"/>
      <c r="H10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31" s="26">
        <f>('[1]Contadores Por Turno 2026'!C1033-'[1]Contadores Por Turno 2026'!C1032)*10</f>
        <v>0</v>
      </c>
      <c r="J1031" s="57">
        <f>Tabla1[[#This Row],[ENTRADA RO 1 (m3)]]</f>
        <v>0</v>
      </c>
      <c r="K1031" s="57">
        <f>Tabla1[[#This Row],[RECHAZO ETAPA 1 (m3)]]</f>
        <v>0</v>
      </c>
      <c r="L1031" s="57">
        <f>Tabla1[[#This Row],[PERMEADO ETAPA 1  (m3)]]</f>
        <v>0</v>
      </c>
      <c r="M1031" s="56" t="e">
        <f>1-(Tabla1[[#This Row],[VOLUMEN ENVIADO A RO (m3)]]-Tabla1[[#This Row],[VOLUMEN ENVIADO PERMEADO RO (m3)]])/Tabla1[[#This Row],[VOLUMEN ENVIADO A RO (m3)]]</f>
        <v>#DIV/0!</v>
      </c>
      <c r="N1031" s="57">
        <f>('[1]Contadores Por Turno 2026'!N1033-'[1]Contadores Por Turno 2026'!N1032)/1000</f>
        <v>0</v>
      </c>
      <c r="O1031" s="57">
        <f>('[1]Contadores Por Turno 2026'!O1033-'[1]Contadores Por Turno 2026'!O1032)</f>
        <v>0</v>
      </c>
      <c r="P1031" s="57">
        <f>+Tabla1[[#This Row],[ENTRADA RO 1 (m3)]]-Tabla1[[#This Row],[PERMEADO ETAPA 1  (m3)]]</f>
        <v>0</v>
      </c>
      <c r="Q1031" s="56" t="e">
        <f>1-(Tabla1[[#This Row],[VOLUMEN ENVIADO A RO (m3)]]-Tabla1[[#This Row],[VOLUMEN ENVIADO PERMEADO RO (m3)]])/Tabla1[[#This Row],[VOLUMEN ENVIADO A RO (m3)]]</f>
        <v>#DIV/0!</v>
      </c>
      <c r="R1031" s="57">
        <v>0</v>
      </c>
      <c r="S1031" s="57">
        <v>0</v>
      </c>
      <c r="T1031" s="57">
        <v>0</v>
      </c>
      <c r="U1031" s="56" t="s">
        <v>18</v>
      </c>
      <c r="V1031" s="57">
        <f>Tabla1[[#This Row],[VOLUMEN ENVIADO PERMEADO RO (m3)]]</f>
        <v>0</v>
      </c>
      <c r="W1031" s="101">
        <f>Tabla1[[#This Row],[TOTAL CONSUMO AGUA LIMPIA PRODUCCIÓN (m3)]]+Tabla1[[#This Row],[TOTAL CONSUMO AGUA RECHAZO PRODUCCIÓN (m3)]]</f>
        <v>-36</v>
      </c>
      <c r="X1031" s="101">
        <f>+Tabla1[[#This Row],[PERMEADO ETAPA 1  (m3)]]+Tabla1[[#This Row],[VOLUMEN  PTAP POTABLE (m3)2]]+Tabla1[[#This Row],[VOLUMEN CONSUMO ACUEDUCTO (m3)]]+Tabla1[[#This Row],[VOLUMEN CONSUMO CARROTANQUES (m3)]]</f>
        <v>-36</v>
      </c>
      <c r="Y1031" s="101">
        <v>0</v>
      </c>
      <c r="Z1031" s="101">
        <v>271</v>
      </c>
      <c r="AA1031" s="101">
        <f>+Tabla1[[#This Row],[VOLUMEN CONSUMO AGUA LIMPIA TINTORERIA (m3)]]</f>
        <v>-36</v>
      </c>
      <c r="AB1031" s="104">
        <f>Tabla1[[#This Row],[VOLUMEN CONSUMO AGUA LIMPIA TINTORERIA (m3)]]/Tabla1[[#This Row],[TOTAL CONSUMO AGUA PRODUCCIÓN (m3)]]</f>
        <v>1</v>
      </c>
      <c r="AC1031" s="101">
        <f>Tabla1[[#This Row],[TOTAL CONSUMO AGUA LIMPIA PRODUCCIÓN (m3)]]-Tabla1[[#This Row],[VOLUMEN CONSUMO AGUA LIMPIA LAVANDERIA (m3)]]</f>
        <v>-36</v>
      </c>
      <c r="AD1031" s="101">
        <v>0</v>
      </c>
      <c r="AE1031" s="105"/>
      <c r="AF1031" s="105">
        <v>65</v>
      </c>
      <c r="AG1031" s="105">
        <v>45</v>
      </c>
      <c r="AH1031" s="105">
        <f>Tabla1[[#This Row],[VOLUMEN CONSUMO AGUA LIMPIA LAVANDERIA (m3)]]</f>
        <v>0</v>
      </c>
      <c r="AI1031" s="104">
        <f>Tabla1[[#This Row],[VOLUMEN CONSUMO AGUA LIMPIA LAVANDERIA (m3)]]/Tabla1[[#This Row],[TOTAL CONSUMO AGUA PRODUCCIÓN (m3)]]</f>
        <v>0</v>
      </c>
      <c r="AJ1031" s="105">
        <f>'[1]Contadores Por Turno 2026'!D1033-'[1]Contadores Por Turno 2026'!D1032</f>
        <v>0</v>
      </c>
      <c r="AK1031" s="105">
        <v>0</v>
      </c>
      <c r="AL1031" s="105"/>
      <c r="AM1031" s="105">
        <v>19</v>
      </c>
      <c r="AN1031" s="105">
        <v>0</v>
      </c>
      <c r="AO1031" s="218">
        <f>'[1]Contadores Por Turno 2026'!R1033-'[1]Contadores Por Turno 2026'!R1032</f>
        <v>0</v>
      </c>
      <c r="AP1031" s="104">
        <v>0.56713426853707416</v>
      </c>
      <c r="AQ1031" s="218">
        <v>0</v>
      </c>
      <c r="AR1031" s="218">
        <v>8</v>
      </c>
      <c r="AS1031" s="105">
        <f>'[1]Contadores Por Turno 2026'!L1033-'[1]Contadores Por Turno 2026'!L1032</f>
        <v>0</v>
      </c>
      <c r="AT1031" s="218">
        <v>4</v>
      </c>
      <c r="AU1031" s="102">
        <f>'[1]Contadores Por Turno 2026'!U1033-'[1]Contadores Por Turno 2026'!U1032</f>
        <v>0</v>
      </c>
      <c r="AV1031" s="102">
        <f>'[1]Contadores Por Turno 2026'!V1033-'[1]Contadores Por Turno 2026'!V1032</f>
        <v>0</v>
      </c>
      <c r="AW1031" s="102">
        <f>'[1]Contadores Por Turno 2026'!W1033-'[1]Contadores Por Turno 2026'!W1032</f>
        <v>0</v>
      </c>
      <c r="AX1031" s="102"/>
      <c r="AY1031" s="345">
        <f>('[1]Contadores Por Turno 2026'!AD1033-'[1]Contadores Por Turno 2026'!AD1032)</f>
        <v>0</v>
      </c>
      <c r="AZ1031" s="345">
        <f>('[1]Contadores Por Turno 2026'!S1033-'[1]Contadores Por Turno 2026'!S1032)/1000</f>
        <v>0</v>
      </c>
      <c r="BA1031" s="225"/>
      <c r="BB1031" s="4"/>
    </row>
    <row r="1032" spans="1:54" ht="15.75" thickBot="1" x14ac:dyDescent="0.3">
      <c r="A1032" s="23">
        <f>+A1031</f>
        <v>46366</v>
      </c>
      <c r="B1032" s="17">
        <v>2</v>
      </c>
      <c r="C1032" s="17">
        <v>50</v>
      </c>
      <c r="D1032" s="17">
        <v>10</v>
      </c>
      <c r="E1032" s="17">
        <v>124</v>
      </c>
      <c r="F1032" s="17">
        <v>83</v>
      </c>
      <c r="H10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32" s="17">
        <f>('[1]Contadores Por Turno 2026'!C1034-'[1]Contadores Por Turno 2026'!C1033)*10</f>
        <v>0</v>
      </c>
      <c r="J1032" s="59">
        <f>Tabla1[[#This Row],[ENTRADA RO 1 (m3)]]</f>
        <v>0</v>
      </c>
      <c r="K1032" s="59">
        <f>Tabla1[[#This Row],[RECHAZO ETAPA 1 (m3)]]</f>
        <v>0</v>
      </c>
      <c r="L1032" s="59">
        <f>Tabla1[[#This Row],[PERMEADO ETAPA 1  (m3)]]</f>
        <v>0</v>
      </c>
      <c r="M1032" s="58" t="e">
        <f>1-(Tabla1[[#This Row],[VOLUMEN ENVIADO A RO (m3)]]-Tabla1[[#This Row],[VOLUMEN ENVIADO PERMEADO RO (m3)]])/Tabla1[[#This Row],[VOLUMEN ENVIADO A RO (m3)]]</f>
        <v>#DIV/0!</v>
      </c>
      <c r="N1032" s="59">
        <f>('[1]Contadores Por Turno 2026'!N1034-'[1]Contadores Por Turno 2026'!N1033)/1000</f>
        <v>0</v>
      </c>
      <c r="O1032" s="59">
        <f>('[1]Contadores Por Turno 2026'!O1034-'[1]Contadores Por Turno 2026'!O1033)</f>
        <v>0</v>
      </c>
      <c r="P1032" s="59">
        <f>+Tabla1[[#This Row],[ENTRADA RO 1 (m3)]]-Tabla1[[#This Row],[PERMEADO ETAPA 1  (m3)]]</f>
        <v>0</v>
      </c>
      <c r="Q1032" s="58" t="e">
        <f>1-(Tabla1[[#This Row],[VOLUMEN ENVIADO A RO (m3)]]-Tabla1[[#This Row],[VOLUMEN ENVIADO PERMEADO RO (m3)]])/Tabla1[[#This Row],[VOLUMEN ENVIADO A RO (m3)]]</f>
        <v>#DIV/0!</v>
      </c>
      <c r="R1032" s="59">
        <v>0</v>
      </c>
      <c r="S1032" s="59">
        <v>0</v>
      </c>
      <c r="T1032" s="59">
        <v>0</v>
      </c>
      <c r="U1032" s="58" t="s">
        <v>18</v>
      </c>
      <c r="V1032" s="59">
        <f>Tabla1[[#This Row],[VOLUMEN ENVIADO PERMEADO RO (m3)]]</f>
        <v>0</v>
      </c>
      <c r="W1032" s="106">
        <f>Tabla1[[#This Row],[TOTAL CONSUMO AGUA LIMPIA PRODUCCIÓN (m3)]]+Tabla1[[#This Row],[TOTAL CONSUMO AGUA RECHAZO PRODUCCIÓN (m3)]]</f>
        <v>-41</v>
      </c>
      <c r="X1032" s="106">
        <f>+Tabla1[[#This Row],[PERMEADO ETAPA 1  (m3)]]+Tabla1[[#This Row],[VOLUMEN  PTAP POTABLE (m3)2]]+Tabla1[[#This Row],[VOLUMEN CONSUMO ACUEDUCTO (m3)]]+Tabla1[[#This Row],[VOLUMEN CONSUMO CARROTANQUES (m3)]]</f>
        <v>-41</v>
      </c>
      <c r="Y1032" s="106">
        <v>0</v>
      </c>
      <c r="Z1032" s="106">
        <v>573</v>
      </c>
      <c r="AA1032" s="106">
        <f>+Tabla1[[#This Row],[VOLUMEN CONSUMO AGUA LIMPIA TINTORERIA (m3)]]</f>
        <v>-41</v>
      </c>
      <c r="AB1032" s="104">
        <f>Tabla1[[#This Row],[VOLUMEN CONSUMO AGUA LIMPIA TINTORERIA (m3)]]/Tabla1[[#This Row],[TOTAL CONSUMO AGUA PRODUCCIÓN (m3)]]</f>
        <v>1</v>
      </c>
      <c r="AC1032" s="106">
        <f>Tabla1[[#This Row],[TOTAL CONSUMO AGUA LIMPIA PRODUCCIÓN (m3)]]-Tabla1[[#This Row],[VOLUMEN CONSUMO AGUA LIMPIA LAVANDERIA (m3)]]</f>
        <v>-41</v>
      </c>
      <c r="AD1032" s="106">
        <v>0</v>
      </c>
      <c r="AE1032" s="110"/>
      <c r="AF1032" s="110">
        <v>65</v>
      </c>
      <c r="AG1032" s="110">
        <v>45</v>
      </c>
      <c r="AH1032" s="110">
        <f>Tabla1[[#This Row],[VOLUMEN CONSUMO AGUA LIMPIA LAVANDERIA (m3)]]</f>
        <v>0</v>
      </c>
      <c r="AI1032" s="104">
        <f>Tabla1[[#This Row],[VOLUMEN CONSUMO AGUA LIMPIA LAVANDERIA (m3)]]/Tabla1[[#This Row],[TOTAL CONSUMO AGUA PRODUCCIÓN (m3)]]</f>
        <v>0</v>
      </c>
      <c r="AJ1032" s="110">
        <f>'[1]Contadores Por Turno 2026'!D1034-'[1]Contadores Por Turno 2026'!D1033</f>
        <v>0</v>
      </c>
      <c r="AK1032" s="110">
        <v>0</v>
      </c>
      <c r="AL1032" s="110"/>
      <c r="AM1032" s="110">
        <v>19</v>
      </c>
      <c r="AN1032" s="110">
        <v>0</v>
      </c>
      <c r="AO1032" s="219">
        <f>'[1]Contadores Por Turno 2026'!R1034-'[1]Contadores Por Turno 2026'!R1033</f>
        <v>0</v>
      </c>
      <c r="AP1032" s="109">
        <v>-0.4285714285714286</v>
      </c>
      <c r="AQ1032" s="219">
        <v>1820</v>
      </c>
      <c r="AR1032" s="219">
        <v>8</v>
      </c>
      <c r="AS1032" s="110">
        <f>'[1]Contadores Por Turno 2026'!L1034-'[1]Contadores Por Turno 2026'!L1033</f>
        <v>0</v>
      </c>
      <c r="AT1032" s="219">
        <v>7</v>
      </c>
      <c r="AU1032" s="107">
        <f>'[1]Contadores Por Turno 2026'!U1034-'[1]Contadores Por Turno 2026'!U1033</f>
        <v>0</v>
      </c>
      <c r="AV1032" s="107">
        <f>'[1]Contadores Por Turno 2026'!V1034-'[1]Contadores Por Turno 2026'!V1033</f>
        <v>0</v>
      </c>
      <c r="AW1032" s="107">
        <f>'[1]Contadores Por Turno 2026'!W1034-'[1]Contadores Por Turno 2026'!W1033</f>
        <v>0</v>
      </c>
      <c r="AX1032" s="107"/>
      <c r="AY1032" s="346">
        <f>('[1]Contadores Por Turno 2026'!AD1034-'[1]Contadores Por Turno 2026'!AD1033)</f>
        <v>0</v>
      </c>
      <c r="AZ1032" s="346">
        <f>('[1]Contadores Por Turno 2026'!S1034-'[1]Contadores Por Turno 2026'!S1033)/1000</f>
        <v>0</v>
      </c>
      <c r="BA1032" s="225"/>
      <c r="BB1032" s="4"/>
    </row>
    <row r="1033" spans="1:54" ht="15.75" thickBot="1" x14ac:dyDescent="0.3">
      <c r="A1033" s="27">
        <f>+A1032</f>
        <v>46366</v>
      </c>
      <c r="B1033" s="28">
        <v>3</v>
      </c>
      <c r="C1033" s="28">
        <v>50</v>
      </c>
      <c r="D1033" s="28">
        <v>10</v>
      </c>
      <c r="E1033" s="28">
        <v>120</v>
      </c>
      <c r="F1033" s="28">
        <v>85</v>
      </c>
      <c r="G1033" s="28"/>
      <c r="H10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3" s="28">
        <f>('[1]Contadores Por Turno 2026'!C1035-'[1]Contadores Por Turno 2026'!C1034)*10</f>
        <v>0</v>
      </c>
      <c r="J1033" s="61">
        <f>Tabla1[[#This Row],[ENTRADA RO 1 (m3)]]</f>
        <v>0</v>
      </c>
      <c r="K1033" s="61">
        <f>Tabla1[[#This Row],[RECHAZO ETAPA 1 (m3)]]</f>
        <v>0</v>
      </c>
      <c r="L1033" s="61">
        <f>Tabla1[[#This Row],[PERMEADO ETAPA 1  (m3)]]</f>
        <v>0</v>
      </c>
      <c r="M1033" s="60" t="e">
        <f>1-(Tabla1[[#This Row],[VOLUMEN ENVIADO A RO (m3)]]-Tabla1[[#This Row],[VOLUMEN ENVIADO PERMEADO RO (m3)]])/Tabla1[[#This Row],[VOLUMEN ENVIADO A RO (m3)]]</f>
        <v>#DIV/0!</v>
      </c>
      <c r="N1033" s="61">
        <f>('[1]Contadores Por Turno 2026'!N1035-'[1]Contadores Por Turno 2026'!N1034)/1000</f>
        <v>0</v>
      </c>
      <c r="O1033" s="61">
        <f>('[1]Contadores Por Turno 2026'!O1035-'[1]Contadores Por Turno 2026'!O1034)</f>
        <v>0</v>
      </c>
      <c r="P1033" s="61">
        <f>+Tabla1[[#This Row],[ENTRADA RO 1 (m3)]]-Tabla1[[#This Row],[PERMEADO ETAPA 1  (m3)]]</f>
        <v>0</v>
      </c>
      <c r="Q1033" s="60" t="e">
        <f>1-(Tabla1[[#This Row],[VOLUMEN ENVIADO A RO (m3)]]-Tabla1[[#This Row],[VOLUMEN ENVIADO PERMEADO RO (m3)]])/Tabla1[[#This Row],[VOLUMEN ENVIADO A RO (m3)]]</f>
        <v>#DIV/0!</v>
      </c>
      <c r="R1033" s="61">
        <v>0</v>
      </c>
      <c r="S1033" s="61">
        <v>0</v>
      </c>
      <c r="T1033" s="61">
        <v>0</v>
      </c>
      <c r="U1033" s="60" t="s">
        <v>18</v>
      </c>
      <c r="V1033" s="61">
        <f>Tabla1[[#This Row],[VOLUMEN ENVIADO PERMEADO RO (m3)]]</f>
        <v>0</v>
      </c>
      <c r="W1033" s="111">
        <f>Tabla1[[#This Row],[TOTAL CONSUMO AGUA LIMPIA PRODUCCIÓN (m3)]]+Tabla1[[#This Row],[TOTAL CONSUMO AGUA RECHAZO PRODUCCIÓN (m3)]]</f>
        <v>-35</v>
      </c>
      <c r="X1033" s="111">
        <f>+Tabla1[[#This Row],[PERMEADO ETAPA 1  (m3)]]+Tabla1[[#This Row],[VOLUMEN  PTAP POTABLE (m3)2]]+Tabla1[[#This Row],[VOLUMEN CONSUMO ACUEDUCTO (m3)]]+Tabla1[[#This Row],[VOLUMEN CONSUMO CARROTANQUES (m3)]]</f>
        <v>-35</v>
      </c>
      <c r="Y1033" s="111">
        <v>0</v>
      </c>
      <c r="Z1033" s="111">
        <v>291.5</v>
      </c>
      <c r="AA1033" s="111">
        <f>+Tabla1[[#This Row],[VOLUMEN CONSUMO AGUA LIMPIA TINTORERIA (m3)]]</f>
        <v>-35</v>
      </c>
      <c r="AB1033" s="104">
        <f>Tabla1[[#This Row],[VOLUMEN CONSUMO AGUA LIMPIA TINTORERIA (m3)]]/Tabla1[[#This Row],[TOTAL CONSUMO AGUA PRODUCCIÓN (m3)]]</f>
        <v>1</v>
      </c>
      <c r="AC1033" s="111">
        <f>Tabla1[[#This Row],[TOTAL CONSUMO AGUA LIMPIA PRODUCCIÓN (m3)]]-Tabla1[[#This Row],[VOLUMEN CONSUMO AGUA LIMPIA LAVANDERIA (m3)]]</f>
        <v>-35</v>
      </c>
      <c r="AD1033" s="111">
        <v>0</v>
      </c>
      <c r="AE1033" s="115"/>
      <c r="AF1033" s="115">
        <v>65</v>
      </c>
      <c r="AG1033" s="115">
        <v>45</v>
      </c>
      <c r="AH1033" s="115">
        <f>Tabla1[[#This Row],[VOLUMEN CONSUMO AGUA LIMPIA LAVANDERIA (m3)]]</f>
        <v>0</v>
      </c>
      <c r="AI1033" s="104">
        <f>Tabla1[[#This Row],[VOLUMEN CONSUMO AGUA LIMPIA LAVANDERIA (m3)]]/Tabla1[[#This Row],[TOTAL CONSUMO AGUA PRODUCCIÓN (m3)]]</f>
        <v>0</v>
      </c>
      <c r="AJ1033" s="115">
        <f>'[1]Contadores Por Turno 2026'!D1035-'[1]Contadores Por Turno 2026'!D1034</f>
        <v>0</v>
      </c>
      <c r="AK1033" s="115">
        <v>0</v>
      </c>
      <c r="AL1033" s="115"/>
      <c r="AM1033" s="115">
        <v>19</v>
      </c>
      <c r="AN1033" s="115">
        <v>0</v>
      </c>
      <c r="AO1033" s="220">
        <f>'[1]Contadores Por Turno 2026'!R1035-'[1]Contadores Por Turno 2026'!R1034</f>
        <v>0</v>
      </c>
      <c r="AP1033" s="114">
        <v>3.8152610441767099E-2</v>
      </c>
      <c r="AQ1033" s="220">
        <v>0</v>
      </c>
      <c r="AR1033" s="220">
        <v>8</v>
      </c>
      <c r="AS1033" s="115">
        <f>'[1]Contadores Por Turno 2026'!L1035-'[1]Contadores Por Turno 2026'!L1034</f>
        <v>0</v>
      </c>
      <c r="AT1033" s="220">
        <v>7</v>
      </c>
      <c r="AU1033" s="112">
        <f>'[1]Contadores Por Turno 2026'!U1035-'[1]Contadores Por Turno 2026'!U1034</f>
        <v>0</v>
      </c>
      <c r="AV1033" s="112">
        <f>'[1]Contadores Por Turno 2026'!V1035-'[1]Contadores Por Turno 2026'!V1034</f>
        <v>0</v>
      </c>
      <c r="AW1033" s="112">
        <f>'[1]Contadores Por Turno 2026'!W1035-'[1]Contadores Por Turno 2026'!W1034</f>
        <v>0</v>
      </c>
      <c r="AX1033" s="112"/>
      <c r="AY1033" s="112">
        <f>('[1]Contadores Por Turno 2026'!AD1035-'[1]Contadores Por Turno 2026'!AD1034)</f>
        <v>0</v>
      </c>
      <c r="AZ1033" s="112">
        <f>('[1]Contadores Por Turno 2026'!S1035-'[1]Contadores Por Turno 2026'!S1034)/1000</f>
        <v>0</v>
      </c>
      <c r="BA1033" s="225"/>
      <c r="BB1033" s="4"/>
    </row>
    <row r="1034" spans="1:54" ht="15.75" thickBot="1" x14ac:dyDescent="0.3">
      <c r="A1034" s="25">
        <f>+A1033+1</f>
        <v>46367</v>
      </c>
      <c r="B1034" s="26">
        <v>1</v>
      </c>
      <c r="C1034" s="26">
        <v>50</v>
      </c>
      <c r="D1034" s="26">
        <v>11</v>
      </c>
      <c r="E1034" s="26">
        <v>58</v>
      </c>
      <c r="F1034" s="26">
        <v>41</v>
      </c>
      <c r="G1034" s="26"/>
      <c r="H10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1034" s="26">
        <f>('[1]Contadores Por Turno 2026'!C1036-'[1]Contadores Por Turno 2026'!C1035)*10</f>
        <v>0</v>
      </c>
      <c r="J1034" s="57">
        <f>Tabla1[[#This Row],[ENTRADA RO 1 (m3)]]</f>
        <v>0</v>
      </c>
      <c r="K1034" s="57">
        <f>Tabla1[[#This Row],[RECHAZO ETAPA 1 (m3)]]</f>
        <v>0</v>
      </c>
      <c r="L1034" s="57">
        <f>Tabla1[[#This Row],[PERMEADO ETAPA 1  (m3)]]</f>
        <v>0</v>
      </c>
      <c r="M1034" s="56" t="e">
        <f>1-(Tabla1[[#This Row],[VOLUMEN ENVIADO A RO (m3)]]-Tabla1[[#This Row],[VOLUMEN ENVIADO PERMEADO RO (m3)]])/Tabla1[[#This Row],[VOLUMEN ENVIADO A RO (m3)]]</f>
        <v>#DIV/0!</v>
      </c>
      <c r="N1034" s="57">
        <f>('[1]Contadores Por Turno 2026'!N1036-'[1]Contadores Por Turno 2026'!N1035)/1000</f>
        <v>0</v>
      </c>
      <c r="O1034" s="57">
        <f>('[1]Contadores Por Turno 2026'!O1036-'[1]Contadores Por Turno 2026'!O1035)</f>
        <v>0</v>
      </c>
      <c r="P1034" s="57">
        <f>+Tabla1[[#This Row],[ENTRADA RO 1 (m3)]]-Tabla1[[#This Row],[PERMEADO ETAPA 1  (m3)]]</f>
        <v>0</v>
      </c>
      <c r="Q1034" s="56" t="e">
        <f>1-(Tabla1[[#This Row],[VOLUMEN ENVIADO A RO (m3)]]-Tabla1[[#This Row],[VOLUMEN ENVIADO PERMEADO RO (m3)]])/Tabla1[[#This Row],[VOLUMEN ENVIADO A RO (m3)]]</f>
        <v>#DIV/0!</v>
      </c>
      <c r="R1034" s="57">
        <v>0</v>
      </c>
      <c r="S1034" s="57">
        <v>0</v>
      </c>
      <c r="T1034" s="57">
        <v>0</v>
      </c>
      <c r="U1034" s="56" t="s">
        <v>18</v>
      </c>
      <c r="V1034" s="57">
        <f>Tabla1[[#This Row],[VOLUMEN ENVIADO PERMEADO RO (m3)]]</f>
        <v>0</v>
      </c>
      <c r="W1034" s="101">
        <f>Tabla1[[#This Row],[TOTAL CONSUMO AGUA LIMPIA PRODUCCIÓN (m3)]]+Tabla1[[#This Row],[TOTAL CONSUMO AGUA RECHAZO PRODUCCIÓN (m3)]]</f>
        <v>-17</v>
      </c>
      <c r="X1034" s="101">
        <f>+Tabla1[[#This Row],[PERMEADO ETAPA 1  (m3)]]+Tabla1[[#This Row],[VOLUMEN  PTAP POTABLE (m3)2]]+Tabla1[[#This Row],[VOLUMEN CONSUMO ACUEDUCTO (m3)]]+Tabla1[[#This Row],[VOLUMEN CONSUMO CARROTANQUES (m3)]]</f>
        <v>-17</v>
      </c>
      <c r="Y1034" s="101">
        <v>0</v>
      </c>
      <c r="Z1034" s="101">
        <v>291.5</v>
      </c>
      <c r="AA1034" s="101">
        <f>+Tabla1[[#This Row],[VOLUMEN CONSUMO AGUA LIMPIA TINTORERIA (m3)]]</f>
        <v>-17</v>
      </c>
      <c r="AB1034" s="104">
        <f>Tabla1[[#This Row],[VOLUMEN CONSUMO AGUA LIMPIA TINTORERIA (m3)]]/Tabla1[[#This Row],[TOTAL CONSUMO AGUA PRODUCCIÓN (m3)]]</f>
        <v>1</v>
      </c>
      <c r="AC1034" s="101">
        <f>Tabla1[[#This Row],[TOTAL CONSUMO AGUA LIMPIA PRODUCCIÓN (m3)]]-Tabla1[[#This Row],[VOLUMEN CONSUMO AGUA LIMPIA LAVANDERIA (m3)]]</f>
        <v>-17</v>
      </c>
      <c r="AD1034" s="101">
        <v>0</v>
      </c>
      <c r="AE1034" s="105"/>
      <c r="AF1034" s="105">
        <v>65</v>
      </c>
      <c r="AG1034" s="105">
        <v>45</v>
      </c>
      <c r="AH1034" s="105">
        <f>Tabla1[[#This Row],[VOLUMEN CONSUMO AGUA LIMPIA LAVANDERIA (m3)]]</f>
        <v>0</v>
      </c>
      <c r="AI1034" s="104">
        <f>Tabla1[[#This Row],[VOLUMEN CONSUMO AGUA LIMPIA LAVANDERIA (m3)]]/Tabla1[[#This Row],[TOTAL CONSUMO AGUA PRODUCCIÓN (m3)]]</f>
        <v>0</v>
      </c>
      <c r="AJ1034" s="105">
        <f>'[1]Contadores Por Turno 2026'!D1036-'[1]Contadores Por Turno 2026'!D1035</f>
        <v>0</v>
      </c>
      <c r="AK1034" s="105">
        <v>0</v>
      </c>
      <c r="AL1034" s="105"/>
      <c r="AM1034" s="105">
        <v>19</v>
      </c>
      <c r="AN1034" s="105">
        <v>0</v>
      </c>
      <c r="AO1034" s="218">
        <f>'[1]Contadores Por Turno 2026'!R1036-'[1]Contadores Por Turno 2026'!R1035</f>
        <v>0</v>
      </c>
      <c r="AP1034" s="104">
        <v>2.9787234042553234E-2</v>
      </c>
      <c r="AQ1034" s="218">
        <v>0</v>
      </c>
      <c r="AR1034" s="218">
        <v>8</v>
      </c>
      <c r="AS1034" s="105">
        <f>'[1]Contadores Por Turno 2026'!L1036-'[1]Contadores Por Turno 2026'!L1035</f>
        <v>0</v>
      </c>
      <c r="AT1034" s="218">
        <v>8</v>
      </c>
      <c r="AU1034" s="102">
        <f>'[1]Contadores Por Turno 2026'!U1036-'[1]Contadores Por Turno 2026'!U1035</f>
        <v>0</v>
      </c>
      <c r="AV1034" s="102">
        <f>'[1]Contadores Por Turno 2026'!V1036-'[1]Contadores Por Turno 2026'!V1035</f>
        <v>0</v>
      </c>
      <c r="AW1034" s="102">
        <f>'[1]Contadores Por Turno 2026'!W1036-'[1]Contadores Por Turno 2026'!W1035</f>
        <v>0</v>
      </c>
      <c r="AX1034" s="102"/>
      <c r="AY1034" s="345">
        <f>('[1]Contadores Por Turno 2026'!AD1036-'[1]Contadores Por Turno 2026'!AD1035)</f>
        <v>0</v>
      </c>
      <c r="AZ1034" s="345">
        <f>('[1]Contadores Por Turno 2026'!S1036-'[1]Contadores Por Turno 2026'!S1035)/1000</f>
        <v>0</v>
      </c>
      <c r="BA1034" s="225"/>
      <c r="BB1034" s="4"/>
    </row>
    <row r="1035" spans="1:54" ht="15.75" thickBot="1" x14ac:dyDescent="0.3">
      <c r="A1035" s="23">
        <f>+A1034</f>
        <v>46367</v>
      </c>
      <c r="B1035" s="17">
        <v>2</v>
      </c>
      <c r="C1035" s="17">
        <v>50</v>
      </c>
      <c r="D1035" s="17">
        <v>11</v>
      </c>
      <c r="E1035" s="17">
        <v>106</v>
      </c>
      <c r="F1035" s="17">
        <v>74</v>
      </c>
      <c r="H10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5" s="17">
        <f>('[1]Contadores Por Turno 2026'!C1037-'[1]Contadores Por Turno 2026'!C1036)*10</f>
        <v>0</v>
      </c>
      <c r="J1035" s="59">
        <f>Tabla1[[#This Row],[ENTRADA RO 1 (m3)]]</f>
        <v>0</v>
      </c>
      <c r="K1035" s="59">
        <f>Tabla1[[#This Row],[RECHAZO ETAPA 1 (m3)]]</f>
        <v>0</v>
      </c>
      <c r="L1035" s="59">
        <f>Tabla1[[#This Row],[PERMEADO ETAPA 1  (m3)]]</f>
        <v>0</v>
      </c>
      <c r="M1035" s="58" t="e">
        <f>1-(Tabla1[[#This Row],[VOLUMEN ENVIADO A RO (m3)]]-Tabla1[[#This Row],[VOLUMEN ENVIADO PERMEADO RO (m3)]])/Tabla1[[#This Row],[VOLUMEN ENVIADO A RO (m3)]]</f>
        <v>#DIV/0!</v>
      </c>
      <c r="N1035" s="59">
        <f>('[1]Contadores Por Turno 2026'!N1037-'[1]Contadores Por Turno 2026'!N1036)/1000</f>
        <v>0</v>
      </c>
      <c r="O1035" s="59">
        <f>('[1]Contadores Por Turno 2026'!O1037-'[1]Contadores Por Turno 2026'!O1036)</f>
        <v>0</v>
      </c>
      <c r="P1035" s="59">
        <f>+Tabla1[[#This Row],[ENTRADA RO 1 (m3)]]-Tabla1[[#This Row],[PERMEADO ETAPA 1  (m3)]]</f>
        <v>0</v>
      </c>
      <c r="Q1035" s="58" t="e">
        <f>1-(Tabla1[[#This Row],[VOLUMEN ENVIADO A RO (m3)]]-Tabla1[[#This Row],[VOLUMEN ENVIADO PERMEADO RO (m3)]])/Tabla1[[#This Row],[VOLUMEN ENVIADO A RO (m3)]]</f>
        <v>#DIV/0!</v>
      </c>
      <c r="R1035" s="59">
        <v>0</v>
      </c>
      <c r="S1035" s="59">
        <v>0</v>
      </c>
      <c r="T1035" s="59">
        <v>0</v>
      </c>
      <c r="U1035" s="58" t="s">
        <v>18</v>
      </c>
      <c r="V1035" s="59">
        <f>Tabla1[[#This Row],[VOLUMEN ENVIADO PERMEADO RO (m3)]]</f>
        <v>0</v>
      </c>
      <c r="W1035" s="106">
        <f>Tabla1[[#This Row],[TOTAL CONSUMO AGUA LIMPIA PRODUCCIÓN (m3)]]+Tabla1[[#This Row],[TOTAL CONSUMO AGUA RECHAZO PRODUCCIÓN (m3)]]</f>
        <v>-32</v>
      </c>
      <c r="X1035" s="106">
        <f>+Tabla1[[#This Row],[PERMEADO ETAPA 1  (m3)]]+Tabla1[[#This Row],[VOLUMEN  PTAP POTABLE (m3)2]]+Tabla1[[#This Row],[VOLUMEN CONSUMO ACUEDUCTO (m3)]]+Tabla1[[#This Row],[VOLUMEN CONSUMO CARROTANQUES (m3)]]</f>
        <v>-32</v>
      </c>
      <c r="Y1035" s="106">
        <v>0</v>
      </c>
      <c r="Z1035" s="106">
        <v>535</v>
      </c>
      <c r="AA1035" s="106">
        <f>+Tabla1[[#This Row],[VOLUMEN CONSUMO AGUA LIMPIA TINTORERIA (m3)]]</f>
        <v>-32</v>
      </c>
      <c r="AB1035" s="104">
        <f>Tabla1[[#This Row],[VOLUMEN CONSUMO AGUA LIMPIA TINTORERIA (m3)]]/Tabla1[[#This Row],[TOTAL CONSUMO AGUA PRODUCCIÓN (m3)]]</f>
        <v>1</v>
      </c>
      <c r="AC1035" s="106">
        <f>Tabla1[[#This Row],[TOTAL CONSUMO AGUA LIMPIA PRODUCCIÓN (m3)]]-Tabla1[[#This Row],[VOLUMEN CONSUMO AGUA LIMPIA LAVANDERIA (m3)]]</f>
        <v>-32</v>
      </c>
      <c r="AD1035" s="106">
        <v>0</v>
      </c>
      <c r="AE1035" s="110"/>
      <c r="AF1035" s="110">
        <v>65</v>
      </c>
      <c r="AG1035" s="110">
        <v>45</v>
      </c>
      <c r="AH1035" s="110">
        <f>Tabla1[[#This Row],[VOLUMEN CONSUMO AGUA LIMPIA LAVANDERIA (m3)]]</f>
        <v>0</v>
      </c>
      <c r="AI1035" s="104">
        <f>Tabla1[[#This Row],[VOLUMEN CONSUMO AGUA LIMPIA LAVANDERIA (m3)]]/Tabla1[[#This Row],[TOTAL CONSUMO AGUA PRODUCCIÓN (m3)]]</f>
        <v>0</v>
      </c>
      <c r="AJ1035" s="110">
        <f>'[1]Contadores Por Turno 2026'!D1037-'[1]Contadores Por Turno 2026'!D1036</f>
        <v>0</v>
      </c>
      <c r="AK1035" s="110">
        <v>0</v>
      </c>
      <c r="AL1035" s="110"/>
      <c r="AM1035" s="110">
        <v>19</v>
      </c>
      <c r="AN1035" s="110">
        <v>0</v>
      </c>
      <c r="AO1035" s="219">
        <f>'[1]Contadores Por Turno 2026'!R1037-'[1]Contadores Por Turno 2026'!R1036</f>
        <v>0</v>
      </c>
      <c r="AP1035" s="109">
        <v>4.7080979284369162E-2</v>
      </c>
      <c r="AQ1035" s="219">
        <v>0</v>
      </c>
      <c r="AR1035" s="219">
        <v>8</v>
      </c>
      <c r="AS1035" s="110">
        <f>'[1]Contadores Por Turno 2026'!L1037-'[1]Contadores Por Turno 2026'!L1036</f>
        <v>0</v>
      </c>
      <c r="AT1035" s="219">
        <v>6</v>
      </c>
      <c r="AU1035" s="107">
        <f>'[1]Contadores Por Turno 2026'!U1037-'[1]Contadores Por Turno 2026'!U1036</f>
        <v>0</v>
      </c>
      <c r="AV1035" s="107">
        <f>'[1]Contadores Por Turno 2026'!V1037-'[1]Contadores Por Turno 2026'!V1036</f>
        <v>0</v>
      </c>
      <c r="AW1035" s="107">
        <f>'[1]Contadores Por Turno 2026'!W1037-'[1]Contadores Por Turno 2026'!W1036</f>
        <v>0</v>
      </c>
      <c r="AX1035" s="107"/>
      <c r="AY1035" s="346">
        <f>('[1]Contadores Por Turno 2026'!AD1037-'[1]Contadores Por Turno 2026'!AD1036)</f>
        <v>0</v>
      </c>
      <c r="AZ1035" s="346">
        <f>('[1]Contadores Por Turno 2026'!S1037-'[1]Contadores Por Turno 2026'!S1036)/1000</f>
        <v>0</v>
      </c>
      <c r="BA1035" s="225"/>
      <c r="BB1035" s="4"/>
    </row>
    <row r="1036" spans="1:54" ht="15.75" thickBot="1" x14ac:dyDescent="0.3">
      <c r="A1036" s="27">
        <f>+A1035</f>
        <v>46367</v>
      </c>
      <c r="B1036" s="28">
        <v>3</v>
      </c>
      <c r="C1036" s="28">
        <v>50</v>
      </c>
      <c r="D1036" s="28">
        <v>11</v>
      </c>
      <c r="E1036" s="28">
        <v>106</v>
      </c>
      <c r="F1036" s="28">
        <v>77</v>
      </c>
      <c r="G1036" s="28"/>
      <c r="H10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6" s="28">
        <f>('[1]Contadores Por Turno 2026'!C1038-'[1]Contadores Por Turno 2026'!C1037)*10</f>
        <v>0</v>
      </c>
      <c r="J1036" s="61">
        <f>Tabla1[[#This Row],[ENTRADA RO 1 (m3)]]</f>
        <v>0</v>
      </c>
      <c r="K1036" s="61">
        <f>Tabla1[[#This Row],[RECHAZO ETAPA 1 (m3)]]</f>
        <v>0</v>
      </c>
      <c r="L1036" s="61">
        <f>Tabla1[[#This Row],[PERMEADO ETAPA 1  (m3)]]</f>
        <v>0</v>
      </c>
      <c r="M1036" s="60" t="e">
        <f>1-(Tabla1[[#This Row],[VOLUMEN ENVIADO A RO (m3)]]-Tabla1[[#This Row],[VOLUMEN ENVIADO PERMEADO RO (m3)]])/Tabla1[[#This Row],[VOLUMEN ENVIADO A RO (m3)]]</f>
        <v>#DIV/0!</v>
      </c>
      <c r="N1036" s="61">
        <f>('[1]Contadores Por Turno 2026'!N1038-'[1]Contadores Por Turno 2026'!N1037)/1000</f>
        <v>0</v>
      </c>
      <c r="O1036" s="61">
        <f>('[1]Contadores Por Turno 2026'!O1038-'[1]Contadores Por Turno 2026'!O1037)</f>
        <v>0</v>
      </c>
      <c r="P1036" s="61">
        <f>+Tabla1[[#This Row],[ENTRADA RO 1 (m3)]]-Tabla1[[#This Row],[PERMEADO ETAPA 1  (m3)]]</f>
        <v>0</v>
      </c>
      <c r="Q1036" s="60" t="e">
        <f>1-(Tabla1[[#This Row],[VOLUMEN ENVIADO A RO (m3)]]-Tabla1[[#This Row],[VOLUMEN ENVIADO PERMEADO RO (m3)]])/Tabla1[[#This Row],[VOLUMEN ENVIADO A RO (m3)]]</f>
        <v>#DIV/0!</v>
      </c>
      <c r="R1036" s="61">
        <v>0</v>
      </c>
      <c r="S1036" s="61">
        <v>0</v>
      </c>
      <c r="T1036" s="61">
        <v>0</v>
      </c>
      <c r="U1036" s="60" t="s">
        <v>18</v>
      </c>
      <c r="V1036" s="61">
        <f>Tabla1[[#This Row],[VOLUMEN ENVIADO PERMEADO RO (m3)]]</f>
        <v>0</v>
      </c>
      <c r="W1036" s="111">
        <f>Tabla1[[#This Row],[TOTAL CONSUMO AGUA LIMPIA PRODUCCIÓN (m3)]]+Tabla1[[#This Row],[TOTAL CONSUMO AGUA RECHAZO PRODUCCIÓN (m3)]]</f>
        <v>-29</v>
      </c>
      <c r="X1036" s="111">
        <f>+Tabla1[[#This Row],[PERMEADO ETAPA 1  (m3)]]+Tabla1[[#This Row],[VOLUMEN  PTAP POTABLE (m3)2]]+Tabla1[[#This Row],[VOLUMEN CONSUMO ACUEDUCTO (m3)]]+Tabla1[[#This Row],[VOLUMEN CONSUMO CARROTANQUES (m3)]]</f>
        <v>-29</v>
      </c>
      <c r="Y1036" s="111">
        <v>0</v>
      </c>
      <c r="Z1036" s="111">
        <v>611</v>
      </c>
      <c r="AA1036" s="111">
        <f>+Tabla1[[#This Row],[VOLUMEN CONSUMO AGUA LIMPIA TINTORERIA (m3)]]</f>
        <v>-29</v>
      </c>
      <c r="AB1036" s="104">
        <f>Tabla1[[#This Row],[VOLUMEN CONSUMO AGUA LIMPIA TINTORERIA (m3)]]/Tabla1[[#This Row],[TOTAL CONSUMO AGUA PRODUCCIÓN (m3)]]</f>
        <v>1</v>
      </c>
      <c r="AC1036" s="111">
        <f>Tabla1[[#This Row],[TOTAL CONSUMO AGUA LIMPIA PRODUCCIÓN (m3)]]-Tabla1[[#This Row],[VOLUMEN CONSUMO AGUA LIMPIA LAVANDERIA (m3)]]</f>
        <v>-29</v>
      </c>
      <c r="AD1036" s="111">
        <v>0</v>
      </c>
      <c r="AE1036" s="115"/>
      <c r="AF1036" s="115">
        <v>65</v>
      </c>
      <c r="AG1036" s="115">
        <v>45</v>
      </c>
      <c r="AH1036" s="115">
        <f>Tabla1[[#This Row],[VOLUMEN CONSUMO AGUA LIMPIA LAVANDERIA (m3)]]</f>
        <v>0</v>
      </c>
      <c r="AI1036" s="104">
        <f>Tabla1[[#This Row],[VOLUMEN CONSUMO AGUA LIMPIA LAVANDERIA (m3)]]/Tabla1[[#This Row],[TOTAL CONSUMO AGUA PRODUCCIÓN (m3)]]</f>
        <v>0</v>
      </c>
      <c r="AJ1036" s="115">
        <f>'[1]Contadores Por Turno 2026'!D1038-'[1]Contadores Por Turno 2026'!D1037</f>
        <v>0</v>
      </c>
      <c r="AK1036" s="115">
        <v>0</v>
      </c>
      <c r="AL1036" s="115"/>
      <c r="AM1036" s="115">
        <v>19</v>
      </c>
      <c r="AN1036" s="115">
        <v>0</v>
      </c>
      <c r="AO1036" s="220">
        <f>'[1]Contadores Por Turno 2026'!R1038-'[1]Contadores Por Turno 2026'!R1037</f>
        <v>0</v>
      </c>
      <c r="AP1036" s="114">
        <v>2.6584867075664653E-2</v>
      </c>
      <c r="AQ1036" s="220">
        <v>0</v>
      </c>
      <c r="AR1036" s="220">
        <v>8</v>
      </c>
      <c r="AS1036" s="115">
        <f>'[1]Contadores Por Turno 2026'!L1038-'[1]Contadores Por Turno 2026'!L1037</f>
        <v>0</v>
      </c>
      <c r="AT1036" s="220">
        <v>8</v>
      </c>
      <c r="AU1036" s="112">
        <f>'[1]Contadores Por Turno 2026'!U1038-'[1]Contadores Por Turno 2026'!U1037</f>
        <v>0</v>
      </c>
      <c r="AV1036" s="112">
        <f>'[1]Contadores Por Turno 2026'!V1038-'[1]Contadores Por Turno 2026'!V1037</f>
        <v>0</v>
      </c>
      <c r="AW1036" s="112">
        <f>'[1]Contadores Por Turno 2026'!W1038-'[1]Contadores Por Turno 2026'!W1037</f>
        <v>0</v>
      </c>
      <c r="AX1036" s="112"/>
      <c r="AY1036" s="112">
        <f>('[1]Contadores Por Turno 2026'!AD1038-'[1]Contadores Por Turno 2026'!AD1037)</f>
        <v>0</v>
      </c>
      <c r="AZ1036" s="112">
        <f>('[1]Contadores Por Turno 2026'!S1038-'[1]Contadores Por Turno 2026'!S1037)/1000</f>
        <v>0</v>
      </c>
      <c r="BA1036" s="225"/>
      <c r="BB1036" s="4"/>
    </row>
    <row r="1037" spans="1:54" ht="15.75" thickBot="1" x14ac:dyDescent="0.3">
      <c r="A1037" s="25">
        <f>+A1036+1</f>
        <v>46368</v>
      </c>
      <c r="B1037" s="26">
        <v>1</v>
      </c>
      <c r="C1037" s="26">
        <v>50</v>
      </c>
      <c r="D1037" s="26">
        <v>12</v>
      </c>
      <c r="E1037" s="26">
        <v>120</v>
      </c>
      <c r="F1037" s="26">
        <v>83</v>
      </c>
      <c r="G1037" s="26"/>
      <c r="H10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7" s="26">
        <f>('[1]Contadores Por Turno 2026'!C1039-'[1]Contadores Por Turno 2026'!C1038)*10</f>
        <v>0</v>
      </c>
      <c r="J1037" s="57">
        <f>Tabla1[[#This Row],[ENTRADA RO 1 (m3)]]</f>
        <v>0</v>
      </c>
      <c r="K1037" s="57">
        <f>Tabla1[[#This Row],[RECHAZO ETAPA 1 (m3)]]</f>
        <v>0</v>
      </c>
      <c r="L1037" s="57">
        <f>Tabla1[[#This Row],[PERMEADO ETAPA 1  (m3)]]</f>
        <v>0</v>
      </c>
      <c r="M1037" s="56" t="e">
        <f>1-(Tabla1[[#This Row],[VOLUMEN ENVIADO A RO (m3)]]-Tabla1[[#This Row],[VOLUMEN ENVIADO PERMEADO RO (m3)]])/Tabla1[[#This Row],[VOLUMEN ENVIADO A RO (m3)]]</f>
        <v>#DIV/0!</v>
      </c>
      <c r="N1037" s="57">
        <f>('[1]Contadores Por Turno 2026'!N1039-'[1]Contadores Por Turno 2026'!N1038)/1000</f>
        <v>0</v>
      </c>
      <c r="O1037" s="57">
        <f>('[1]Contadores Por Turno 2026'!O1039-'[1]Contadores Por Turno 2026'!O1038)</f>
        <v>0</v>
      </c>
      <c r="P1037" s="57">
        <f>+Tabla1[[#This Row],[ENTRADA RO 1 (m3)]]-Tabla1[[#This Row],[PERMEADO ETAPA 1  (m3)]]</f>
        <v>0</v>
      </c>
      <c r="Q1037" s="56" t="e">
        <f>1-(Tabla1[[#This Row],[VOLUMEN ENVIADO A RO (m3)]]-Tabla1[[#This Row],[VOLUMEN ENVIADO PERMEADO RO (m3)]])/Tabla1[[#This Row],[VOLUMEN ENVIADO A RO (m3)]]</f>
        <v>#DIV/0!</v>
      </c>
      <c r="R1037" s="57">
        <v>0</v>
      </c>
      <c r="S1037" s="57">
        <v>0</v>
      </c>
      <c r="T1037" s="57">
        <v>0</v>
      </c>
      <c r="U1037" s="56" t="s">
        <v>18</v>
      </c>
      <c r="V1037" s="57">
        <f>Tabla1[[#This Row],[VOLUMEN ENVIADO PERMEADO RO (m3)]]</f>
        <v>0</v>
      </c>
      <c r="W1037" s="101">
        <f>Tabla1[[#This Row],[TOTAL CONSUMO AGUA LIMPIA PRODUCCIÓN (m3)]]+Tabla1[[#This Row],[TOTAL CONSUMO AGUA RECHAZO PRODUCCIÓN (m3)]]</f>
        <v>-37</v>
      </c>
      <c r="X1037" s="101">
        <f>+Tabla1[[#This Row],[PERMEADO ETAPA 1  (m3)]]+Tabla1[[#This Row],[VOLUMEN  PTAP POTABLE (m3)2]]+Tabla1[[#This Row],[VOLUMEN CONSUMO ACUEDUCTO (m3)]]+Tabla1[[#This Row],[VOLUMEN CONSUMO CARROTANQUES (m3)]]</f>
        <v>-37</v>
      </c>
      <c r="Y1037" s="101">
        <v>0</v>
      </c>
      <c r="Z1037" s="101">
        <v>666</v>
      </c>
      <c r="AA1037" s="101">
        <f>+Tabla1[[#This Row],[VOLUMEN CONSUMO AGUA LIMPIA TINTORERIA (m3)]]</f>
        <v>-37</v>
      </c>
      <c r="AB1037" s="104">
        <f>Tabla1[[#This Row],[VOLUMEN CONSUMO AGUA LIMPIA TINTORERIA (m3)]]/Tabla1[[#This Row],[TOTAL CONSUMO AGUA PRODUCCIÓN (m3)]]</f>
        <v>1</v>
      </c>
      <c r="AC1037" s="101">
        <f>Tabla1[[#This Row],[TOTAL CONSUMO AGUA LIMPIA PRODUCCIÓN (m3)]]-Tabla1[[#This Row],[VOLUMEN CONSUMO AGUA LIMPIA LAVANDERIA (m3)]]</f>
        <v>-37</v>
      </c>
      <c r="AD1037" s="101">
        <v>0</v>
      </c>
      <c r="AE1037" s="105"/>
      <c r="AF1037" s="105">
        <v>65</v>
      </c>
      <c r="AG1037" s="105">
        <v>45</v>
      </c>
      <c r="AH1037" s="105">
        <f>Tabla1[[#This Row],[VOLUMEN CONSUMO AGUA LIMPIA LAVANDERIA (m3)]]</f>
        <v>0</v>
      </c>
      <c r="AI1037" s="104">
        <f>Tabla1[[#This Row],[VOLUMEN CONSUMO AGUA LIMPIA LAVANDERIA (m3)]]/Tabla1[[#This Row],[TOTAL CONSUMO AGUA PRODUCCIÓN (m3)]]</f>
        <v>0</v>
      </c>
      <c r="AJ1037" s="105">
        <f>'[1]Contadores Por Turno 2026'!D1039-'[1]Contadores Por Turno 2026'!D1038</f>
        <v>0</v>
      </c>
      <c r="AK1037" s="105">
        <v>0</v>
      </c>
      <c r="AL1037" s="105"/>
      <c r="AM1037" s="105">
        <v>19</v>
      </c>
      <c r="AN1037" s="105">
        <v>0</v>
      </c>
      <c r="AO1037" s="218">
        <f>'[1]Contadores Por Turno 2026'!R1039-'[1]Contadores Por Turno 2026'!R1038</f>
        <v>0</v>
      </c>
      <c r="AP1037" s="104">
        <v>2.4691358024691357E-2</v>
      </c>
      <c r="AQ1037" s="218">
        <v>0</v>
      </c>
      <c r="AR1037" s="218">
        <v>8</v>
      </c>
      <c r="AS1037" s="105">
        <f>'[1]Contadores Por Turno 2026'!L1039-'[1]Contadores Por Turno 2026'!L1038</f>
        <v>0</v>
      </c>
      <c r="AT1037" s="218">
        <v>7</v>
      </c>
      <c r="AU1037" s="102">
        <f>'[1]Contadores Por Turno 2026'!U1039-'[1]Contadores Por Turno 2026'!U1038</f>
        <v>0</v>
      </c>
      <c r="AV1037" s="102">
        <f>'[1]Contadores Por Turno 2026'!V1039-'[1]Contadores Por Turno 2026'!V1038</f>
        <v>0</v>
      </c>
      <c r="AW1037" s="102">
        <f>'[1]Contadores Por Turno 2026'!W1039-'[1]Contadores Por Turno 2026'!W1038</f>
        <v>0</v>
      </c>
      <c r="AX1037" s="102"/>
      <c r="AY1037" s="345">
        <f>('[1]Contadores Por Turno 2026'!AD1039-'[1]Contadores Por Turno 2026'!AD1038)</f>
        <v>0</v>
      </c>
      <c r="AZ1037" s="345">
        <f>('[1]Contadores Por Turno 2026'!S1039-'[1]Contadores Por Turno 2026'!S1038)/1000</f>
        <v>0</v>
      </c>
      <c r="BA1037" s="225"/>
      <c r="BB1037" s="4"/>
    </row>
    <row r="1038" spans="1:54" ht="15.75" thickBot="1" x14ac:dyDescent="0.3">
      <c r="A1038" s="23">
        <f>+A1037</f>
        <v>46368</v>
      </c>
      <c r="B1038" s="17">
        <v>2</v>
      </c>
      <c r="C1038" s="17">
        <v>50</v>
      </c>
      <c r="D1038" s="17">
        <v>12</v>
      </c>
      <c r="E1038" s="17">
        <v>98</v>
      </c>
      <c r="F1038" s="17">
        <v>68</v>
      </c>
      <c r="H10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-98</v>
      </c>
      <c r="I1038" s="17">
        <f>('[1]Contadores Por Turno 2026'!C1040-'[1]Contadores Por Turno 2026'!C1039)*10</f>
        <v>0</v>
      </c>
      <c r="J1038" s="59">
        <f>Tabla1[[#This Row],[ENTRADA RO 1 (m3)]]</f>
        <v>0</v>
      </c>
      <c r="K1038" s="59">
        <f>Tabla1[[#This Row],[RECHAZO ETAPA 1 (m3)]]</f>
        <v>0</v>
      </c>
      <c r="L1038" s="59">
        <f>Tabla1[[#This Row],[PERMEADO ETAPA 1  (m3)]]</f>
        <v>0</v>
      </c>
      <c r="M1038" s="58" t="e">
        <f>1-(Tabla1[[#This Row],[VOLUMEN ENVIADO A RO (m3)]]-Tabla1[[#This Row],[VOLUMEN ENVIADO PERMEADO RO (m3)]])/Tabla1[[#This Row],[VOLUMEN ENVIADO A RO (m3)]]</f>
        <v>#DIV/0!</v>
      </c>
      <c r="N1038" s="59">
        <f>('[1]Contadores Por Turno 2026'!N1040-'[1]Contadores Por Turno 2026'!N1039)/1000</f>
        <v>0</v>
      </c>
      <c r="O1038" s="59">
        <f>('[1]Contadores Por Turno 2026'!O1040-'[1]Contadores Por Turno 2026'!O1039)</f>
        <v>0</v>
      </c>
      <c r="P1038" s="59">
        <f>+Tabla1[[#This Row],[ENTRADA RO 1 (m3)]]-Tabla1[[#This Row],[PERMEADO ETAPA 1  (m3)]]</f>
        <v>0</v>
      </c>
      <c r="Q1038" s="58" t="e">
        <f>1-(Tabla1[[#This Row],[VOLUMEN ENVIADO A RO (m3)]]-Tabla1[[#This Row],[VOLUMEN ENVIADO PERMEADO RO (m3)]])/Tabla1[[#This Row],[VOLUMEN ENVIADO A RO (m3)]]</f>
        <v>#DIV/0!</v>
      </c>
      <c r="R1038" s="59">
        <v>0</v>
      </c>
      <c r="S1038" s="59">
        <v>0</v>
      </c>
      <c r="T1038" s="59">
        <v>0</v>
      </c>
      <c r="U1038" s="58" t="s">
        <v>18</v>
      </c>
      <c r="V1038" s="59">
        <f>Tabla1[[#This Row],[VOLUMEN ENVIADO PERMEADO RO (m3)]]</f>
        <v>0</v>
      </c>
      <c r="W1038" s="106">
        <f>Tabla1[[#This Row],[TOTAL CONSUMO AGUA LIMPIA PRODUCCIÓN (m3)]]+Tabla1[[#This Row],[TOTAL CONSUMO AGUA RECHAZO PRODUCCIÓN (m3)]]</f>
        <v>-30</v>
      </c>
      <c r="X1038" s="106">
        <f>+Tabla1[[#This Row],[PERMEADO ETAPA 1  (m3)]]+Tabla1[[#This Row],[VOLUMEN  PTAP POTABLE (m3)2]]+Tabla1[[#This Row],[VOLUMEN CONSUMO ACUEDUCTO (m3)]]+Tabla1[[#This Row],[VOLUMEN CONSUMO CARROTANQUES (m3)]]</f>
        <v>-30</v>
      </c>
      <c r="Y1038" s="106">
        <v>0</v>
      </c>
      <c r="Z1038" s="106">
        <v>504</v>
      </c>
      <c r="AA1038" s="106">
        <f>+Tabla1[[#This Row],[VOLUMEN CONSUMO AGUA LIMPIA TINTORERIA (m3)]]</f>
        <v>-30</v>
      </c>
      <c r="AB1038" s="104">
        <f>Tabla1[[#This Row],[VOLUMEN CONSUMO AGUA LIMPIA TINTORERIA (m3)]]/Tabla1[[#This Row],[TOTAL CONSUMO AGUA PRODUCCIÓN (m3)]]</f>
        <v>1</v>
      </c>
      <c r="AC1038" s="106">
        <f>Tabla1[[#This Row],[TOTAL CONSUMO AGUA LIMPIA PRODUCCIÓN (m3)]]-Tabla1[[#This Row],[VOLUMEN CONSUMO AGUA LIMPIA LAVANDERIA (m3)]]</f>
        <v>-30</v>
      </c>
      <c r="AD1038" s="106">
        <v>0</v>
      </c>
      <c r="AE1038" s="110"/>
      <c r="AF1038" s="110">
        <v>65</v>
      </c>
      <c r="AG1038" s="110">
        <v>45</v>
      </c>
      <c r="AH1038" s="110">
        <f>Tabla1[[#This Row],[VOLUMEN CONSUMO AGUA LIMPIA LAVANDERIA (m3)]]</f>
        <v>0</v>
      </c>
      <c r="AI1038" s="104">
        <f>Tabla1[[#This Row],[VOLUMEN CONSUMO AGUA LIMPIA LAVANDERIA (m3)]]/Tabla1[[#This Row],[TOTAL CONSUMO AGUA PRODUCCIÓN (m3)]]</f>
        <v>0</v>
      </c>
      <c r="AJ1038" s="110">
        <f>'[1]Contadores Por Turno 2026'!D1040-'[1]Contadores Por Turno 2026'!D1039</f>
        <v>0</v>
      </c>
      <c r="AK1038" s="110">
        <v>0</v>
      </c>
      <c r="AL1038" s="110"/>
      <c r="AM1038" s="110">
        <v>19</v>
      </c>
      <c r="AN1038" s="110">
        <v>0</v>
      </c>
      <c r="AO1038" s="219">
        <f>'[1]Contadores Por Turno 2026'!R1040-'[1]Contadores Por Turno 2026'!R1039</f>
        <v>0</v>
      </c>
      <c r="AP1038" s="109">
        <v>3.8306451612903247E-2</v>
      </c>
      <c r="AQ1038" s="219">
        <v>0</v>
      </c>
      <c r="AR1038" s="219">
        <v>8</v>
      </c>
      <c r="AS1038" s="110">
        <f>'[1]Contadores Por Turno 2026'!L1040-'[1]Contadores Por Turno 2026'!L1039</f>
        <v>0</v>
      </c>
      <c r="AT1038" s="219">
        <v>8</v>
      </c>
      <c r="AU1038" s="107">
        <f>'[1]Contadores Por Turno 2026'!U1040-'[1]Contadores Por Turno 2026'!U1039</f>
        <v>0</v>
      </c>
      <c r="AV1038" s="107">
        <f>'[1]Contadores Por Turno 2026'!V1040-'[1]Contadores Por Turno 2026'!V1039</f>
        <v>0</v>
      </c>
      <c r="AW1038" s="107">
        <f>'[1]Contadores Por Turno 2026'!W1040-'[1]Contadores Por Turno 2026'!W1039</f>
        <v>0</v>
      </c>
      <c r="AX1038" s="107"/>
      <c r="AY1038" s="346">
        <f>('[1]Contadores Por Turno 2026'!AD1040-'[1]Contadores Por Turno 2026'!AD1039)</f>
        <v>0</v>
      </c>
      <c r="AZ1038" s="346">
        <f>('[1]Contadores Por Turno 2026'!S1040-'[1]Contadores Por Turno 2026'!S1039)/1000</f>
        <v>0</v>
      </c>
      <c r="BA1038" s="225"/>
      <c r="BB1038" s="4"/>
    </row>
    <row r="1039" spans="1:54" ht="15.75" thickBot="1" x14ac:dyDescent="0.3">
      <c r="A1039" s="27">
        <f>+A1038</f>
        <v>46368</v>
      </c>
      <c r="B1039" s="28">
        <v>3</v>
      </c>
      <c r="C1039" s="28">
        <v>50</v>
      </c>
      <c r="D1039" s="28">
        <v>12</v>
      </c>
      <c r="E1039" s="28">
        <v>83</v>
      </c>
      <c r="F1039" s="28">
        <v>57</v>
      </c>
      <c r="G1039" s="28"/>
      <c r="H10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-83</v>
      </c>
      <c r="I1039" s="28">
        <f>('[1]Contadores Por Turno 2026'!C1041-'[1]Contadores Por Turno 2026'!C1040)*10</f>
        <v>0</v>
      </c>
      <c r="J1039" s="61">
        <f>Tabla1[[#This Row],[ENTRADA RO 1 (m3)]]</f>
        <v>0</v>
      </c>
      <c r="K1039" s="61">
        <f>Tabla1[[#This Row],[RECHAZO ETAPA 1 (m3)]]</f>
        <v>0</v>
      </c>
      <c r="L1039" s="61">
        <f>Tabla1[[#This Row],[PERMEADO ETAPA 1  (m3)]]</f>
        <v>0</v>
      </c>
      <c r="M1039" s="60" t="e">
        <f>1-(Tabla1[[#This Row],[VOLUMEN ENVIADO A RO (m3)]]-Tabla1[[#This Row],[VOLUMEN ENVIADO PERMEADO RO (m3)]])/Tabla1[[#This Row],[VOLUMEN ENVIADO A RO (m3)]]</f>
        <v>#DIV/0!</v>
      </c>
      <c r="N1039" s="61">
        <f>('[1]Contadores Por Turno 2026'!N1041-'[1]Contadores Por Turno 2026'!N1040)/1000</f>
        <v>0</v>
      </c>
      <c r="O1039" s="61">
        <f>('[1]Contadores Por Turno 2026'!O1041-'[1]Contadores Por Turno 2026'!O1040)</f>
        <v>0</v>
      </c>
      <c r="P1039" s="61">
        <f>+Tabla1[[#This Row],[ENTRADA RO 1 (m3)]]-Tabla1[[#This Row],[PERMEADO ETAPA 1  (m3)]]</f>
        <v>0</v>
      </c>
      <c r="Q1039" s="60" t="e">
        <f>1-(Tabla1[[#This Row],[VOLUMEN ENVIADO A RO (m3)]]-Tabla1[[#This Row],[VOLUMEN ENVIADO PERMEADO RO (m3)]])/Tabla1[[#This Row],[VOLUMEN ENVIADO A RO (m3)]]</f>
        <v>#DIV/0!</v>
      </c>
      <c r="R1039" s="61">
        <v>0</v>
      </c>
      <c r="S1039" s="61">
        <v>0</v>
      </c>
      <c r="T1039" s="61">
        <v>0</v>
      </c>
      <c r="U1039" s="60" t="s">
        <v>18</v>
      </c>
      <c r="V1039" s="61">
        <f>Tabla1[[#This Row],[VOLUMEN ENVIADO PERMEADO RO (m3)]]</f>
        <v>0</v>
      </c>
      <c r="W1039" s="111">
        <f>Tabla1[[#This Row],[TOTAL CONSUMO AGUA LIMPIA PRODUCCIÓN (m3)]]+Tabla1[[#This Row],[TOTAL CONSUMO AGUA RECHAZO PRODUCCIÓN (m3)]]</f>
        <v>-26</v>
      </c>
      <c r="X1039" s="111">
        <f>+Tabla1[[#This Row],[PERMEADO ETAPA 1  (m3)]]+Tabla1[[#This Row],[VOLUMEN  PTAP POTABLE (m3)2]]+Tabla1[[#This Row],[VOLUMEN CONSUMO ACUEDUCTO (m3)]]+Tabla1[[#This Row],[VOLUMEN CONSUMO CARROTANQUES (m3)]]</f>
        <v>-26</v>
      </c>
      <c r="Y1039" s="111">
        <v>0</v>
      </c>
      <c r="Z1039" s="111">
        <v>449</v>
      </c>
      <c r="AA1039" s="111">
        <f>+Tabla1[[#This Row],[VOLUMEN CONSUMO AGUA LIMPIA TINTORERIA (m3)]]</f>
        <v>-26</v>
      </c>
      <c r="AB1039" s="104">
        <f>Tabla1[[#This Row],[VOLUMEN CONSUMO AGUA LIMPIA TINTORERIA (m3)]]/Tabla1[[#This Row],[TOTAL CONSUMO AGUA PRODUCCIÓN (m3)]]</f>
        <v>1</v>
      </c>
      <c r="AC1039" s="111">
        <f>Tabla1[[#This Row],[TOTAL CONSUMO AGUA LIMPIA PRODUCCIÓN (m3)]]-Tabla1[[#This Row],[VOLUMEN CONSUMO AGUA LIMPIA LAVANDERIA (m3)]]</f>
        <v>-26</v>
      </c>
      <c r="AD1039" s="111">
        <v>0</v>
      </c>
      <c r="AE1039" s="115"/>
      <c r="AF1039" s="115">
        <v>65</v>
      </c>
      <c r="AG1039" s="115">
        <v>45</v>
      </c>
      <c r="AH1039" s="115">
        <f>Tabla1[[#This Row],[VOLUMEN CONSUMO AGUA LIMPIA LAVANDERIA (m3)]]</f>
        <v>0</v>
      </c>
      <c r="AI1039" s="104">
        <f>Tabla1[[#This Row],[VOLUMEN CONSUMO AGUA LIMPIA LAVANDERIA (m3)]]/Tabla1[[#This Row],[TOTAL CONSUMO AGUA PRODUCCIÓN (m3)]]</f>
        <v>0</v>
      </c>
      <c r="AJ1039" s="115">
        <f>'[1]Contadores Por Turno 2026'!D1041-'[1]Contadores Por Turno 2026'!D1040</f>
        <v>0</v>
      </c>
      <c r="AK1039" s="115">
        <v>0</v>
      </c>
      <c r="AL1039" s="115"/>
      <c r="AM1039" s="115">
        <v>19</v>
      </c>
      <c r="AN1039" s="115">
        <v>0</v>
      </c>
      <c r="AO1039" s="220">
        <f>'[1]Contadores Por Turno 2026'!R1041-'[1]Contadores Por Turno 2026'!R1040</f>
        <v>0</v>
      </c>
      <c r="AP1039" s="114">
        <v>3.6800000000000055E-2</v>
      </c>
      <c r="AQ1039" s="220">
        <v>0</v>
      </c>
      <c r="AR1039" s="220">
        <v>8</v>
      </c>
      <c r="AS1039" s="115">
        <f>'[1]Contadores Por Turno 2026'!L1041-'[1]Contadores Por Turno 2026'!L1040</f>
        <v>0</v>
      </c>
      <c r="AT1039" s="220">
        <v>6</v>
      </c>
      <c r="AU1039" s="112">
        <f>'[1]Contadores Por Turno 2026'!U1041-'[1]Contadores Por Turno 2026'!U1040</f>
        <v>0</v>
      </c>
      <c r="AV1039" s="112">
        <f>'[1]Contadores Por Turno 2026'!V1041-'[1]Contadores Por Turno 2026'!V1040</f>
        <v>0</v>
      </c>
      <c r="AW1039" s="112">
        <f>'[1]Contadores Por Turno 2026'!W1041-'[1]Contadores Por Turno 2026'!W1040</f>
        <v>0</v>
      </c>
      <c r="AX1039" s="112"/>
      <c r="AY1039" s="112">
        <f>('[1]Contadores Por Turno 2026'!AD1041-'[1]Contadores Por Turno 2026'!AD1040)</f>
        <v>0</v>
      </c>
      <c r="AZ1039" s="112">
        <f>('[1]Contadores Por Turno 2026'!S1041-'[1]Contadores Por Turno 2026'!S1040)/1000</f>
        <v>0</v>
      </c>
      <c r="BA1039" s="225"/>
      <c r="BB1039" s="4"/>
    </row>
    <row r="1040" spans="1:54" ht="15.75" thickBot="1" x14ac:dyDescent="0.3">
      <c r="A1040" s="25">
        <f>+A1039+1</f>
        <v>46369</v>
      </c>
      <c r="B1040" s="26">
        <v>1</v>
      </c>
      <c r="C1040" s="26">
        <v>50</v>
      </c>
      <c r="D1040" s="26">
        <v>13</v>
      </c>
      <c r="E1040" s="26">
        <v>115</v>
      </c>
      <c r="F1040" s="26">
        <v>81</v>
      </c>
      <c r="G1040" s="26"/>
      <c r="H10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-115</v>
      </c>
      <c r="I1040" s="26">
        <f>('[1]Contadores Por Turno 2026'!C1042-'[1]Contadores Por Turno 2026'!C1041)*10</f>
        <v>0</v>
      </c>
      <c r="J1040" s="57">
        <f>Tabla1[[#This Row],[ENTRADA RO 1 (m3)]]</f>
        <v>0</v>
      </c>
      <c r="K1040" s="57">
        <f>Tabla1[[#This Row],[RECHAZO ETAPA 1 (m3)]]</f>
        <v>0</v>
      </c>
      <c r="L1040" s="57">
        <f>Tabla1[[#This Row],[PERMEADO ETAPA 1  (m3)]]</f>
        <v>0</v>
      </c>
      <c r="M1040" s="56" t="e">
        <f>1-(Tabla1[[#This Row],[VOLUMEN ENVIADO A RO (m3)]]-Tabla1[[#This Row],[VOLUMEN ENVIADO PERMEADO RO (m3)]])/Tabla1[[#This Row],[VOLUMEN ENVIADO A RO (m3)]]</f>
        <v>#DIV/0!</v>
      </c>
      <c r="N1040" s="57">
        <f>('[1]Contadores Por Turno 2026'!N1042-'[1]Contadores Por Turno 2026'!N1041)/1000</f>
        <v>0</v>
      </c>
      <c r="O1040" s="57">
        <f>('[1]Contadores Por Turno 2026'!O1042-'[1]Contadores Por Turno 2026'!O1041)</f>
        <v>0</v>
      </c>
      <c r="P1040" s="57">
        <f>+Tabla1[[#This Row],[ENTRADA RO 1 (m3)]]-Tabla1[[#This Row],[PERMEADO ETAPA 1  (m3)]]</f>
        <v>0</v>
      </c>
      <c r="Q1040" s="56" t="e">
        <f>1-(Tabla1[[#This Row],[VOLUMEN ENVIADO A RO (m3)]]-Tabla1[[#This Row],[VOLUMEN ENVIADO PERMEADO RO (m3)]])/Tabla1[[#This Row],[VOLUMEN ENVIADO A RO (m3)]]</f>
        <v>#DIV/0!</v>
      </c>
      <c r="R1040" s="57">
        <v>0</v>
      </c>
      <c r="S1040" s="57">
        <v>0</v>
      </c>
      <c r="T1040" s="57">
        <v>0</v>
      </c>
      <c r="U1040" s="56" t="s">
        <v>18</v>
      </c>
      <c r="V1040" s="57">
        <f>Tabla1[[#This Row],[VOLUMEN ENVIADO PERMEADO RO (m3)]]</f>
        <v>0</v>
      </c>
      <c r="W1040" s="101">
        <f>Tabla1[[#This Row],[TOTAL CONSUMO AGUA LIMPIA PRODUCCIÓN (m3)]]+Tabla1[[#This Row],[TOTAL CONSUMO AGUA RECHAZO PRODUCCIÓN (m3)]]</f>
        <v>-34</v>
      </c>
      <c r="X1040" s="101">
        <f>+Tabla1[[#This Row],[PERMEADO ETAPA 1  (m3)]]+Tabla1[[#This Row],[VOLUMEN  PTAP POTABLE (m3)2]]+Tabla1[[#This Row],[VOLUMEN CONSUMO ACUEDUCTO (m3)]]+Tabla1[[#This Row],[VOLUMEN CONSUMO CARROTANQUES (m3)]]</f>
        <v>-34</v>
      </c>
      <c r="Y1040" s="101">
        <v>0</v>
      </c>
      <c r="Z1040" s="101">
        <v>630</v>
      </c>
      <c r="AA1040" s="101">
        <f>+Tabla1[[#This Row],[VOLUMEN CONSUMO AGUA LIMPIA TINTORERIA (m3)]]</f>
        <v>-34</v>
      </c>
      <c r="AB1040" s="104">
        <f>Tabla1[[#This Row],[VOLUMEN CONSUMO AGUA LIMPIA TINTORERIA (m3)]]/Tabla1[[#This Row],[TOTAL CONSUMO AGUA PRODUCCIÓN (m3)]]</f>
        <v>1</v>
      </c>
      <c r="AC1040" s="101">
        <f>Tabla1[[#This Row],[TOTAL CONSUMO AGUA LIMPIA PRODUCCIÓN (m3)]]-Tabla1[[#This Row],[VOLUMEN CONSUMO AGUA LIMPIA LAVANDERIA (m3)]]</f>
        <v>-34</v>
      </c>
      <c r="AD1040" s="101">
        <v>0</v>
      </c>
      <c r="AE1040" s="105"/>
      <c r="AF1040" s="105">
        <v>65</v>
      </c>
      <c r="AG1040" s="105">
        <v>45</v>
      </c>
      <c r="AH1040" s="105">
        <f>Tabla1[[#This Row],[VOLUMEN CONSUMO AGUA LIMPIA LAVANDERIA (m3)]]</f>
        <v>0</v>
      </c>
      <c r="AI1040" s="104">
        <f>Tabla1[[#This Row],[VOLUMEN CONSUMO AGUA LIMPIA LAVANDERIA (m3)]]/Tabla1[[#This Row],[TOTAL CONSUMO AGUA PRODUCCIÓN (m3)]]</f>
        <v>0</v>
      </c>
      <c r="AJ1040" s="105">
        <f>'[1]Contadores Por Turno 2026'!D1042-'[1]Contadores Por Turno 2026'!D1041</f>
        <v>0</v>
      </c>
      <c r="AK1040" s="105">
        <v>0</v>
      </c>
      <c r="AL1040" s="105"/>
      <c r="AM1040" s="105">
        <v>19</v>
      </c>
      <c r="AN1040" s="105">
        <v>0</v>
      </c>
      <c r="AO1040" s="218">
        <f>'[1]Contadores Por Turno 2026'!R1042-'[1]Contadores Por Turno 2026'!R1041</f>
        <v>0</v>
      </c>
      <c r="AP1040" s="104">
        <v>4.842105263157892E-2</v>
      </c>
      <c r="AQ1040" s="218">
        <v>0</v>
      </c>
      <c r="AR1040" s="218">
        <v>8</v>
      </c>
      <c r="AS1040" s="105">
        <f>'[1]Contadores Por Turno 2026'!L1042-'[1]Contadores Por Turno 2026'!L1041</f>
        <v>0</v>
      </c>
      <c r="AT1040" s="218">
        <v>7</v>
      </c>
      <c r="AU1040" s="102">
        <f>'[1]Contadores Por Turno 2026'!U1042-'[1]Contadores Por Turno 2026'!U1041</f>
        <v>0</v>
      </c>
      <c r="AV1040" s="102">
        <f>'[1]Contadores Por Turno 2026'!V1042-'[1]Contadores Por Turno 2026'!V1041</f>
        <v>0</v>
      </c>
      <c r="AW1040" s="102">
        <f>'[1]Contadores Por Turno 2026'!W1042-'[1]Contadores Por Turno 2026'!W1041</f>
        <v>0</v>
      </c>
      <c r="AX1040" s="102"/>
      <c r="AY1040" s="345">
        <f>('[1]Contadores Por Turno 2026'!AD1042-'[1]Contadores Por Turno 2026'!AD1041)</f>
        <v>0</v>
      </c>
      <c r="AZ1040" s="345">
        <f>('[1]Contadores Por Turno 2026'!S1042-'[1]Contadores Por Turno 2026'!S1041)/1000</f>
        <v>0</v>
      </c>
      <c r="BA1040" s="225"/>
      <c r="BB1040" s="4"/>
    </row>
    <row r="1041" spans="1:54" ht="15.75" thickBot="1" x14ac:dyDescent="0.3">
      <c r="A1041" s="23">
        <f>+A1040</f>
        <v>46369</v>
      </c>
      <c r="B1041" s="17">
        <v>2</v>
      </c>
      <c r="C1041" s="17">
        <v>50</v>
      </c>
      <c r="D1041" s="17">
        <v>13</v>
      </c>
      <c r="E1041" s="17">
        <v>133</v>
      </c>
      <c r="F1041" s="17">
        <v>97</v>
      </c>
      <c r="H10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1" s="17">
        <f>('[1]Contadores Por Turno 2026'!C1043-'[1]Contadores Por Turno 2026'!C1042)*10</f>
        <v>0</v>
      </c>
      <c r="J1041" s="59">
        <f>Tabla1[[#This Row],[ENTRADA RO 1 (m3)]]</f>
        <v>0</v>
      </c>
      <c r="K1041" s="59">
        <f>Tabla1[[#This Row],[RECHAZO ETAPA 1 (m3)]]</f>
        <v>0</v>
      </c>
      <c r="L1041" s="59">
        <f>Tabla1[[#This Row],[PERMEADO ETAPA 1  (m3)]]</f>
        <v>0</v>
      </c>
      <c r="M1041" s="58" t="e">
        <f>1-(Tabla1[[#This Row],[VOLUMEN ENVIADO A RO (m3)]]-Tabla1[[#This Row],[VOLUMEN ENVIADO PERMEADO RO (m3)]])/Tabla1[[#This Row],[VOLUMEN ENVIADO A RO (m3)]]</f>
        <v>#DIV/0!</v>
      </c>
      <c r="N1041" s="59">
        <f>('[1]Contadores Por Turno 2026'!N1043-'[1]Contadores Por Turno 2026'!N1042)/1000</f>
        <v>0</v>
      </c>
      <c r="O1041" s="59">
        <f>('[1]Contadores Por Turno 2026'!O1043-'[1]Contadores Por Turno 2026'!O1042)</f>
        <v>0</v>
      </c>
      <c r="P1041" s="59">
        <f>+Tabla1[[#This Row],[ENTRADA RO 1 (m3)]]-Tabla1[[#This Row],[PERMEADO ETAPA 1  (m3)]]</f>
        <v>0</v>
      </c>
      <c r="Q1041" s="58" t="e">
        <f>1-(Tabla1[[#This Row],[VOLUMEN ENVIADO A RO (m3)]]-Tabla1[[#This Row],[VOLUMEN ENVIADO PERMEADO RO (m3)]])/Tabla1[[#This Row],[VOLUMEN ENVIADO A RO (m3)]]</f>
        <v>#DIV/0!</v>
      </c>
      <c r="R1041" s="59">
        <v>0</v>
      </c>
      <c r="S1041" s="59">
        <v>0</v>
      </c>
      <c r="T1041" s="59">
        <v>0</v>
      </c>
      <c r="U1041" s="58" t="s">
        <v>18</v>
      </c>
      <c r="V1041" s="59">
        <f>Tabla1[[#This Row],[VOLUMEN ENVIADO PERMEADO RO (m3)]]</f>
        <v>0</v>
      </c>
      <c r="W1041" s="106">
        <f>Tabla1[[#This Row],[TOTAL CONSUMO AGUA LIMPIA PRODUCCIÓN (m3)]]+Tabla1[[#This Row],[TOTAL CONSUMO AGUA RECHAZO PRODUCCIÓN (m3)]]</f>
        <v>-36</v>
      </c>
      <c r="X1041" s="106">
        <f>+Tabla1[[#This Row],[PERMEADO ETAPA 1  (m3)]]+Tabla1[[#This Row],[VOLUMEN  PTAP POTABLE (m3)2]]+Tabla1[[#This Row],[VOLUMEN CONSUMO ACUEDUCTO (m3)]]+Tabla1[[#This Row],[VOLUMEN CONSUMO CARROTANQUES (m3)]]</f>
        <v>-36</v>
      </c>
      <c r="Y1041" s="106">
        <v>0</v>
      </c>
      <c r="Z1041" s="106">
        <v>356</v>
      </c>
      <c r="AA1041" s="106">
        <f>+Tabla1[[#This Row],[VOLUMEN CONSUMO AGUA LIMPIA TINTORERIA (m3)]]</f>
        <v>-36</v>
      </c>
      <c r="AB1041" s="104">
        <f>Tabla1[[#This Row],[VOLUMEN CONSUMO AGUA LIMPIA TINTORERIA (m3)]]/Tabla1[[#This Row],[TOTAL CONSUMO AGUA PRODUCCIÓN (m3)]]</f>
        <v>1</v>
      </c>
      <c r="AC1041" s="106">
        <f>Tabla1[[#This Row],[TOTAL CONSUMO AGUA LIMPIA PRODUCCIÓN (m3)]]-Tabla1[[#This Row],[VOLUMEN CONSUMO AGUA LIMPIA LAVANDERIA (m3)]]</f>
        <v>-36</v>
      </c>
      <c r="AD1041" s="106">
        <v>0</v>
      </c>
      <c r="AE1041" s="110"/>
      <c r="AF1041" s="110">
        <v>65</v>
      </c>
      <c r="AG1041" s="110">
        <v>45</v>
      </c>
      <c r="AH1041" s="110">
        <f>Tabla1[[#This Row],[VOLUMEN CONSUMO AGUA LIMPIA LAVANDERIA (m3)]]</f>
        <v>0</v>
      </c>
      <c r="AI1041" s="104">
        <f>Tabla1[[#This Row],[VOLUMEN CONSUMO AGUA LIMPIA LAVANDERIA (m3)]]/Tabla1[[#This Row],[TOTAL CONSUMO AGUA PRODUCCIÓN (m3)]]</f>
        <v>0</v>
      </c>
      <c r="AJ1041" s="110">
        <f>'[1]Contadores Por Turno 2026'!D1043-'[1]Contadores Por Turno 2026'!D1042</f>
        <v>0</v>
      </c>
      <c r="AK1041" s="110">
        <v>0</v>
      </c>
      <c r="AL1041" s="110"/>
      <c r="AM1041" s="110">
        <v>19</v>
      </c>
      <c r="AN1041" s="110">
        <v>0</v>
      </c>
      <c r="AO1041" s="219">
        <f>'[1]Contadores Por Turno 2026'!R1043-'[1]Contadores Por Turno 2026'!R1042</f>
        <v>0</v>
      </c>
      <c r="AP1041" s="109">
        <v>4.9180327868852514E-2</v>
      </c>
      <c r="AQ1041" s="219">
        <v>0</v>
      </c>
      <c r="AR1041" s="219">
        <v>8</v>
      </c>
      <c r="AS1041" s="110">
        <f>'[1]Contadores Por Turno 2026'!L1043-'[1]Contadores Por Turno 2026'!L1042</f>
        <v>0</v>
      </c>
      <c r="AT1041" s="219">
        <v>0</v>
      </c>
      <c r="AU1041" s="107">
        <f>'[1]Contadores Por Turno 2026'!U1043-'[1]Contadores Por Turno 2026'!U1042</f>
        <v>0</v>
      </c>
      <c r="AV1041" s="107">
        <f>'[1]Contadores Por Turno 2026'!V1043-'[1]Contadores Por Turno 2026'!V1042</f>
        <v>0</v>
      </c>
      <c r="AW1041" s="107">
        <f>'[1]Contadores Por Turno 2026'!W1043-'[1]Contadores Por Turno 2026'!W1042</f>
        <v>0</v>
      </c>
      <c r="AX1041" s="107"/>
      <c r="AY1041" s="346">
        <f>('[1]Contadores Por Turno 2026'!AD1043-'[1]Contadores Por Turno 2026'!AD1042)</f>
        <v>0</v>
      </c>
      <c r="AZ1041" s="346">
        <f>('[1]Contadores Por Turno 2026'!S1043-'[1]Contadores Por Turno 2026'!S1042)/1000</f>
        <v>0</v>
      </c>
      <c r="BA1041" s="225"/>
      <c r="BB1041" s="4"/>
    </row>
    <row r="1042" spans="1:54" ht="15.75" thickBot="1" x14ac:dyDescent="0.3">
      <c r="A1042" s="27">
        <f>+A1041</f>
        <v>46369</v>
      </c>
      <c r="B1042" s="28">
        <v>3</v>
      </c>
      <c r="C1042" s="28">
        <v>50</v>
      </c>
      <c r="D1042" s="28">
        <v>13</v>
      </c>
      <c r="E1042" s="28">
        <v>88</v>
      </c>
      <c r="F1042" s="28">
        <v>61</v>
      </c>
      <c r="G1042" s="28"/>
      <c r="H10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42" s="28">
        <f>('[1]Contadores Por Turno 2026'!C1044-'[1]Contadores Por Turno 2026'!C1043)*10</f>
        <v>0</v>
      </c>
      <c r="J1042" s="61">
        <f>Tabla1[[#This Row],[ENTRADA RO 1 (m3)]]</f>
        <v>0</v>
      </c>
      <c r="K1042" s="61">
        <f>Tabla1[[#This Row],[RECHAZO ETAPA 1 (m3)]]</f>
        <v>0</v>
      </c>
      <c r="L1042" s="61">
        <f>Tabla1[[#This Row],[PERMEADO ETAPA 1  (m3)]]</f>
        <v>0</v>
      </c>
      <c r="M1042" s="60" t="e">
        <f>1-(Tabla1[[#This Row],[VOLUMEN ENVIADO A RO (m3)]]-Tabla1[[#This Row],[VOLUMEN ENVIADO PERMEADO RO (m3)]])/Tabla1[[#This Row],[VOLUMEN ENVIADO A RO (m3)]]</f>
        <v>#DIV/0!</v>
      </c>
      <c r="N1042" s="61">
        <f>('[1]Contadores Por Turno 2026'!N1044-'[1]Contadores Por Turno 2026'!N1043)/1000</f>
        <v>0</v>
      </c>
      <c r="O1042" s="61">
        <f>('[1]Contadores Por Turno 2026'!O1044-'[1]Contadores Por Turno 2026'!O1043)</f>
        <v>0</v>
      </c>
      <c r="P1042" s="61">
        <f>+Tabla1[[#This Row],[ENTRADA RO 1 (m3)]]-Tabla1[[#This Row],[PERMEADO ETAPA 1  (m3)]]</f>
        <v>0</v>
      </c>
      <c r="Q1042" s="60" t="e">
        <f>1-(Tabla1[[#This Row],[VOLUMEN ENVIADO A RO (m3)]]-Tabla1[[#This Row],[VOLUMEN ENVIADO PERMEADO RO (m3)]])/Tabla1[[#This Row],[VOLUMEN ENVIADO A RO (m3)]]</f>
        <v>#DIV/0!</v>
      </c>
      <c r="R1042" s="61">
        <v>0</v>
      </c>
      <c r="S1042" s="61">
        <v>0</v>
      </c>
      <c r="T1042" s="61">
        <v>0</v>
      </c>
      <c r="U1042" s="60" t="s">
        <v>18</v>
      </c>
      <c r="V1042" s="61">
        <f>Tabla1[[#This Row],[VOLUMEN ENVIADO PERMEADO RO (m3)]]</f>
        <v>0</v>
      </c>
      <c r="W1042" s="111">
        <f>Tabla1[[#This Row],[TOTAL CONSUMO AGUA LIMPIA PRODUCCIÓN (m3)]]+Tabla1[[#This Row],[TOTAL CONSUMO AGUA RECHAZO PRODUCCIÓN (m3)]]</f>
        <v>-27</v>
      </c>
      <c r="X1042" s="111">
        <f>+Tabla1[[#This Row],[PERMEADO ETAPA 1  (m3)]]+Tabla1[[#This Row],[VOLUMEN  PTAP POTABLE (m3)2]]+Tabla1[[#This Row],[VOLUMEN CONSUMO ACUEDUCTO (m3)]]+Tabla1[[#This Row],[VOLUMEN CONSUMO CARROTANQUES (m3)]]</f>
        <v>-27</v>
      </c>
      <c r="Y1042" s="111">
        <v>0</v>
      </c>
      <c r="Z1042" s="111">
        <v>375</v>
      </c>
      <c r="AA1042" s="111">
        <f>+Tabla1[[#This Row],[VOLUMEN CONSUMO AGUA LIMPIA TINTORERIA (m3)]]</f>
        <v>-27</v>
      </c>
      <c r="AB1042" s="104">
        <f>Tabla1[[#This Row],[VOLUMEN CONSUMO AGUA LIMPIA TINTORERIA (m3)]]/Tabla1[[#This Row],[TOTAL CONSUMO AGUA PRODUCCIÓN (m3)]]</f>
        <v>1</v>
      </c>
      <c r="AC1042" s="111">
        <f>Tabla1[[#This Row],[TOTAL CONSUMO AGUA LIMPIA PRODUCCIÓN (m3)]]-Tabla1[[#This Row],[VOLUMEN CONSUMO AGUA LIMPIA LAVANDERIA (m3)]]</f>
        <v>-27</v>
      </c>
      <c r="AD1042" s="111">
        <v>0</v>
      </c>
      <c r="AE1042" s="115"/>
      <c r="AF1042" s="115">
        <v>65</v>
      </c>
      <c r="AG1042" s="115">
        <v>45</v>
      </c>
      <c r="AH1042" s="115">
        <f>Tabla1[[#This Row],[VOLUMEN CONSUMO AGUA LIMPIA LAVANDERIA (m3)]]</f>
        <v>0</v>
      </c>
      <c r="AI1042" s="104">
        <f>Tabla1[[#This Row],[VOLUMEN CONSUMO AGUA LIMPIA LAVANDERIA (m3)]]/Tabla1[[#This Row],[TOTAL CONSUMO AGUA PRODUCCIÓN (m3)]]</f>
        <v>0</v>
      </c>
      <c r="AJ1042" s="115">
        <f>'[1]Contadores Por Turno 2026'!D1044-'[1]Contadores Por Turno 2026'!D1043</f>
        <v>0</v>
      </c>
      <c r="AK1042" s="115">
        <v>0</v>
      </c>
      <c r="AL1042" s="115"/>
      <c r="AM1042" s="115">
        <v>19</v>
      </c>
      <c r="AN1042" s="115">
        <v>0</v>
      </c>
      <c r="AO1042" s="220">
        <f>'[1]Contadores Por Turno 2026'!R1044-'[1]Contadores Por Turno 2026'!R1043</f>
        <v>0</v>
      </c>
      <c r="AP1042" s="114">
        <v>1.3986013986013957E-2</v>
      </c>
      <c r="AQ1042" s="220">
        <v>0</v>
      </c>
      <c r="AR1042" s="220">
        <v>8</v>
      </c>
      <c r="AS1042" s="115">
        <f>'[1]Contadores Por Turno 2026'!L1044-'[1]Contadores Por Turno 2026'!L1043</f>
        <v>0</v>
      </c>
      <c r="AT1042" s="220">
        <v>10</v>
      </c>
      <c r="AU1042" s="112">
        <f>'[1]Contadores Por Turno 2026'!U1044-'[1]Contadores Por Turno 2026'!U1043</f>
        <v>0</v>
      </c>
      <c r="AV1042" s="112">
        <f>'[1]Contadores Por Turno 2026'!V1044-'[1]Contadores Por Turno 2026'!V1043</f>
        <v>0</v>
      </c>
      <c r="AW1042" s="112">
        <f>'[1]Contadores Por Turno 2026'!W1044-'[1]Contadores Por Turno 2026'!W1043</f>
        <v>0</v>
      </c>
      <c r="AX1042" s="112"/>
      <c r="AY1042" s="112">
        <f>('[1]Contadores Por Turno 2026'!AD1044-'[1]Contadores Por Turno 2026'!AD1043)</f>
        <v>0</v>
      </c>
      <c r="AZ1042" s="112">
        <f>('[1]Contadores Por Turno 2026'!S1044-'[1]Contadores Por Turno 2026'!S1043)/1000</f>
        <v>0</v>
      </c>
      <c r="BA1042" s="225"/>
      <c r="BB1042" s="4"/>
    </row>
    <row r="1043" spans="1:54" ht="15.75" thickBot="1" x14ac:dyDescent="0.3">
      <c r="A1043" s="25">
        <f>+A1042+1</f>
        <v>46370</v>
      </c>
      <c r="B1043" s="26">
        <v>1</v>
      </c>
      <c r="C1043" s="26">
        <v>50</v>
      </c>
      <c r="D1043" s="26">
        <v>14</v>
      </c>
      <c r="E1043" s="26">
        <v>126</v>
      </c>
      <c r="F1043" s="26">
        <v>83</v>
      </c>
      <c r="G1043" s="26"/>
      <c r="H10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43" s="26">
        <f>('[1]Contadores Por Turno 2026'!C1045-'[1]Contadores Por Turno 2026'!C1044)*10</f>
        <v>0</v>
      </c>
      <c r="J1043" s="57">
        <f>Tabla1[[#This Row],[ENTRADA RO 1 (m3)]]</f>
        <v>0</v>
      </c>
      <c r="K1043" s="57">
        <f>Tabla1[[#This Row],[RECHAZO ETAPA 1 (m3)]]</f>
        <v>0</v>
      </c>
      <c r="L1043" s="57">
        <f>Tabla1[[#This Row],[PERMEADO ETAPA 1  (m3)]]</f>
        <v>0</v>
      </c>
      <c r="M1043" s="56" t="e">
        <f>1-(Tabla1[[#This Row],[VOLUMEN ENVIADO A RO (m3)]]-Tabla1[[#This Row],[VOLUMEN ENVIADO PERMEADO RO (m3)]])/Tabla1[[#This Row],[VOLUMEN ENVIADO A RO (m3)]]</f>
        <v>#DIV/0!</v>
      </c>
      <c r="N1043" s="57">
        <f>('[1]Contadores Por Turno 2026'!N1045-'[1]Contadores Por Turno 2026'!N1044)/1000</f>
        <v>0</v>
      </c>
      <c r="O1043" s="57">
        <f>('[1]Contadores Por Turno 2026'!O1045-'[1]Contadores Por Turno 2026'!O1044)</f>
        <v>0</v>
      </c>
      <c r="P1043" s="57">
        <f>+Tabla1[[#This Row],[ENTRADA RO 1 (m3)]]-Tabla1[[#This Row],[PERMEADO ETAPA 1  (m3)]]</f>
        <v>0</v>
      </c>
      <c r="Q1043" s="56" t="e">
        <f>1-(Tabla1[[#This Row],[VOLUMEN ENVIADO A RO (m3)]]-Tabla1[[#This Row],[VOLUMEN ENVIADO PERMEADO RO (m3)]])/Tabla1[[#This Row],[VOLUMEN ENVIADO A RO (m3)]]</f>
        <v>#DIV/0!</v>
      </c>
      <c r="R1043" s="57">
        <v>0</v>
      </c>
      <c r="S1043" s="57">
        <v>0</v>
      </c>
      <c r="T1043" s="57">
        <v>0</v>
      </c>
      <c r="U1043" s="56" t="s">
        <v>18</v>
      </c>
      <c r="V1043" s="57">
        <f>Tabla1[[#This Row],[VOLUMEN ENVIADO PERMEADO RO (m3)]]</f>
        <v>0</v>
      </c>
      <c r="W1043" s="101">
        <f>Tabla1[[#This Row],[TOTAL CONSUMO AGUA LIMPIA PRODUCCIÓN (m3)]]+Tabla1[[#This Row],[TOTAL CONSUMO AGUA RECHAZO PRODUCCIÓN (m3)]]</f>
        <v>-43</v>
      </c>
      <c r="X1043" s="101">
        <f>+Tabla1[[#This Row],[PERMEADO ETAPA 1  (m3)]]+Tabla1[[#This Row],[VOLUMEN  PTAP POTABLE (m3)2]]+Tabla1[[#This Row],[VOLUMEN CONSUMO ACUEDUCTO (m3)]]+Tabla1[[#This Row],[VOLUMEN CONSUMO CARROTANQUES (m3)]]</f>
        <v>-43</v>
      </c>
      <c r="Y1043" s="101">
        <v>0</v>
      </c>
      <c r="Z1043" s="101">
        <v>361</v>
      </c>
      <c r="AA1043" s="101">
        <f>+Tabla1[[#This Row],[VOLUMEN CONSUMO AGUA LIMPIA TINTORERIA (m3)]]</f>
        <v>-43</v>
      </c>
      <c r="AB1043" s="104">
        <f>Tabla1[[#This Row],[VOLUMEN CONSUMO AGUA LIMPIA TINTORERIA (m3)]]/Tabla1[[#This Row],[TOTAL CONSUMO AGUA PRODUCCIÓN (m3)]]</f>
        <v>1</v>
      </c>
      <c r="AC1043" s="101">
        <f>Tabla1[[#This Row],[TOTAL CONSUMO AGUA LIMPIA PRODUCCIÓN (m3)]]-Tabla1[[#This Row],[VOLUMEN CONSUMO AGUA LIMPIA LAVANDERIA (m3)]]</f>
        <v>-43</v>
      </c>
      <c r="AD1043" s="101">
        <v>0</v>
      </c>
      <c r="AE1043" s="105"/>
      <c r="AF1043" s="105">
        <v>65</v>
      </c>
      <c r="AG1043" s="105">
        <v>45</v>
      </c>
      <c r="AH1043" s="105">
        <f>Tabla1[[#This Row],[VOLUMEN CONSUMO AGUA LIMPIA LAVANDERIA (m3)]]</f>
        <v>0</v>
      </c>
      <c r="AI1043" s="104">
        <f>Tabla1[[#This Row],[VOLUMEN CONSUMO AGUA LIMPIA LAVANDERIA (m3)]]/Tabla1[[#This Row],[TOTAL CONSUMO AGUA PRODUCCIÓN (m3)]]</f>
        <v>0</v>
      </c>
      <c r="AJ1043" s="105">
        <f>'[1]Contadores Por Turno 2026'!D1045-'[1]Contadores Por Turno 2026'!D1044</f>
        <v>0</v>
      </c>
      <c r="AK1043" s="105">
        <v>0</v>
      </c>
      <c r="AL1043" s="105"/>
      <c r="AM1043" s="105">
        <v>19</v>
      </c>
      <c r="AN1043" s="105">
        <v>0</v>
      </c>
      <c r="AO1043" s="218">
        <f>'[1]Contadores Por Turno 2026'!R1045-'[1]Contadores Por Turno 2026'!R1044</f>
        <v>0</v>
      </c>
      <c r="AP1043" s="104">
        <v>7.878787878787874E-2</v>
      </c>
      <c r="AQ1043" s="218">
        <v>0</v>
      </c>
      <c r="AR1043" s="218">
        <v>8</v>
      </c>
      <c r="AS1043" s="105">
        <f>'[1]Contadores Por Turno 2026'!L1045-'[1]Contadores Por Turno 2026'!L1044</f>
        <v>0</v>
      </c>
      <c r="AT1043" s="218">
        <v>4</v>
      </c>
      <c r="AU1043" s="102">
        <f>'[1]Contadores Por Turno 2026'!U1045-'[1]Contadores Por Turno 2026'!U1044</f>
        <v>0</v>
      </c>
      <c r="AV1043" s="102">
        <f>'[1]Contadores Por Turno 2026'!V1045-'[1]Contadores Por Turno 2026'!V1044</f>
        <v>0</v>
      </c>
      <c r="AW1043" s="102">
        <f>'[1]Contadores Por Turno 2026'!W1045-'[1]Contadores Por Turno 2026'!W1044</f>
        <v>0</v>
      </c>
      <c r="AX1043" s="102"/>
      <c r="AY1043" s="345">
        <f>('[1]Contadores Por Turno 2026'!AD1045-'[1]Contadores Por Turno 2026'!AD1044)</f>
        <v>0</v>
      </c>
      <c r="AZ1043" s="345">
        <f>('[1]Contadores Por Turno 2026'!S1045-'[1]Contadores Por Turno 2026'!S1044)/1000</f>
        <v>0</v>
      </c>
      <c r="BA1043" s="225"/>
      <c r="BB1043" s="4"/>
    </row>
    <row r="1044" spans="1:54" ht="15.75" thickBot="1" x14ac:dyDescent="0.3">
      <c r="A1044" s="23">
        <f>+A1043</f>
        <v>46370</v>
      </c>
      <c r="B1044" s="17">
        <v>2</v>
      </c>
      <c r="C1044" s="17">
        <v>50</v>
      </c>
      <c r="D1044" s="17">
        <v>14</v>
      </c>
      <c r="E1044" s="17">
        <v>133</v>
      </c>
      <c r="F1044" s="17">
        <v>93</v>
      </c>
      <c r="H10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4" s="17">
        <f>('[1]Contadores Por Turno 2026'!C1046-'[1]Contadores Por Turno 2026'!C1045)*10</f>
        <v>0</v>
      </c>
      <c r="J1044" s="59">
        <f>Tabla1[[#This Row],[ENTRADA RO 1 (m3)]]</f>
        <v>0</v>
      </c>
      <c r="K1044" s="59">
        <f>Tabla1[[#This Row],[RECHAZO ETAPA 1 (m3)]]</f>
        <v>0</v>
      </c>
      <c r="L1044" s="59">
        <f>Tabla1[[#This Row],[PERMEADO ETAPA 1  (m3)]]</f>
        <v>0</v>
      </c>
      <c r="M1044" s="58" t="e">
        <f>1-(Tabla1[[#This Row],[VOLUMEN ENVIADO A RO (m3)]]-Tabla1[[#This Row],[VOLUMEN ENVIADO PERMEADO RO (m3)]])/Tabla1[[#This Row],[VOLUMEN ENVIADO A RO (m3)]]</f>
        <v>#DIV/0!</v>
      </c>
      <c r="N1044" s="59">
        <f>('[1]Contadores Por Turno 2026'!N1046-'[1]Contadores Por Turno 2026'!N1045)/1000</f>
        <v>0</v>
      </c>
      <c r="O1044" s="59">
        <f>('[1]Contadores Por Turno 2026'!O1046-'[1]Contadores Por Turno 2026'!O1045)</f>
        <v>0</v>
      </c>
      <c r="P1044" s="59">
        <f>+Tabla1[[#This Row],[ENTRADA RO 1 (m3)]]-Tabla1[[#This Row],[PERMEADO ETAPA 1  (m3)]]</f>
        <v>0</v>
      </c>
      <c r="Q1044" s="58" t="e">
        <f>1-(Tabla1[[#This Row],[VOLUMEN ENVIADO A RO (m3)]]-Tabla1[[#This Row],[VOLUMEN ENVIADO PERMEADO RO (m3)]])/Tabla1[[#This Row],[VOLUMEN ENVIADO A RO (m3)]]</f>
        <v>#DIV/0!</v>
      </c>
      <c r="R1044" s="59">
        <v>0</v>
      </c>
      <c r="S1044" s="59">
        <v>0</v>
      </c>
      <c r="T1044" s="59">
        <v>0</v>
      </c>
      <c r="U1044" s="58" t="s">
        <v>18</v>
      </c>
      <c r="V1044" s="59">
        <f>Tabla1[[#This Row],[VOLUMEN ENVIADO PERMEADO RO (m3)]]</f>
        <v>0</v>
      </c>
      <c r="W1044" s="106">
        <f>Tabla1[[#This Row],[TOTAL CONSUMO AGUA LIMPIA PRODUCCIÓN (m3)]]+Tabla1[[#This Row],[TOTAL CONSUMO AGUA RECHAZO PRODUCCIÓN (m3)]]</f>
        <v>-40</v>
      </c>
      <c r="X1044" s="106">
        <f>+Tabla1[[#This Row],[PERMEADO ETAPA 1  (m3)]]+Tabla1[[#This Row],[VOLUMEN  PTAP POTABLE (m3)2]]+Tabla1[[#This Row],[VOLUMEN CONSUMO ACUEDUCTO (m3)]]+Tabla1[[#This Row],[VOLUMEN CONSUMO CARROTANQUES (m3)]]</f>
        <v>-40</v>
      </c>
      <c r="Y1044" s="106">
        <v>0</v>
      </c>
      <c r="Z1044" s="106">
        <v>229</v>
      </c>
      <c r="AA1044" s="106">
        <f>+Tabla1[[#This Row],[VOLUMEN CONSUMO AGUA LIMPIA TINTORERIA (m3)]]</f>
        <v>-40</v>
      </c>
      <c r="AB1044" s="104">
        <f>Tabla1[[#This Row],[VOLUMEN CONSUMO AGUA LIMPIA TINTORERIA (m3)]]/Tabla1[[#This Row],[TOTAL CONSUMO AGUA PRODUCCIÓN (m3)]]</f>
        <v>1</v>
      </c>
      <c r="AC1044" s="106">
        <f>Tabla1[[#This Row],[TOTAL CONSUMO AGUA LIMPIA PRODUCCIÓN (m3)]]-Tabla1[[#This Row],[VOLUMEN CONSUMO AGUA LIMPIA LAVANDERIA (m3)]]</f>
        <v>-40</v>
      </c>
      <c r="AD1044" s="106">
        <v>0</v>
      </c>
      <c r="AE1044" s="110"/>
      <c r="AF1044" s="110">
        <v>65</v>
      </c>
      <c r="AG1044" s="110">
        <v>45</v>
      </c>
      <c r="AH1044" s="110">
        <f>Tabla1[[#This Row],[VOLUMEN CONSUMO AGUA LIMPIA LAVANDERIA (m3)]]</f>
        <v>0</v>
      </c>
      <c r="AI1044" s="104">
        <f>Tabla1[[#This Row],[VOLUMEN CONSUMO AGUA LIMPIA LAVANDERIA (m3)]]/Tabla1[[#This Row],[TOTAL CONSUMO AGUA PRODUCCIÓN (m3)]]</f>
        <v>0</v>
      </c>
      <c r="AJ1044" s="110">
        <f>'[1]Contadores Por Turno 2026'!D1046-'[1]Contadores Por Turno 2026'!D1045</f>
        <v>0</v>
      </c>
      <c r="AK1044" s="110">
        <v>0</v>
      </c>
      <c r="AL1044" s="110"/>
      <c r="AM1044" s="110">
        <v>19</v>
      </c>
      <c r="AN1044" s="110">
        <v>0</v>
      </c>
      <c r="AO1044" s="219">
        <f>'[1]Contadores Por Turno 2026'!R1046-'[1]Contadores Por Turno 2026'!R1045</f>
        <v>0</v>
      </c>
      <c r="AP1044" s="109">
        <v>1.7094017094017144E-2</v>
      </c>
      <c r="AQ1044" s="219">
        <v>0</v>
      </c>
      <c r="AR1044" s="219">
        <v>8</v>
      </c>
      <c r="AS1044" s="110">
        <f>'[1]Contadores Por Turno 2026'!L1046-'[1]Contadores Por Turno 2026'!L1045</f>
        <v>0</v>
      </c>
      <c r="AT1044" s="219">
        <v>11</v>
      </c>
      <c r="AU1044" s="107">
        <f>'[1]Contadores Por Turno 2026'!U1046-'[1]Contadores Por Turno 2026'!U1045</f>
        <v>0</v>
      </c>
      <c r="AV1044" s="107">
        <f>'[1]Contadores Por Turno 2026'!V1046-'[1]Contadores Por Turno 2026'!V1045</f>
        <v>0</v>
      </c>
      <c r="AW1044" s="107">
        <f>'[1]Contadores Por Turno 2026'!W1046-'[1]Contadores Por Turno 2026'!W1045</f>
        <v>0</v>
      </c>
      <c r="AX1044" s="107"/>
      <c r="AY1044" s="346">
        <f>('[1]Contadores Por Turno 2026'!AD1046-'[1]Contadores Por Turno 2026'!AD1045)</f>
        <v>0</v>
      </c>
      <c r="AZ1044" s="346">
        <f>('[1]Contadores Por Turno 2026'!S1046-'[1]Contadores Por Turno 2026'!S1045)/1000</f>
        <v>0</v>
      </c>
      <c r="BA1044" s="225"/>
      <c r="BB1044" s="4"/>
    </row>
    <row r="1045" spans="1:54" ht="15.75" thickBot="1" x14ac:dyDescent="0.3">
      <c r="A1045" s="27">
        <f>+A1044</f>
        <v>46370</v>
      </c>
      <c r="B1045" s="28">
        <v>3</v>
      </c>
      <c r="C1045" s="28">
        <v>50</v>
      </c>
      <c r="D1045" s="28">
        <v>14</v>
      </c>
      <c r="E1045" s="28">
        <v>139</v>
      </c>
      <c r="F1045" s="28">
        <v>97</v>
      </c>
      <c r="G1045" s="28"/>
      <c r="H10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-139</v>
      </c>
      <c r="I1045" s="28">
        <f>('[1]Contadores Por Turno 2026'!C1047-'[1]Contadores Por Turno 2026'!C1046)*10</f>
        <v>0</v>
      </c>
      <c r="J1045" s="61">
        <f>Tabla1[[#This Row],[ENTRADA RO 1 (m3)]]</f>
        <v>0</v>
      </c>
      <c r="K1045" s="61">
        <f>Tabla1[[#This Row],[RECHAZO ETAPA 1 (m3)]]</f>
        <v>0</v>
      </c>
      <c r="L1045" s="61">
        <f>Tabla1[[#This Row],[PERMEADO ETAPA 1  (m3)]]</f>
        <v>0</v>
      </c>
      <c r="M1045" s="60" t="e">
        <f>1-(Tabla1[[#This Row],[VOLUMEN ENVIADO A RO (m3)]]-Tabla1[[#This Row],[VOLUMEN ENVIADO PERMEADO RO (m3)]])/Tabla1[[#This Row],[VOLUMEN ENVIADO A RO (m3)]]</f>
        <v>#DIV/0!</v>
      </c>
      <c r="N1045" s="61">
        <f>('[1]Contadores Por Turno 2026'!N1047-'[1]Contadores Por Turno 2026'!N1046)/1000</f>
        <v>0</v>
      </c>
      <c r="O1045" s="61">
        <f>('[1]Contadores Por Turno 2026'!O1047-'[1]Contadores Por Turno 2026'!O1046)</f>
        <v>0</v>
      </c>
      <c r="P1045" s="61">
        <f>+Tabla1[[#This Row],[ENTRADA RO 1 (m3)]]-Tabla1[[#This Row],[PERMEADO ETAPA 1  (m3)]]</f>
        <v>0</v>
      </c>
      <c r="Q1045" s="60" t="e">
        <f>1-(Tabla1[[#This Row],[VOLUMEN ENVIADO A RO (m3)]]-Tabla1[[#This Row],[VOLUMEN ENVIADO PERMEADO RO (m3)]])/Tabla1[[#This Row],[VOLUMEN ENVIADO A RO (m3)]]</f>
        <v>#DIV/0!</v>
      </c>
      <c r="R1045" s="61">
        <v>0</v>
      </c>
      <c r="S1045" s="61">
        <v>0</v>
      </c>
      <c r="T1045" s="61">
        <v>0</v>
      </c>
      <c r="U1045" s="60" t="s">
        <v>18</v>
      </c>
      <c r="V1045" s="61">
        <f>Tabla1[[#This Row],[VOLUMEN ENVIADO PERMEADO RO (m3)]]</f>
        <v>0</v>
      </c>
      <c r="W1045" s="111">
        <f>Tabla1[[#This Row],[TOTAL CONSUMO AGUA LIMPIA PRODUCCIÓN (m3)]]+Tabla1[[#This Row],[TOTAL CONSUMO AGUA RECHAZO PRODUCCIÓN (m3)]]</f>
        <v>-42</v>
      </c>
      <c r="X1045" s="111">
        <f>+Tabla1[[#This Row],[PERMEADO ETAPA 1  (m3)]]+Tabla1[[#This Row],[VOLUMEN  PTAP POTABLE (m3)2]]+Tabla1[[#This Row],[VOLUMEN CONSUMO ACUEDUCTO (m3)]]+Tabla1[[#This Row],[VOLUMEN CONSUMO CARROTANQUES (m3)]]</f>
        <v>-42</v>
      </c>
      <c r="Y1045" s="111">
        <v>0</v>
      </c>
      <c r="Z1045" s="111">
        <v>320</v>
      </c>
      <c r="AA1045" s="111">
        <f>+Tabla1[[#This Row],[VOLUMEN CONSUMO AGUA LIMPIA TINTORERIA (m3)]]</f>
        <v>-42</v>
      </c>
      <c r="AB1045" s="104">
        <f>Tabla1[[#This Row],[VOLUMEN CONSUMO AGUA LIMPIA TINTORERIA (m3)]]/Tabla1[[#This Row],[TOTAL CONSUMO AGUA PRODUCCIÓN (m3)]]</f>
        <v>1</v>
      </c>
      <c r="AC1045" s="111">
        <f>Tabla1[[#This Row],[TOTAL CONSUMO AGUA LIMPIA PRODUCCIÓN (m3)]]-Tabla1[[#This Row],[VOLUMEN CONSUMO AGUA LIMPIA LAVANDERIA (m3)]]</f>
        <v>-42</v>
      </c>
      <c r="AD1045" s="111">
        <v>0</v>
      </c>
      <c r="AE1045" s="115"/>
      <c r="AF1045" s="115">
        <v>65</v>
      </c>
      <c r="AG1045" s="115">
        <v>45</v>
      </c>
      <c r="AH1045" s="115">
        <f>Tabla1[[#This Row],[VOLUMEN CONSUMO AGUA LIMPIA LAVANDERIA (m3)]]</f>
        <v>0</v>
      </c>
      <c r="AI1045" s="104">
        <f>Tabla1[[#This Row],[VOLUMEN CONSUMO AGUA LIMPIA LAVANDERIA (m3)]]/Tabla1[[#This Row],[TOTAL CONSUMO AGUA PRODUCCIÓN (m3)]]</f>
        <v>0</v>
      </c>
      <c r="AJ1045" s="115">
        <f>'[1]Contadores Por Turno 2026'!D1047-'[1]Contadores Por Turno 2026'!D1046</f>
        <v>0</v>
      </c>
      <c r="AK1045" s="115">
        <v>0</v>
      </c>
      <c r="AL1045" s="115"/>
      <c r="AM1045" s="115">
        <v>19</v>
      </c>
      <c r="AN1045" s="115">
        <v>0</v>
      </c>
      <c r="AO1045" s="220">
        <f>'[1]Contadores Por Turno 2026'!R1047-'[1]Contadores Por Turno 2026'!R1046</f>
        <v>0</v>
      </c>
      <c r="AP1045" s="114">
        <v>1.038062283737029E-2</v>
      </c>
      <c r="AQ1045" s="220">
        <v>0</v>
      </c>
      <c r="AR1045" s="220">
        <v>8</v>
      </c>
      <c r="AS1045" s="115">
        <f>'[1]Contadores Por Turno 2026'!L1047-'[1]Contadores Por Turno 2026'!L1046</f>
        <v>0</v>
      </c>
      <c r="AT1045" s="220">
        <v>6</v>
      </c>
      <c r="AU1045" s="112">
        <f>'[1]Contadores Por Turno 2026'!U1047-'[1]Contadores Por Turno 2026'!U1046</f>
        <v>0</v>
      </c>
      <c r="AV1045" s="112">
        <f>'[1]Contadores Por Turno 2026'!V1047-'[1]Contadores Por Turno 2026'!V1046</f>
        <v>0</v>
      </c>
      <c r="AW1045" s="112">
        <f>'[1]Contadores Por Turno 2026'!W1047-'[1]Contadores Por Turno 2026'!W1046</f>
        <v>0</v>
      </c>
      <c r="AX1045" s="112"/>
      <c r="AY1045" s="112">
        <f>('[1]Contadores Por Turno 2026'!AD1047-'[1]Contadores Por Turno 2026'!AD1046)</f>
        <v>0</v>
      </c>
      <c r="AZ1045" s="112">
        <f>('[1]Contadores Por Turno 2026'!S1047-'[1]Contadores Por Turno 2026'!S1046)/1000</f>
        <v>0</v>
      </c>
      <c r="BA1045" s="225"/>
      <c r="BB1045" s="4"/>
    </row>
    <row r="1046" spans="1:54" ht="15.75" thickBot="1" x14ac:dyDescent="0.3">
      <c r="A1046" s="25">
        <f>+A1045+1</f>
        <v>46371</v>
      </c>
      <c r="B1046" s="26">
        <v>1</v>
      </c>
      <c r="C1046" s="26">
        <v>51</v>
      </c>
      <c r="D1046" s="26">
        <v>15</v>
      </c>
      <c r="E1046" s="26">
        <v>119</v>
      </c>
      <c r="F1046" s="26">
        <v>84</v>
      </c>
      <c r="G1046" s="26"/>
      <c r="H10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46" s="26">
        <f>('[1]Contadores Por Turno 2026'!C1048-'[1]Contadores Por Turno 2026'!C1047)*10</f>
        <v>0</v>
      </c>
      <c r="J1046" s="57">
        <f>Tabla1[[#This Row],[ENTRADA RO 1 (m3)]]</f>
        <v>0</v>
      </c>
      <c r="K1046" s="57">
        <f>Tabla1[[#This Row],[RECHAZO ETAPA 1 (m3)]]</f>
        <v>0</v>
      </c>
      <c r="L1046" s="57">
        <f>Tabla1[[#This Row],[PERMEADO ETAPA 1  (m3)]]</f>
        <v>0</v>
      </c>
      <c r="M1046" s="56" t="e">
        <f>1-(Tabla1[[#This Row],[VOLUMEN ENVIADO A RO (m3)]]-Tabla1[[#This Row],[VOLUMEN ENVIADO PERMEADO RO (m3)]])/Tabla1[[#This Row],[VOLUMEN ENVIADO A RO (m3)]]</f>
        <v>#DIV/0!</v>
      </c>
      <c r="N1046" s="57">
        <f>('[1]Contadores Por Turno 2026'!N1048-'[1]Contadores Por Turno 2026'!N1047)/1000</f>
        <v>0</v>
      </c>
      <c r="O1046" s="57">
        <f>('[1]Contadores Por Turno 2026'!O1048-'[1]Contadores Por Turno 2026'!O1047)</f>
        <v>0</v>
      </c>
      <c r="P1046" s="57">
        <f>+Tabla1[[#This Row],[ENTRADA RO 1 (m3)]]-Tabla1[[#This Row],[PERMEADO ETAPA 1  (m3)]]</f>
        <v>0</v>
      </c>
      <c r="Q1046" s="56" t="e">
        <f>1-(Tabla1[[#This Row],[VOLUMEN ENVIADO A RO (m3)]]-Tabla1[[#This Row],[VOLUMEN ENVIADO PERMEADO RO (m3)]])/Tabla1[[#This Row],[VOLUMEN ENVIADO A RO (m3)]]</f>
        <v>#DIV/0!</v>
      </c>
      <c r="R1046" s="57">
        <v>0</v>
      </c>
      <c r="S1046" s="57">
        <v>0</v>
      </c>
      <c r="T1046" s="57">
        <v>0</v>
      </c>
      <c r="U1046" s="56" t="s">
        <v>18</v>
      </c>
      <c r="V1046" s="57">
        <f>Tabla1[[#This Row],[VOLUMEN ENVIADO PERMEADO RO (m3)]]</f>
        <v>0</v>
      </c>
      <c r="W1046" s="101">
        <f>Tabla1[[#This Row],[TOTAL CONSUMO AGUA LIMPIA PRODUCCIÓN (m3)]]+Tabla1[[#This Row],[TOTAL CONSUMO AGUA RECHAZO PRODUCCIÓN (m3)]]</f>
        <v>-35</v>
      </c>
      <c r="X1046" s="101">
        <f>+Tabla1[[#This Row],[PERMEADO ETAPA 1  (m3)]]+Tabla1[[#This Row],[VOLUMEN  PTAP POTABLE (m3)2]]+Tabla1[[#This Row],[VOLUMEN CONSUMO ACUEDUCTO (m3)]]+Tabla1[[#This Row],[VOLUMEN CONSUMO CARROTANQUES (m3)]]</f>
        <v>-35</v>
      </c>
      <c r="Y1046" s="101">
        <v>0</v>
      </c>
      <c r="Z1046" s="101">
        <v>355</v>
      </c>
      <c r="AA1046" s="101">
        <f>+Tabla1[[#This Row],[VOLUMEN CONSUMO AGUA LIMPIA TINTORERIA (m3)]]</f>
        <v>-35</v>
      </c>
      <c r="AB1046" s="104">
        <f>Tabla1[[#This Row],[VOLUMEN CONSUMO AGUA LIMPIA TINTORERIA (m3)]]/Tabla1[[#This Row],[TOTAL CONSUMO AGUA PRODUCCIÓN (m3)]]</f>
        <v>1</v>
      </c>
      <c r="AC1046" s="101">
        <f>Tabla1[[#This Row],[TOTAL CONSUMO AGUA LIMPIA PRODUCCIÓN (m3)]]-Tabla1[[#This Row],[VOLUMEN CONSUMO AGUA LIMPIA LAVANDERIA (m3)]]</f>
        <v>-35</v>
      </c>
      <c r="AD1046" s="101">
        <v>0</v>
      </c>
      <c r="AE1046" s="105"/>
      <c r="AF1046" s="105">
        <v>65</v>
      </c>
      <c r="AG1046" s="105">
        <v>45</v>
      </c>
      <c r="AH1046" s="105">
        <f>Tabla1[[#This Row],[VOLUMEN CONSUMO AGUA LIMPIA LAVANDERIA (m3)]]</f>
        <v>0</v>
      </c>
      <c r="AI1046" s="104">
        <f>Tabla1[[#This Row],[VOLUMEN CONSUMO AGUA LIMPIA LAVANDERIA (m3)]]/Tabla1[[#This Row],[TOTAL CONSUMO AGUA PRODUCCIÓN (m3)]]</f>
        <v>0</v>
      </c>
      <c r="AJ1046" s="105">
        <f>'[1]Contadores Por Turno 2026'!D1048-'[1]Contadores Por Turno 2026'!D1047</f>
        <v>0</v>
      </c>
      <c r="AK1046" s="105">
        <v>0</v>
      </c>
      <c r="AL1046" s="105"/>
      <c r="AM1046" s="105">
        <v>19</v>
      </c>
      <c r="AN1046" s="105">
        <v>0</v>
      </c>
      <c r="AO1046" s="218">
        <f>'[1]Contadores Por Turno 2026'!R1048-'[1]Contadores Por Turno 2026'!R1047</f>
        <v>0</v>
      </c>
      <c r="AP1046" s="104">
        <v>2.7397260273972601E-2</v>
      </c>
      <c r="AQ1046" s="218">
        <v>0</v>
      </c>
      <c r="AR1046" s="218">
        <v>8</v>
      </c>
      <c r="AS1046" s="105">
        <f>'[1]Contadores Por Turno 2026'!L1048-'[1]Contadores Por Turno 2026'!L1047</f>
        <v>0</v>
      </c>
      <c r="AT1046" s="218">
        <v>0</v>
      </c>
      <c r="AU1046" s="102">
        <f>'[1]Contadores Por Turno 2026'!U1048-'[1]Contadores Por Turno 2026'!U1047</f>
        <v>0</v>
      </c>
      <c r="AV1046" s="102">
        <f>'[1]Contadores Por Turno 2026'!V1048-'[1]Contadores Por Turno 2026'!V1047</f>
        <v>0</v>
      </c>
      <c r="AW1046" s="102">
        <f>'[1]Contadores Por Turno 2026'!W1048-'[1]Contadores Por Turno 2026'!W1047</f>
        <v>0</v>
      </c>
      <c r="AX1046" s="102"/>
      <c r="AY1046" s="345">
        <f>('[1]Contadores Por Turno 2026'!AD1048-'[1]Contadores Por Turno 2026'!AD1047)</f>
        <v>0</v>
      </c>
      <c r="AZ1046" s="345">
        <f>('[1]Contadores Por Turno 2026'!S1048-'[1]Contadores Por Turno 2026'!S1047)/1000</f>
        <v>0</v>
      </c>
      <c r="BA1046" s="225"/>
      <c r="BB1046" s="4"/>
    </row>
    <row r="1047" spans="1:54" ht="15.75" thickBot="1" x14ac:dyDescent="0.3">
      <c r="A1047" s="23">
        <f>+A1046</f>
        <v>46371</v>
      </c>
      <c r="B1047" s="17">
        <v>2</v>
      </c>
      <c r="C1047" s="17">
        <v>51</v>
      </c>
      <c r="D1047" s="17">
        <v>15</v>
      </c>
      <c r="E1047" s="17">
        <v>228</v>
      </c>
      <c r="F1047" s="17">
        <v>152</v>
      </c>
      <c r="H10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-228</v>
      </c>
      <c r="I1047" s="17">
        <f>('[1]Contadores Por Turno 2026'!C1049-'[1]Contadores Por Turno 2026'!C1048)*10</f>
        <v>0</v>
      </c>
      <c r="J1047" s="59">
        <f>Tabla1[[#This Row],[ENTRADA RO 1 (m3)]]</f>
        <v>0</v>
      </c>
      <c r="K1047" s="59">
        <f>Tabla1[[#This Row],[RECHAZO ETAPA 1 (m3)]]</f>
        <v>0</v>
      </c>
      <c r="L1047" s="59">
        <f>Tabla1[[#This Row],[PERMEADO ETAPA 1  (m3)]]</f>
        <v>0</v>
      </c>
      <c r="M1047" s="58" t="e">
        <f>1-(Tabla1[[#This Row],[VOLUMEN ENVIADO A RO (m3)]]-Tabla1[[#This Row],[VOLUMEN ENVIADO PERMEADO RO (m3)]])/Tabla1[[#This Row],[VOLUMEN ENVIADO A RO (m3)]]</f>
        <v>#DIV/0!</v>
      </c>
      <c r="N1047" s="59">
        <f>('[1]Contadores Por Turno 2026'!N1049-'[1]Contadores Por Turno 2026'!N1048)/1000</f>
        <v>0</v>
      </c>
      <c r="O1047" s="59">
        <f>('[1]Contadores Por Turno 2026'!O1049-'[1]Contadores Por Turno 2026'!O1048)</f>
        <v>0</v>
      </c>
      <c r="P1047" s="59">
        <f>+Tabla1[[#This Row],[ENTRADA RO 1 (m3)]]-Tabla1[[#This Row],[PERMEADO ETAPA 1  (m3)]]</f>
        <v>0</v>
      </c>
      <c r="Q1047" s="58" t="e">
        <f>1-(Tabla1[[#This Row],[VOLUMEN ENVIADO A RO (m3)]]-Tabla1[[#This Row],[VOLUMEN ENVIADO PERMEADO RO (m3)]])/Tabla1[[#This Row],[VOLUMEN ENVIADO A RO (m3)]]</f>
        <v>#DIV/0!</v>
      </c>
      <c r="R1047" s="59">
        <v>0</v>
      </c>
      <c r="S1047" s="59">
        <v>0</v>
      </c>
      <c r="T1047" s="59">
        <v>0</v>
      </c>
      <c r="U1047" s="58" t="s">
        <v>18</v>
      </c>
      <c r="V1047" s="59">
        <f>Tabla1[[#This Row],[VOLUMEN ENVIADO PERMEADO RO (m3)]]</f>
        <v>0</v>
      </c>
      <c r="W1047" s="106">
        <f>Tabla1[[#This Row],[TOTAL CONSUMO AGUA LIMPIA PRODUCCIÓN (m3)]]+Tabla1[[#This Row],[TOTAL CONSUMO AGUA RECHAZO PRODUCCIÓN (m3)]]</f>
        <v>-76</v>
      </c>
      <c r="X1047" s="106">
        <f>+Tabla1[[#This Row],[PERMEADO ETAPA 1  (m3)]]+Tabla1[[#This Row],[VOLUMEN  PTAP POTABLE (m3)2]]+Tabla1[[#This Row],[VOLUMEN CONSUMO ACUEDUCTO (m3)]]+Tabla1[[#This Row],[VOLUMEN CONSUMO CARROTANQUES (m3)]]</f>
        <v>-76</v>
      </c>
      <c r="Y1047" s="106">
        <v>0</v>
      </c>
      <c r="Z1047" s="106">
        <v>300</v>
      </c>
      <c r="AA1047" s="106">
        <f>+Tabla1[[#This Row],[VOLUMEN CONSUMO AGUA LIMPIA TINTORERIA (m3)]]</f>
        <v>-76</v>
      </c>
      <c r="AB1047" s="104">
        <f>Tabla1[[#This Row],[VOLUMEN CONSUMO AGUA LIMPIA TINTORERIA (m3)]]/Tabla1[[#This Row],[TOTAL CONSUMO AGUA PRODUCCIÓN (m3)]]</f>
        <v>1</v>
      </c>
      <c r="AC1047" s="106">
        <f>Tabla1[[#This Row],[TOTAL CONSUMO AGUA LIMPIA PRODUCCIÓN (m3)]]-Tabla1[[#This Row],[VOLUMEN CONSUMO AGUA LIMPIA LAVANDERIA (m3)]]</f>
        <v>-76</v>
      </c>
      <c r="AD1047" s="106">
        <v>0</v>
      </c>
      <c r="AE1047" s="110"/>
      <c r="AF1047" s="110">
        <v>65</v>
      </c>
      <c r="AG1047" s="110">
        <v>45</v>
      </c>
      <c r="AH1047" s="110">
        <f>Tabla1[[#This Row],[VOLUMEN CONSUMO AGUA LIMPIA LAVANDERIA (m3)]]</f>
        <v>0</v>
      </c>
      <c r="AI1047" s="104">
        <f>Tabla1[[#This Row],[VOLUMEN CONSUMO AGUA LIMPIA LAVANDERIA (m3)]]/Tabla1[[#This Row],[TOTAL CONSUMO AGUA PRODUCCIÓN (m3)]]</f>
        <v>0</v>
      </c>
      <c r="AJ1047" s="110">
        <f>'[1]Contadores Por Turno 2026'!D1049-'[1]Contadores Por Turno 2026'!D1048</f>
        <v>0</v>
      </c>
      <c r="AK1047" s="110">
        <v>0</v>
      </c>
      <c r="AL1047" s="110"/>
      <c r="AM1047" s="110">
        <v>19</v>
      </c>
      <c r="AN1047" s="110">
        <v>0</v>
      </c>
      <c r="AO1047" s="219">
        <f>'[1]Contadores Por Turno 2026'!R1049-'[1]Contadores Por Turno 2026'!R1048</f>
        <v>0</v>
      </c>
      <c r="AP1047" s="109">
        <v>3.0425963488843855E-2</v>
      </c>
      <c r="AQ1047" s="219">
        <v>190</v>
      </c>
      <c r="AR1047" s="219">
        <v>8</v>
      </c>
      <c r="AS1047" s="110">
        <f>'[1]Contadores Por Turno 2026'!L1049-'[1]Contadores Por Turno 2026'!L1048</f>
        <v>0</v>
      </c>
      <c r="AT1047" s="219">
        <v>2</v>
      </c>
      <c r="AU1047" s="107">
        <f>'[1]Contadores Por Turno 2026'!U1049-'[1]Contadores Por Turno 2026'!U1048</f>
        <v>0</v>
      </c>
      <c r="AV1047" s="107">
        <f>'[1]Contadores Por Turno 2026'!V1049-'[1]Contadores Por Turno 2026'!V1048</f>
        <v>0</v>
      </c>
      <c r="AW1047" s="107">
        <f>'[1]Contadores Por Turno 2026'!W1049-'[1]Contadores Por Turno 2026'!W1048</f>
        <v>0</v>
      </c>
      <c r="AX1047" s="107"/>
      <c r="AY1047" s="346">
        <f>('[1]Contadores Por Turno 2026'!AD1049-'[1]Contadores Por Turno 2026'!AD1048)</f>
        <v>0</v>
      </c>
      <c r="AZ1047" s="346">
        <f>('[1]Contadores Por Turno 2026'!S1049-'[1]Contadores Por Turno 2026'!S1048)/1000</f>
        <v>0</v>
      </c>
      <c r="BA1047" s="225"/>
      <c r="BB1047" s="4"/>
    </row>
    <row r="1048" spans="1:54" ht="15.75" thickBot="1" x14ac:dyDescent="0.3">
      <c r="A1048" s="27">
        <f>+A1047</f>
        <v>46371</v>
      </c>
      <c r="B1048" s="28">
        <v>3</v>
      </c>
      <c r="C1048" s="28">
        <v>51</v>
      </c>
      <c r="D1048" s="28">
        <v>15</v>
      </c>
      <c r="E1048" s="28">
        <v>0</v>
      </c>
      <c r="F1048" s="28">
        <v>0</v>
      </c>
      <c r="G1048" s="28"/>
      <c r="H10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48" s="28">
        <f>('[1]Contadores Por Turno 2026'!C1050-'[1]Contadores Por Turno 2026'!C1049)*10</f>
        <v>0</v>
      </c>
      <c r="J1048" s="61">
        <f>Tabla1[[#This Row],[ENTRADA RO 1 (m3)]]</f>
        <v>0</v>
      </c>
      <c r="K1048" s="61">
        <f>Tabla1[[#This Row],[RECHAZO ETAPA 1 (m3)]]</f>
        <v>0</v>
      </c>
      <c r="L1048" s="61">
        <f>Tabla1[[#This Row],[PERMEADO ETAPA 1  (m3)]]</f>
        <v>0</v>
      </c>
      <c r="M1048" s="60" t="e">
        <f>1-(Tabla1[[#This Row],[VOLUMEN ENVIADO A RO (m3)]]-Tabla1[[#This Row],[VOLUMEN ENVIADO PERMEADO RO (m3)]])/Tabla1[[#This Row],[VOLUMEN ENVIADO A RO (m3)]]</f>
        <v>#DIV/0!</v>
      </c>
      <c r="N1048" s="61">
        <f>('[1]Contadores Por Turno 2026'!N1050-'[1]Contadores Por Turno 2026'!N1049)/1000</f>
        <v>0</v>
      </c>
      <c r="O1048" s="61">
        <f>('[1]Contadores Por Turno 2026'!O1050-'[1]Contadores Por Turno 2026'!O1049)</f>
        <v>0</v>
      </c>
      <c r="P1048" s="61">
        <f>+Tabla1[[#This Row],[ENTRADA RO 1 (m3)]]-Tabla1[[#This Row],[PERMEADO ETAPA 1  (m3)]]</f>
        <v>0</v>
      </c>
      <c r="Q1048" s="60" t="e">
        <f>1-(Tabla1[[#This Row],[VOLUMEN ENVIADO A RO (m3)]]-Tabla1[[#This Row],[VOLUMEN ENVIADO PERMEADO RO (m3)]])/Tabla1[[#This Row],[VOLUMEN ENVIADO A RO (m3)]]</f>
        <v>#DIV/0!</v>
      </c>
      <c r="R1048" s="61">
        <v>0</v>
      </c>
      <c r="S1048" s="61">
        <v>0</v>
      </c>
      <c r="T1048" s="61">
        <v>0</v>
      </c>
      <c r="U1048" s="60" t="s">
        <v>18</v>
      </c>
      <c r="V1048" s="61">
        <f>Tabla1[[#This Row],[VOLUMEN ENVIADO PERMEADO RO (m3)]]</f>
        <v>0</v>
      </c>
      <c r="W1048" s="111">
        <f>Tabla1[[#This Row],[TOTAL CONSUMO AGUA LIMPIA PRODUCCIÓN (m3)]]+Tabla1[[#This Row],[TOTAL CONSUMO AGUA RECHAZO PRODUCCIÓN (m3)]]</f>
        <v>0</v>
      </c>
      <c r="X1048" s="111">
        <f>+Tabla1[[#This Row],[PERMEADO ETAPA 1  (m3)]]+Tabla1[[#This Row],[VOLUMEN  PTAP POTABLE (m3)2]]+Tabla1[[#This Row],[VOLUMEN CONSUMO ACUEDUCTO (m3)]]+Tabla1[[#This Row],[VOLUMEN CONSUMO CARROTANQUES (m3)]]</f>
        <v>0</v>
      </c>
      <c r="Y1048" s="111">
        <v>0</v>
      </c>
      <c r="Z1048" s="111">
        <v>573</v>
      </c>
      <c r="AA1048" s="111">
        <f>+Tabla1[[#This Row],[VOLUMEN CONSUMO AGUA LIMPIA TINTORERIA (m3)]]</f>
        <v>0</v>
      </c>
      <c r="AB1048" s="104" t="e">
        <f>Tabla1[[#This Row],[VOLUMEN CONSUMO AGUA LIMPIA TINTORERIA (m3)]]/Tabla1[[#This Row],[TOTAL CONSUMO AGUA PRODUCCIÓN (m3)]]</f>
        <v>#DIV/0!</v>
      </c>
      <c r="AC1048" s="111">
        <f>Tabla1[[#This Row],[TOTAL CONSUMO AGUA LIMPIA PRODUCCIÓN (m3)]]-Tabla1[[#This Row],[VOLUMEN CONSUMO AGUA LIMPIA LAVANDERIA (m3)]]</f>
        <v>0</v>
      </c>
      <c r="AD1048" s="111">
        <v>0</v>
      </c>
      <c r="AE1048" s="115"/>
      <c r="AF1048" s="115">
        <v>65</v>
      </c>
      <c r="AG1048" s="115">
        <v>45</v>
      </c>
      <c r="AH1048" s="115">
        <f>Tabla1[[#This Row],[VOLUMEN CONSUMO AGUA LIMPIA LAVANDERIA (m3)]]</f>
        <v>0</v>
      </c>
      <c r="AI1048" s="104" t="e">
        <f>Tabla1[[#This Row],[VOLUMEN CONSUMO AGUA LIMPIA LAVANDERIA (m3)]]/Tabla1[[#This Row],[TOTAL CONSUMO AGUA PRODUCCIÓN (m3)]]</f>
        <v>#DIV/0!</v>
      </c>
      <c r="AJ1048" s="115">
        <f>'[1]Contadores Por Turno 2026'!D1050-'[1]Contadores Por Turno 2026'!D1049</f>
        <v>0</v>
      </c>
      <c r="AK1048" s="115">
        <v>0</v>
      </c>
      <c r="AL1048" s="115"/>
      <c r="AM1048" s="115">
        <v>19</v>
      </c>
      <c r="AN1048" s="115">
        <v>0</v>
      </c>
      <c r="AO1048" s="220">
        <f>'[1]Contadores Por Turno 2026'!R1050-'[1]Contadores Por Turno 2026'!R1049</f>
        <v>0</v>
      </c>
      <c r="AP1048" s="114">
        <v>2.6627218934911268E-2</v>
      </c>
      <c r="AQ1048" s="220">
        <v>0</v>
      </c>
      <c r="AR1048" s="220">
        <v>8</v>
      </c>
      <c r="AS1048" s="115">
        <f>'[1]Contadores Por Turno 2026'!L1050-'[1]Contadores Por Turno 2026'!L1049</f>
        <v>0</v>
      </c>
      <c r="AT1048" s="220">
        <v>1</v>
      </c>
      <c r="AU1048" s="112">
        <f>'[1]Contadores Por Turno 2026'!U1050-'[1]Contadores Por Turno 2026'!U1049</f>
        <v>0</v>
      </c>
      <c r="AV1048" s="112">
        <f>'[1]Contadores Por Turno 2026'!V1050-'[1]Contadores Por Turno 2026'!V1049</f>
        <v>0</v>
      </c>
      <c r="AW1048" s="112">
        <f>'[1]Contadores Por Turno 2026'!W1050-'[1]Contadores Por Turno 2026'!W1049</f>
        <v>0</v>
      </c>
      <c r="AX1048" s="112"/>
      <c r="AY1048" s="112">
        <f>('[1]Contadores Por Turno 2026'!AD1050-'[1]Contadores Por Turno 2026'!AD1049)</f>
        <v>0</v>
      </c>
      <c r="AZ1048" s="112">
        <f>('[1]Contadores Por Turno 2026'!S1050-'[1]Contadores Por Turno 2026'!S1049)/1000</f>
        <v>0</v>
      </c>
      <c r="BA1048" s="225"/>
      <c r="BB1048" s="4"/>
    </row>
    <row r="1049" spans="1:54" ht="15.75" thickBot="1" x14ac:dyDescent="0.3">
      <c r="A1049" s="25">
        <f>+A1048+1</f>
        <v>46372</v>
      </c>
      <c r="B1049" s="26">
        <v>1</v>
      </c>
      <c r="C1049" s="26">
        <v>51</v>
      </c>
      <c r="D1049" s="26">
        <v>16</v>
      </c>
      <c r="E1049" s="26">
        <v>53</v>
      </c>
      <c r="F1049" s="26">
        <v>32</v>
      </c>
      <c r="G1049" s="26"/>
      <c r="H10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049" s="26">
        <f>('[1]Contadores Por Turno 2026'!C1051-'[1]Contadores Por Turno 2026'!C1050)*10</f>
        <v>0</v>
      </c>
      <c r="J1049" s="57">
        <f>Tabla1[[#This Row],[ENTRADA RO 1 (m3)]]</f>
        <v>0</v>
      </c>
      <c r="K1049" s="57">
        <f>Tabla1[[#This Row],[RECHAZO ETAPA 1 (m3)]]</f>
        <v>0</v>
      </c>
      <c r="L1049" s="57">
        <f>Tabla1[[#This Row],[PERMEADO ETAPA 1  (m3)]]</f>
        <v>0</v>
      </c>
      <c r="M1049" s="56" t="e">
        <f>1-(Tabla1[[#This Row],[VOLUMEN ENVIADO A RO (m3)]]-Tabla1[[#This Row],[VOLUMEN ENVIADO PERMEADO RO (m3)]])/Tabla1[[#This Row],[VOLUMEN ENVIADO A RO (m3)]]</f>
        <v>#DIV/0!</v>
      </c>
      <c r="N1049" s="57">
        <f>('[1]Contadores Por Turno 2026'!N1051-'[1]Contadores Por Turno 2026'!N1050)/1000</f>
        <v>0</v>
      </c>
      <c r="O1049" s="57">
        <f>('[1]Contadores Por Turno 2026'!O1051-'[1]Contadores Por Turno 2026'!O1050)</f>
        <v>0</v>
      </c>
      <c r="P1049" s="57">
        <f>+Tabla1[[#This Row],[ENTRADA RO 1 (m3)]]-Tabla1[[#This Row],[PERMEADO ETAPA 1  (m3)]]</f>
        <v>0</v>
      </c>
      <c r="Q1049" s="56" t="e">
        <f>1-(Tabla1[[#This Row],[VOLUMEN ENVIADO A RO (m3)]]-Tabla1[[#This Row],[VOLUMEN ENVIADO PERMEADO RO (m3)]])/Tabla1[[#This Row],[VOLUMEN ENVIADO A RO (m3)]]</f>
        <v>#DIV/0!</v>
      </c>
      <c r="R1049" s="57">
        <v>0</v>
      </c>
      <c r="S1049" s="57">
        <v>0</v>
      </c>
      <c r="T1049" s="57">
        <v>0</v>
      </c>
      <c r="U1049" s="56" t="s">
        <v>18</v>
      </c>
      <c r="V1049" s="57">
        <f>Tabla1[[#This Row],[VOLUMEN ENVIADO PERMEADO RO (m3)]]</f>
        <v>0</v>
      </c>
      <c r="W1049" s="101">
        <f>Tabla1[[#This Row],[TOTAL CONSUMO AGUA LIMPIA PRODUCCIÓN (m3)]]+Tabla1[[#This Row],[TOTAL CONSUMO AGUA RECHAZO PRODUCCIÓN (m3)]]</f>
        <v>-21</v>
      </c>
      <c r="X1049" s="101">
        <f>+Tabla1[[#This Row],[PERMEADO ETAPA 1  (m3)]]+Tabla1[[#This Row],[VOLUMEN  PTAP POTABLE (m3)2]]+Tabla1[[#This Row],[VOLUMEN CONSUMO ACUEDUCTO (m3)]]+Tabla1[[#This Row],[VOLUMEN CONSUMO CARROTANQUES (m3)]]</f>
        <v>-21</v>
      </c>
      <c r="Y1049" s="101">
        <v>0</v>
      </c>
      <c r="Z1049" s="101">
        <v>619</v>
      </c>
      <c r="AA1049" s="101">
        <f>+Tabla1[[#This Row],[VOLUMEN CONSUMO AGUA LIMPIA TINTORERIA (m3)]]</f>
        <v>-21</v>
      </c>
      <c r="AB1049" s="104">
        <f>Tabla1[[#This Row],[VOLUMEN CONSUMO AGUA LIMPIA TINTORERIA (m3)]]/Tabla1[[#This Row],[TOTAL CONSUMO AGUA PRODUCCIÓN (m3)]]</f>
        <v>1</v>
      </c>
      <c r="AC1049" s="101">
        <f>Tabla1[[#This Row],[TOTAL CONSUMO AGUA LIMPIA PRODUCCIÓN (m3)]]-Tabla1[[#This Row],[VOLUMEN CONSUMO AGUA LIMPIA LAVANDERIA (m3)]]</f>
        <v>-21</v>
      </c>
      <c r="AD1049" s="101">
        <v>0</v>
      </c>
      <c r="AE1049" s="105"/>
      <c r="AF1049" s="105">
        <v>65</v>
      </c>
      <c r="AG1049" s="105">
        <v>45</v>
      </c>
      <c r="AH1049" s="105">
        <f>Tabla1[[#This Row],[VOLUMEN CONSUMO AGUA LIMPIA LAVANDERIA (m3)]]</f>
        <v>0</v>
      </c>
      <c r="AI1049" s="104">
        <f>Tabla1[[#This Row],[VOLUMEN CONSUMO AGUA LIMPIA LAVANDERIA (m3)]]/Tabla1[[#This Row],[TOTAL CONSUMO AGUA PRODUCCIÓN (m3)]]</f>
        <v>0</v>
      </c>
      <c r="AJ1049" s="105">
        <f>'[1]Contadores Por Turno 2026'!D1051-'[1]Contadores Por Turno 2026'!D1050</f>
        <v>0</v>
      </c>
      <c r="AK1049" s="105">
        <v>0</v>
      </c>
      <c r="AL1049" s="105"/>
      <c r="AM1049" s="105">
        <v>19</v>
      </c>
      <c r="AN1049" s="105">
        <v>0</v>
      </c>
      <c r="AO1049" s="218">
        <f>'[1]Contadores Por Turno 2026'!R1051-'[1]Contadores Por Turno 2026'!R1050</f>
        <v>0</v>
      </c>
      <c r="AP1049" s="104">
        <v>2.6717557251908386E-2</v>
      </c>
      <c r="AQ1049" s="218">
        <v>0</v>
      </c>
      <c r="AR1049" s="218">
        <v>8</v>
      </c>
      <c r="AS1049" s="105">
        <f>'[1]Contadores Por Turno 2026'!L1051-'[1]Contadores Por Turno 2026'!L1050</f>
        <v>0</v>
      </c>
      <c r="AT1049" s="218">
        <v>2</v>
      </c>
      <c r="AU1049" s="102">
        <f>'[1]Contadores Por Turno 2026'!U1051-'[1]Contadores Por Turno 2026'!U1050</f>
        <v>0</v>
      </c>
      <c r="AV1049" s="102">
        <f>'[1]Contadores Por Turno 2026'!V1051-'[1]Contadores Por Turno 2026'!V1050</f>
        <v>0</v>
      </c>
      <c r="AW1049" s="102">
        <f>'[1]Contadores Por Turno 2026'!W1051-'[1]Contadores Por Turno 2026'!W1050</f>
        <v>0</v>
      </c>
      <c r="AX1049" s="102"/>
      <c r="AY1049" s="345">
        <f>('[1]Contadores Por Turno 2026'!AD1051-'[1]Contadores Por Turno 2026'!AD1050)</f>
        <v>0</v>
      </c>
      <c r="AZ1049" s="345">
        <f>('[1]Contadores Por Turno 2026'!S1051-'[1]Contadores Por Turno 2026'!S1050)/1000</f>
        <v>0</v>
      </c>
      <c r="BA1049" s="225"/>
      <c r="BB1049" s="4"/>
    </row>
    <row r="1050" spans="1:54" ht="15.75" thickBot="1" x14ac:dyDescent="0.3">
      <c r="A1050" s="23">
        <f>+A1049</f>
        <v>46372</v>
      </c>
      <c r="B1050" s="17">
        <v>2</v>
      </c>
      <c r="C1050" s="17">
        <v>51</v>
      </c>
      <c r="D1050" s="17">
        <v>16</v>
      </c>
      <c r="E1050" s="17">
        <v>104</v>
      </c>
      <c r="F1050" s="17">
        <v>73</v>
      </c>
      <c r="H10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50" s="17">
        <f>('[1]Contadores Por Turno 2026'!C1052-'[1]Contadores Por Turno 2026'!C1051)*10</f>
        <v>0</v>
      </c>
      <c r="J1050" s="59">
        <f>Tabla1[[#This Row],[ENTRADA RO 1 (m3)]]</f>
        <v>0</v>
      </c>
      <c r="K1050" s="59">
        <f>Tabla1[[#This Row],[RECHAZO ETAPA 1 (m3)]]</f>
        <v>0</v>
      </c>
      <c r="L1050" s="59">
        <f>Tabla1[[#This Row],[PERMEADO ETAPA 1  (m3)]]</f>
        <v>0</v>
      </c>
      <c r="M1050" s="58" t="e">
        <f>1-(Tabla1[[#This Row],[VOLUMEN ENVIADO A RO (m3)]]-Tabla1[[#This Row],[VOLUMEN ENVIADO PERMEADO RO (m3)]])/Tabla1[[#This Row],[VOLUMEN ENVIADO A RO (m3)]]</f>
        <v>#DIV/0!</v>
      </c>
      <c r="N1050" s="59">
        <f>('[1]Contadores Por Turno 2026'!N1052-'[1]Contadores Por Turno 2026'!N1051)/1000</f>
        <v>0</v>
      </c>
      <c r="O1050" s="59">
        <f>('[1]Contadores Por Turno 2026'!O1052-'[1]Contadores Por Turno 2026'!O1051)</f>
        <v>0</v>
      </c>
      <c r="P1050" s="59">
        <f>+Tabla1[[#This Row],[ENTRADA RO 1 (m3)]]-Tabla1[[#This Row],[PERMEADO ETAPA 1  (m3)]]</f>
        <v>0</v>
      </c>
      <c r="Q1050" s="58" t="e">
        <f>1-(Tabla1[[#This Row],[VOLUMEN ENVIADO A RO (m3)]]-Tabla1[[#This Row],[VOLUMEN ENVIADO PERMEADO RO (m3)]])/Tabla1[[#This Row],[VOLUMEN ENVIADO A RO (m3)]]</f>
        <v>#DIV/0!</v>
      </c>
      <c r="R1050" s="59">
        <v>0</v>
      </c>
      <c r="S1050" s="59">
        <v>0</v>
      </c>
      <c r="T1050" s="59">
        <v>0</v>
      </c>
      <c r="U1050" s="58" t="s">
        <v>18</v>
      </c>
      <c r="V1050" s="59">
        <f>Tabla1[[#This Row],[VOLUMEN ENVIADO PERMEADO RO (m3)]]</f>
        <v>0</v>
      </c>
      <c r="W1050" s="106">
        <f>Tabla1[[#This Row],[TOTAL CONSUMO AGUA LIMPIA PRODUCCIÓN (m3)]]+Tabla1[[#This Row],[TOTAL CONSUMO AGUA RECHAZO PRODUCCIÓN (m3)]]</f>
        <v>-31</v>
      </c>
      <c r="X1050" s="106">
        <f>+Tabla1[[#This Row],[PERMEADO ETAPA 1  (m3)]]+Tabla1[[#This Row],[VOLUMEN  PTAP POTABLE (m3)2]]+Tabla1[[#This Row],[VOLUMEN CONSUMO ACUEDUCTO (m3)]]+Tabla1[[#This Row],[VOLUMEN CONSUMO CARROTANQUES (m3)]]</f>
        <v>-31</v>
      </c>
      <c r="Y1050" s="106">
        <v>0</v>
      </c>
      <c r="Z1050" s="106">
        <v>673</v>
      </c>
      <c r="AA1050" s="106">
        <f>+Tabla1[[#This Row],[VOLUMEN CONSUMO AGUA LIMPIA TINTORERIA (m3)]]</f>
        <v>-31</v>
      </c>
      <c r="AB1050" s="104">
        <f>Tabla1[[#This Row],[VOLUMEN CONSUMO AGUA LIMPIA TINTORERIA (m3)]]/Tabla1[[#This Row],[TOTAL CONSUMO AGUA PRODUCCIÓN (m3)]]</f>
        <v>1</v>
      </c>
      <c r="AC1050" s="106">
        <f>Tabla1[[#This Row],[TOTAL CONSUMO AGUA LIMPIA PRODUCCIÓN (m3)]]-Tabla1[[#This Row],[VOLUMEN CONSUMO AGUA LIMPIA LAVANDERIA (m3)]]</f>
        <v>-31</v>
      </c>
      <c r="AD1050" s="106">
        <v>0</v>
      </c>
      <c r="AE1050" s="110"/>
      <c r="AF1050" s="110">
        <v>65</v>
      </c>
      <c r="AG1050" s="110">
        <v>45</v>
      </c>
      <c r="AH1050" s="110">
        <f>Tabla1[[#This Row],[VOLUMEN CONSUMO AGUA LIMPIA LAVANDERIA (m3)]]</f>
        <v>0</v>
      </c>
      <c r="AI1050" s="104">
        <f>Tabla1[[#This Row],[VOLUMEN CONSUMO AGUA LIMPIA LAVANDERIA (m3)]]/Tabla1[[#This Row],[TOTAL CONSUMO AGUA PRODUCCIÓN (m3)]]</f>
        <v>0</v>
      </c>
      <c r="AJ1050" s="110">
        <f>'[1]Contadores Por Turno 2026'!D1052-'[1]Contadores Por Turno 2026'!D1051</f>
        <v>0</v>
      </c>
      <c r="AK1050" s="110">
        <v>0</v>
      </c>
      <c r="AL1050" s="110"/>
      <c r="AM1050" s="110">
        <v>19</v>
      </c>
      <c r="AN1050" s="110">
        <v>0</v>
      </c>
      <c r="AO1050" s="219">
        <f>'[1]Contadores Por Turno 2026'!R1052-'[1]Contadores Por Turno 2026'!R1051</f>
        <v>0</v>
      </c>
      <c r="AP1050" s="109">
        <v>3.4734917733089565E-2</v>
      </c>
      <c r="AQ1050" s="219">
        <v>750</v>
      </c>
      <c r="AR1050" s="219">
        <v>8</v>
      </c>
      <c r="AS1050" s="110">
        <f>'[1]Contadores Por Turno 2026'!L1052-'[1]Contadores Por Turno 2026'!L1051</f>
        <v>0</v>
      </c>
      <c r="AT1050" s="219">
        <v>5</v>
      </c>
      <c r="AU1050" s="107">
        <f>'[1]Contadores Por Turno 2026'!U1052-'[1]Contadores Por Turno 2026'!U1051</f>
        <v>0</v>
      </c>
      <c r="AV1050" s="107">
        <f>'[1]Contadores Por Turno 2026'!V1052-'[1]Contadores Por Turno 2026'!V1051</f>
        <v>0</v>
      </c>
      <c r="AW1050" s="107">
        <f>'[1]Contadores Por Turno 2026'!W1052-'[1]Contadores Por Turno 2026'!W1051</f>
        <v>0</v>
      </c>
      <c r="AX1050" s="107"/>
      <c r="AY1050" s="346">
        <f>('[1]Contadores Por Turno 2026'!AD1052-'[1]Contadores Por Turno 2026'!AD1051)</f>
        <v>0</v>
      </c>
      <c r="AZ1050" s="346">
        <f>('[1]Contadores Por Turno 2026'!S1052-'[1]Contadores Por Turno 2026'!S1051)/1000</f>
        <v>0</v>
      </c>
      <c r="BA1050" s="225"/>
      <c r="BB1050" s="4"/>
    </row>
    <row r="1051" spans="1:54" ht="15.75" thickBot="1" x14ac:dyDescent="0.3">
      <c r="A1051" s="27">
        <f>+A1050</f>
        <v>46372</v>
      </c>
      <c r="B1051" s="28">
        <v>3</v>
      </c>
      <c r="C1051" s="28">
        <v>51</v>
      </c>
      <c r="D1051" s="28">
        <v>16</v>
      </c>
      <c r="E1051" s="28">
        <v>105</v>
      </c>
      <c r="F1051" s="28">
        <v>63</v>
      </c>
      <c r="G1051" s="28"/>
      <c r="H10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-105</v>
      </c>
      <c r="I1051" s="28">
        <f>('[1]Contadores Por Turno 2026'!C1053-'[1]Contadores Por Turno 2026'!C1052)*10</f>
        <v>0</v>
      </c>
      <c r="J1051" s="61">
        <f>Tabla1[[#This Row],[ENTRADA RO 1 (m3)]]</f>
        <v>0</v>
      </c>
      <c r="K1051" s="61">
        <f>Tabla1[[#This Row],[RECHAZO ETAPA 1 (m3)]]</f>
        <v>0</v>
      </c>
      <c r="L1051" s="61">
        <f>Tabla1[[#This Row],[PERMEADO ETAPA 1  (m3)]]</f>
        <v>0</v>
      </c>
      <c r="M1051" s="60" t="e">
        <f>1-(Tabla1[[#This Row],[VOLUMEN ENVIADO A RO (m3)]]-Tabla1[[#This Row],[VOLUMEN ENVIADO PERMEADO RO (m3)]])/Tabla1[[#This Row],[VOLUMEN ENVIADO A RO (m3)]]</f>
        <v>#DIV/0!</v>
      </c>
      <c r="N1051" s="61">
        <f>('[1]Contadores Por Turno 2026'!N1053-'[1]Contadores Por Turno 2026'!N1052)/1000</f>
        <v>0</v>
      </c>
      <c r="O1051" s="61">
        <f>('[1]Contadores Por Turno 2026'!O1053-'[1]Contadores Por Turno 2026'!O1052)</f>
        <v>0</v>
      </c>
      <c r="P1051" s="61">
        <f>+Tabla1[[#This Row],[ENTRADA RO 1 (m3)]]-Tabla1[[#This Row],[PERMEADO ETAPA 1  (m3)]]</f>
        <v>0</v>
      </c>
      <c r="Q1051" s="60" t="e">
        <f>1-(Tabla1[[#This Row],[VOLUMEN ENVIADO A RO (m3)]]-Tabla1[[#This Row],[VOLUMEN ENVIADO PERMEADO RO (m3)]])/Tabla1[[#This Row],[VOLUMEN ENVIADO A RO (m3)]]</f>
        <v>#DIV/0!</v>
      </c>
      <c r="R1051" s="61">
        <v>0</v>
      </c>
      <c r="S1051" s="61">
        <v>0</v>
      </c>
      <c r="T1051" s="61">
        <v>0</v>
      </c>
      <c r="U1051" s="60" t="s">
        <v>18</v>
      </c>
      <c r="V1051" s="61">
        <f>Tabla1[[#This Row],[VOLUMEN ENVIADO PERMEADO RO (m3)]]</f>
        <v>0</v>
      </c>
      <c r="W1051" s="111">
        <f>Tabla1[[#This Row],[TOTAL CONSUMO AGUA LIMPIA PRODUCCIÓN (m3)]]+Tabla1[[#This Row],[TOTAL CONSUMO AGUA RECHAZO PRODUCCIÓN (m3)]]</f>
        <v>-42</v>
      </c>
      <c r="X1051" s="111">
        <f>+Tabla1[[#This Row],[PERMEADO ETAPA 1  (m3)]]+Tabla1[[#This Row],[VOLUMEN  PTAP POTABLE (m3)2]]+Tabla1[[#This Row],[VOLUMEN CONSUMO ACUEDUCTO (m3)]]+Tabla1[[#This Row],[VOLUMEN CONSUMO CARROTANQUES (m3)]]</f>
        <v>-42</v>
      </c>
      <c r="Y1051" s="111">
        <v>0</v>
      </c>
      <c r="Z1051" s="111">
        <v>608</v>
      </c>
      <c r="AA1051" s="111">
        <f>+Tabla1[[#This Row],[VOLUMEN CONSUMO AGUA LIMPIA TINTORERIA (m3)]]</f>
        <v>-42</v>
      </c>
      <c r="AB1051" s="104">
        <f>Tabla1[[#This Row],[VOLUMEN CONSUMO AGUA LIMPIA TINTORERIA (m3)]]/Tabla1[[#This Row],[TOTAL CONSUMO AGUA PRODUCCIÓN (m3)]]</f>
        <v>1</v>
      </c>
      <c r="AC1051" s="111">
        <f>Tabla1[[#This Row],[TOTAL CONSUMO AGUA LIMPIA PRODUCCIÓN (m3)]]-Tabla1[[#This Row],[VOLUMEN CONSUMO AGUA LIMPIA LAVANDERIA (m3)]]</f>
        <v>-42</v>
      </c>
      <c r="AD1051" s="111">
        <v>0</v>
      </c>
      <c r="AE1051" s="115"/>
      <c r="AF1051" s="115">
        <v>65</v>
      </c>
      <c r="AG1051" s="115">
        <v>45</v>
      </c>
      <c r="AH1051" s="115">
        <f>Tabla1[[#This Row],[VOLUMEN CONSUMO AGUA LIMPIA LAVANDERIA (m3)]]</f>
        <v>0</v>
      </c>
      <c r="AI1051" s="104">
        <f>Tabla1[[#This Row],[VOLUMEN CONSUMO AGUA LIMPIA LAVANDERIA (m3)]]/Tabla1[[#This Row],[TOTAL CONSUMO AGUA PRODUCCIÓN (m3)]]</f>
        <v>0</v>
      </c>
      <c r="AJ1051" s="115">
        <f>'[1]Contadores Por Turno 2026'!D1053-'[1]Contadores Por Turno 2026'!D1052</f>
        <v>0</v>
      </c>
      <c r="AK1051" s="115">
        <v>0</v>
      </c>
      <c r="AL1051" s="115"/>
      <c r="AM1051" s="115">
        <v>19</v>
      </c>
      <c r="AN1051" s="115">
        <v>0</v>
      </c>
      <c r="AO1051" s="220">
        <f>'[1]Contadores Por Turno 2026'!R1053-'[1]Contadores Por Turno 2026'!R1052</f>
        <v>0</v>
      </c>
      <c r="AP1051" s="114">
        <v>3.3962264150943389E-2</v>
      </c>
      <c r="AQ1051" s="220">
        <v>0</v>
      </c>
      <c r="AR1051" s="220">
        <v>8</v>
      </c>
      <c r="AS1051" s="115">
        <f>'[1]Contadores Por Turno 2026'!L1053-'[1]Contadores Por Turno 2026'!L1052</f>
        <v>0</v>
      </c>
      <c r="AT1051" s="220">
        <v>5</v>
      </c>
      <c r="AU1051" s="112">
        <f>'[1]Contadores Por Turno 2026'!U1053-'[1]Contadores Por Turno 2026'!U1052</f>
        <v>0</v>
      </c>
      <c r="AV1051" s="112">
        <f>'[1]Contadores Por Turno 2026'!V1053-'[1]Contadores Por Turno 2026'!V1052</f>
        <v>0</v>
      </c>
      <c r="AW1051" s="112">
        <f>'[1]Contadores Por Turno 2026'!W1053-'[1]Contadores Por Turno 2026'!W1052</f>
        <v>0</v>
      </c>
      <c r="AX1051" s="112"/>
      <c r="AY1051" s="112">
        <f>('[1]Contadores Por Turno 2026'!AD1053-'[1]Contadores Por Turno 2026'!AD1052)</f>
        <v>0</v>
      </c>
      <c r="AZ1051" s="112">
        <f>('[1]Contadores Por Turno 2026'!S1053-'[1]Contadores Por Turno 2026'!S1052)/1000</f>
        <v>0</v>
      </c>
      <c r="BA1051" s="225"/>
      <c r="BB1051" s="4"/>
    </row>
    <row r="1052" spans="1:54" ht="15.75" thickBot="1" x14ac:dyDescent="0.3">
      <c r="A1052" s="25">
        <f>+A1051+1</f>
        <v>46373</v>
      </c>
      <c r="B1052" s="26">
        <v>1</v>
      </c>
      <c r="C1052" s="26">
        <v>51</v>
      </c>
      <c r="D1052" s="26">
        <v>17</v>
      </c>
      <c r="E1052" s="26">
        <v>109</v>
      </c>
      <c r="F1052" s="26">
        <v>68</v>
      </c>
      <c r="G1052" s="26"/>
      <c r="H10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-109</v>
      </c>
      <c r="I1052" s="26">
        <f>('[1]Contadores Por Turno 2026'!C1054-'[1]Contadores Por Turno 2026'!C1053)*10</f>
        <v>0</v>
      </c>
      <c r="J1052" s="57">
        <f>Tabla1[[#This Row],[ENTRADA RO 1 (m3)]]</f>
        <v>0</v>
      </c>
      <c r="K1052" s="57">
        <f>Tabla1[[#This Row],[RECHAZO ETAPA 1 (m3)]]</f>
        <v>0</v>
      </c>
      <c r="L1052" s="57">
        <f>Tabla1[[#This Row],[PERMEADO ETAPA 1  (m3)]]</f>
        <v>0</v>
      </c>
      <c r="M1052" s="56" t="e">
        <f>1-(Tabla1[[#This Row],[VOLUMEN ENVIADO A RO (m3)]]-Tabla1[[#This Row],[VOLUMEN ENVIADO PERMEADO RO (m3)]])/Tabla1[[#This Row],[VOLUMEN ENVIADO A RO (m3)]]</f>
        <v>#DIV/0!</v>
      </c>
      <c r="N1052" s="57">
        <f>('[1]Contadores Por Turno 2026'!N1054-'[1]Contadores Por Turno 2026'!N1053)/1000</f>
        <v>0</v>
      </c>
      <c r="O1052" s="57">
        <f>('[1]Contadores Por Turno 2026'!O1054-'[1]Contadores Por Turno 2026'!O1053)</f>
        <v>0</v>
      </c>
      <c r="P1052" s="57">
        <f>+Tabla1[[#This Row],[ENTRADA RO 1 (m3)]]-Tabla1[[#This Row],[PERMEADO ETAPA 1  (m3)]]</f>
        <v>0</v>
      </c>
      <c r="Q1052" s="56" t="e">
        <f>1-(Tabla1[[#This Row],[VOLUMEN ENVIADO A RO (m3)]]-Tabla1[[#This Row],[VOLUMEN ENVIADO PERMEADO RO (m3)]])/Tabla1[[#This Row],[VOLUMEN ENVIADO A RO (m3)]]</f>
        <v>#DIV/0!</v>
      </c>
      <c r="R1052" s="57">
        <v>0</v>
      </c>
      <c r="S1052" s="57">
        <v>0</v>
      </c>
      <c r="T1052" s="57">
        <v>0</v>
      </c>
      <c r="U1052" s="56" t="s">
        <v>18</v>
      </c>
      <c r="V1052" s="57">
        <f>Tabla1[[#This Row],[VOLUMEN ENVIADO PERMEADO RO (m3)]]</f>
        <v>0</v>
      </c>
      <c r="W1052" s="101">
        <f>Tabla1[[#This Row],[TOTAL CONSUMO AGUA LIMPIA PRODUCCIÓN (m3)]]+Tabla1[[#This Row],[TOTAL CONSUMO AGUA RECHAZO PRODUCCIÓN (m3)]]</f>
        <v>-41</v>
      </c>
      <c r="X1052" s="101">
        <f>+Tabla1[[#This Row],[PERMEADO ETAPA 1  (m3)]]+Tabla1[[#This Row],[VOLUMEN  PTAP POTABLE (m3)2]]+Tabla1[[#This Row],[VOLUMEN CONSUMO ACUEDUCTO (m3)]]+Tabla1[[#This Row],[VOLUMEN CONSUMO CARROTANQUES (m3)]]</f>
        <v>-41</v>
      </c>
      <c r="Y1052" s="101">
        <v>0</v>
      </c>
      <c r="Z1052" s="101">
        <v>382</v>
      </c>
      <c r="AA1052" s="101">
        <f>+Tabla1[[#This Row],[VOLUMEN CONSUMO AGUA LIMPIA TINTORERIA (m3)]]</f>
        <v>-41</v>
      </c>
      <c r="AB1052" s="104">
        <f>Tabla1[[#This Row],[VOLUMEN CONSUMO AGUA LIMPIA TINTORERIA (m3)]]/Tabla1[[#This Row],[TOTAL CONSUMO AGUA PRODUCCIÓN (m3)]]</f>
        <v>1</v>
      </c>
      <c r="AC1052" s="101">
        <f>Tabla1[[#This Row],[TOTAL CONSUMO AGUA LIMPIA PRODUCCIÓN (m3)]]-Tabla1[[#This Row],[VOLUMEN CONSUMO AGUA LIMPIA LAVANDERIA (m3)]]</f>
        <v>-41</v>
      </c>
      <c r="AD1052" s="101">
        <v>0</v>
      </c>
      <c r="AE1052" s="105"/>
      <c r="AF1052" s="105">
        <v>65</v>
      </c>
      <c r="AG1052" s="105">
        <v>45</v>
      </c>
      <c r="AH1052" s="105">
        <f>Tabla1[[#This Row],[VOLUMEN CONSUMO AGUA LIMPIA LAVANDERIA (m3)]]</f>
        <v>0</v>
      </c>
      <c r="AI1052" s="104">
        <f>Tabla1[[#This Row],[VOLUMEN CONSUMO AGUA LIMPIA LAVANDERIA (m3)]]/Tabla1[[#This Row],[TOTAL CONSUMO AGUA PRODUCCIÓN (m3)]]</f>
        <v>0</v>
      </c>
      <c r="AJ1052" s="105">
        <f>'[1]Contadores Por Turno 2026'!D1054-'[1]Contadores Por Turno 2026'!D1053</f>
        <v>0</v>
      </c>
      <c r="AK1052" s="105">
        <v>0</v>
      </c>
      <c r="AL1052" s="105"/>
      <c r="AM1052" s="105">
        <v>19</v>
      </c>
      <c r="AN1052" s="105">
        <v>0</v>
      </c>
      <c r="AO1052" s="218">
        <f>'[1]Contadores Por Turno 2026'!R1054-'[1]Contadores Por Turno 2026'!R1053</f>
        <v>0</v>
      </c>
      <c r="AP1052" s="104">
        <v>2.732240437158473E-2</v>
      </c>
      <c r="AQ1052" s="218">
        <v>0</v>
      </c>
      <c r="AR1052" s="218">
        <v>8</v>
      </c>
      <c r="AS1052" s="105">
        <f>'[1]Contadores Por Turno 2026'!L1054-'[1]Contadores Por Turno 2026'!L1053</f>
        <v>0</v>
      </c>
      <c r="AT1052" s="218">
        <v>6</v>
      </c>
      <c r="AU1052" s="102">
        <f>'[1]Contadores Por Turno 2026'!U1054-'[1]Contadores Por Turno 2026'!U1053</f>
        <v>0</v>
      </c>
      <c r="AV1052" s="102">
        <f>'[1]Contadores Por Turno 2026'!V1054-'[1]Contadores Por Turno 2026'!V1053</f>
        <v>0</v>
      </c>
      <c r="AW1052" s="102">
        <f>'[1]Contadores Por Turno 2026'!W1054-'[1]Contadores Por Turno 2026'!W1053</f>
        <v>0</v>
      </c>
      <c r="AX1052" s="102"/>
      <c r="AY1052" s="345">
        <f>('[1]Contadores Por Turno 2026'!AD1054-'[1]Contadores Por Turno 2026'!AD1053)</f>
        <v>0</v>
      </c>
      <c r="AZ1052" s="345">
        <f>('[1]Contadores Por Turno 2026'!S1054-'[1]Contadores Por Turno 2026'!S1053)/1000</f>
        <v>0</v>
      </c>
      <c r="BA1052" s="225"/>
      <c r="BB1052" s="4"/>
    </row>
    <row r="1053" spans="1:54" ht="15.75" thickBot="1" x14ac:dyDescent="0.3">
      <c r="A1053" s="23">
        <f>+A1052</f>
        <v>46373</v>
      </c>
      <c r="B1053" s="17">
        <v>2</v>
      </c>
      <c r="C1053" s="17">
        <v>51</v>
      </c>
      <c r="D1053" s="17">
        <v>17</v>
      </c>
      <c r="E1053" s="17">
        <v>120</v>
      </c>
      <c r="F1053" s="17">
        <v>77</v>
      </c>
      <c r="H10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53" s="17">
        <f>('[1]Contadores Por Turno 2026'!C1055-'[1]Contadores Por Turno 2026'!C1054)*10</f>
        <v>0</v>
      </c>
      <c r="J1053" s="59">
        <f>Tabla1[[#This Row],[ENTRADA RO 1 (m3)]]</f>
        <v>0</v>
      </c>
      <c r="K1053" s="59">
        <f>Tabla1[[#This Row],[RECHAZO ETAPA 1 (m3)]]</f>
        <v>0</v>
      </c>
      <c r="L1053" s="59">
        <f>Tabla1[[#This Row],[PERMEADO ETAPA 1  (m3)]]</f>
        <v>0</v>
      </c>
      <c r="M1053" s="58" t="e">
        <f>1-(Tabla1[[#This Row],[VOLUMEN ENVIADO A RO (m3)]]-Tabla1[[#This Row],[VOLUMEN ENVIADO PERMEADO RO (m3)]])/Tabla1[[#This Row],[VOLUMEN ENVIADO A RO (m3)]]</f>
        <v>#DIV/0!</v>
      </c>
      <c r="N1053" s="59">
        <f>('[1]Contadores Por Turno 2026'!N1055-'[1]Contadores Por Turno 2026'!N1054)/1000</f>
        <v>0</v>
      </c>
      <c r="O1053" s="59">
        <f>('[1]Contadores Por Turno 2026'!O1055-'[1]Contadores Por Turno 2026'!O1054)</f>
        <v>0</v>
      </c>
      <c r="P1053" s="59">
        <f>+Tabla1[[#This Row],[ENTRADA RO 1 (m3)]]-Tabla1[[#This Row],[PERMEADO ETAPA 1  (m3)]]</f>
        <v>0</v>
      </c>
      <c r="Q1053" s="58" t="e">
        <f>1-(Tabla1[[#This Row],[VOLUMEN ENVIADO A RO (m3)]]-Tabla1[[#This Row],[VOLUMEN ENVIADO PERMEADO RO (m3)]])/Tabla1[[#This Row],[VOLUMEN ENVIADO A RO (m3)]]</f>
        <v>#DIV/0!</v>
      </c>
      <c r="R1053" s="59">
        <v>0</v>
      </c>
      <c r="S1053" s="59">
        <v>0</v>
      </c>
      <c r="T1053" s="59">
        <v>0</v>
      </c>
      <c r="U1053" s="58" t="s">
        <v>18</v>
      </c>
      <c r="V1053" s="59">
        <f>Tabla1[[#This Row],[VOLUMEN ENVIADO PERMEADO RO (m3)]]</f>
        <v>0</v>
      </c>
      <c r="W1053" s="106">
        <f>Tabla1[[#This Row],[TOTAL CONSUMO AGUA LIMPIA PRODUCCIÓN (m3)]]+Tabla1[[#This Row],[TOTAL CONSUMO AGUA RECHAZO PRODUCCIÓN (m3)]]</f>
        <v>-43</v>
      </c>
      <c r="X1053" s="106">
        <f>+Tabla1[[#This Row],[PERMEADO ETAPA 1  (m3)]]+Tabla1[[#This Row],[VOLUMEN  PTAP POTABLE (m3)2]]+Tabla1[[#This Row],[VOLUMEN CONSUMO ACUEDUCTO (m3)]]+Tabla1[[#This Row],[VOLUMEN CONSUMO CARROTANQUES (m3)]]</f>
        <v>-43</v>
      </c>
      <c r="Y1053" s="106">
        <v>0</v>
      </c>
      <c r="Z1053" s="106">
        <v>446</v>
      </c>
      <c r="AA1053" s="106">
        <f>+Tabla1[[#This Row],[VOLUMEN CONSUMO AGUA LIMPIA TINTORERIA (m3)]]</f>
        <v>-43</v>
      </c>
      <c r="AB1053" s="104">
        <f>Tabla1[[#This Row],[VOLUMEN CONSUMO AGUA LIMPIA TINTORERIA (m3)]]/Tabla1[[#This Row],[TOTAL CONSUMO AGUA PRODUCCIÓN (m3)]]</f>
        <v>1</v>
      </c>
      <c r="AC1053" s="106">
        <f>Tabla1[[#This Row],[TOTAL CONSUMO AGUA LIMPIA PRODUCCIÓN (m3)]]-Tabla1[[#This Row],[VOLUMEN CONSUMO AGUA LIMPIA LAVANDERIA (m3)]]</f>
        <v>-43</v>
      </c>
      <c r="AD1053" s="106">
        <v>0</v>
      </c>
      <c r="AE1053" s="110"/>
      <c r="AF1053" s="110">
        <v>65</v>
      </c>
      <c r="AG1053" s="110">
        <v>45</v>
      </c>
      <c r="AH1053" s="110">
        <f>Tabla1[[#This Row],[VOLUMEN CONSUMO AGUA LIMPIA LAVANDERIA (m3)]]</f>
        <v>0</v>
      </c>
      <c r="AI1053" s="104">
        <f>Tabla1[[#This Row],[VOLUMEN CONSUMO AGUA LIMPIA LAVANDERIA (m3)]]/Tabla1[[#This Row],[TOTAL CONSUMO AGUA PRODUCCIÓN (m3)]]</f>
        <v>0</v>
      </c>
      <c r="AJ1053" s="110">
        <f>'[1]Contadores Por Turno 2026'!D1055-'[1]Contadores Por Turno 2026'!D1054</f>
        <v>0</v>
      </c>
      <c r="AK1053" s="110">
        <v>0</v>
      </c>
      <c r="AL1053" s="110"/>
      <c r="AM1053" s="110">
        <v>19</v>
      </c>
      <c r="AN1053" s="110">
        <v>0</v>
      </c>
      <c r="AO1053" s="219">
        <f>'[1]Contadores Por Turno 2026'!R1055-'[1]Contadores Por Turno 2026'!R1054</f>
        <v>0</v>
      </c>
      <c r="AP1053" s="109">
        <v>2.5641025641025661E-2</v>
      </c>
      <c r="AQ1053" s="219">
        <v>870</v>
      </c>
      <c r="AR1053" s="219">
        <v>8</v>
      </c>
      <c r="AS1053" s="110">
        <f>'[1]Contadores Por Turno 2026'!L1055-'[1]Contadores Por Turno 2026'!L1054</f>
        <v>0</v>
      </c>
      <c r="AT1053" s="219">
        <v>5</v>
      </c>
      <c r="AU1053" s="107">
        <f>'[1]Contadores Por Turno 2026'!U1055-'[1]Contadores Por Turno 2026'!U1054</f>
        <v>0</v>
      </c>
      <c r="AV1053" s="107">
        <f>'[1]Contadores Por Turno 2026'!V1055-'[1]Contadores Por Turno 2026'!V1054</f>
        <v>0</v>
      </c>
      <c r="AW1053" s="107">
        <f>'[1]Contadores Por Turno 2026'!W1055-'[1]Contadores Por Turno 2026'!W1054</f>
        <v>0</v>
      </c>
      <c r="AX1053" s="107"/>
      <c r="AY1053" s="346">
        <f>('[1]Contadores Por Turno 2026'!AD1055-'[1]Contadores Por Turno 2026'!AD1054)</f>
        <v>0</v>
      </c>
      <c r="AZ1053" s="346">
        <f>('[1]Contadores Por Turno 2026'!S1055-'[1]Contadores Por Turno 2026'!S1054)/1000</f>
        <v>0</v>
      </c>
      <c r="BA1053" s="225"/>
      <c r="BB1053" s="4"/>
    </row>
    <row r="1054" spans="1:54" ht="15.75" thickBot="1" x14ac:dyDescent="0.3">
      <c r="A1054" s="27">
        <f>+A1053</f>
        <v>46373</v>
      </c>
      <c r="B1054" s="28">
        <v>3</v>
      </c>
      <c r="C1054" s="28">
        <v>51</v>
      </c>
      <c r="D1054" s="28">
        <v>17</v>
      </c>
      <c r="E1054" s="28">
        <v>125</v>
      </c>
      <c r="F1054" s="28">
        <v>81</v>
      </c>
      <c r="G1054" s="28"/>
      <c r="H10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54" s="28">
        <f>('[1]Contadores Por Turno 2026'!C1056-'[1]Contadores Por Turno 2026'!C1055)*10</f>
        <v>0</v>
      </c>
      <c r="J1054" s="61">
        <f>Tabla1[[#This Row],[ENTRADA RO 1 (m3)]]</f>
        <v>0</v>
      </c>
      <c r="K1054" s="61">
        <f>Tabla1[[#This Row],[RECHAZO ETAPA 1 (m3)]]</f>
        <v>0</v>
      </c>
      <c r="L1054" s="61">
        <f>Tabla1[[#This Row],[PERMEADO ETAPA 1  (m3)]]</f>
        <v>0</v>
      </c>
      <c r="M1054" s="60" t="e">
        <f>1-(Tabla1[[#This Row],[VOLUMEN ENVIADO A RO (m3)]]-Tabla1[[#This Row],[VOLUMEN ENVIADO PERMEADO RO (m3)]])/Tabla1[[#This Row],[VOLUMEN ENVIADO A RO (m3)]]</f>
        <v>#DIV/0!</v>
      </c>
      <c r="N1054" s="61">
        <f>('[1]Contadores Por Turno 2026'!N1056-'[1]Contadores Por Turno 2026'!N1055)/1000</f>
        <v>0</v>
      </c>
      <c r="O1054" s="61">
        <f>('[1]Contadores Por Turno 2026'!O1056-'[1]Contadores Por Turno 2026'!O1055)</f>
        <v>0</v>
      </c>
      <c r="P1054" s="61">
        <f>+Tabla1[[#This Row],[ENTRADA RO 1 (m3)]]-Tabla1[[#This Row],[PERMEADO ETAPA 1  (m3)]]</f>
        <v>0</v>
      </c>
      <c r="Q1054" s="60" t="e">
        <f>1-(Tabla1[[#This Row],[VOLUMEN ENVIADO A RO (m3)]]-Tabla1[[#This Row],[VOLUMEN ENVIADO PERMEADO RO (m3)]])/Tabla1[[#This Row],[VOLUMEN ENVIADO A RO (m3)]]</f>
        <v>#DIV/0!</v>
      </c>
      <c r="R1054" s="61">
        <v>0</v>
      </c>
      <c r="S1054" s="61">
        <v>0</v>
      </c>
      <c r="T1054" s="61">
        <v>0</v>
      </c>
      <c r="U1054" s="60" t="s">
        <v>18</v>
      </c>
      <c r="V1054" s="61">
        <f>Tabla1[[#This Row],[VOLUMEN ENVIADO PERMEADO RO (m3)]]</f>
        <v>0</v>
      </c>
      <c r="W1054" s="111">
        <f>Tabla1[[#This Row],[TOTAL CONSUMO AGUA LIMPIA PRODUCCIÓN (m3)]]+Tabla1[[#This Row],[TOTAL CONSUMO AGUA RECHAZO PRODUCCIÓN (m3)]]</f>
        <v>-44</v>
      </c>
      <c r="X1054" s="111">
        <f>+Tabla1[[#This Row],[PERMEADO ETAPA 1  (m3)]]+Tabla1[[#This Row],[VOLUMEN  PTAP POTABLE (m3)2]]+Tabla1[[#This Row],[VOLUMEN CONSUMO ACUEDUCTO (m3)]]+Tabla1[[#This Row],[VOLUMEN CONSUMO CARROTANQUES (m3)]]</f>
        <v>-44</v>
      </c>
      <c r="Y1054" s="111">
        <v>0</v>
      </c>
      <c r="Z1054" s="111">
        <v>596</v>
      </c>
      <c r="AA1054" s="111">
        <f>+Tabla1[[#This Row],[VOLUMEN CONSUMO AGUA LIMPIA TINTORERIA (m3)]]</f>
        <v>-44</v>
      </c>
      <c r="AB1054" s="104">
        <f>Tabla1[[#This Row],[VOLUMEN CONSUMO AGUA LIMPIA TINTORERIA (m3)]]/Tabla1[[#This Row],[TOTAL CONSUMO AGUA PRODUCCIÓN (m3)]]</f>
        <v>1</v>
      </c>
      <c r="AC1054" s="111">
        <f>Tabla1[[#This Row],[TOTAL CONSUMO AGUA LIMPIA PRODUCCIÓN (m3)]]-Tabla1[[#This Row],[VOLUMEN CONSUMO AGUA LIMPIA LAVANDERIA (m3)]]</f>
        <v>-44</v>
      </c>
      <c r="AD1054" s="111">
        <v>0</v>
      </c>
      <c r="AE1054" s="115"/>
      <c r="AF1054" s="115">
        <v>65</v>
      </c>
      <c r="AG1054" s="115">
        <v>45</v>
      </c>
      <c r="AH1054" s="115">
        <f>Tabla1[[#This Row],[VOLUMEN CONSUMO AGUA LIMPIA LAVANDERIA (m3)]]</f>
        <v>0</v>
      </c>
      <c r="AI1054" s="104">
        <f>Tabla1[[#This Row],[VOLUMEN CONSUMO AGUA LIMPIA LAVANDERIA (m3)]]/Tabla1[[#This Row],[TOTAL CONSUMO AGUA PRODUCCIÓN (m3)]]</f>
        <v>0</v>
      </c>
      <c r="AJ1054" s="115">
        <f>'[1]Contadores Por Turno 2026'!D1056-'[1]Contadores Por Turno 2026'!D1055</f>
        <v>0</v>
      </c>
      <c r="AK1054" s="115">
        <v>0</v>
      </c>
      <c r="AL1054" s="115"/>
      <c r="AM1054" s="115">
        <v>19</v>
      </c>
      <c r="AN1054" s="115">
        <v>0</v>
      </c>
      <c r="AO1054" s="220">
        <f>'[1]Contadores Por Turno 2026'!R1056-'[1]Contadores Por Turno 2026'!R1055</f>
        <v>0</v>
      </c>
      <c r="AP1054" s="114">
        <v>3.0664395229982988E-2</v>
      </c>
      <c r="AQ1054" s="220">
        <v>0</v>
      </c>
      <c r="AR1054" s="220">
        <v>8</v>
      </c>
      <c r="AS1054" s="115">
        <f>'[1]Contadores Por Turno 2026'!L1056-'[1]Contadores Por Turno 2026'!L1055</f>
        <v>0</v>
      </c>
      <c r="AT1054" s="220">
        <v>7</v>
      </c>
      <c r="AU1054" s="112">
        <f>'[1]Contadores Por Turno 2026'!U1056-'[1]Contadores Por Turno 2026'!U1055</f>
        <v>0</v>
      </c>
      <c r="AV1054" s="112">
        <f>'[1]Contadores Por Turno 2026'!V1056-'[1]Contadores Por Turno 2026'!V1055</f>
        <v>0</v>
      </c>
      <c r="AW1054" s="112">
        <f>'[1]Contadores Por Turno 2026'!W1056-'[1]Contadores Por Turno 2026'!W1055</f>
        <v>0</v>
      </c>
      <c r="AX1054" s="112"/>
      <c r="AY1054" s="112">
        <f>('[1]Contadores Por Turno 2026'!AD1056-'[1]Contadores Por Turno 2026'!AD1055)</f>
        <v>0</v>
      </c>
      <c r="AZ1054" s="112">
        <f>('[1]Contadores Por Turno 2026'!S1056-'[1]Contadores Por Turno 2026'!S1055)/1000</f>
        <v>0</v>
      </c>
      <c r="BA1054" s="225"/>
      <c r="BB1054" s="4"/>
    </row>
    <row r="1055" spans="1:54" ht="15.75" thickBot="1" x14ac:dyDescent="0.3">
      <c r="A1055" s="25">
        <f>+A1054+1</f>
        <v>46374</v>
      </c>
      <c r="B1055" s="26">
        <v>1</v>
      </c>
      <c r="C1055" s="26">
        <v>51</v>
      </c>
      <c r="D1055" s="26">
        <v>18</v>
      </c>
      <c r="E1055" s="26">
        <v>99</v>
      </c>
      <c r="F1055" s="26">
        <v>63</v>
      </c>
      <c r="G1055" s="26"/>
      <c r="H10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-99</v>
      </c>
      <c r="I1055" s="26">
        <f>('[1]Contadores Por Turno 2026'!C1057-'[1]Contadores Por Turno 2026'!C1056)*10</f>
        <v>0</v>
      </c>
      <c r="J1055" s="57">
        <f>Tabla1[[#This Row],[ENTRADA RO 1 (m3)]]</f>
        <v>0</v>
      </c>
      <c r="K1055" s="57">
        <f>Tabla1[[#This Row],[RECHAZO ETAPA 1 (m3)]]</f>
        <v>0</v>
      </c>
      <c r="L1055" s="57">
        <f>Tabla1[[#This Row],[PERMEADO ETAPA 1  (m3)]]</f>
        <v>0</v>
      </c>
      <c r="M1055" s="56" t="e">
        <f>1-(Tabla1[[#This Row],[VOLUMEN ENVIADO A RO (m3)]]-Tabla1[[#This Row],[VOLUMEN ENVIADO PERMEADO RO (m3)]])/Tabla1[[#This Row],[VOLUMEN ENVIADO A RO (m3)]]</f>
        <v>#DIV/0!</v>
      </c>
      <c r="N1055" s="57">
        <f>('[1]Contadores Por Turno 2026'!N1057-'[1]Contadores Por Turno 2026'!N1056)/1000</f>
        <v>0</v>
      </c>
      <c r="O1055" s="57">
        <f>('[1]Contadores Por Turno 2026'!O1057-'[1]Contadores Por Turno 2026'!O1056)</f>
        <v>0</v>
      </c>
      <c r="P1055" s="57">
        <f>+Tabla1[[#This Row],[ENTRADA RO 1 (m3)]]-Tabla1[[#This Row],[PERMEADO ETAPA 1  (m3)]]</f>
        <v>0</v>
      </c>
      <c r="Q1055" s="56" t="e">
        <f>1-(Tabla1[[#This Row],[VOLUMEN ENVIADO A RO (m3)]]-Tabla1[[#This Row],[VOLUMEN ENVIADO PERMEADO RO (m3)]])/Tabla1[[#This Row],[VOLUMEN ENVIADO A RO (m3)]]</f>
        <v>#DIV/0!</v>
      </c>
      <c r="R1055" s="57">
        <v>0</v>
      </c>
      <c r="S1055" s="57">
        <v>0</v>
      </c>
      <c r="T1055" s="57">
        <v>0</v>
      </c>
      <c r="U1055" s="56" t="s">
        <v>18</v>
      </c>
      <c r="V1055" s="57">
        <f>Tabla1[[#This Row],[VOLUMEN ENVIADO PERMEADO RO (m3)]]</f>
        <v>0</v>
      </c>
      <c r="W1055" s="101">
        <f>Tabla1[[#This Row],[TOTAL CONSUMO AGUA LIMPIA PRODUCCIÓN (m3)]]+Tabla1[[#This Row],[TOTAL CONSUMO AGUA RECHAZO PRODUCCIÓN (m3)]]</f>
        <v>-36</v>
      </c>
      <c r="X1055" s="101">
        <f>+Tabla1[[#This Row],[PERMEADO ETAPA 1  (m3)]]+Tabla1[[#This Row],[VOLUMEN  PTAP POTABLE (m3)2]]+Tabla1[[#This Row],[VOLUMEN CONSUMO ACUEDUCTO (m3)]]+Tabla1[[#This Row],[VOLUMEN CONSUMO CARROTANQUES (m3)]]</f>
        <v>-36</v>
      </c>
      <c r="Y1055" s="101">
        <v>0</v>
      </c>
      <c r="Z1055" s="101">
        <v>195</v>
      </c>
      <c r="AA1055" s="101">
        <f>+Tabla1[[#This Row],[VOLUMEN CONSUMO AGUA LIMPIA TINTORERIA (m3)]]</f>
        <v>-36</v>
      </c>
      <c r="AB1055" s="104">
        <f>Tabla1[[#This Row],[VOLUMEN CONSUMO AGUA LIMPIA TINTORERIA (m3)]]/Tabla1[[#This Row],[TOTAL CONSUMO AGUA PRODUCCIÓN (m3)]]</f>
        <v>1</v>
      </c>
      <c r="AC1055" s="101">
        <f>Tabla1[[#This Row],[TOTAL CONSUMO AGUA LIMPIA PRODUCCIÓN (m3)]]-Tabla1[[#This Row],[VOLUMEN CONSUMO AGUA LIMPIA LAVANDERIA (m3)]]</f>
        <v>-36</v>
      </c>
      <c r="AD1055" s="101">
        <v>0</v>
      </c>
      <c r="AE1055" s="105"/>
      <c r="AF1055" s="105">
        <v>65</v>
      </c>
      <c r="AG1055" s="105">
        <v>45</v>
      </c>
      <c r="AH1055" s="105">
        <f>Tabla1[[#This Row],[VOLUMEN CONSUMO AGUA LIMPIA LAVANDERIA (m3)]]</f>
        <v>0</v>
      </c>
      <c r="AI1055" s="104">
        <f>Tabla1[[#This Row],[VOLUMEN CONSUMO AGUA LIMPIA LAVANDERIA (m3)]]/Tabla1[[#This Row],[TOTAL CONSUMO AGUA PRODUCCIÓN (m3)]]</f>
        <v>0</v>
      </c>
      <c r="AJ1055" s="105">
        <f>'[1]Contadores Por Turno 2026'!D1057-'[1]Contadores Por Turno 2026'!D1056</f>
        <v>0</v>
      </c>
      <c r="AK1055" s="105">
        <v>0</v>
      </c>
      <c r="AL1055" s="105"/>
      <c r="AM1055" s="105">
        <v>19</v>
      </c>
      <c r="AN1055" s="105">
        <v>0</v>
      </c>
      <c r="AO1055" s="218">
        <f>'[1]Contadores Por Turno 2026'!R1057-'[1]Contadores Por Turno 2026'!R1056</f>
        <v>0</v>
      </c>
      <c r="AP1055" s="104">
        <v>2.2312373225152116E-2</v>
      </c>
      <c r="AQ1055" s="218">
        <v>0</v>
      </c>
      <c r="AR1055" s="218">
        <v>8</v>
      </c>
      <c r="AS1055" s="105">
        <f>'[1]Contadores Por Turno 2026'!L1057-'[1]Contadores Por Turno 2026'!L1056</f>
        <v>0</v>
      </c>
      <c r="AT1055" s="218">
        <v>4</v>
      </c>
      <c r="AU1055" s="102">
        <f>'[1]Contadores Por Turno 2026'!U1057-'[1]Contadores Por Turno 2026'!U1056</f>
        <v>0</v>
      </c>
      <c r="AV1055" s="102">
        <f>'[1]Contadores Por Turno 2026'!V1057-'[1]Contadores Por Turno 2026'!V1056</f>
        <v>0</v>
      </c>
      <c r="AW1055" s="102">
        <f>'[1]Contadores Por Turno 2026'!W1057-'[1]Contadores Por Turno 2026'!W1056</f>
        <v>0</v>
      </c>
      <c r="AX1055" s="102"/>
      <c r="AY1055" s="345">
        <f>('[1]Contadores Por Turno 2026'!AD1057-'[1]Contadores Por Turno 2026'!AD1056)</f>
        <v>0</v>
      </c>
      <c r="AZ1055" s="345">
        <f>('[1]Contadores Por Turno 2026'!S1057-'[1]Contadores Por Turno 2026'!S1056)/1000</f>
        <v>0</v>
      </c>
      <c r="BA1055" s="225"/>
      <c r="BB1055" s="4"/>
    </row>
    <row r="1056" spans="1:54" ht="15.75" thickBot="1" x14ac:dyDescent="0.3">
      <c r="A1056" s="23">
        <f>+A1055</f>
        <v>46374</v>
      </c>
      <c r="B1056" s="17">
        <v>2</v>
      </c>
      <c r="C1056" s="17">
        <v>51</v>
      </c>
      <c r="D1056" s="17">
        <v>18</v>
      </c>
      <c r="E1056" s="17">
        <v>102.5</v>
      </c>
      <c r="F1056" s="17">
        <v>73.5</v>
      </c>
      <c r="H105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6" s="17">
        <f>('[1]Contadores Por Turno 2026'!C1058-'[1]Contadores Por Turno 2026'!C1057)*10</f>
        <v>0</v>
      </c>
      <c r="J1056" s="59">
        <f>Tabla1[[#This Row],[ENTRADA RO 1 (m3)]]</f>
        <v>0</v>
      </c>
      <c r="K1056" s="59">
        <f>Tabla1[[#This Row],[RECHAZO ETAPA 1 (m3)]]</f>
        <v>0</v>
      </c>
      <c r="L1056" s="59">
        <f>Tabla1[[#This Row],[PERMEADO ETAPA 1  (m3)]]</f>
        <v>0</v>
      </c>
      <c r="M1056" s="58" t="e">
        <f>1-(Tabla1[[#This Row],[VOLUMEN ENVIADO A RO (m3)]]-Tabla1[[#This Row],[VOLUMEN ENVIADO PERMEADO RO (m3)]])/Tabla1[[#This Row],[VOLUMEN ENVIADO A RO (m3)]]</f>
        <v>#DIV/0!</v>
      </c>
      <c r="N1056" s="59">
        <f>('[1]Contadores Por Turno 2026'!N1058-'[1]Contadores Por Turno 2026'!N1057)/1000</f>
        <v>0</v>
      </c>
      <c r="O1056" s="59">
        <f>('[1]Contadores Por Turno 2026'!O1058-'[1]Contadores Por Turno 2026'!O1057)</f>
        <v>0</v>
      </c>
      <c r="P1056" s="59">
        <f>+Tabla1[[#This Row],[ENTRADA RO 1 (m3)]]-Tabla1[[#This Row],[PERMEADO ETAPA 1  (m3)]]</f>
        <v>0</v>
      </c>
      <c r="Q1056" s="58" t="e">
        <f>1-(Tabla1[[#This Row],[VOLUMEN ENVIADO A RO (m3)]]-Tabla1[[#This Row],[VOLUMEN ENVIADO PERMEADO RO (m3)]])/Tabla1[[#This Row],[VOLUMEN ENVIADO A RO (m3)]]</f>
        <v>#DIV/0!</v>
      </c>
      <c r="R1056" s="59">
        <v>0</v>
      </c>
      <c r="S1056" s="59">
        <v>0</v>
      </c>
      <c r="T1056" s="59">
        <v>0</v>
      </c>
      <c r="U1056" s="58" t="s">
        <v>18</v>
      </c>
      <c r="V1056" s="59">
        <f>Tabla1[[#This Row],[VOLUMEN ENVIADO PERMEADO RO (m3)]]</f>
        <v>0</v>
      </c>
      <c r="W1056" s="106">
        <f>Tabla1[[#This Row],[TOTAL CONSUMO AGUA LIMPIA PRODUCCIÓN (m3)]]+Tabla1[[#This Row],[TOTAL CONSUMO AGUA RECHAZO PRODUCCIÓN (m3)]]</f>
        <v>-29</v>
      </c>
      <c r="X1056" s="106">
        <f>+Tabla1[[#This Row],[PERMEADO ETAPA 1  (m3)]]+Tabla1[[#This Row],[VOLUMEN  PTAP POTABLE (m3)2]]+Tabla1[[#This Row],[VOLUMEN CONSUMO ACUEDUCTO (m3)]]+Tabla1[[#This Row],[VOLUMEN CONSUMO CARROTANQUES (m3)]]</f>
        <v>-29</v>
      </c>
      <c r="Y1056" s="106">
        <v>0</v>
      </c>
      <c r="Z1056" s="106">
        <v>440</v>
      </c>
      <c r="AA1056" s="106">
        <f>+Tabla1[[#This Row],[VOLUMEN CONSUMO AGUA LIMPIA TINTORERIA (m3)]]</f>
        <v>-29</v>
      </c>
      <c r="AB1056" s="104">
        <f>Tabla1[[#This Row],[VOLUMEN CONSUMO AGUA LIMPIA TINTORERIA (m3)]]/Tabla1[[#This Row],[TOTAL CONSUMO AGUA PRODUCCIÓN (m3)]]</f>
        <v>1</v>
      </c>
      <c r="AC1056" s="106">
        <f>Tabla1[[#This Row],[TOTAL CONSUMO AGUA LIMPIA PRODUCCIÓN (m3)]]-Tabla1[[#This Row],[VOLUMEN CONSUMO AGUA LIMPIA LAVANDERIA (m3)]]</f>
        <v>-29</v>
      </c>
      <c r="AD1056" s="106">
        <v>0</v>
      </c>
      <c r="AE1056" s="110"/>
      <c r="AF1056" s="110">
        <v>65</v>
      </c>
      <c r="AG1056" s="110">
        <v>45</v>
      </c>
      <c r="AH1056" s="110">
        <f>Tabla1[[#This Row],[VOLUMEN CONSUMO AGUA LIMPIA LAVANDERIA (m3)]]</f>
        <v>0</v>
      </c>
      <c r="AI1056" s="104">
        <f>Tabla1[[#This Row],[VOLUMEN CONSUMO AGUA LIMPIA LAVANDERIA (m3)]]/Tabla1[[#This Row],[TOTAL CONSUMO AGUA PRODUCCIÓN (m3)]]</f>
        <v>0</v>
      </c>
      <c r="AJ1056" s="110">
        <f>'[1]Contadores Por Turno 2026'!D1058-'[1]Contadores Por Turno 2026'!D1057</f>
        <v>0</v>
      </c>
      <c r="AK1056" s="110">
        <v>0</v>
      </c>
      <c r="AL1056" s="110"/>
      <c r="AM1056" s="110">
        <v>19</v>
      </c>
      <c r="AN1056" s="110">
        <v>0</v>
      </c>
      <c r="AO1056" s="219">
        <f>'[1]Contadores Por Turno 2026'!R1058-'[1]Contadores Por Turno 2026'!R1057</f>
        <v>0</v>
      </c>
      <c r="AP1056" s="109">
        <v>3.9748953974895418E-2</v>
      </c>
      <c r="AQ1056" s="219">
        <v>0</v>
      </c>
      <c r="AR1056" s="219">
        <v>8</v>
      </c>
      <c r="AS1056" s="110">
        <f>'[1]Contadores Por Turno 2026'!L1058-'[1]Contadores Por Turno 2026'!L1057</f>
        <v>0</v>
      </c>
      <c r="AT1056" s="219">
        <v>4</v>
      </c>
      <c r="AU1056" s="107">
        <f>'[1]Contadores Por Turno 2026'!U1058-'[1]Contadores Por Turno 2026'!U1057</f>
        <v>0</v>
      </c>
      <c r="AV1056" s="107">
        <f>'[1]Contadores Por Turno 2026'!V1058-'[1]Contadores Por Turno 2026'!V1057</f>
        <v>0</v>
      </c>
      <c r="AW1056" s="107">
        <f>'[1]Contadores Por Turno 2026'!W1058-'[1]Contadores Por Turno 2026'!W1057</f>
        <v>0</v>
      </c>
      <c r="AX1056" s="107"/>
      <c r="AY1056" s="346">
        <f>('[1]Contadores Por Turno 2026'!AD1058-'[1]Contadores Por Turno 2026'!AD1057)</f>
        <v>0</v>
      </c>
      <c r="AZ1056" s="346">
        <f>('[1]Contadores Por Turno 2026'!S1058-'[1]Contadores Por Turno 2026'!S1057)/1000</f>
        <v>0</v>
      </c>
      <c r="BA1056" s="225"/>
      <c r="BB1056" s="4"/>
    </row>
    <row r="1057" spans="1:54" ht="15.75" thickBot="1" x14ac:dyDescent="0.3">
      <c r="A1057" s="27">
        <f>+A1056</f>
        <v>46374</v>
      </c>
      <c r="B1057" s="28">
        <v>3</v>
      </c>
      <c r="C1057" s="28">
        <v>51</v>
      </c>
      <c r="D1057" s="28">
        <v>18</v>
      </c>
      <c r="E1057" s="28">
        <v>102.5</v>
      </c>
      <c r="F1057" s="28">
        <v>73.5</v>
      </c>
      <c r="G1057" s="28"/>
      <c r="H105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7" s="28">
        <f>('[1]Contadores Por Turno 2026'!C1059-'[1]Contadores Por Turno 2026'!C1058)*10</f>
        <v>0</v>
      </c>
      <c r="J1057" s="61">
        <f>Tabla1[[#This Row],[ENTRADA RO 1 (m3)]]</f>
        <v>0</v>
      </c>
      <c r="K1057" s="61">
        <f>Tabla1[[#This Row],[RECHAZO ETAPA 1 (m3)]]</f>
        <v>0</v>
      </c>
      <c r="L1057" s="61">
        <f>Tabla1[[#This Row],[PERMEADO ETAPA 1  (m3)]]</f>
        <v>0</v>
      </c>
      <c r="M1057" s="60" t="e">
        <f>1-(Tabla1[[#This Row],[VOLUMEN ENVIADO A RO (m3)]]-Tabla1[[#This Row],[VOLUMEN ENVIADO PERMEADO RO (m3)]])/Tabla1[[#This Row],[VOLUMEN ENVIADO A RO (m3)]]</f>
        <v>#DIV/0!</v>
      </c>
      <c r="N1057" s="61">
        <f>('[1]Contadores Por Turno 2026'!N1059-'[1]Contadores Por Turno 2026'!N1058)/1000</f>
        <v>0</v>
      </c>
      <c r="O1057" s="61">
        <f>('[1]Contadores Por Turno 2026'!O1059-'[1]Contadores Por Turno 2026'!O1058)</f>
        <v>0</v>
      </c>
      <c r="P1057" s="61">
        <f>+Tabla1[[#This Row],[ENTRADA RO 1 (m3)]]-Tabla1[[#This Row],[PERMEADO ETAPA 1  (m3)]]</f>
        <v>0</v>
      </c>
      <c r="Q1057" s="60" t="e">
        <f>1-(Tabla1[[#This Row],[VOLUMEN ENVIADO A RO (m3)]]-Tabla1[[#This Row],[VOLUMEN ENVIADO PERMEADO RO (m3)]])/Tabla1[[#This Row],[VOLUMEN ENVIADO A RO (m3)]]</f>
        <v>#DIV/0!</v>
      </c>
      <c r="R1057" s="61">
        <v>0</v>
      </c>
      <c r="S1057" s="61">
        <v>0</v>
      </c>
      <c r="T1057" s="61">
        <v>0</v>
      </c>
      <c r="U1057" s="60" t="s">
        <v>18</v>
      </c>
      <c r="V1057" s="61">
        <f>Tabla1[[#This Row],[VOLUMEN ENVIADO PERMEADO RO (m3)]]</f>
        <v>0</v>
      </c>
      <c r="W1057" s="111">
        <f>Tabla1[[#This Row],[TOTAL CONSUMO AGUA LIMPIA PRODUCCIÓN (m3)]]+Tabla1[[#This Row],[TOTAL CONSUMO AGUA RECHAZO PRODUCCIÓN (m3)]]</f>
        <v>-29</v>
      </c>
      <c r="X1057" s="111">
        <f>+Tabla1[[#This Row],[PERMEADO ETAPA 1  (m3)]]+Tabla1[[#This Row],[VOLUMEN  PTAP POTABLE (m3)2]]+Tabla1[[#This Row],[VOLUMEN CONSUMO ACUEDUCTO (m3)]]+Tabla1[[#This Row],[VOLUMEN CONSUMO CARROTANQUES (m3)]]</f>
        <v>-29</v>
      </c>
      <c r="Y1057" s="111">
        <v>0</v>
      </c>
      <c r="Z1057" s="111">
        <v>508</v>
      </c>
      <c r="AA1057" s="111">
        <f>+Tabla1[[#This Row],[VOLUMEN CONSUMO AGUA LIMPIA TINTORERIA (m3)]]</f>
        <v>-29</v>
      </c>
      <c r="AB1057" s="104">
        <f>Tabla1[[#This Row],[VOLUMEN CONSUMO AGUA LIMPIA TINTORERIA (m3)]]/Tabla1[[#This Row],[TOTAL CONSUMO AGUA PRODUCCIÓN (m3)]]</f>
        <v>1</v>
      </c>
      <c r="AC1057" s="111">
        <f>Tabla1[[#This Row],[TOTAL CONSUMO AGUA LIMPIA PRODUCCIÓN (m3)]]-Tabla1[[#This Row],[VOLUMEN CONSUMO AGUA LIMPIA LAVANDERIA (m3)]]</f>
        <v>-29</v>
      </c>
      <c r="AD1057" s="111">
        <v>0</v>
      </c>
      <c r="AE1057" s="115"/>
      <c r="AF1057" s="115">
        <v>65</v>
      </c>
      <c r="AG1057" s="115">
        <v>45</v>
      </c>
      <c r="AH1057" s="115">
        <f>Tabla1[[#This Row],[VOLUMEN CONSUMO AGUA LIMPIA LAVANDERIA (m3)]]</f>
        <v>0</v>
      </c>
      <c r="AI1057" s="104">
        <f>Tabla1[[#This Row],[VOLUMEN CONSUMO AGUA LIMPIA LAVANDERIA (m3)]]/Tabla1[[#This Row],[TOTAL CONSUMO AGUA PRODUCCIÓN (m3)]]</f>
        <v>0</v>
      </c>
      <c r="AJ1057" s="115">
        <f>'[1]Contadores Por Turno 2026'!D1059-'[1]Contadores Por Turno 2026'!D1058</f>
        <v>0</v>
      </c>
      <c r="AK1057" s="115">
        <v>0</v>
      </c>
      <c r="AL1057" s="115"/>
      <c r="AM1057" s="115">
        <v>19</v>
      </c>
      <c r="AN1057" s="115">
        <v>0</v>
      </c>
      <c r="AO1057" s="220">
        <f>'[1]Contadores Por Turno 2026'!R1059-'[1]Contadores Por Turno 2026'!R1058</f>
        <v>0</v>
      </c>
      <c r="AP1057" s="114">
        <v>4.2750929368029711E-2</v>
      </c>
      <c r="AQ1057" s="220">
        <v>0</v>
      </c>
      <c r="AR1057" s="220">
        <v>8</v>
      </c>
      <c r="AS1057" s="115">
        <f>'[1]Contadores Por Turno 2026'!L1059-'[1]Contadores Por Turno 2026'!L1058</f>
        <v>0</v>
      </c>
      <c r="AT1057" s="220">
        <v>7</v>
      </c>
      <c r="AU1057" s="112">
        <f>'[1]Contadores Por Turno 2026'!U1059-'[1]Contadores Por Turno 2026'!U1058</f>
        <v>0</v>
      </c>
      <c r="AV1057" s="112">
        <f>'[1]Contadores Por Turno 2026'!V1059-'[1]Contadores Por Turno 2026'!V1058</f>
        <v>0</v>
      </c>
      <c r="AW1057" s="112">
        <f>'[1]Contadores Por Turno 2026'!W1059-'[1]Contadores Por Turno 2026'!W1058</f>
        <v>0</v>
      </c>
      <c r="AX1057" s="112"/>
      <c r="AY1057" s="112">
        <f>('[1]Contadores Por Turno 2026'!AD1059-'[1]Contadores Por Turno 2026'!AD1058)</f>
        <v>0</v>
      </c>
      <c r="AZ1057" s="112">
        <f>('[1]Contadores Por Turno 2026'!S1059-'[1]Contadores Por Turno 2026'!S1058)/1000</f>
        <v>0</v>
      </c>
      <c r="BA1057" s="225"/>
      <c r="BB1057" s="4"/>
    </row>
    <row r="1058" spans="1:54" ht="15.75" thickBot="1" x14ac:dyDescent="0.3">
      <c r="A1058" s="25">
        <f>+A1057+1</f>
        <v>46375</v>
      </c>
      <c r="B1058" s="26">
        <v>1</v>
      </c>
      <c r="C1058" s="26">
        <v>51</v>
      </c>
      <c r="D1058" s="26">
        <v>19</v>
      </c>
      <c r="E1058" s="26">
        <v>133</v>
      </c>
      <c r="F1058" s="26">
        <v>98</v>
      </c>
      <c r="G1058" s="26"/>
      <c r="H10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58" s="26">
        <f>('[1]Contadores Por Turno 2026'!C1060-'[1]Contadores Por Turno 2026'!C1059)*10</f>
        <v>0</v>
      </c>
      <c r="J1058" s="57">
        <f>Tabla1[[#This Row],[ENTRADA RO 1 (m3)]]</f>
        <v>0</v>
      </c>
      <c r="K1058" s="57">
        <f>Tabla1[[#This Row],[RECHAZO ETAPA 1 (m3)]]</f>
        <v>0</v>
      </c>
      <c r="L1058" s="57">
        <f>Tabla1[[#This Row],[PERMEADO ETAPA 1  (m3)]]</f>
        <v>0</v>
      </c>
      <c r="M1058" s="56" t="e">
        <f>1-(Tabla1[[#This Row],[VOLUMEN ENVIADO A RO (m3)]]-Tabla1[[#This Row],[VOLUMEN ENVIADO PERMEADO RO (m3)]])/Tabla1[[#This Row],[VOLUMEN ENVIADO A RO (m3)]]</f>
        <v>#DIV/0!</v>
      </c>
      <c r="N1058" s="57">
        <f>('[1]Contadores Por Turno 2026'!N1060-'[1]Contadores Por Turno 2026'!N1059)/1000</f>
        <v>0</v>
      </c>
      <c r="O1058" s="57">
        <f>('[1]Contadores Por Turno 2026'!O1060-'[1]Contadores Por Turno 2026'!O1059)</f>
        <v>0</v>
      </c>
      <c r="P1058" s="57">
        <f>+Tabla1[[#This Row],[ENTRADA RO 1 (m3)]]-Tabla1[[#This Row],[PERMEADO ETAPA 1  (m3)]]</f>
        <v>0</v>
      </c>
      <c r="Q1058" s="56" t="e">
        <f>1-(Tabla1[[#This Row],[VOLUMEN ENVIADO A RO (m3)]]-Tabla1[[#This Row],[VOLUMEN ENVIADO PERMEADO RO (m3)]])/Tabla1[[#This Row],[VOLUMEN ENVIADO A RO (m3)]]</f>
        <v>#DIV/0!</v>
      </c>
      <c r="R1058" s="57">
        <v>0</v>
      </c>
      <c r="S1058" s="57">
        <v>0</v>
      </c>
      <c r="T1058" s="57">
        <v>0</v>
      </c>
      <c r="U1058" s="56" t="s">
        <v>18</v>
      </c>
      <c r="V1058" s="57">
        <f>Tabla1[[#This Row],[VOLUMEN ENVIADO PERMEADO RO (m3)]]</f>
        <v>0</v>
      </c>
      <c r="W1058" s="101">
        <f>Tabla1[[#This Row],[TOTAL CONSUMO AGUA LIMPIA PRODUCCIÓN (m3)]]+Tabla1[[#This Row],[TOTAL CONSUMO AGUA RECHAZO PRODUCCIÓN (m3)]]</f>
        <v>-35</v>
      </c>
      <c r="X1058" s="101">
        <f>+Tabla1[[#This Row],[PERMEADO ETAPA 1  (m3)]]+Tabla1[[#This Row],[VOLUMEN  PTAP POTABLE (m3)2]]+Tabla1[[#This Row],[VOLUMEN CONSUMO ACUEDUCTO (m3)]]+Tabla1[[#This Row],[VOLUMEN CONSUMO CARROTANQUES (m3)]]</f>
        <v>-35</v>
      </c>
      <c r="Y1058" s="101">
        <v>0</v>
      </c>
      <c r="Z1058" s="101">
        <v>297</v>
      </c>
      <c r="AA1058" s="101">
        <f>+Tabla1[[#This Row],[VOLUMEN CONSUMO AGUA LIMPIA TINTORERIA (m3)]]</f>
        <v>-35</v>
      </c>
      <c r="AB1058" s="104">
        <f>Tabla1[[#This Row],[VOLUMEN CONSUMO AGUA LIMPIA TINTORERIA (m3)]]/Tabla1[[#This Row],[TOTAL CONSUMO AGUA PRODUCCIÓN (m3)]]</f>
        <v>1</v>
      </c>
      <c r="AC1058" s="101">
        <f>Tabla1[[#This Row],[TOTAL CONSUMO AGUA LIMPIA PRODUCCIÓN (m3)]]-Tabla1[[#This Row],[VOLUMEN CONSUMO AGUA LIMPIA LAVANDERIA (m3)]]</f>
        <v>-35</v>
      </c>
      <c r="AD1058" s="101">
        <v>0</v>
      </c>
      <c r="AE1058" s="105"/>
      <c r="AF1058" s="105">
        <v>65</v>
      </c>
      <c r="AG1058" s="105">
        <v>45</v>
      </c>
      <c r="AH1058" s="105">
        <f>Tabla1[[#This Row],[VOLUMEN CONSUMO AGUA LIMPIA LAVANDERIA (m3)]]</f>
        <v>0</v>
      </c>
      <c r="AI1058" s="104">
        <f>Tabla1[[#This Row],[VOLUMEN CONSUMO AGUA LIMPIA LAVANDERIA (m3)]]/Tabla1[[#This Row],[TOTAL CONSUMO AGUA PRODUCCIÓN (m3)]]</f>
        <v>0</v>
      </c>
      <c r="AJ1058" s="105">
        <f>'[1]Contadores Por Turno 2026'!D1060-'[1]Contadores Por Turno 2026'!D1059</f>
        <v>0</v>
      </c>
      <c r="AK1058" s="105">
        <v>0</v>
      </c>
      <c r="AL1058" s="105"/>
      <c r="AM1058" s="105">
        <v>19</v>
      </c>
      <c r="AN1058" s="105">
        <v>0</v>
      </c>
      <c r="AO1058" s="218">
        <f>'[1]Contadores Por Turno 2026'!R1060-'[1]Contadores Por Turno 2026'!R1059</f>
        <v>0</v>
      </c>
      <c r="AP1058" s="104">
        <v>1.8644067796610209E-2</v>
      </c>
      <c r="AQ1058" s="218">
        <v>0</v>
      </c>
      <c r="AR1058" s="218">
        <v>8</v>
      </c>
      <c r="AS1058" s="105">
        <f>'[1]Contadores Por Turno 2026'!L1060-'[1]Contadores Por Turno 2026'!L1059</f>
        <v>0</v>
      </c>
      <c r="AT1058" s="218">
        <v>4</v>
      </c>
      <c r="AU1058" s="102">
        <f>'[1]Contadores Por Turno 2026'!U1060-'[1]Contadores Por Turno 2026'!U1059</f>
        <v>0</v>
      </c>
      <c r="AV1058" s="102">
        <f>'[1]Contadores Por Turno 2026'!V1060-'[1]Contadores Por Turno 2026'!V1059</f>
        <v>0</v>
      </c>
      <c r="AW1058" s="102">
        <f>'[1]Contadores Por Turno 2026'!W1060-'[1]Contadores Por Turno 2026'!W1059</f>
        <v>0</v>
      </c>
      <c r="AX1058" s="102"/>
      <c r="AY1058" s="345">
        <f>('[1]Contadores Por Turno 2026'!AD1060-'[1]Contadores Por Turno 2026'!AD1059)</f>
        <v>0</v>
      </c>
      <c r="AZ1058" s="345">
        <f>('[1]Contadores Por Turno 2026'!S1060-'[1]Contadores Por Turno 2026'!S1059)/1000</f>
        <v>0</v>
      </c>
      <c r="BA1058" s="225"/>
      <c r="BB1058" s="4"/>
    </row>
    <row r="1059" spans="1:54" ht="15.75" thickBot="1" x14ac:dyDescent="0.3">
      <c r="A1059" s="23">
        <f>+A1058</f>
        <v>46375</v>
      </c>
      <c r="B1059" s="17">
        <v>2</v>
      </c>
      <c r="C1059" s="17">
        <v>51</v>
      </c>
      <c r="D1059" s="17">
        <v>19</v>
      </c>
      <c r="E1059" s="17">
        <v>88</v>
      </c>
      <c r="F1059" s="17">
        <v>62</v>
      </c>
      <c r="H105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59" s="17">
        <f>('[1]Contadores Por Turno 2026'!C1061-'[1]Contadores Por Turno 2026'!C1060)*10</f>
        <v>0</v>
      </c>
      <c r="J1059" s="59">
        <f>Tabla1[[#This Row],[ENTRADA RO 1 (m3)]]</f>
        <v>0</v>
      </c>
      <c r="K1059" s="59">
        <f>Tabla1[[#This Row],[RECHAZO ETAPA 1 (m3)]]</f>
        <v>0</v>
      </c>
      <c r="L1059" s="59">
        <f>Tabla1[[#This Row],[PERMEADO ETAPA 1  (m3)]]</f>
        <v>0</v>
      </c>
      <c r="M1059" s="58" t="e">
        <f>1-(Tabla1[[#This Row],[VOLUMEN ENVIADO A RO (m3)]]-Tabla1[[#This Row],[VOLUMEN ENVIADO PERMEADO RO (m3)]])/Tabla1[[#This Row],[VOLUMEN ENVIADO A RO (m3)]]</f>
        <v>#DIV/0!</v>
      </c>
      <c r="N1059" s="59">
        <f>('[1]Contadores Por Turno 2026'!N1061-'[1]Contadores Por Turno 2026'!N1060)/1000</f>
        <v>0</v>
      </c>
      <c r="O1059" s="59">
        <f>('[1]Contadores Por Turno 2026'!O1061-'[1]Contadores Por Turno 2026'!O1060)</f>
        <v>0</v>
      </c>
      <c r="P1059" s="59">
        <f>+Tabla1[[#This Row],[ENTRADA RO 1 (m3)]]-Tabla1[[#This Row],[PERMEADO ETAPA 1  (m3)]]</f>
        <v>0</v>
      </c>
      <c r="Q1059" s="58" t="e">
        <f>1-(Tabla1[[#This Row],[VOLUMEN ENVIADO A RO (m3)]]-Tabla1[[#This Row],[VOLUMEN ENVIADO PERMEADO RO (m3)]])/Tabla1[[#This Row],[VOLUMEN ENVIADO A RO (m3)]]</f>
        <v>#DIV/0!</v>
      </c>
      <c r="R1059" s="59">
        <v>0</v>
      </c>
      <c r="S1059" s="59">
        <v>0</v>
      </c>
      <c r="T1059" s="59">
        <v>0</v>
      </c>
      <c r="U1059" s="58" t="s">
        <v>18</v>
      </c>
      <c r="V1059" s="59">
        <f>Tabla1[[#This Row],[VOLUMEN ENVIADO PERMEADO RO (m3)]]</f>
        <v>0</v>
      </c>
      <c r="W1059" s="106">
        <f>Tabla1[[#This Row],[TOTAL CONSUMO AGUA LIMPIA PRODUCCIÓN (m3)]]+Tabla1[[#This Row],[TOTAL CONSUMO AGUA RECHAZO PRODUCCIÓN (m3)]]</f>
        <v>-26</v>
      </c>
      <c r="X1059" s="106">
        <f>+Tabla1[[#This Row],[PERMEADO ETAPA 1  (m3)]]+Tabla1[[#This Row],[VOLUMEN  PTAP POTABLE (m3)2]]+Tabla1[[#This Row],[VOLUMEN CONSUMO ACUEDUCTO (m3)]]+Tabla1[[#This Row],[VOLUMEN CONSUMO CARROTANQUES (m3)]]</f>
        <v>-26</v>
      </c>
      <c r="Y1059" s="106">
        <v>0</v>
      </c>
      <c r="Z1059" s="106">
        <v>642</v>
      </c>
      <c r="AA1059" s="106">
        <f>+Tabla1[[#This Row],[VOLUMEN CONSUMO AGUA LIMPIA TINTORERIA (m3)]]</f>
        <v>-26</v>
      </c>
      <c r="AB1059" s="104">
        <f>Tabla1[[#This Row],[VOLUMEN CONSUMO AGUA LIMPIA TINTORERIA (m3)]]/Tabla1[[#This Row],[TOTAL CONSUMO AGUA PRODUCCIÓN (m3)]]</f>
        <v>1</v>
      </c>
      <c r="AC1059" s="106">
        <f>Tabla1[[#This Row],[TOTAL CONSUMO AGUA LIMPIA PRODUCCIÓN (m3)]]-Tabla1[[#This Row],[VOLUMEN CONSUMO AGUA LIMPIA LAVANDERIA (m3)]]</f>
        <v>-26</v>
      </c>
      <c r="AD1059" s="106">
        <v>0</v>
      </c>
      <c r="AE1059" s="110"/>
      <c r="AF1059" s="110">
        <v>65</v>
      </c>
      <c r="AG1059" s="110">
        <v>45</v>
      </c>
      <c r="AH1059" s="110">
        <f>Tabla1[[#This Row],[VOLUMEN CONSUMO AGUA LIMPIA LAVANDERIA (m3)]]</f>
        <v>0</v>
      </c>
      <c r="AI1059" s="104">
        <f>Tabla1[[#This Row],[VOLUMEN CONSUMO AGUA LIMPIA LAVANDERIA (m3)]]/Tabla1[[#This Row],[TOTAL CONSUMO AGUA PRODUCCIÓN (m3)]]</f>
        <v>0</v>
      </c>
      <c r="AJ1059" s="110">
        <f>'[1]Contadores Por Turno 2026'!D1061-'[1]Contadores Por Turno 2026'!D1060</f>
        <v>0</v>
      </c>
      <c r="AK1059" s="110">
        <v>0</v>
      </c>
      <c r="AL1059" s="110"/>
      <c r="AM1059" s="110">
        <v>19</v>
      </c>
      <c r="AN1059" s="110">
        <v>0</v>
      </c>
      <c r="AO1059" s="219">
        <f>'[1]Contadores Por Turno 2026'!R1061-'[1]Contadores Por Turno 2026'!R1060</f>
        <v>0</v>
      </c>
      <c r="AP1059" s="109">
        <v>3.9823008849557473E-2</v>
      </c>
      <c r="AQ1059" s="219">
        <v>1340</v>
      </c>
      <c r="AR1059" s="219">
        <v>8</v>
      </c>
      <c r="AS1059" s="110">
        <f>'[1]Contadores Por Turno 2026'!L1061-'[1]Contadores Por Turno 2026'!L1060</f>
        <v>0</v>
      </c>
      <c r="AT1059" s="219">
        <v>10</v>
      </c>
      <c r="AU1059" s="107">
        <f>'[1]Contadores Por Turno 2026'!U1061-'[1]Contadores Por Turno 2026'!U1060</f>
        <v>0</v>
      </c>
      <c r="AV1059" s="107">
        <f>'[1]Contadores Por Turno 2026'!V1061-'[1]Contadores Por Turno 2026'!V1060</f>
        <v>0</v>
      </c>
      <c r="AW1059" s="107">
        <f>'[1]Contadores Por Turno 2026'!W1061-'[1]Contadores Por Turno 2026'!W1060</f>
        <v>0</v>
      </c>
      <c r="AX1059" s="107"/>
      <c r="AY1059" s="346">
        <f>('[1]Contadores Por Turno 2026'!AD1061-'[1]Contadores Por Turno 2026'!AD1060)</f>
        <v>0</v>
      </c>
      <c r="AZ1059" s="346">
        <f>('[1]Contadores Por Turno 2026'!S1061-'[1]Contadores Por Turno 2026'!S1060)/1000</f>
        <v>0</v>
      </c>
      <c r="BA1059" s="225"/>
      <c r="BB1059" s="4"/>
    </row>
    <row r="1060" spans="1:54" ht="15.75" thickBot="1" x14ac:dyDescent="0.3">
      <c r="A1060" s="27">
        <f>+A1059</f>
        <v>46375</v>
      </c>
      <c r="B1060" s="28">
        <v>3</v>
      </c>
      <c r="C1060" s="28">
        <v>51</v>
      </c>
      <c r="D1060" s="28">
        <v>19</v>
      </c>
      <c r="E1060" s="28">
        <v>125</v>
      </c>
      <c r="F1060" s="28">
        <v>88</v>
      </c>
      <c r="G1060" s="28"/>
      <c r="H106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60" s="28">
        <f>('[1]Contadores Por Turno 2026'!C1062-'[1]Contadores Por Turno 2026'!C1061)*10</f>
        <v>0</v>
      </c>
      <c r="J1060" s="61">
        <f>Tabla1[[#This Row],[ENTRADA RO 1 (m3)]]</f>
        <v>0</v>
      </c>
      <c r="K1060" s="61">
        <f>Tabla1[[#This Row],[RECHAZO ETAPA 1 (m3)]]</f>
        <v>0</v>
      </c>
      <c r="L1060" s="61">
        <f>Tabla1[[#This Row],[PERMEADO ETAPA 1  (m3)]]</f>
        <v>0</v>
      </c>
      <c r="M1060" s="60" t="e">
        <f>1-(Tabla1[[#This Row],[VOLUMEN ENVIADO A RO (m3)]]-Tabla1[[#This Row],[VOLUMEN ENVIADO PERMEADO RO (m3)]])/Tabla1[[#This Row],[VOLUMEN ENVIADO A RO (m3)]]</f>
        <v>#DIV/0!</v>
      </c>
      <c r="N1060" s="61">
        <f>('[1]Contadores Por Turno 2026'!N1062-'[1]Contadores Por Turno 2026'!N1061)/1000</f>
        <v>0</v>
      </c>
      <c r="O1060" s="61">
        <f>('[1]Contadores Por Turno 2026'!O1062-'[1]Contadores Por Turno 2026'!O1061)</f>
        <v>0</v>
      </c>
      <c r="P1060" s="61">
        <f>+Tabla1[[#This Row],[ENTRADA RO 1 (m3)]]-Tabla1[[#This Row],[PERMEADO ETAPA 1  (m3)]]</f>
        <v>0</v>
      </c>
      <c r="Q1060" s="60" t="e">
        <f>1-(Tabla1[[#This Row],[VOLUMEN ENVIADO A RO (m3)]]-Tabla1[[#This Row],[VOLUMEN ENVIADO PERMEADO RO (m3)]])/Tabla1[[#This Row],[VOLUMEN ENVIADO A RO (m3)]]</f>
        <v>#DIV/0!</v>
      </c>
      <c r="R1060" s="61">
        <v>0</v>
      </c>
      <c r="S1060" s="61">
        <v>0</v>
      </c>
      <c r="T1060" s="61">
        <v>0</v>
      </c>
      <c r="U1060" s="60" t="s">
        <v>18</v>
      </c>
      <c r="V1060" s="61">
        <f>Tabla1[[#This Row],[VOLUMEN ENVIADO PERMEADO RO (m3)]]</f>
        <v>0</v>
      </c>
      <c r="W1060" s="111">
        <f>Tabla1[[#This Row],[TOTAL CONSUMO AGUA LIMPIA PRODUCCIÓN (m3)]]+Tabla1[[#This Row],[TOTAL CONSUMO AGUA RECHAZO PRODUCCIÓN (m3)]]</f>
        <v>-37</v>
      </c>
      <c r="X1060" s="111">
        <f>+Tabla1[[#This Row],[PERMEADO ETAPA 1  (m3)]]+Tabla1[[#This Row],[VOLUMEN  PTAP POTABLE (m3)2]]+Tabla1[[#This Row],[VOLUMEN CONSUMO ACUEDUCTO (m3)]]+Tabla1[[#This Row],[VOLUMEN CONSUMO CARROTANQUES (m3)]]</f>
        <v>-37</v>
      </c>
      <c r="Y1060" s="111">
        <v>0</v>
      </c>
      <c r="Z1060" s="111">
        <v>383</v>
      </c>
      <c r="AA1060" s="111">
        <f>+Tabla1[[#This Row],[VOLUMEN CONSUMO AGUA LIMPIA TINTORERIA (m3)]]</f>
        <v>-37</v>
      </c>
      <c r="AB1060" s="104">
        <f>Tabla1[[#This Row],[VOLUMEN CONSUMO AGUA LIMPIA TINTORERIA (m3)]]/Tabla1[[#This Row],[TOTAL CONSUMO AGUA PRODUCCIÓN (m3)]]</f>
        <v>1</v>
      </c>
      <c r="AC1060" s="111">
        <f>Tabla1[[#This Row],[TOTAL CONSUMO AGUA LIMPIA PRODUCCIÓN (m3)]]-Tabla1[[#This Row],[VOLUMEN CONSUMO AGUA LIMPIA LAVANDERIA (m3)]]</f>
        <v>-37</v>
      </c>
      <c r="AD1060" s="111">
        <v>0</v>
      </c>
      <c r="AE1060" s="115"/>
      <c r="AF1060" s="115">
        <v>65</v>
      </c>
      <c r="AG1060" s="115">
        <v>45</v>
      </c>
      <c r="AH1060" s="115">
        <f>Tabla1[[#This Row],[VOLUMEN CONSUMO AGUA LIMPIA LAVANDERIA (m3)]]</f>
        <v>0</v>
      </c>
      <c r="AI1060" s="104">
        <f>Tabla1[[#This Row],[VOLUMEN CONSUMO AGUA LIMPIA LAVANDERIA (m3)]]/Tabla1[[#This Row],[TOTAL CONSUMO AGUA PRODUCCIÓN (m3)]]</f>
        <v>0</v>
      </c>
      <c r="AJ1060" s="115">
        <f>'[1]Contadores Por Turno 2026'!D1062-'[1]Contadores Por Turno 2026'!D1061</f>
        <v>0</v>
      </c>
      <c r="AK1060" s="115">
        <v>0</v>
      </c>
      <c r="AL1060" s="115"/>
      <c r="AM1060" s="115">
        <v>19</v>
      </c>
      <c r="AN1060" s="115">
        <v>0</v>
      </c>
      <c r="AO1060" s="220">
        <f>'[1]Contadores Por Turno 2026'!R1062-'[1]Contadores Por Turno 2026'!R1061</f>
        <v>0</v>
      </c>
      <c r="AP1060" s="114">
        <v>5.633802816901412E-2</v>
      </c>
      <c r="AQ1060" s="220">
        <v>0</v>
      </c>
      <c r="AR1060" s="220">
        <v>8</v>
      </c>
      <c r="AS1060" s="115">
        <f>'[1]Contadores Por Turno 2026'!L1062-'[1]Contadores Por Turno 2026'!L1061</f>
        <v>0</v>
      </c>
      <c r="AT1060" s="220">
        <v>5</v>
      </c>
      <c r="AU1060" s="112">
        <f>'[1]Contadores Por Turno 2026'!U1062-'[1]Contadores Por Turno 2026'!U1061</f>
        <v>0</v>
      </c>
      <c r="AV1060" s="112">
        <f>'[1]Contadores Por Turno 2026'!V1062-'[1]Contadores Por Turno 2026'!V1061</f>
        <v>0</v>
      </c>
      <c r="AW1060" s="112">
        <f>'[1]Contadores Por Turno 2026'!W1062-'[1]Contadores Por Turno 2026'!W1061</f>
        <v>0</v>
      </c>
      <c r="AX1060" s="112"/>
      <c r="AY1060" s="112">
        <f>('[1]Contadores Por Turno 2026'!AD1062-'[1]Contadores Por Turno 2026'!AD1061)</f>
        <v>0</v>
      </c>
      <c r="AZ1060" s="112">
        <f>('[1]Contadores Por Turno 2026'!S1062-'[1]Contadores Por Turno 2026'!S1061)/1000</f>
        <v>0</v>
      </c>
      <c r="BA1060" s="225"/>
      <c r="BB1060" s="4"/>
    </row>
    <row r="1061" spans="1:54" ht="15.75" thickBot="1" x14ac:dyDescent="0.3">
      <c r="A1061" s="25">
        <f>+A1060+1</f>
        <v>46376</v>
      </c>
      <c r="B1061" s="26">
        <v>1</v>
      </c>
      <c r="C1061" s="26">
        <v>51</v>
      </c>
      <c r="D1061" s="26">
        <v>20</v>
      </c>
      <c r="E1061" s="26">
        <v>136</v>
      </c>
      <c r="F1061" s="26">
        <v>98</v>
      </c>
      <c r="G1061" s="26"/>
      <c r="H10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61" s="26">
        <f>('[1]Contadores Por Turno 2026'!C1063-'[1]Contadores Por Turno 2026'!C1062)*10</f>
        <v>0</v>
      </c>
      <c r="J1061" s="57">
        <f>Tabla1[[#This Row],[ENTRADA RO 1 (m3)]]</f>
        <v>0</v>
      </c>
      <c r="K1061" s="57">
        <f>Tabla1[[#This Row],[RECHAZO ETAPA 1 (m3)]]</f>
        <v>0</v>
      </c>
      <c r="L1061" s="57">
        <f>Tabla1[[#This Row],[PERMEADO ETAPA 1  (m3)]]</f>
        <v>0</v>
      </c>
      <c r="M1061" s="56" t="e">
        <f>1-(Tabla1[[#This Row],[VOLUMEN ENVIADO A RO (m3)]]-Tabla1[[#This Row],[VOLUMEN ENVIADO PERMEADO RO (m3)]])/Tabla1[[#This Row],[VOLUMEN ENVIADO A RO (m3)]]</f>
        <v>#DIV/0!</v>
      </c>
      <c r="N1061" s="57">
        <f>('[1]Contadores Por Turno 2026'!N1063-'[1]Contadores Por Turno 2026'!N1062)/1000</f>
        <v>0</v>
      </c>
      <c r="O1061" s="57">
        <f>('[1]Contadores Por Turno 2026'!O1063-'[1]Contadores Por Turno 2026'!O1062)</f>
        <v>0</v>
      </c>
      <c r="P1061" s="57">
        <f>+Tabla1[[#This Row],[ENTRADA RO 1 (m3)]]-Tabla1[[#This Row],[PERMEADO ETAPA 1  (m3)]]</f>
        <v>0</v>
      </c>
      <c r="Q1061" s="56" t="e">
        <f>1-(Tabla1[[#This Row],[VOLUMEN ENVIADO A RO (m3)]]-Tabla1[[#This Row],[VOLUMEN ENVIADO PERMEADO RO (m3)]])/Tabla1[[#This Row],[VOLUMEN ENVIADO A RO (m3)]]</f>
        <v>#DIV/0!</v>
      </c>
      <c r="R1061" s="57">
        <v>0</v>
      </c>
      <c r="S1061" s="57">
        <v>0</v>
      </c>
      <c r="T1061" s="57">
        <v>0</v>
      </c>
      <c r="U1061" s="56" t="s">
        <v>18</v>
      </c>
      <c r="V1061" s="57">
        <f>Tabla1[[#This Row],[VOLUMEN ENVIADO PERMEADO RO (m3)]]</f>
        <v>0</v>
      </c>
      <c r="W1061" s="101">
        <f>Tabla1[[#This Row],[TOTAL CONSUMO AGUA LIMPIA PRODUCCIÓN (m3)]]+Tabla1[[#This Row],[TOTAL CONSUMO AGUA RECHAZO PRODUCCIÓN (m3)]]</f>
        <v>-38</v>
      </c>
      <c r="X1061" s="101">
        <f>+Tabla1[[#This Row],[PERMEADO ETAPA 1  (m3)]]+Tabla1[[#This Row],[VOLUMEN  PTAP POTABLE (m3)2]]+Tabla1[[#This Row],[VOLUMEN CONSUMO ACUEDUCTO (m3)]]+Tabla1[[#This Row],[VOLUMEN CONSUMO CARROTANQUES (m3)]]</f>
        <v>-38</v>
      </c>
      <c r="Y1061" s="101">
        <v>0</v>
      </c>
      <c r="Z1061" s="101">
        <v>534</v>
      </c>
      <c r="AA1061" s="101">
        <f>+Tabla1[[#This Row],[VOLUMEN CONSUMO AGUA LIMPIA TINTORERIA (m3)]]</f>
        <v>-38</v>
      </c>
      <c r="AB1061" s="104">
        <f>Tabla1[[#This Row],[VOLUMEN CONSUMO AGUA LIMPIA TINTORERIA (m3)]]/Tabla1[[#This Row],[TOTAL CONSUMO AGUA PRODUCCIÓN (m3)]]</f>
        <v>1</v>
      </c>
      <c r="AC1061" s="101">
        <f>Tabla1[[#This Row],[TOTAL CONSUMO AGUA LIMPIA PRODUCCIÓN (m3)]]-Tabla1[[#This Row],[VOLUMEN CONSUMO AGUA LIMPIA LAVANDERIA (m3)]]</f>
        <v>-38</v>
      </c>
      <c r="AD1061" s="101">
        <v>0</v>
      </c>
      <c r="AE1061" s="105"/>
      <c r="AF1061" s="105">
        <v>65</v>
      </c>
      <c r="AG1061" s="105">
        <v>45</v>
      </c>
      <c r="AH1061" s="105">
        <f>Tabla1[[#This Row],[VOLUMEN CONSUMO AGUA LIMPIA LAVANDERIA (m3)]]</f>
        <v>0</v>
      </c>
      <c r="AI1061" s="104">
        <f>Tabla1[[#This Row],[VOLUMEN CONSUMO AGUA LIMPIA LAVANDERIA (m3)]]/Tabla1[[#This Row],[TOTAL CONSUMO AGUA PRODUCCIÓN (m3)]]</f>
        <v>0</v>
      </c>
      <c r="AJ1061" s="105">
        <f>'[1]Contadores Por Turno 2026'!D1063-'[1]Contadores Por Turno 2026'!D1062</f>
        <v>0</v>
      </c>
      <c r="AK1061" s="105">
        <v>0</v>
      </c>
      <c r="AL1061" s="105"/>
      <c r="AM1061" s="105">
        <v>19</v>
      </c>
      <c r="AN1061" s="105">
        <v>0</v>
      </c>
      <c r="AO1061" s="218">
        <f>'[1]Contadores Por Turno 2026'!R1063-'[1]Contadores Por Turno 2026'!R1062</f>
        <v>0</v>
      </c>
      <c r="AP1061" s="104">
        <v>3.6468330134357019E-2</v>
      </c>
      <c r="AQ1061" s="218">
        <v>0</v>
      </c>
      <c r="AR1061" s="218">
        <v>8</v>
      </c>
      <c r="AS1061" s="105">
        <f>'[1]Contadores Por Turno 2026'!L1063-'[1]Contadores Por Turno 2026'!L1062</f>
        <v>0</v>
      </c>
      <c r="AT1061" s="218">
        <v>6</v>
      </c>
      <c r="AU1061" s="102">
        <f>'[1]Contadores Por Turno 2026'!U1063-'[1]Contadores Por Turno 2026'!U1062</f>
        <v>0</v>
      </c>
      <c r="AV1061" s="102">
        <f>'[1]Contadores Por Turno 2026'!V1063-'[1]Contadores Por Turno 2026'!V1062</f>
        <v>0</v>
      </c>
      <c r="AW1061" s="102">
        <f>'[1]Contadores Por Turno 2026'!W1063-'[1]Contadores Por Turno 2026'!W1062</f>
        <v>0</v>
      </c>
      <c r="AX1061" s="102"/>
      <c r="AY1061" s="345">
        <f>('[1]Contadores Por Turno 2026'!AD1063-'[1]Contadores Por Turno 2026'!AD1062)</f>
        <v>0</v>
      </c>
      <c r="AZ1061" s="345">
        <f>('[1]Contadores Por Turno 2026'!S1063-'[1]Contadores Por Turno 2026'!S1062)/1000</f>
        <v>0</v>
      </c>
      <c r="BA1061" s="225"/>
      <c r="BB1061" s="4"/>
    </row>
    <row r="1062" spans="1:54" ht="15.75" thickBot="1" x14ac:dyDescent="0.3">
      <c r="A1062" s="23">
        <f>+A1061</f>
        <v>46376</v>
      </c>
      <c r="B1062" s="17">
        <v>2</v>
      </c>
      <c r="C1062" s="17">
        <v>51</v>
      </c>
      <c r="D1062" s="17">
        <v>20</v>
      </c>
      <c r="E1062" s="17">
        <v>135</v>
      </c>
      <c r="F1062" s="17">
        <v>97</v>
      </c>
      <c r="H106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62" s="17">
        <f>('[1]Contadores Por Turno 2026'!C1064-'[1]Contadores Por Turno 2026'!C1063)*10</f>
        <v>0</v>
      </c>
      <c r="J1062" s="59">
        <f>Tabla1[[#This Row],[ENTRADA RO 1 (m3)]]</f>
        <v>0</v>
      </c>
      <c r="K1062" s="59">
        <f>Tabla1[[#This Row],[RECHAZO ETAPA 1 (m3)]]</f>
        <v>0</v>
      </c>
      <c r="L1062" s="59">
        <f>Tabla1[[#This Row],[PERMEADO ETAPA 1  (m3)]]</f>
        <v>0</v>
      </c>
      <c r="M1062" s="58" t="e">
        <f>1-(Tabla1[[#This Row],[VOLUMEN ENVIADO A RO (m3)]]-Tabla1[[#This Row],[VOLUMEN ENVIADO PERMEADO RO (m3)]])/Tabla1[[#This Row],[VOLUMEN ENVIADO A RO (m3)]]</f>
        <v>#DIV/0!</v>
      </c>
      <c r="N1062" s="59">
        <f>('[1]Contadores Por Turno 2026'!N1064-'[1]Contadores Por Turno 2026'!N1063)/1000</f>
        <v>0</v>
      </c>
      <c r="O1062" s="59">
        <f>('[1]Contadores Por Turno 2026'!O1064-'[1]Contadores Por Turno 2026'!O1063)</f>
        <v>0</v>
      </c>
      <c r="P1062" s="59">
        <f>+Tabla1[[#This Row],[ENTRADA RO 1 (m3)]]-Tabla1[[#This Row],[PERMEADO ETAPA 1  (m3)]]</f>
        <v>0</v>
      </c>
      <c r="Q1062" s="58" t="e">
        <f>1-(Tabla1[[#This Row],[VOLUMEN ENVIADO A RO (m3)]]-Tabla1[[#This Row],[VOLUMEN ENVIADO PERMEADO RO (m3)]])/Tabla1[[#This Row],[VOLUMEN ENVIADO A RO (m3)]]</f>
        <v>#DIV/0!</v>
      </c>
      <c r="R1062" s="59">
        <v>0</v>
      </c>
      <c r="S1062" s="59">
        <v>0</v>
      </c>
      <c r="T1062" s="59">
        <v>0</v>
      </c>
      <c r="U1062" s="58" t="s">
        <v>18</v>
      </c>
      <c r="V1062" s="59">
        <f>Tabla1[[#This Row],[VOLUMEN ENVIADO PERMEADO RO (m3)]]</f>
        <v>0</v>
      </c>
      <c r="W1062" s="106">
        <f>Tabla1[[#This Row],[TOTAL CONSUMO AGUA LIMPIA PRODUCCIÓN (m3)]]+Tabla1[[#This Row],[TOTAL CONSUMO AGUA RECHAZO PRODUCCIÓN (m3)]]</f>
        <v>-38</v>
      </c>
      <c r="X1062" s="106">
        <f>+Tabla1[[#This Row],[PERMEADO ETAPA 1  (m3)]]+Tabla1[[#This Row],[VOLUMEN  PTAP POTABLE (m3)2]]+Tabla1[[#This Row],[VOLUMEN CONSUMO ACUEDUCTO (m3)]]+Tabla1[[#This Row],[VOLUMEN CONSUMO CARROTANQUES (m3)]]</f>
        <v>-38</v>
      </c>
      <c r="Y1062" s="106">
        <v>0</v>
      </c>
      <c r="Z1062" s="106">
        <v>484</v>
      </c>
      <c r="AA1062" s="106">
        <f>+Tabla1[[#This Row],[VOLUMEN CONSUMO AGUA LIMPIA TINTORERIA (m3)]]</f>
        <v>-38</v>
      </c>
      <c r="AB1062" s="104">
        <f>Tabla1[[#This Row],[VOLUMEN CONSUMO AGUA LIMPIA TINTORERIA (m3)]]/Tabla1[[#This Row],[TOTAL CONSUMO AGUA PRODUCCIÓN (m3)]]</f>
        <v>1</v>
      </c>
      <c r="AC1062" s="106">
        <f>Tabla1[[#This Row],[TOTAL CONSUMO AGUA LIMPIA PRODUCCIÓN (m3)]]-Tabla1[[#This Row],[VOLUMEN CONSUMO AGUA LIMPIA LAVANDERIA (m3)]]</f>
        <v>-38</v>
      </c>
      <c r="AD1062" s="106">
        <v>0</v>
      </c>
      <c r="AE1062" s="110"/>
      <c r="AF1062" s="110">
        <v>65</v>
      </c>
      <c r="AG1062" s="110">
        <v>45</v>
      </c>
      <c r="AH1062" s="110">
        <f>Tabla1[[#This Row],[VOLUMEN CONSUMO AGUA LIMPIA LAVANDERIA (m3)]]</f>
        <v>0</v>
      </c>
      <c r="AI1062" s="104">
        <f>Tabla1[[#This Row],[VOLUMEN CONSUMO AGUA LIMPIA LAVANDERIA (m3)]]/Tabla1[[#This Row],[TOTAL CONSUMO AGUA PRODUCCIÓN (m3)]]</f>
        <v>0</v>
      </c>
      <c r="AJ1062" s="110">
        <f>'[1]Contadores Por Turno 2026'!D1064-'[1]Contadores Por Turno 2026'!D1063</f>
        <v>0</v>
      </c>
      <c r="AK1062" s="110">
        <v>0</v>
      </c>
      <c r="AL1062" s="110"/>
      <c r="AM1062" s="110">
        <v>19</v>
      </c>
      <c r="AN1062" s="110">
        <v>0</v>
      </c>
      <c r="AO1062" s="219">
        <f>'[1]Contadores Por Turno 2026'!R1064-'[1]Contadores Por Turno 2026'!R1063</f>
        <v>0</v>
      </c>
      <c r="AP1062" s="109">
        <v>4.129263913824055E-2</v>
      </c>
      <c r="AQ1062" s="219">
        <v>0</v>
      </c>
      <c r="AR1062" s="219">
        <v>8</v>
      </c>
      <c r="AS1062" s="110">
        <f>'[1]Contadores Por Turno 2026'!L1064-'[1]Contadores Por Turno 2026'!L1063</f>
        <v>0</v>
      </c>
      <c r="AT1062" s="219">
        <v>7</v>
      </c>
      <c r="AU1062" s="107">
        <f>'[1]Contadores Por Turno 2026'!U1064-'[1]Contadores Por Turno 2026'!U1063</f>
        <v>0</v>
      </c>
      <c r="AV1062" s="107">
        <f>'[1]Contadores Por Turno 2026'!V1064-'[1]Contadores Por Turno 2026'!V1063</f>
        <v>0</v>
      </c>
      <c r="AW1062" s="107">
        <f>'[1]Contadores Por Turno 2026'!W1064-'[1]Contadores Por Turno 2026'!W1063</f>
        <v>0</v>
      </c>
      <c r="AX1062" s="107"/>
      <c r="AY1062" s="346">
        <f>('[1]Contadores Por Turno 2026'!AD1064-'[1]Contadores Por Turno 2026'!AD1063)</f>
        <v>0</v>
      </c>
      <c r="AZ1062" s="346">
        <f>('[1]Contadores Por Turno 2026'!S1064-'[1]Contadores Por Turno 2026'!S1063)/1000</f>
        <v>0</v>
      </c>
      <c r="BA1062" s="225"/>
      <c r="BB1062" s="4"/>
    </row>
    <row r="1063" spans="1:54" ht="15.75" thickBot="1" x14ac:dyDescent="0.3">
      <c r="A1063" s="27">
        <f>+A1062</f>
        <v>46376</v>
      </c>
      <c r="B1063" s="28">
        <v>3</v>
      </c>
      <c r="C1063" s="28">
        <v>51</v>
      </c>
      <c r="D1063" s="28">
        <v>20</v>
      </c>
      <c r="E1063" s="28">
        <v>77</v>
      </c>
      <c r="F1063" s="28">
        <v>51</v>
      </c>
      <c r="G1063" s="28"/>
      <c r="H106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-77</v>
      </c>
      <c r="I1063" s="28">
        <f>('[1]Contadores Por Turno 2026'!C1065-'[1]Contadores Por Turno 2026'!C1064)*10</f>
        <v>0</v>
      </c>
      <c r="J1063" s="61">
        <f>Tabla1[[#This Row],[ENTRADA RO 1 (m3)]]</f>
        <v>0</v>
      </c>
      <c r="K1063" s="61">
        <f>Tabla1[[#This Row],[RECHAZO ETAPA 1 (m3)]]</f>
        <v>0</v>
      </c>
      <c r="L1063" s="61">
        <f>Tabla1[[#This Row],[PERMEADO ETAPA 1  (m3)]]</f>
        <v>0</v>
      </c>
      <c r="M1063" s="60" t="e">
        <f>1-(Tabla1[[#This Row],[VOLUMEN ENVIADO A RO (m3)]]-Tabla1[[#This Row],[VOLUMEN ENVIADO PERMEADO RO (m3)]])/Tabla1[[#This Row],[VOLUMEN ENVIADO A RO (m3)]]</f>
        <v>#DIV/0!</v>
      </c>
      <c r="N1063" s="61">
        <f>('[1]Contadores Por Turno 2026'!N1065-'[1]Contadores Por Turno 2026'!N1064)/1000</f>
        <v>0</v>
      </c>
      <c r="O1063" s="61">
        <f>('[1]Contadores Por Turno 2026'!O1065-'[1]Contadores Por Turno 2026'!O1064)</f>
        <v>0</v>
      </c>
      <c r="P1063" s="61">
        <f>+Tabla1[[#This Row],[ENTRADA RO 1 (m3)]]-Tabla1[[#This Row],[PERMEADO ETAPA 1  (m3)]]</f>
        <v>0</v>
      </c>
      <c r="Q1063" s="60" t="e">
        <f>1-(Tabla1[[#This Row],[VOLUMEN ENVIADO A RO (m3)]]-Tabla1[[#This Row],[VOLUMEN ENVIADO PERMEADO RO (m3)]])/Tabla1[[#This Row],[VOLUMEN ENVIADO A RO (m3)]]</f>
        <v>#DIV/0!</v>
      </c>
      <c r="R1063" s="61">
        <v>0</v>
      </c>
      <c r="S1063" s="61">
        <v>0</v>
      </c>
      <c r="T1063" s="61">
        <v>0</v>
      </c>
      <c r="U1063" s="60" t="s">
        <v>18</v>
      </c>
      <c r="V1063" s="61">
        <f>Tabla1[[#This Row],[VOLUMEN ENVIADO PERMEADO RO (m3)]]</f>
        <v>0</v>
      </c>
      <c r="W1063" s="111">
        <f>Tabla1[[#This Row],[TOTAL CONSUMO AGUA LIMPIA PRODUCCIÓN (m3)]]+Tabla1[[#This Row],[TOTAL CONSUMO AGUA RECHAZO PRODUCCIÓN (m3)]]</f>
        <v>-26</v>
      </c>
      <c r="X1063" s="111">
        <f>+Tabla1[[#This Row],[PERMEADO ETAPA 1  (m3)]]+Tabla1[[#This Row],[VOLUMEN  PTAP POTABLE (m3)2]]+Tabla1[[#This Row],[VOLUMEN CONSUMO ACUEDUCTO (m3)]]+Tabla1[[#This Row],[VOLUMEN CONSUMO CARROTANQUES (m3)]]</f>
        <v>-26</v>
      </c>
      <c r="Y1063" s="111">
        <v>0</v>
      </c>
      <c r="Z1063" s="111">
        <v>433</v>
      </c>
      <c r="AA1063" s="111">
        <f>+Tabla1[[#This Row],[VOLUMEN CONSUMO AGUA LIMPIA TINTORERIA (m3)]]</f>
        <v>-26</v>
      </c>
      <c r="AB1063" s="104">
        <f>Tabla1[[#This Row],[VOLUMEN CONSUMO AGUA LIMPIA TINTORERIA (m3)]]/Tabla1[[#This Row],[TOTAL CONSUMO AGUA PRODUCCIÓN (m3)]]</f>
        <v>1</v>
      </c>
      <c r="AC1063" s="111">
        <f>Tabla1[[#This Row],[TOTAL CONSUMO AGUA LIMPIA PRODUCCIÓN (m3)]]-Tabla1[[#This Row],[VOLUMEN CONSUMO AGUA LIMPIA LAVANDERIA (m3)]]</f>
        <v>-26</v>
      </c>
      <c r="AD1063" s="111">
        <v>0</v>
      </c>
      <c r="AE1063" s="115"/>
      <c r="AF1063" s="115">
        <v>65</v>
      </c>
      <c r="AG1063" s="115">
        <v>45</v>
      </c>
      <c r="AH1063" s="115">
        <f>Tabla1[[#This Row],[VOLUMEN CONSUMO AGUA LIMPIA LAVANDERIA (m3)]]</f>
        <v>0</v>
      </c>
      <c r="AI1063" s="104">
        <f>Tabla1[[#This Row],[VOLUMEN CONSUMO AGUA LIMPIA LAVANDERIA (m3)]]/Tabla1[[#This Row],[TOTAL CONSUMO AGUA PRODUCCIÓN (m3)]]</f>
        <v>0</v>
      </c>
      <c r="AJ1063" s="115">
        <f>'[1]Contadores Por Turno 2026'!D1065-'[1]Contadores Por Turno 2026'!D1064</f>
        <v>0</v>
      </c>
      <c r="AK1063" s="115">
        <v>0</v>
      </c>
      <c r="AL1063" s="115"/>
      <c r="AM1063" s="115">
        <v>19</v>
      </c>
      <c r="AN1063" s="115">
        <v>0</v>
      </c>
      <c r="AO1063" s="220">
        <f>'[1]Contadores Por Turno 2026'!R1065-'[1]Contadores Por Turno 2026'!R1064</f>
        <v>0</v>
      </c>
      <c r="AP1063" s="114">
        <v>9.8039215686274495E-2</v>
      </c>
      <c r="AQ1063" s="220">
        <v>0</v>
      </c>
      <c r="AR1063" s="220">
        <v>8</v>
      </c>
      <c r="AS1063" s="115">
        <f>'[1]Contadores Por Turno 2026'!L1065-'[1]Contadores Por Turno 2026'!L1064</f>
        <v>0</v>
      </c>
      <c r="AT1063" s="220">
        <v>-4</v>
      </c>
      <c r="AU1063" s="112">
        <f>'[1]Contadores Por Turno 2026'!U1065-'[1]Contadores Por Turno 2026'!U1064</f>
        <v>0</v>
      </c>
      <c r="AV1063" s="112">
        <f>'[1]Contadores Por Turno 2026'!V1065-'[1]Contadores Por Turno 2026'!V1064</f>
        <v>0</v>
      </c>
      <c r="AW1063" s="112">
        <f>'[1]Contadores Por Turno 2026'!W1065-'[1]Contadores Por Turno 2026'!W1064</f>
        <v>0</v>
      </c>
      <c r="AX1063" s="112"/>
      <c r="AY1063" s="112">
        <f>('[1]Contadores Por Turno 2026'!AD1065-'[1]Contadores Por Turno 2026'!AD1064)</f>
        <v>0</v>
      </c>
      <c r="AZ1063" s="112">
        <f>('[1]Contadores Por Turno 2026'!S1065-'[1]Contadores Por Turno 2026'!S1064)/1000</f>
        <v>0</v>
      </c>
      <c r="BA1063" s="225"/>
      <c r="BB1063" s="4"/>
    </row>
    <row r="1064" spans="1:54" ht="15.75" thickBot="1" x14ac:dyDescent="0.3">
      <c r="A1064" s="25">
        <f>+A1063+1</f>
        <v>46377</v>
      </c>
      <c r="B1064" s="26">
        <v>1</v>
      </c>
      <c r="C1064" s="26">
        <v>51</v>
      </c>
      <c r="D1064" s="26">
        <v>21</v>
      </c>
      <c r="E1064" s="26">
        <v>97</v>
      </c>
      <c r="F1064" s="26">
        <v>71</v>
      </c>
      <c r="G1064" s="26"/>
      <c r="H10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-97</v>
      </c>
      <c r="I1064" s="26">
        <f>('[1]Contadores Por Turno 2026'!C1066-'[1]Contadores Por Turno 2026'!C1065)*10</f>
        <v>0</v>
      </c>
      <c r="J1064" s="57">
        <f>Tabla1[[#This Row],[ENTRADA RO 1 (m3)]]</f>
        <v>0</v>
      </c>
      <c r="K1064" s="57">
        <f>Tabla1[[#This Row],[RECHAZO ETAPA 1 (m3)]]</f>
        <v>0</v>
      </c>
      <c r="L1064" s="57">
        <f>Tabla1[[#This Row],[PERMEADO ETAPA 1  (m3)]]</f>
        <v>0</v>
      </c>
      <c r="M1064" s="56" t="e">
        <f>1-(Tabla1[[#This Row],[VOLUMEN ENVIADO A RO (m3)]]-Tabla1[[#This Row],[VOLUMEN ENVIADO PERMEADO RO (m3)]])/Tabla1[[#This Row],[VOLUMEN ENVIADO A RO (m3)]]</f>
        <v>#DIV/0!</v>
      </c>
      <c r="N1064" s="57">
        <f>('[1]Contadores Por Turno 2026'!N1066-'[1]Contadores Por Turno 2026'!N1065)/1000</f>
        <v>0</v>
      </c>
      <c r="O1064" s="57">
        <f>('[1]Contadores Por Turno 2026'!O1066-'[1]Contadores Por Turno 2026'!O1065)</f>
        <v>0</v>
      </c>
      <c r="P1064" s="57">
        <f>+Tabla1[[#This Row],[ENTRADA RO 1 (m3)]]-Tabla1[[#This Row],[PERMEADO ETAPA 1  (m3)]]</f>
        <v>0</v>
      </c>
      <c r="Q1064" s="56" t="e">
        <f>1-(Tabla1[[#This Row],[VOLUMEN ENVIADO A RO (m3)]]-Tabla1[[#This Row],[VOLUMEN ENVIADO PERMEADO RO (m3)]])/Tabla1[[#This Row],[VOLUMEN ENVIADO A RO (m3)]]</f>
        <v>#DIV/0!</v>
      </c>
      <c r="R1064" s="57">
        <v>0</v>
      </c>
      <c r="S1064" s="57">
        <v>0</v>
      </c>
      <c r="T1064" s="57">
        <v>0</v>
      </c>
      <c r="U1064" s="56" t="s">
        <v>18</v>
      </c>
      <c r="V1064" s="57">
        <f>Tabla1[[#This Row],[VOLUMEN ENVIADO PERMEADO RO (m3)]]</f>
        <v>0</v>
      </c>
      <c r="W1064" s="101">
        <f>Tabla1[[#This Row],[TOTAL CONSUMO AGUA LIMPIA PRODUCCIÓN (m3)]]+Tabla1[[#This Row],[TOTAL CONSUMO AGUA RECHAZO PRODUCCIÓN (m3)]]</f>
        <v>-26</v>
      </c>
      <c r="X1064" s="101">
        <f>+Tabla1[[#This Row],[PERMEADO ETAPA 1  (m3)]]+Tabla1[[#This Row],[VOLUMEN  PTAP POTABLE (m3)2]]+Tabla1[[#This Row],[VOLUMEN CONSUMO ACUEDUCTO (m3)]]+Tabla1[[#This Row],[VOLUMEN CONSUMO CARROTANQUES (m3)]]</f>
        <v>-26</v>
      </c>
      <c r="Y1064" s="101">
        <v>0</v>
      </c>
      <c r="Z1064" s="101">
        <v>0</v>
      </c>
      <c r="AA1064" s="101">
        <f>+Tabla1[[#This Row],[VOLUMEN CONSUMO AGUA LIMPIA TINTORERIA (m3)]]</f>
        <v>-26</v>
      </c>
      <c r="AB1064" s="104">
        <f>Tabla1[[#This Row],[VOLUMEN CONSUMO AGUA LIMPIA TINTORERIA (m3)]]/Tabla1[[#This Row],[TOTAL CONSUMO AGUA PRODUCCIÓN (m3)]]</f>
        <v>1</v>
      </c>
      <c r="AC1064" s="101">
        <f>Tabla1[[#This Row],[TOTAL CONSUMO AGUA LIMPIA PRODUCCIÓN (m3)]]-Tabla1[[#This Row],[VOLUMEN CONSUMO AGUA LIMPIA LAVANDERIA (m3)]]</f>
        <v>-26</v>
      </c>
      <c r="AD1064" s="101">
        <v>0</v>
      </c>
      <c r="AE1064" s="105"/>
      <c r="AF1064" s="105">
        <v>65</v>
      </c>
      <c r="AG1064" s="105">
        <v>45</v>
      </c>
      <c r="AH1064" s="105">
        <f>Tabla1[[#This Row],[VOLUMEN CONSUMO AGUA LIMPIA LAVANDERIA (m3)]]</f>
        <v>0</v>
      </c>
      <c r="AI1064" s="104">
        <f>Tabla1[[#This Row],[VOLUMEN CONSUMO AGUA LIMPIA LAVANDERIA (m3)]]/Tabla1[[#This Row],[TOTAL CONSUMO AGUA PRODUCCIÓN (m3)]]</f>
        <v>0</v>
      </c>
      <c r="AJ1064" s="105">
        <f>'[1]Contadores Por Turno 2026'!D1066-'[1]Contadores Por Turno 2026'!D1065</f>
        <v>0</v>
      </c>
      <c r="AK1064" s="105">
        <v>0</v>
      </c>
      <c r="AL1064" s="105"/>
      <c r="AM1064" s="105">
        <v>19</v>
      </c>
      <c r="AN1064" s="105">
        <v>0</v>
      </c>
      <c r="AO1064" s="218">
        <f>'[1]Contadores Por Turno 2026'!R1066-'[1]Contadores Por Turno 2026'!R1065</f>
        <v>0</v>
      </c>
      <c r="AP1064" s="104" t="s">
        <v>18</v>
      </c>
      <c r="AQ1064" s="218">
        <v>0</v>
      </c>
      <c r="AR1064" s="218">
        <v>8</v>
      </c>
      <c r="AS1064" s="105">
        <f>'[1]Contadores Por Turno 2026'!L1066-'[1]Contadores Por Turno 2026'!L1065</f>
        <v>0</v>
      </c>
      <c r="AT1064" s="218">
        <v>0</v>
      </c>
      <c r="AU1064" s="102">
        <f>'[1]Contadores Por Turno 2026'!U1066-'[1]Contadores Por Turno 2026'!U1065</f>
        <v>0</v>
      </c>
      <c r="AV1064" s="102">
        <f>'[1]Contadores Por Turno 2026'!V1066-'[1]Contadores Por Turno 2026'!V1065</f>
        <v>0</v>
      </c>
      <c r="AW1064" s="102">
        <f>'[1]Contadores Por Turno 2026'!W1066-'[1]Contadores Por Turno 2026'!W1065</f>
        <v>0</v>
      </c>
      <c r="AX1064" s="102"/>
      <c r="AY1064" s="345">
        <f>('[1]Contadores Por Turno 2026'!AD1066-'[1]Contadores Por Turno 2026'!AD1065)</f>
        <v>0</v>
      </c>
      <c r="AZ1064" s="345">
        <f>('[1]Contadores Por Turno 2026'!S1066-'[1]Contadores Por Turno 2026'!S1065)/1000</f>
        <v>0</v>
      </c>
      <c r="BA1064" s="225"/>
      <c r="BB1064" s="4"/>
    </row>
    <row r="1065" spans="1:54" ht="15.75" thickBot="1" x14ac:dyDescent="0.3">
      <c r="A1065" s="23">
        <f>+A1064</f>
        <v>46377</v>
      </c>
      <c r="B1065" s="17">
        <v>2</v>
      </c>
      <c r="C1065" s="17">
        <v>51</v>
      </c>
      <c r="D1065" s="17">
        <v>21</v>
      </c>
      <c r="E1065" s="17">
        <v>0</v>
      </c>
      <c r="F1065" s="17">
        <v>0</v>
      </c>
      <c r="H106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5" s="17">
        <f>('[1]Contadores Por Turno 2026'!C1067-'[1]Contadores Por Turno 2026'!C1066)*10</f>
        <v>0</v>
      </c>
      <c r="J1065" s="59">
        <f>Tabla1[[#This Row],[ENTRADA RO 1 (m3)]]</f>
        <v>0</v>
      </c>
      <c r="K1065" s="59">
        <f>Tabla1[[#This Row],[RECHAZO ETAPA 1 (m3)]]</f>
        <v>0</v>
      </c>
      <c r="L1065" s="59">
        <f>Tabla1[[#This Row],[PERMEADO ETAPA 1  (m3)]]</f>
        <v>0</v>
      </c>
      <c r="M1065" s="58" t="e">
        <f>1-(Tabla1[[#This Row],[VOLUMEN ENVIADO A RO (m3)]]-Tabla1[[#This Row],[VOLUMEN ENVIADO PERMEADO RO (m3)]])/Tabla1[[#This Row],[VOLUMEN ENVIADO A RO (m3)]]</f>
        <v>#DIV/0!</v>
      </c>
      <c r="N1065" s="59">
        <f>('[1]Contadores Por Turno 2026'!N1067-'[1]Contadores Por Turno 2026'!N1066)/1000</f>
        <v>0</v>
      </c>
      <c r="O1065" s="59">
        <f>('[1]Contadores Por Turno 2026'!O1067-'[1]Contadores Por Turno 2026'!O1066)</f>
        <v>0</v>
      </c>
      <c r="P1065" s="59">
        <f>+Tabla1[[#This Row],[ENTRADA RO 1 (m3)]]-Tabla1[[#This Row],[PERMEADO ETAPA 1  (m3)]]</f>
        <v>0</v>
      </c>
      <c r="Q1065" s="58" t="e">
        <f>1-(Tabla1[[#This Row],[VOLUMEN ENVIADO A RO (m3)]]-Tabla1[[#This Row],[VOLUMEN ENVIADO PERMEADO RO (m3)]])/Tabla1[[#This Row],[VOLUMEN ENVIADO A RO (m3)]]</f>
        <v>#DIV/0!</v>
      </c>
      <c r="R1065" s="59">
        <v>0</v>
      </c>
      <c r="S1065" s="59">
        <v>0</v>
      </c>
      <c r="T1065" s="59">
        <v>0</v>
      </c>
      <c r="U1065" s="58" t="s">
        <v>18</v>
      </c>
      <c r="V1065" s="59">
        <f>Tabla1[[#This Row],[VOLUMEN ENVIADO PERMEADO RO (m3)]]</f>
        <v>0</v>
      </c>
      <c r="W1065" s="106">
        <f>Tabla1[[#This Row],[TOTAL CONSUMO AGUA LIMPIA PRODUCCIÓN (m3)]]+Tabla1[[#This Row],[TOTAL CONSUMO AGUA RECHAZO PRODUCCIÓN (m3)]]</f>
        <v>0</v>
      </c>
      <c r="X1065" s="106">
        <f>+Tabla1[[#This Row],[PERMEADO ETAPA 1  (m3)]]+Tabla1[[#This Row],[VOLUMEN  PTAP POTABLE (m3)2]]+Tabla1[[#This Row],[VOLUMEN CONSUMO ACUEDUCTO (m3)]]+Tabla1[[#This Row],[VOLUMEN CONSUMO CARROTANQUES (m3)]]</f>
        <v>0</v>
      </c>
      <c r="Y1065" s="106">
        <v>0</v>
      </c>
      <c r="Z1065" s="106">
        <v>0</v>
      </c>
      <c r="AA1065" s="106">
        <f>+Tabla1[[#This Row],[VOLUMEN CONSUMO AGUA LIMPIA TINTORERIA (m3)]]</f>
        <v>0</v>
      </c>
      <c r="AB1065" s="104" t="e">
        <f>Tabla1[[#This Row],[VOLUMEN CONSUMO AGUA LIMPIA TINTORERIA (m3)]]/Tabla1[[#This Row],[TOTAL CONSUMO AGUA PRODUCCIÓN (m3)]]</f>
        <v>#DIV/0!</v>
      </c>
      <c r="AC1065" s="106">
        <f>Tabla1[[#This Row],[TOTAL CONSUMO AGUA LIMPIA PRODUCCIÓN (m3)]]-Tabla1[[#This Row],[VOLUMEN CONSUMO AGUA LIMPIA LAVANDERIA (m3)]]</f>
        <v>0</v>
      </c>
      <c r="AD1065" s="106">
        <v>0</v>
      </c>
      <c r="AE1065" s="110"/>
      <c r="AF1065" s="110">
        <v>65</v>
      </c>
      <c r="AG1065" s="110">
        <v>45</v>
      </c>
      <c r="AH1065" s="110">
        <f>Tabla1[[#This Row],[VOLUMEN CONSUMO AGUA LIMPIA LAVANDERIA (m3)]]</f>
        <v>0</v>
      </c>
      <c r="AI1065" s="104" t="e">
        <f>Tabla1[[#This Row],[VOLUMEN CONSUMO AGUA LIMPIA LAVANDERIA (m3)]]/Tabla1[[#This Row],[TOTAL CONSUMO AGUA PRODUCCIÓN (m3)]]</f>
        <v>#DIV/0!</v>
      </c>
      <c r="AJ1065" s="110">
        <f>'[1]Contadores Por Turno 2026'!D1067-'[1]Contadores Por Turno 2026'!D1066</f>
        <v>0</v>
      </c>
      <c r="AK1065" s="110">
        <v>0</v>
      </c>
      <c r="AL1065" s="110"/>
      <c r="AM1065" s="110">
        <v>19</v>
      </c>
      <c r="AN1065" s="110">
        <v>0</v>
      </c>
      <c r="AO1065" s="219">
        <f>'[1]Contadores Por Turno 2026'!R1067-'[1]Contadores Por Turno 2026'!R1066</f>
        <v>0</v>
      </c>
      <c r="AP1065" s="109" t="s">
        <v>18</v>
      </c>
      <c r="AQ1065" s="219">
        <v>0</v>
      </c>
      <c r="AR1065" s="219">
        <v>8</v>
      </c>
      <c r="AS1065" s="110">
        <f>'[1]Contadores Por Turno 2026'!L1067-'[1]Contadores Por Turno 2026'!L1066</f>
        <v>0</v>
      </c>
      <c r="AT1065" s="219">
        <v>0</v>
      </c>
      <c r="AU1065" s="107">
        <f>'[1]Contadores Por Turno 2026'!U1067-'[1]Contadores Por Turno 2026'!U1066</f>
        <v>0</v>
      </c>
      <c r="AV1065" s="107">
        <f>'[1]Contadores Por Turno 2026'!V1067-'[1]Contadores Por Turno 2026'!V1066</f>
        <v>0</v>
      </c>
      <c r="AW1065" s="107">
        <f>'[1]Contadores Por Turno 2026'!W1067-'[1]Contadores Por Turno 2026'!W1066</f>
        <v>0</v>
      </c>
      <c r="AX1065" s="107"/>
      <c r="AY1065" s="346">
        <f>('[1]Contadores Por Turno 2026'!AD1067-'[1]Contadores Por Turno 2026'!AD1066)</f>
        <v>0</v>
      </c>
      <c r="AZ1065" s="346">
        <f>('[1]Contadores Por Turno 2026'!S1067-'[1]Contadores Por Turno 2026'!S1066)/1000</f>
        <v>0</v>
      </c>
      <c r="BA1065" s="225"/>
      <c r="BB1065" s="4"/>
    </row>
    <row r="1066" spans="1:54" ht="15.75" thickBot="1" x14ac:dyDescent="0.3">
      <c r="A1066" s="27">
        <f>+A1065</f>
        <v>46377</v>
      </c>
      <c r="B1066" s="28">
        <v>3</v>
      </c>
      <c r="C1066" s="28">
        <v>51</v>
      </c>
      <c r="D1066" s="28">
        <v>21</v>
      </c>
      <c r="E1066" s="28">
        <v>0</v>
      </c>
      <c r="F1066" s="28">
        <v>0</v>
      </c>
      <c r="G1066" s="28"/>
      <c r="H106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6" s="28">
        <f>('[1]Contadores Por Turno 2026'!C1068-'[1]Contadores Por Turno 2026'!C1067)*10</f>
        <v>0</v>
      </c>
      <c r="J1066" s="61">
        <f>Tabla1[[#This Row],[ENTRADA RO 1 (m3)]]</f>
        <v>0</v>
      </c>
      <c r="K1066" s="61">
        <f>Tabla1[[#This Row],[RECHAZO ETAPA 1 (m3)]]</f>
        <v>0</v>
      </c>
      <c r="L1066" s="61">
        <f>Tabla1[[#This Row],[PERMEADO ETAPA 1  (m3)]]</f>
        <v>0</v>
      </c>
      <c r="M1066" s="60" t="e">
        <f>1-(Tabla1[[#This Row],[VOLUMEN ENVIADO A RO (m3)]]-Tabla1[[#This Row],[VOLUMEN ENVIADO PERMEADO RO (m3)]])/Tabla1[[#This Row],[VOLUMEN ENVIADO A RO (m3)]]</f>
        <v>#DIV/0!</v>
      </c>
      <c r="N1066" s="61">
        <f>('[1]Contadores Por Turno 2026'!N1068-'[1]Contadores Por Turno 2026'!N1067)/1000</f>
        <v>0</v>
      </c>
      <c r="O1066" s="61">
        <f>('[1]Contadores Por Turno 2026'!O1068-'[1]Contadores Por Turno 2026'!O1067)</f>
        <v>0</v>
      </c>
      <c r="P1066" s="61">
        <f>+Tabla1[[#This Row],[ENTRADA RO 1 (m3)]]-Tabla1[[#This Row],[PERMEADO ETAPA 1  (m3)]]</f>
        <v>0</v>
      </c>
      <c r="Q1066" s="60" t="e">
        <f>1-(Tabla1[[#This Row],[VOLUMEN ENVIADO A RO (m3)]]-Tabla1[[#This Row],[VOLUMEN ENVIADO PERMEADO RO (m3)]])/Tabla1[[#This Row],[VOLUMEN ENVIADO A RO (m3)]]</f>
        <v>#DIV/0!</v>
      </c>
      <c r="R1066" s="61">
        <v>0</v>
      </c>
      <c r="S1066" s="61">
        <v>0</v>
      </c>
      <c r="T1066" s="61">
        <v>0</v>
      </c>
      <c r="U1066" s="60" t="s">
        <v>18</v>
      </c>
      <c r="V1066" s="61">
        <f>Tabla1[[#This Row],[VOLUMEN ENVIADO PERMEADO RO (m3)]]</f>
        <v>0</v>
      </c>
      <c r="W1066" s="111">
        <f>Tabla1[[#This Row],[TOTAL CONSUMO AGUA LIMPIA PRODUCCIÓN (m3)]]+Tabla1[[#This Row],[TOTAL CONSUMO AGUA RECHAZO PRODUCCIÓN (m3)]]</f>
        <v>0</v>
      </c>
      <c r="X1066" s="111">
        <f>+Tabla1[[#This Row],[PERMEADO ETAPA 1  (m3)]]+Tabla1[[#This Row],[VOLUMEN  PTAP POTABLE (m3)2]]+Tabla1[[#This Row],[VOLUMEN CONSUMO ACUEDUCTO (m3)]]+Tabla1[[#This Row],[VOLUMEN CONSUMO CARROTANQUES (m3)]]</f>
        <v>0</v>
      </c>
      <c r="Y1066" s="111">
        <v>0</v>
      </c>
      <c r="Z1066" s="111">
        <v>0</v>
      </c>
      <c r="AA1066" s="111">
        <f>+Tabla1[[#This Row],[VOLUMEN CONSUMO AGUA LIMPIA TINTORERIA (m3)]]</f>
        <v>0</v>
      </c>
      <c r="AB1066" s="104" t="e">
        <f>Tabla1[[#This Row],[VOLUMEN CONSUMO AGUA LIMPIA TINTORERIA (m3)]]/Tabla1[[#This Row],[TOTAL CONSUMO AGUA PRODUCCIÓN (m3)]]</f>
        <v>#DIV/0!</v>
      </c>
      <c r="AC1066" s="111">
        <f>Tabla1[[#This Row],[TOTAL CONSUMO AGUA LIMPIA PRODUCCIÓN (m3)]]-Tabla1[[#This Row],[VOLUMEN CONSUMO AGUA LIMPIA LAVANDERIA (m3)]]</f>
        <v>0</v>
      </c>
      <c r="AD1066" s="111">
        <v>0</v>
      </c>
      <c r="AE1066" s="115"/>
      <c r="AF1066" s="115">
        <v>65</v>
      </c>
      <c r="AG1066" s="115">
        <v>45</v>
      </c>
      <c r="AH1066" s="115">
        <f>Tabla1[[#This Row],[VOLUMEN CONSUMO AGUA LIMPIA LAVANDERIA (m3)]]</f>
        <v>0</v>
      </c>
      <c r="AI1066" s="104" t="e">
        <f>Tabla1[[#This Row],[VOLUMEN CONSUMO AGUA LIMPIA LAVANDERIA (m3)]]/Tabla1[[#This Row],[TOTAL CONSUMO AGUA PRODUCCIÓN (m3)]]</f>
        <v>#DIV/0!</v>
      </c>
      <c r="AJ1066" s="115">
        <f>'[1]Contadores Por Turno 2026'!D1068-'[1]Contadores Por Turno 2026'!D1067</f>
        <v>0</v>
      </c>
      <c r="AK1066" s="115">
        <v>0</v>
      </c>
      <c r="AL1066" s="115"/>
      <c r="AM1066" s="115">
        <v>19</v>
      </c>
      <c r="AN1066" s="115">
        <v>0</v>
      </c>
      <c r="AO1066" s="220">
        <f>'[1]Contadores Por Turno 2026'!R1068-'[1]Contadores Por Turno 2026'!R1067</f>
        <v>0</v>
      </c>
      <c r="AP1066" s="114" t="s">
        <v>18</v>
      </c>
      <c r="AQ1066" s="220">
        <v>0</v>
      </c>
      <c r="AR1066" s="220">
        <v>8</v>
      </c>
      <c r="AS1066" s="115">
        <f>'[1]Contadores Por Turno 2026'!L1068-'[1]Contadores Por Turno 2026'!L1067</f>
        <v>0</v>
      </c>
      <c r="AT1066" s="220">
        <v>0</v>
      </c>
      <c r="AU1066" s="112">
        <f>'[1]Contadores Por Turno 2026'!U1068-'[1]Contadores Por Turno 2026'!U1067</f>
        <v>0</v>
      </c>
      <c r="AV1066" s="112">
        <f>'[1]Contadores Por Turno 2026'!V1068-'[1]Contadores Por Turno 2026'!V1067</f>
        <v>0</v>
      </c>
      <c r="AW1066" s="112">
        <f>'[1]Contadores Por Turno 2026'!W1068-'[1]Contadores Por Turno 2026'!W1067</f>
        <v>0</v>
      </c>
      <c r="AX1066" s="112"/>
      <c r="AY1066" s="112">
        <f>('[1]Contadores Por Turno 2026'!AD1068-'[1]Contadores Por Turno 2026'!AD1067)</f>
        <v>0</v>
      </c>
      <c r="AZ1066" s="112">
        <f>('[1]Contadores Por Turno 2026'!S1068-'[1]Contadores Por Turno 2026'!S1067)/1000</f>
        <v>0</v>
      </c>
      <c r="BA1066" s="225"/>
      <c r="BB1066" s="4"/>
    </row>
    <row r="1067" spans="1:54" ht="15.75" thickBot="1" x14ac:dyDescent="0.3">
      <c r="A1067" s="25">
        <f>+A1066+1</f>
        <v>46378</v>
      </c>
      <c r="B1067" s="26">
        <v>1</v>
      </c>
      <c r="C1067" s="26">
        <v>52</v>
      </c>
      <c r="D1067" s="26">
        <v>22</v>
      </c>
      <c r="E1067" s="26">
        <v>0</v>
      </c>
      <c r="F1067" s="26">
        <v>0</v>
      </c>
      <c r="G1067" s="26"/>
      <c r="H10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7" s="26">
        <f>('[1]Contadores Por Turno 2026'!C1069-'[1]Contadores Por Turno 2026'!C1068)*10</f>
        <v>0</v>
      </c>
      <c r="J1067" s="57">
        <f>Tabla1[[#This Row],[ENTRADA RO 1 (m3)]]</f>
        <v>0</v>
      </c>
      <c r="K1067" s="57">
        <f>Tabla1[[#This Row],[RECHAZO ETAPA 1 (m3)]]</f>
        <v>0</v>
      </c>
      <c r="L1067" s="57">
        <f>Tabla1[[#This Row],[PERMEADO ETAPA 1  (m3)]]</f>
        <v>0</v>
      </c>
      <c r="M1067" s="56" t="e">
        <f>1-(Tabla1[[#This Row],[VOLUMEN ENVIADO A RO (m3)]]-Tabla1[[#This Row],[VOLUMEN ENVIADO PERMEADO RO (m3)]])/Tabla1[[#This Row],[VOLUMEN ENVIADO A RO (m3)]]</f>
        <v>#DIV/0!</v>
      </c>
      <c r="N1067" s="57">
        <f>('[1]Contadores Por Turno 2026'!N1069-'[1]Contadores Por Turno 2026'!N1068)/1000</f>
        <v>0</v>
      </c>
      <c r="O1067" s="57">
        <f>('[1]Contadores Por Turno 2026'!O1069-'[1]Contadores Por Turno 2026'!O1068)</f>
        <v>0</v>
      </c>
      <c r="P1067" s="57">
        <f>+Tabla1[[#This Row],[ENTRADA RO 1 (m3)]]-Tabla1[[#This Row],[PERMEADO ETAPA 1  (m3)]]</f>
        <v>0</v>
      </c>
      <c r="Q1067" s="56" t="e">
        <f>1-(Tabla1[[#This Row],[VOLUMEN ENVIADO A RO (m3)]]-Tabla1[[#This Row],[VOLUMEN ENVIADO PERMEADO RO (m3)]])/Tabla1[[#This Row],[VOLUMEN ENVIADO A RO (m3)]]</f>
        <v>#DIV/0!</v>
      </c>
      <c r="R1067" s="57">
        <v>0</v>
      </c>
      <c r="S1067" s="57">
        <v>0</v>
      </c>
      <c r="T1067" s="57">
        <v>0</v>
      </c>
      <c r="U1067" s="56" t="s">
        <v>18</v>
      </c>
      <c r="V1067" s="57">
        <f>Tabla1[[#This Row],[VOLUMEN ENVIADO PERMEADO RO (m3)]]</f>
        <v>0</v>
      </c>
      <c r="W1067" s="101">
        <f>Tabla1[[#This Row],[TOTAL CONSUMO AGUA LIMPIA PRODUCCIÓN (m3)]]+Tabla1[[#This Row],[TOTAL CONSUMO AGUA RECHAZO PRODUCCIÓN (m3)]]</f>
        <v>0</v>
      </c>
      <c r="X1067" s="101">
        <f>+Tabla1[[#This Row],[PERMEADO ETAPA 1  (m3)]]+Tabla1[[#This Row],[VOLUMEN  PTAP POTABLE (m3)2]]+Tabla1[[#This Row],[VOLUMEN CONSUMO ACUEDUCTO (m3)]]+Tabla1[[#This Row],[VOLUMEN CONSUMO CARROTANQUES (m3)]]</f>
        <v>0</v>
      </c>
      <c r="Y1067" s="101">
        <v>0</v>
      </c>
      <c r="Z1067" s="101">
        <v>175</v>
      </c>
      <c r="AA1067" s="101">
        <f>+Tabla1[[#This Row],[VOLUMEN CONSUMO AGUA LIMPIA TINTORERIA (m3)]]</f>
        <v>0</v>
      </c>
      <c r="AB1067" s="104" t="e">
        <f>Tabla1[[#This Row],[VOLUMEN CONSUMO AGUA LIMPIA TINTORERIA (m3)]]/Tabla1[[#This Row],[TOTAL CONSUMO AGUA PRODUCCIÓN (m3)]]</f>
        <v>#DIV/0!</v>
      </c>
      <c r="AC1067" s="101">
        <f>Tabla1[[#This Row],[TOTAL CONSUMO AGUA LIMPIA PRODUCCIÓN (m3)]]-Tabla1[[#This Row],[VOLUMEN CONSUMO AGUA LIMPIA LAVANDERIA (m3)]]</f>
        <v>0</v>
      </c>
      <c r="AD1067" s="101">
        <v>0</v>
      </c>
      <c r="AE1067" s="105"/>
      <c r="AF1067" s="105">
        <v>65</v>
      </c>
      <c r="AG1067" s="105">
        <v>45</v>
      </c>
      <c r="AH1067" s="105">
        <f>Tabla1[[#This Row],[VOLUMEN CONSUMO AGUA LIMPIA LAVANDERIA (m3)]]</f>
        <v>0</v>
      </c>
      <c r="AI1067" s="104" t="e">
        <f>Tabla1[[#This Row],[VOLUMEN CONSUMO AGUA LIMPIA LAVANDERIA (m3)]]/Tabla1[[#This Row],[TOTAL CONSUMO AGUA PRODUCCIÓN (m3)]]</f>
        <v>#DIV/0!</v>
      </c>
      <c r="AJ1067" s="105">
        <f>'[1]Contadores Por Turno 2026'!D1069-'[1]Contadores Por Turno 2026'!D1068</f>
        <v>0</v>
      </c>
      <c r="AK1067" s="105">
        <v>0</v>
      </c>
      <c r="AL1067" s="105"/>
      <c r="AM1067" s="105">
        <v>19</v>
      </c>
      <c r="AN1067" s="105">
        <v>0</v>
      </c>
      <c r="AO1067" s="218">
        <f>'[1]Contadores Por Turno 2026'!R1069-'[1]Contadores Por Turno 2026'!R1068</f>
        <v>0</v>
      </c>
      <c r="AP1067" s="104">
        <v>2.9147982062780242E-2</v>
      </c>
      <c r="AQ1067" s="218">
        <v>0</v>
      </c>
      <c r="AR1067" s="218">
        <v>8</v>
      </c>
      <c r="AS1067" s="105">
        <f>'[1]Contadores Por Turno 2026'!L1069-'[1]Contadores Por Turno 2026'!L1068</f>
        <v>0</v>
      </c>
      <c r="AT1067" s="218">
        <v>3</v>
      </c>
      <c r="AU1067" s="102">
        <f>'[1]Contadores Por Turno 2026'!U1069-'[1]Contadores Por Turno 2026'!U1068</f>
        <v>0</v>
      </c>
      <c r="AV1067" s="102">
        <f>'[1]Contadores Por Turno 2026'!V1069-'[1]Contadores Por Turno 2026'!V1068</f>
        <v>0</v>
      </c>
      <c r="AW1067" s="102">
        <f>'[1]Contadores Por Turno 2026'!W1069-'[1]Contadores Por Turno 2026'!W1068</f>
        <v>0</v>
      </c>
      <c r="AX1067" s="102"/>
      <c r="AY1067" s="345">
        <f>('[1]Contadores Por Turno 2026'!AD1069-'[1]Contadores Por Turno 2026'!AD1068)</f>
        <v>0</v>
      </c>
      <c r="AZ1067" s="345">
        <f>('[1]Contadores Por Turno 2026'!S1069-'[1]Contadores Por Turno 2026'!S1068)/1000</f>
        <v>0</v>
      </c>
      <c r="BA1067" s="225"/>
      <c r="BB1067" s="4"/>
    </row>
    <row r="1068" spans="1:54" ht="15.75" thickBot="1" x14ac:dyDescent="0.3">
      <c r="A1068" s="23">
        <f>+A1067</f>
        <v>46378</v>
      </c>
      <c r="B1068" s="17">
        <v>2</v>
      </c>
      <c r="C1068" s="17">
        <v>52</v>
      </c>
      <c r="D1068" s="17">
        <v>22</v>
      </c>
      <c r="E1068" s="17">
        <v>132</v>
      </c>
      <c r="F1068" s="17">
        <v>95</v>
      </c>
      <c r="H106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-132</v>
      </c>
      <c r="I1068" s="17">
        <f>('[1]Contadores Por Turno 2026'!C1070-'[1]Contadores Por Turno 2026'!C1069)*10</f>
        <v>0</v>
      </c>
      <c r="J1068" s="59">
        <f>Tabla1[[#This Row],[ENTRADA RO 1 (m3)]]</f>
        <v>0</v>
      </c>
      <c r="K1068" s="59">
        <f>Tabla1[[#This Row],[RECHAZO ETAPA 1 (m3)]]</f>
        <v>0</v>
      </c>
      <c r="L1068" s="59">
        <f>Tabla1[[#This Row],[PERMEADO ETAPA 1  (m3)]]</f>
        <v>0</v>
      </c>
      <c r="M1068" s="58" t="e">
        <f>1-(Tabla1[[#This Row],[VOLUMEN ENVIADO A RO (m3)]]-Tabla1[[#This Row],[VOLUMEN ENVIADO PERMEADO RO (m3)]])/Tabla1[[#This Row],[VOLUMEN ENVIADO A RO (m3)]]</f>
        <v>#DIV/0!</v>
      </c>
      <c r="N1068" s="59">
        <f>('[1]Contadores Por Turno 2026'!N1070-'[1]Contadores Por Turno 2026'!N1069)/1000</f>
        <v>0</v>
      </c>
      <c r="O1068" s="59">
        <f>('[1]Contadores Por Turno 2026'!O1070-'[1]Contadores Por Turno 2026'!O1069)</f>
        <v>0</v>
      </c>
      <c r="P1068" s="59">
        <f>+Tabla1[[#This Row],[ENTRADA RO 1 (m3)]]-Tabla1[[#This Row],[PERMEADO ETAPA 1  (m3)]]</f>
        <v>0</v>
      </c>
      <c r="Q1068" s="58" t="e">
        <f>1-(Tabla1[[#This Row],[VOLUMEN ENVIADO A RO (m3)]]-Tabla1[[#This Row],[VOLUMEN ENVIADO PERMEADO RO (m3)]])/Tabla1[[#This Row],[VOLUMEN ENVIADO A RO (m3)]]</f>
        <v>#DIV/0!</v>
      </c>
      <c r="R1068" s="59">
        <v>0</v>
      </c>
      <c r="S1068" s="59">
        <v>0</v>
      </c>
      <c r="T1068" s="59">
        <v>0</v>
      </c>
      <c r="U1068" s="58" t="s">
        <v>18</v>
      </c>
      <c r="V1068" s="59">
        <f>Tabla1[[#This Row],[VOLUMEN ENVIADO PERMEADO RO (m3)]]</f>
        <v>0</v>
      </c>
      <c r="W1068" s="106">
        <f>Tabla1[[#This Row],[TOTAL CONSUMO AGUA LIMPIA PRODUCCIÓN (m3)]]+Tabla1[[#This Row],[TOTAL CONSUMO AGUA RECHAZO PRODUCCIÓN (m3)]]</f>
        <v>-37</v>
      </c>
      <c r="X1068" s="106">
        <f>+Tabla1[[#This Row],[PERMEADO ETAPA 1  (m3)]]+Tabla1[[#This Row],[VOLUMEN  PTAP POTABLE (m3)2]]+Tabla1[[#This Row],[VOLUMEN CONSUMO ACUEDUCTO (m3)]]+Tabla1[[#This Row],[VOLUMEN CONSUMO CARROTANQUES (m3)]]</f>
        <v>-37</v>
      </c>
      <c r="Y1068" s="106">
        <v>0</v>
      </c>
      <c r="Z1068" s="106">
        <v>417</v>
      </c>
      <c r="AA1068" s="106">
        <f>+Tabla1[[#This Row],[VOLUMEN CONSUMO AGUA LIMPIA TINTORERIA (m3)]]</f>
        <v>-37</v>
      </c>
      <c r="AB1068" s="104">
        <f>Tabla1[[#This Row],[VOLUMEN CONSUMO AGUA LIMPIA TINTORERIA (m3)]]/Tabla1[[#This Row],[TOTAL CONSUMO AGUA PRODUCCIÓN (m3)]]</f>
        <v>1</v>
      </c>
      <c r="AC1068" s="106">
        <f>Tabla1[[#This Row],[TOTAL CONSUMO AGUA LIMPIA PRODUCCIÓN (m3)]]-Tabla1[[#This Row],[VOLUMEN CONSUMO AGUA LIMPIA LAVANDERIA (m3)]]</f>
        <v>-37</v>
      </c>
      <c r="AD1068" s="106">
        <v>0</v>
      </c>
      <c r="AE1068" s="110"/>
      <c r="AF1068" s="110">
        <v>65</v>
      </c>
      <c r="AG1068" s="110">
        <v>45</v>
      </c>
      <c r="AH1068" s="110">
        <f>Tabla1[[#This Row],[VOLUMEN CONSUMO AGUA LIMPIA LAVANDERIA (m3)]]</f>
        <v>0</v>
      </c>
      <c r="AI1068" s="104">
        <f>Tabla1[[#This Row],[VOLUMEN CONSUMO AGUA LIMPIA LAVANDERIA (m3)]]/Tabla1[[#This Row],[TOTAL CONSUMO AGUA PRODUCCIÓN (m3)]]</f>
        <v>0</v>
      </c>
      <c r="AJ1068" s="110">
        <f>'[1]Contadores Por Turno 2026'!D1070-'[1]Contadores Por Turno 2026'!D1069</f>
        <v>0</v>
      </c>
      <c r="AK1068" s="110">
        <v>0</v>
      </c>
      <c r="AL1068" s="110"/>
      <c r="AM1068" s="110">
        <v>19</v>
      </c>
      <c r="AN1068" s="110">
        <v>0</v>
      </c>
      <c r="AO1068" s="219">
        <f>'[1]Contadores Por Turno 2026'!R1070-'[1]Contadores Por Turno 2026'!R1069</f>
        <v>0</v>
      </c>
      <c r="AP1068" s="109">
        <v>3.7280701754385914E-2</v>
      </c>
      <c r="AQ1068" s="219">
        <v>2997</v>
      </c>
      <c r="AR1068" s="219">
        <v>8</v>
      </c>
      <c r="AS1068" s="110">
        <f>'[1]Contadores Por Turno 2026'!L1070-'[1]Contadores Por Turno 2026'!L1069</f>
        <v>0</v>
      </c>
      <c r="AT1068" s="219">
        <v>6</v>
      </c>
      <c r="AU1068" s="107">
        <f>'[1]Contadores Por Turno 2026'!U1070-'[1]Contadores Por Turno 2026'!U1069</f>
        <v>0</v>
      </c>
      <c r="AV1068" s="107">
        <f>'[1]Contadores Por Turno 2026'!V1070-'[1]Contadores Por Turno 2026'!V1069</f>
        <v>0</v>
      </c>
      <c r="AW1068" s="107">
        <f>'[1]Contadores Por Turno 2026'!W1070-'[1]Contadores Por Turno 2026'!W1069</f>
        <v>0</v>
      </c>
      <c r="AX1068" s="107"/>
      <c r="AY1068" s="346">
        <f>('[1]Contadores Por Turno 2026'!AD1070-'[1]Contadores Por Turno 2026'!AD1069)</f>
        <v>0</v>
      </c>
      <c r="AZ1068" s="346">
        <f>('[1]Contadores Por Turno 2026'!S1070-'[1]Contadores Por Turno 2026'!S1069)/1000</f>
        <v>0</v>
      </c>
      <c r="BA1068" s="225"/>
      <c r="BB1068" s="4"/>
    </row>
    <row r="1069" spans="1:54" ht="15.75" thickBot="1" x14ac:dyDescent="0.3">
      <c r="A1069" s="27">
        <f>+A1068</f>
        <v>46378</v>
      </c>
      <c r="B1069" s="28">
        <v>3</v>
      </c>
      <c r="C1069" s="28">
        <v>52</v>
      </c>
      <c r="D1069" s="28">
        <v>22</v>
      </c>
      <c r="E1069" s="28">
        <v>122</v>
      </c>
      <c r="F1069" s="28">
        <v>89</v>
      </c>
      <c r="G1069" s="28"/>
      <c r="H106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69" s="28">
        <f>('[1]Contadores Por Turno 2026'!C1071-'[1]Contadores Por Turno 2026'!C1070)*10</f>
        <v>0</v>
      </c>
      <c r="J1069" s="61">
        <f>Tabla1[[#This Row],[ENTRADA RO 1 (m3)]]</f>
        <v>0</v>
      </c>
      <c r="K1069" s="61">
        <f>Tabla1[[#This Row],[RECHAZO ETAPA 1 (m3)]]</f>
        <v>0</v>
      </c>
      <c r="L1069" s="61">
        <f>Tabla1[[#This Row],[PERMEADO ETAPA 1  (m3)]]</f>
        <v>0</v>
      </c>
      <c r="M1069" s="60" t="e">
        <f>1-(Tabla1[[#This Row],[VOLUMEN ENVIADO A RO (m3)]]-Tabla1[[#This Row],[VOLUMEN ENVIADO PERMEADO RO (m3)]])/Tabla1[[#This Row],[VOLUMEN ENVIADO A RO (m3)]]</f>
        <v>#DIV/0!</v>
      </c>
      <c r="N1069" s="61">
        <f>('[1]Contadores Por Turno 2026'!N1071-'[1]Contadores Por Turno 2026'!N1070)/1000</f>
        <v>0</v>
      </c>
      <c r="O1069" s="61">
        <f>('[1]Contadores Por Turno 2026'!O1071-'[1]Contadores Por Turno 2026'!O1070)</f>
        <v>0</v>
      </c>
      <c r="P1069" s="61">
        <f>+Tabla1[[#This Row],[ENTRADA RO 1 (m3)]]-Tabla1[[#This Row],[PERMEADO ETAPA 1  (m3)]]</f>
        <v>0</v>
      </c>
      <c r="Q1069" s="60" t="e">
        <f>1-(Tabla1[[#This Row],[VOLUMEN ENVIADO A RO (m3)]]-Tabla1[[#This Row],[VOLUMEN ENVIADO PERMEADO RO (m3)]])/Tabla1[[#This Row],[VOLUMEN ENVIADO A RO (m3)]]</f>
        <v>#DIV/0!</v>
      </c>
      <c r="R1069" s="61">
        <v>0</v>
      </c>
      <c r="S1069" s="61">
        <v>0</v>
      </c>
      <c r="T1069" s="61">
        <v>0</v>
      </c>
      <c r="U1069" s="60" t="s">
        <v>18</v>
      </c>
      <c r="V1069" s="61">
        <f>Tabla1[[#This Row],[VOLUMEN ENVIADO PERMEADO RO (m3)]]</f>
        <v>0</v>
      </c>
      <c r="W1069" s="111">
        <f>Tabla1[[#This Row],[TOTAL CONSUMO AGUA LIMPIA PRODUCCIÓN (m3)]]+Tabla1[[#This Row],[TOTAL CONSUMO AGUA RECHAZO PRODUCCIÓN (m3)]]</f>
        <v>-33</v>
      </c>
      <c r="X1069" s="111">
        <f>+Tabla1[[#This Row],[PERMEADO ETAPA 1  (m3)]]+Tabla1[[#This Row],[VOLUMEN  PTAP POTABLE (m3)2]]+Tabla1[[#This Row],[VOLUMEN CONSUMO ACUEDUCTO (m3)]]+Tabla1[[#This Row],[VOLUMEN CONSUMO CARROTANQUES (m3)]]</f>
        <v>-33</v>
      </c>
      <c r="Y1069" s="111">
        <v>0</v>
      </c>
      <c r="Z1069" s="111">
        <v>600</v>
      </c>
      <c r="AA1069" s="111">
        <f>+Tabla1[[#This Row],[VOLUMEN CONSUMO AGUA LIMPIA TINTORERIA (m3)]]</f>
        <v>-33</v>
      </c>
      <c r="AB1069" s="104">
        <f>Tabla1[[#This Row],[VOLUMEN CONSUMO AGUA LIMPIA TINTORERIA (m3)]]/Tabla1[[#This Row],[TOTAL CONSUMO AGUA PRODUCCIÓN (m3)]]</f>
        <v>1</v>
      </c>
      <c r="AC1069" s="111">
        <f>Tabla1[[#This Row],[TOTAL CONSUMO AGUA LIMPIA PRODUCCIÓN (m3)]]-Tabla1[[#This Row],[VOLUMEN CONSUMO AGUA LIMPIA LAVANDERIA (m3)]]</f>
        <v>-33</v>
      </c>
      <c r="AD1069" s="111">
        <v>0</v>
      </c>
      <c r="AE1069" s="115"/>
      <c r="AF1069" s="115">
        <v>65</v>
      </c>
      <c r="AG1069" s="115">
        <v>45</v>
      </c>
      <c r="AH1069" s="115">
        <f>Tabla1[[#This Row],[VOLUMEN CONSUMO AGUA LIMPIA LAVANDERIA (m3)]]</f>
        <v>0</v>
      </c>
      <c r="AI1069" s="104">
        <f>Tabla1[[#This Row],[VOLUMEN CONSUMO AGUA LIMPIA LAVANDERIA (m3)]]/Tabla1[[#This Row],[TOTAL CONSUMO AGUA PRODUCCIÓN (m3)]]</f>
        <v>0</v>
      </c>
      <c r="AJ1069" s="115">
        <f>'[1]Contadores Por Turno 2026'!D1071-'[1]Contadores Por Turno 2026'!D1070</f>
        <v>0</v>
      </c>
      <c r="AK1069" s="115">
        <v>0</v>
      </c>
      <c r="AL1069" s="115"/>
      <c r="AM1069" s="115">
        <v>19</v>
      </c>
      <c r="AN1069" s="115">
        <v>0</v>
      </c>
      <c r="AO1069" s="220">
        <f>'[1]Contadores Por Turno 2026'!R1071-'[1]Contadores Por Turno 2026'!R1070</f>
        <v>0</v>
      </c>
      <c r="AP1069" s="114">
        <v>3.1481481481481444E-2</v>
      </c>
      <c r="AQ1069" s="220">
        <v>0</v>
      </c>
      <c r="AR1069" s="220">
        <v>8</v>
      </c>
      <c r="AS1069" s="115">
        <f>'[1]Contadores Por Turno 2026'!L1071-'[1]Contadores Por Turno 2026'!L1070</f>
        <v>0</v>
      </c>
      <c r="AT1069" s="220">
        <v>7</v>
      </c>
      <c r="AU1069" s="112">
        <f>'[1]Contadores Por Turno 2026'!U1071-'[1]Contadores Por Turno 2026'!U1070</f>
        <v>0</v>
      </c>
      <c r="AV1069" s="112">
        <f>'[1]Contadores Por Turno 2026'!V1071-'[1]Contadores Por Turno 2026'!V1070</f>
        <v>0</v>
      </c>
      <c r="AW1069" s="112">
        <f>'[1]Contadores Por Turno 2026'!W1071-'[1]Contadores Por Turno 2026'!W1070</f>
        <v>0</v>
      </c>
      <c r="AX1069" s="112"/>
      <c r="AY1069" s="112">
        <f>('[1]Contadores Por Turno 2026'!AD1071-'[1]Contadores Por Turno 2026'!AD1070)</f>
        <v>0</v>
      </c>
      <c r="AZ1069" s="112">
        <f>('[1]Contadores Por Turno 2026'!S1071-'[1]Contadores Por Turno 2026'!S1070)/1000</f>
        <v>0</v>
      </c>
      <c r="BA1069" s="225"/>
      <c r="BB1069" s="4"/>
    </row>
    <row r="1070" spans="1:54" ht="15.75" thickBot="1" x14ac:dyDescent="0.3">
      <c r="A1070" s="25">
        <f>+A1069+1</f>
        <v>46379</v>
      </c>
      <c r="B1070" s="26">
        <v>1</v>
      </c>
      <c r="C1070" s="26">
        <v>52</v>
      </c>
      <c r="D1070" s="26">
        <v>23</v>
      </c>
      <c r="E1070" s="26">
        <v>135</v>
      </c>
      <c r="F1070" s="26">
        <v>98</v>
      </c>
      <c r="G1070" s="26"/>
      <c r="H10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70" s="26">
        <f>('[1]Contadores Por Turno 2026'!C1072-'[1]Contadores Por Turno 2026'!C1071)*10</f>
        <v>0</v>
      </c>
      <c r="J1070" s="57">
        <f>Tabla1[[#This Row],[ENTRADA RO 1 (m3)]]</f>
        <v>0</v>
      </c>
      <c r="K1070" s="57">
        <f>Tabla1[[#This Row],[RECHAZO ETAPA 1 (m3)]]</f>
        <v>0</v>
      </c>
      <c r="L1070" s="57">
        <f>Tabla1[[#This Row],[PERMEADO ETAPA 1  (m3)]]</f>
        <v>0</v>
      </c>
      <c r="M1070" s="56" t="e">
        <f>1-(Tabla1[[#This Row],[VOLUMEN ENVIADO A RO (m3)]]-Tabla1[[#This Row],[VOLUMEN ENVIADO PERMEADO RO (m3)]])/Tabla1[[#This Row],[VOLUMEN ENVIADO A RO (m3)]]</f>
        <v>#DIV/0!</v>
      </c>
      <c r="N1070" s="57">
        <f>('[1]Contadores Por Turno 2026'!N1072-'[1]Contadores Por Turno 2026'!N1071)/1000</f>
        <v>0</v>
      </c>
      <c r="O1070" s="57">
        <f>('[1]Contadores Por Turno 2026'!O1072-'[1]Contadores Por Turno 2026'!O1071)</f>
        <v>0</v>
      </c>
      <c r="P1070" s="57">
        <f>+Tabla1[[#This Row],[ENTRADA RO 1 (m3)]]-Tabla1[[#This Row],[PERMEADO ETAPA 1  (m3)]]</f>
        <v>0</v>
      </c>
      <c r="Q1070" s="56" t="e">
        <f>1-(Tabla1[[#This Row],[VOLUMEN ENVIADO A RO (m3)]]-Tabla1[[#This Row],[VOLUMEN ENVIADO PERMEADO RO (m3)]])/Tabla1[[#This Row],[VOLUMEN ENVIADO A RO (m3)]]</f>
        <v>#DIV/0!</v>
      </c>
      <c r="R1070" s="57">
        <v>0</v>
      </c>
      <c r="S1070" s="57">
        <v>0</v>
      </c>
      <c r="T1070" s="57">
        <v>0</v>
      </c>
      <c r="U1070" s="56" t="s">
        <v>18</v>
      </c>
      <c r="V1070" s="57">
        <f>Tabla1[[#This Row],[VOLUMEN ENVIADO PERMEADO RO (m3)]]</f>
        <v>0</v>
      </c>
      <c r="W1070" s="101">
        <f>Tabla1[[#This Row],[TOTAL CONSUMO AGUA LIMPIA PRODUCCIÓN (m3)]]+Tabla1[[#This Row],[TOTAL CONSUMO AGUA RECHAZO PRODUCCIÓN (m3)]]</f>
        <v>-37</v>
      </c>
      <c r="X1070" s="101">
        <f>+Tabla1[[#This Row],[PERMEADO ETAPA 1  (m3)]]+Tabla1[[#This Row],[VOLUMEN  PTAP POTABLE (m3)2]]+Tabla1[[#This Row],[VOLUMEN CONSUMO ACUEDUCTO (m3)]]+Tabla1[[#This Row],[VOLUMEN CONSUMO CARROTANQUES (m3)]]</f>
        <v>-37</v>
      </c>
      <c r="Y1070" s="101">
        <v>0</v>
      </c>
      <c r="Z1070" s="101">
        <v>193</v>
      </c>
      <c r="AA1070" s="101">
        <f>+Tabla1[[#This Row],[VOLUMEN CONSUMO AGUA LIMPIA TINTORERIA (m3)]]</f>
        <v>-37</v>
      </c>
      <c r="AB1070" s="104">
        <f>Tabla1[[#This Row],[VOLUMEN CONSUMO AGUA LIMPIA TINTORERIA (m3)]]/Tabla1[[#This Row],[TOTAL CONSUMO AGUA PRODUCCIÓN (m3)]]</f>
        <v>1</v>
      </c>
      <c r="AC1070" s="101">
        <f>Tabla1[[#This Row],[TOTAL CONSUMO AGUA LIMPIA PRODUCCIÓN (m3)]]-Tabla1[[#This Row],[VOLUMEN CONSUMO AGUA LIMPIA LAVANDERIA (m3)]]</f>
        <v>-37</v>
      </c>
      <c r="AD1070" s="101">
        <v>0</v>
      </c>
      <c r="AE1070" s="105"/>
      <c r="AF1070" s="105">
        <v>65</v>
      </c>
      <c r="AG1070" s="105">
        <v>45</v>
      </c>
      <c r="AH1070" s="105">
        <f>Tabla1[[#This Row],[VOLUMEN CONSUMO AGUA LIMPIA LAVANDERIA (m3)]]</f>
        <v>0</v>
      </c>
      <c r="AI1070" s="104">
        <f>Tabla1[[#This Row],[VOLUMEN CONSUMO AGUA LIMPIA LAVANDERIA (m3)]]/Tabla1[[#This Row],[TOTAL CONSUMO AGUA PRODUCCIÓN (m3)]]</f>
        <v>0</v>
      </c>
      <c r="AJ1070" s="105">
        <f>'[1]Contadores Por Turno 2026'!D1072-'[1]Contadores Por Turno 2026'!D1071</f>
        <v>0</v>
      </c>
      <c r="AK1070" s="105">
        <v>0</v>
      </c>
      <c r="AL1070" s="105"/>
      <c r="AM1070" s="105">
        <v>19</v>
      </c>
      <c r="AN1070" s="105">
        <v>0</v>
      </c>
      <c r="AO1070" s="218">
        <f>'[1]Contadores Por Turno 2026'!R1072-'[1]Contadores Por Turno 2026'!R1071</f>
        <v>0</v>
      </c>
      <c r="AP1070" s="104">
        <v>1.5009380863039379E-2</v>
      </c>
      <c r="AQ1070" s="218">
        <v>0</v>
      </c>
      <c r="AR1070" s="218">
        <v>8</v>
      </c>
      <c r="AS1070" s="105">
        <f>'[1]Contadores Por Turno 2026'!L1072-'[1]Contadores Por Turno 2026'!L1071</f>
        <v>0</v>
      </c>
      <c r="AT1070" s="218">
        <v>2</v>
      </c>
      <c r="AU1070" s="102">
        <f>'[1]Contadores Por Turno 2026'!U1072-'[1]Contadores Por Turno 2026'!U1071</f>
        <v>0</v>
      </c>
      <c r="AV1070" s="102">
        <f>'[1]Contadores Por Turno 2026'!V1072-'[1]Contadores Por Turno 2026'!V1071</f>
        <v>0</v>
      </c>
      <c r="AW1070" s="102">
        <f>'[1]Contadores Por Turno 2026'!W1072-'[1]Contadores Por Turno 2026'!W1071</f>
        <v>0</v>
      </c>
      <c r="AX1070" s="102"/>
      <c r="AY1070" s="345">
        <f>('[1]Contadores Por Turno 2026'!AD1072-'[1]Contadores Por Turno 2026'!AD1071)</f>
        <v>0</v>
      </c>
      <c r="AZ1070" s="345">
        <f>('[1]Contadores Por Turno 2026'!S1072-'[1]Contadores Por Turno 2026'!S1071)/1000</f>
        <v>0</v>
      </c>
      <c r="BA1070" s="225"/>
      <c r="BB1070" s="4"/>
    </row>
    <row r="1071" spans="1:54" ht="15.75" thickBot="1" x14ac:dyDescent="0.3">
      <c r="A1071" s="23">
        <f>+A1070</f>
        <v>46379</v>
      </c>
      <c r="B1071" s="17">
        <v>2</v>
      </c>
      <c r="C1071" s="17">
        <v>52</v>
      </c>
      <c r="D1071" s="17">
        <v>23</v>
      </c>
      <c r="E1071" s="17">
        <v>123</v>
      </c>
      <c r="F1071" s="17">
        <v>88</v>
      </c>
      <c r="H107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71" s="17">
        <f>('[1]Contadores Por Turno 2026'!C1073-'[1]Contadores Por Turno 2026'!C1072)*10</f>
        <v>0</v>
      </c>
      <c r="J1071" s="59">
        <f>Tabla1[[#This Row],[ENTRADA RO 1 (m3)]]</f>
        <v>0</v>
      </c>
      <c r="K1071" s="59">
        <f>Tabla1[[#This Row],[RECHAZO ETAPA 1 (m3)]]</f>
        <v>0</v>
      </c>
      <c r="L1071" s="59">
        <f>Tabla1[[#This Row],[PERMEADO ETAPA 1  (m3)]]</f>
        <v>0</v>
      </c>
      <c r="M1071" s="58" t="e">
        <f>1-(Tabla1[[#This Row],[VOLUMEN ENVIADO A RO (m3)]]-Tabla1[[#This Row],[VOLUMEN ENVIADO PERMEADO RO (m3)]])/Tabla1[[#This Row],[VOLUMEN ENVIADO A RO (m3)]]</f>
        <v>#DIV/0!</v>
      </c>
      <c r="N1071" s="59">
        <f>('[1]Contadores Por Turno 2026'!N1073-'[1]Contadores Por Turno 2026'!N1072)/1000</f>
        <v>0</v>
      </c>
      <c r="O1071" s="59">
        <f>('[1]Contadores Por Turno 2026'!O1073-'[1]Contadores Por Turno 2026'!O1072)</f>
        <v>0</v>
      </c>
      <c r="P1071" s="59">
        <f>+Tabla1[[#This Row],[ENTRADA RO 1 (m3)]]-Tabla1[[#This Row],[PERMEADO ETAPA 1  (m3)]]</f>
        <v>0</v>
      </c>
      <c r="Q1071" s="58" t="e">
        <f>1-(Tabla1[[#This Row],[VOLUMEN ENVIADO A RO (m3)]]-Tabla1[[#This Row],[VOLUMEN ENVIADO PERMEADO RO (m3)]])/Tabla1[[#This Row],[VOLUMEN ENVIADO A RO (m3)]]</f>
        <v>#DIV/0!</v>
      </c>
      <c r="R1071" s="59">
        <v>0</v>
      </c>
      <c r="S1071" s="59">
        <v>0</v>
      </c>
      <c r="T1071" s="59">
        <v>0</v>
      </c>
      <c r="U1071" s="58" t="s">
        <v>18</v>
      </c>
      <c r="V1071" s="59">
        <f>Tabla1[[#This Row],[VOLUMEN ENVIADO PERMEADO RO (m3)]]</f>
        <v>0</v>
      </c>
      <c r="W1071" s="106">
        <f>Tabla1[[#This Row],[TOTAL CONSUMO AGUA LIMPIA PRODUCCIÓN (m3)]]+Tabla1[[#This Row],[TOTAL CONSUMO AGUA RECHAZO PRODUCCIÓN (m3)]]</f>
        <v>-35</v>
      </c>
      <c r="X1071" s="106">
        <f>+Tabla1[[#This Row],[PERMEADO ETAPA 1  (m3)]]+Tabla1[[#This Row],[VOLUMEN  PTAP POTABLE (m3)2]]+Tabla1[[#This Row],[VOLUMEN CONSUMO ACUEDUCTO (m3)]]+Tabla1[[#This Row],[VOLUMEN CONSUMO CARROTANQUES (m3)]]</f>
        <v>-35</v>
      </c>
      <c r="Y1071" s="106">
        <v>0</v>
      </c>
      <c r="Z1071" s="106">
        <v>622</v>
      </c>
      <c r="AA1071" s="106">
        <f>+Tabla1[[#This Row],[VOLUMEN CONSUMO AGUA LIMPIA TINTORERIA (m3)]]</f>
        <v>-35</v>
      </c>
      <c r="AB1071" s="104">
        <f>Tabla1[[#This Row],[VOLUMEN CONSUMO AGUA LIMPIA TINTORERIA (m3)]]/Tabla1[[#This Row],[TOTAL CONSUMO AGUA PRODUCCIÓN (m3)]]</f>
        <v>1</v>
      </c>
      <c r="AC1071" s="106">
        <f>Tabla1[[#This Row],[TOTAL CONSUMO AGUA LIMPIA PRODUCCIÓN (m3)]]-Tabla1[[#This Row],[VOLUMEN CONSUMO AGUA LIMPIA LAVANDERIA (m3)]]</f>
        <v>-35</v>
      </c>
      <c r="AD1071" s="106">
        <v>0</v>
      </c>
      <c r="AE1071" s="110"/>
      <c r="AF1071" s="110">
        <v>65</v>
      </c>
      <c r="AG1071" s="110">
        <v>45</v>
      </c>
      <c r="AH1071" s="110">
        <f>Tabla1[[#This Row],[VOLUMEN CONSUMO AGUA LIMPIA LAVANDERIA (m3)]]</f>
        <v>0</v>
      </c>
      <c r="AI1071" s="104">
        <f>Tabla1[[#This Row],[VOLUMEN CONSUMO AGUA LIMPIA LAVANDERIA (m3)]]/Tabla1[[#This Row],[TOTAL CONSUMO AGUA PRODUCCIÓN (m3)]]</f>
        <v>0</v>
      </c>
      <c r="AJ1071" s="110">
        <f>'[1]Contadores Por Turno 2026'!D1073-'[1]Contadores Por Turno 2026'!D1072</f>
        <v>0</v>
      </c>
      <c r="AK1071" s="110">
        <v>0</v>
      </c>
      <c r="AL1071" s="110"/>
      <c r="AM1071" s="110">
        <v>19</v>
      </c>
      <c r="AN1071" s="110">
        <v>0</v>
      </c>
      <c r="AO1071" s="219">
        <f>'[1]Contadores Por Turno 2026'!R1073-'[1]Contadores Por Turno 2026'!R1072</f>
        <v>0</v>
      </c>
      <c r="AP1071" s="109">
        <v>5.5674518201284773E-2</v>
      </c>
      <c r="AQ1071" s="219">
        <v>1850</v>
      </c>
      <c r="AR1071" s="219">
        <v>8</v>
      </c>
      <c r="AS1071" s="110">
        <f>'[1]Contadores Por Turno 2026'!L1073-'[1]Contadores Por Turno 2026'!L1072</f>
        <v>0</v>
      </c>
      <c r="AT1071" s="219">
        <v>8</v>
      </c>
      <c r="AU1071" s="107">
        <f>'[1]Contadores Por Turno 2026'!U1073-'[1]Contadores Por Turno 2026'!U1072</f>
        <v>0</v>
      </c>
      <c r="AV1071" s="107">
        <f>'[1]Contadores Por Turno 2026'!V1073-'[1]Contadores Por Turno 2026'!V1072</f>
        <v>0</v>
      </c>
      <c r="AW1071" s="107">
        <f>'[1]Contadores Por Turno 2026'!W1073-'[1]Contadores Por Turno 2026'!W1072</f>
        <v>0</v>
      </c>
      <c r="AX1071" s="107"/>
      <c r="AY1071" s="346">
        <f>('[1]Contadores Por Turno 2026'!AD1073-'[1]Contadores Por Turno 2026'!AD1072)</f>
        <v>0</v>
      </c>
      <c r="AZ1071" s="346">
        <f>('[1]Contadores Por Turno 2026'!S1073-'[1]Contadores Por Turno 2026'!S1072)/1000</f>
        <v>0</v>
      </c>
      <c r="BA1071" s="225"/>
      <c r="BB1071" s="4"/>
    </row>
    <row r="1072" spans="1:54" ht="15.75" thickBot="1" x14ac:dyDescent="0.3">
      <c r="A1072" s="27">
        <f>+A1071</f>
        <v>46379</v>
      </c>
      <c r="B1072" s="28">
        <v>3</v>
      </c>
      <c r="C1072" s="28">
        <v>52</v>
      </c>
      <c r="D1072" s="28">
        <v>23</v>
      </c>
      <c r="E1072" s="28">
        <v>124</v>
      </c>
      <c r="F1072" s="28">
        <v>94</v>
      </c>
      <c r="G1072" s="28"/>
      <c r="H107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72" s="28">
        <f>('[1]Contadores Por Turno 2026'!C1074-'[1]Contadores Por Turno 2026'!C1073)*10</f>
        <v>0</v>
      </c>
      <c r="J1072" s="61">
        <f>Tabla1[[#This Row],[ENTRADA RO 1 (m3)]]</f>
        <v>0</v>
      </c>
      <c r="K1072" s="61">
        <f>Tabla1[[#This Row],[RECHAZO ETAPA 1 (m3)]]</f>
        <v>0</v>
      </c>
      <c r="L1072" s="61">
        <f>Tabla1[[#This Row],[PERMEADO ETAPA 1  (m3)]]</f>
        <v>0</v>
      </c>
      <c r="M1072" s="60" t="e">
        <f>1-(Tabla1[[#This Row],[VOLUMEN ENVIADO A RO (m3)]]-Tabla1[[#This Row],[VOLUMEN ENVIADO PERMEADO RO (m3)]])/Tabla1[[#This Row],[VOLUMEN ENVIADO A RO (m3)]]</f>
        <v>#DIV/0!</v>
      </c>
      <c r="N1072" s="61">
        <f>('[1]Contadores Por Turno 2026'!N1074-'[1]Contadores Por Turno 2026'!N1073)/1000</f>
        <v>0</v>
      </c>
      <c r="O1072" s="61">
        <f>('[1]Contadores Por Turno 2026'!O1074-'[1]Contadores Por Turno 2026'!O1073)</f>
        <v>0</v>
      </c>
      <c r="P1072" s="61">
        <f>+Tabla1[[#This Row],[ENTRADA RO 1 (m3)]]-Tabla1[[#This Row],[PERMEADO ETAPA 1  (m3)]]</f>
        <v>0</v>
      </c>
      <c r="Q1072" s="60" t="e">
        <f>1-(Tabla1[[#This Row],[VOLUMEN ENVIADO A RO (m3)]]-Tabla1[[#This Row],[VOLUMEN ENVIADO PERMEADO RO (m3)]])/Tabla1[[#This Row],[VOLUMEN ENVIADO A RO (m3)]]</f>
        <v>#DIV/0!</v>
      </c>
      <c r="R1072" s="61">
        <v>0</v>
      </c>
      <c r="S1072" s="61">
        <v>0</v>
      </c>
      <c r="T1072" s="61">
        <v>0</v>
      </c>
      <c r="U1072" s="60" t="s">
        <v>18</v>
      </c>
      <c r="V1072" s="61">
        <f>Tabla1[[#This Row],[VOLUMEN ENVIADO PERMEADO RO (m3)]]</f>
        <v>0</v>
      </c>
      <c r="W1072" s="111">
        <f>Tabla1[[#This Row],[TOTAL CONSUMO AGUA LIMPIA PRODUCCIÓN (m3)]]+Tabla1[[#This Row],[TOTAL CONSUMO AGUA RECHAZO PRODUCCIÓN (m3)]]</f>
        <v>-30</v>
      </c>
      <c r="X1072" s="111">
        <f>+Tabla1[[#This Row],[PERMEADO ETAPA 1  (m3)]]+Tabla1[[#This Row],[VOLUMEN  PTAP POTABLE (m3)2]]+Tabla1[[#This Row],[VOLUMEN CONSUMO ACUEDUCTO (m3)]]+Tabla1[[#This Row],[VOLUMEN CONSUMO CARROTANQUES (m3)]]</f>
        <v>-30</v>
      </c>
      <c r="Y1072" s="111">
        <v>0</v>
      </c>
      <c r="Z1072" s="111">
        <v>284</v>
      </c>
      <c r="AA1072" s="111">
        <f>+Tabla1[[#This Row],[VOLUMEN CONSUMO AGUA LIMPIA TINTORERIA (m3)]]</f>
        <v>-30</v>
      </c>
      <c r="AB1072" s="104">
        <f>Tabla1[[#This Row],[VOLUMEN CONSUMO AGUA LIMPIA TINTORERIA (m3)]]/Tabla1[[#This Row],[TOTAL CONSUMO AGUA PRODUCCIÓN (m3)]]</f>
        <v>1</v>
      </c>
      <c r="AC1072" s="111">
        <f>Tabla1[[#This Row],[TOTAL CONSUMO AGUA LIMPIA PRODUCCIÓN (m3)]]-Tabla1[[#This Row],[VOLUMEN CONSUMO AGUA LIMPIA LAVANDERIA (m3)]]</f>
        <v>-30</v>
      </c>
      <c r="AD1072" s="111">
        <v>0</v>
      </c>
      <c r="AE1072" s="115"/>
      <c r="AF1072" s="115">
        <v>65</v>
      </c>
      <c r="AG1072" s="115">
        <v>45</v>
      </c>
      <c r="AH1072" s="115">
        <f>Tabla1[[#This Row],[VOLUMEN CONSUMO AGUA LIMPIA LAVANDERIA (m3)]]</f>
        <v>0</v>
      </c>
      <c r="AI1072" s="104">
        <f>Tabla1[[#This Row],[VOLUMEN CONSUMO AGUA LIMPIA LAVANDERIA (m3)]]/Tabla1[[#This Row],[TOTAL CONSUMO AGUA PRODUCCIÓN (m3)]]</f>
        <v>0</v>
      </c>
      <c r="AJ1072" s="115">
        <f>'[1]Contadores Por Turno 2026'!D1074-'[1]Contadores Por Turno 2026'!D1073</f>
        <v>0</v>
      </c>
      <c r="AK1072" s="115">
        <v>0</v>
      </c>
      <c r="AL1072" s="115"/>
      <c r="AM1072" s="115">
        <v>19</v>
      </c>
      <c r="AN1072" s="115">
        <v>0</v>
      </c>
      <c r="AO1072" s="220">
        <f>'[1]Contadores Por Turno 2026'!R1074-'[1]Contadores Por Turno 2026'!R1073</f>
        <v>0</v>
      </c>
      <c r="AP1072" s="114">
        <v>3.1100478468899517E-2</v>
      </c>
      <c r="AQ1072" s="220">
        <v>0</v>
      </c>
      <c r="AR1072" s="220">
        <v>8</v>
      </c>
      <c r="AS1072" s="115">
        <f>'[1]Contadores Por Turno 2026'!L1074-'[1]Contadores Por Turno 2026'!L1073</f>
        <v>0</v>
      </c>
      <c r="AT1072" s="220">
        <v>4</v>
      </c>
      <c r="AU1072" s="112">
        <f>'[1]Contadores Por Turno 2026'!U1074-'[1]Contadores Por Turno 2026'!U1073</f>
        <v>0</v>
      </c>
      <c r="AV1072" s="112">
        <f>'[1]Contadores Por Turno 2026'!V1074-'[1]Contadores Por Turno 2026'!V1073</f>
        <v>0</v>
      </c>
      <c r="AW1072" s="112">
        <f>'[1]Contadores Por Turno 2026'!W1074-'[1]Contadores Por Turno 2026'!W1073</f>
        <v>0</v>
      </c>
      <c r="AX1072" s="112"/>
      <c r="AY1072" s="112">
        <f>('[1]Contadores Por Turno 2026'!AD1074-'[1]Contadores Por Turno 2026'!AD1073)</f>
        <v>0</v>
      </c>
      <c r="AZ1072" s="112">
        <f>('[1]Contadores Por Turno 2026'!S1074-'[1]Contadores Por Turno 2026'!S1073)/1000</f>
        <v>0</v>
      </c>
      <c r="BA1072" s="225"/>
      <c r="BB1072" s="4"/>
    </row>
    <row r="1073" spans="1:54" ht="15.75" thickBot="1" x14ac:dyDescent="0.3">
      <c r="A1073" s="25">
        <f>+A1072+1</f>
        <v>46380</v>
      </c>
      <c r="B1073" s="26">
        <v>1</v>
      </c>
      <c r="C1073" s="26">
        <v>52</v>
      </c>
      <c r="D1073" s="26">
        <v>24</v>
      </c>
      <c r="E1073" s="26">
        <v>127</v>
      </c>
      <c r="F1073" s="26">
        <v>92</v>
      </c>
      <c r="G1073" s="26"/>
      <c r="H10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73" s="26">
        <f>('[1]Contadores Por Turno 2026'!C1075-'[1]Contadores Por Turno 2026'!C1074)*10</f>
        <v>0</v>
      </c>
      <c r="J1073" s="57">
        <f>Tabla1[[#This Row],[ENTRADA RO 1 (m3)]]</f>
        <v>0</v>
      </c>
      <c r="K1073" s="57">
        <f>Tabla1[[#This Row],[RECHAZO ETAPA 1 (m3)]]</f>
        <v>0</v>
      </c>
      <c r="L1073" s="57">
        <f>Tabla1[[#This Row],[PERMEADO ETAPA 1  (m3)]]</f>
        <v>0</v>
      </c>
      <c r="M1073" s="56" t="e">
        <f>1-(Tabla1[[#This Row],[VOLUMEN ENVIADO A RO (m3)]]-Tabla1[[#This Row],[VOLUMEN ENVIADO PERMEADO RO (m3)]])/Tabla1[[#This Row],[VOLUMEN ENVIADO A RO (m3)]]</f>
        <v>#DIV/0!</v>
      </c>
      <c r="N1073" s="57">
        <f>('[1]Contadores Por Turno 2026'!N1075-'[1]Contadores Por Turno 2026'!N1074)/1000</f>
        <v>0</v>
      </c>
      <c r="O1073" s="57">
        <f>('[1]Contadores Por Turno 2026'!O1075-'[1]Contadores Por Turno 2026'!O1074)</f>
        <v>0</v>
      </c>
      <c r="P1073" s="57">
        <f>+Tabla1[[#This Row],[ENTRADA RO 1 (m3)]]-Tabla1[[#This Row],[PERMEADO ETAPA 1  (m3)]]</f>
        <v>0</v>
      </c>
      <c r="Q1073" s="56" t="e">
        <f>1-(Tabla1[[#This Row],[VOLUMEN ENVIADO A RO (m3)]]-Tabla1[[#This Row],[VOLUMEN ENVIADO PERMEADO RO (m3)]])/Tabla1[[#This Row],[VOLUMEN ENVIADO A RO (m3)]]</f>
        <v>#DIV/0!</v>
      </c>
      <c r="R1073" s="57">
        <v>0</v>
      </c>
      <c r="S1073" s="57">
        <v>0</v>
      </c>
      <c r="T1073" s="57">
        <v>0</v>
      </c>
      <c r="U1073" s="56" t="s">
        <v>18</v>
      </c>
      <c r="V1073" s="57">
        <f>Tabla1[[#This Row],[VOLUMEN ENVIADO PERMEADO RO (m3)]]</f>
        <v>0</v>
      </c>
      <c r="W1073" s="101">
        <f>Tabla1[[#This Row],[TOTAL CONSUMO AGUA LIMPIA PRODUCCIÓN (m3)]]+Tabla1[[#This Row],[TOTAL CONSUMO AGUA RECHAZO PRODUCCIÓN (m3)]]</f>
        <v>-35</v>
      </c>
      <c r="X1073" s="101">
        <f>+Tabla1[[#This Row],[PERMEADO ETAPA 1  (m3)]]+Tabla1[[#This Row],[VOLUMEN  PTAP POTABLE (m3)2]]+Tabla1[[#This Row],[VOLUMEN CONSUMO ACUEDUCTO (m3)]]+Tabla1[[#This Row],[VOLUMEN CONSUMO CARROTANQUES (m3)]]</f>
        <v>-35</v>
      </c>
      <c r="Y1073" s="101">
        <v>0</v>
      </c>
      <c r="Z1073" s="101">
        <v>252</v>
      </c>
      <c r="AA1073" s="101">
        <f>+Tabla1[[#This Row],[VOLUMEN CONSUMO AGUA LIMPIA TINTORERIA (m3)]]</f>
        <v>-35</v>
      </c>
      <c r="AB1073" s="104">
        <f>Tabla1[[#This Row],[VOLUMEN CONSUMO AGUA LIMPIA TINTORERIA (m3)]]/Tabla1[[#This Row],[TOTAL CONSUMO AGUA PRODUCCIÓN (m3)]]</f>
        <v>1</v>
      </c>
      <c r="AC1073" s="101">
        <f>Tabla1[[#This Row],[TOTAL CONSUMO AGUA LIMPIA PRODUCCIÓN (m3)]]-Tabla1[[#This Row],[VOLUMEN CONSUMO AGUA LIMPIA LAVANDERIA (m3)]]</f>
        <v>-35</v>
      </c>
      <c r="AD1073" s="101">
        <v>0</v>
      </c>
      <c r="AE1073" s="105"/>
      <c r="AF1073" s="105">
        <v>65</v>
      </c>
      <c r="AG1073" s="105">
        <v>45</v>
      </c>
      <c r="AH1073" s="105">
        <f>Tabla1[[#This Row],[VOLUMEN CONSUMO AGUA LIMPIA LAVANDERIA (m3)]]</f>
        <v>0</v>
      </c>
      <c r="AI1073" s="104">
        <f>Tabla1[[#This Row],[VOLUMEN CONSUMO AGUA LIMPIA LAVANDERIA (m3)]]/Tabla1[[#This Row],[TOTAL CONSUMO AGUA PRODUCCIÓN (m3)]]</f>
        <v>0</v>
      </c>
      <c r="AJ1073" s="105">
        <f>'[1]Contadores Por Turno 2026'!D1075-'[1]Contadores Por Turno 2026'!D1074</f>
        <v>0</v>
      </c>
      <c r="AK1073" s="105">
        <v>0</v>
      </c>
      <c r="AL1073" s="105"/>
      <c r="AM1073" s="105">
        <v>19</v>
      </c>
      <c r="AN1073" s="105">
        <v>0</v>
      </c>
      <c r="AO1073" s="218">
        <f>'[1]Contadores Por Turno 2026'!R1075-'[1]Contadores Por Turno 2026'!R1074</f>
        <v>0</v>
      </c>
      <c r="AP1073" s="104">
        <v>3.3426183844011192E-2</v>
      </c>
      <c r="AQ1073" s="218">
        <v>0</v>
      </c>
      <c r="AR1073" s="218">
        <v>8</v>
      </c>
      <c r="AS1073" s="105">
        <f>'[1]Contadores Por Turno 2026'!L1075-'[1]Contadores Por Turno 2026'!L1074</f>
        <v>0</v>
      </c>
      <c r="AT1073" s="218">
        <v>2</v>
      </c>
      <c r="AU1073" s="102">
        <f>'[1]Contadores Por Turno 2026'!U1075-'[1]Contadores Por Turno 2026'!U1074</f>
        <v>0</v>
      </c>
      <c r="AV1073" s="102">
        <f>'[1]Contadores Por Turno 2026'!V1075-'[1]Contadores Por Turno 2026'!V1074</f>
        <v>0</v>
      </c>
      <c r="AW1073" s="102">
        <f>'[1]Contadores Por Turno 2026'!W1075-'[1]Contadores Por Turno 2026'!W1074</f>
        <v>0</v>
      </c>
      <c r="AX1073" s="102"/>
      <c r="AY1073" s="345">
        <f>('[1]Contadores Por Turno 2026'!AD1075-'[1]Contadores Por Turno 2026'!AD1074)</f>
        <v>0</v>
      </c>
      <c r="AZ1073" s="345">
        <f>('[1]Contadores Por Turno 2026'!S1075-'[1]Contadores Por Turno 2026'!S1074)/1000</f>
        <v>0</v>
      </c>
      <c r="BA1073" s="225"/>
      <c r="BB1073" s="4"/>
    </row>
    <row r="1074" spans="1:54" ht="15.75" thickBot="1" x14ac:dyDescent="0.3">
      <c r="A1074" s="23">
        <f>+A1073</f>
        <v>46380</v>
      </c>
      <c r="B1074" s="17">
        <v>2</v>
      </c>
      <c r="C1074" s="17">
        <v>52</v>
      </c>
      <c r="D1074" s="17">
        <v>24</v>
      </c>
      <c r="E1074" s="17">
        <v>96</v>
      </c>
      <c r="F1074" s="17">
        <v>68</v>
      </c>
      <c r="H107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74" s="17">
        <f>('[1]Contadores Por Turno 2026'!C1076-'[1]Contadores Por Turno 2026'!C1075)*10</f>
        <v>0</v>
      </c>
      <c r="J1074" s="59">
        <f>Tabla1[[#This Row],[ENTRADA RO 1 (m3)]]</f>
        <v>0</v>
      </c>
      <c r="K1074" s="59">
        <f>Tabla1[[#This Row],[RECHAZO ETAPA 1 (m3)]]</f>
        <v>0</v>
      </c>
      <c r="L1074" s="59">
        <f>Tabla1[[#This Row],[PERMEADO ETAPA 1  (m3)]]</f>
        <v>0</v>
      </c>
      <c r="M1074" s="58" t="e">
        <f>1-(Tabla1[[#This Row],[VOLUMEN ENVIADO A RO (m3)]]-Tabla1[[#This Row],[VOLUMEN ENVIADO PERMEADO RO (m3)]])/Tabla1[[#This Row],[VOLUMEN ENVIADO A RO (m3)]]</f>
        <v>#DIV/0!</v>
      </c>
      <c r="N1074" s="59">
        <f>('[1]Contadores Por Turno 2026'!N1076-'[1]Contadores Por Turno 2026'!N1075)/1000</f>
        <v>0</v>
      </c>
      <c r="O1074" s="59">
        <f>('[1]Contadores Por Turno 2026'!O1076-'[1]Contadores Por Turno 2026'!O1075)</f>
        <v>0</v>
      </c>
      <c r="P1074" s="59">
        <f>+Tabla1[[#This Row],[ENTRADA RO 1 (m3)]]-Tabla1[[#This Row],[PERMEADO ETAPA 1  (m3)]]</f>
        <v>0</v>
      </c>
      <c r="Q1074" s="58" t="e">
        <f>1-(Tabla1[[#This Row],[VOLUMEN ENVIADO A RO (m3)]]-Tabla1[[#This Row],[VOLUMEN ENVIADO PERMEADO RO (m3)]])/Tabla1[[#This Row],[VOLUMEN ENVIADO A RO (m3)]]</f>
        <v>#DIV/0!</v>
      </c>
      <c r="R1074" s="59">
        <v>0</v>
      </c>
      <c r="S1074" s="59">
        <v>0</v>
      </c>
      <c r="T1074" s="59">
        <v>0</v>
      </c>
      <c r="U1074" s="58" t="s">
        <v>18</v>
      </c>
      <c r="V1074" s="59">
        <f>Tabla1[[#This Row],[VOLUMEN ENVIADO PERMEADO RO (m3)]]</f>
        <v>0</v>
      </c>
      <c r="W1074" s="106">
        <f>Tabla1[[#This Row],[TOTAL CONSUMO AGUA LIMPIA PRODUCCIÓN (m3)]]+Tabla1[[#This Row],[TOTAL CONSUMO AGUA RECHAZO PRODUCCIÓN (m3)]]</f>
        <v>-28</v>
      </c>
      <c r="X1074" s="106">
        <f>+Tabla1[[#This Row],[PERMEADO ETAPA 1  (m3)]]+Tabla1[[#This Row],[VOLUMEN  PTAP POTABLE (m3)2]]+Tabla1[[#This Row],[VOLUMEN CONSUMO ACUEDUCTO (m3)]]+Tabla1[[#This Row],[VOLUMEN CONSUMO CARROTANQUES (m3)]]</f>
        <v>-28</v>
      </c>
      <c r="Y1074" s="106">
        <v>0</v>
      </c>
      <c r="Z1074" s="106">
        <v>149</v>
      </c>
      <c r="AA1074" s="106">
        <f>+Tabla1[[#This Row],[VOLUMEN CONSUMO AGUA LIMPIA TINTORERIA (m3)]]</f>
        <v>-28</v>
      </c>
      <c r="AB1074" s="104">
        <f>Tabla1[[#This Row],[VOLUMEN CONSUMO AGUA LIMPIA TINTORERIA (m3)]]/Tabla1[[#This Row],[TOTAL CONSUMO AGUA PRODUCCIÓN (m3)]]</f>
        <v>1</v>
      </c>
      <c r="AC1074" s="106">
        <f>Tabla1[[#This Row],[TOTAL CONSUMO AGUA LIMPIA PRODUCCIÓN (m3)]]-Tabla1[[#This Row],[VOLUMEN CONSUMO AGUA LIMPIA LAVANDERIA (m3)]]</f>
        <v>-28</v>
      </c>
      <c r="AD1074" s="106">
        <v>0</v>
      </c>
      <c r="AE1074" s="110"/>
      <c r="AF1074" s="110">
        <v>65</v>
      </c>
      <c r="AG1074" s="110">
        <v>45</v>
      </c>
      <c r="AH1074" s="110">
        <f>Tabla1[[#This Row],[VOLUMEN CONSUMO AGUA LIMPIA LAVANDERIA (m3)]]</f>
        <v>0</v>
      </c>
      <c r="AI1074" s="104">
        <f>Tabla1[[#This Row],[VOLUMEN CONSUMO AGUA LIMPIA LAVANDERIA (m3)]]/Tabla1[[#This Row],[TOTAL CONSUMO AGUA PRODUCCIÓN (m3)]]</f>
        <v>0</v>
      </c>
      <c r="AJ1074" s="110">
        <f>'[1]Contadores Por Turno 2026'!D1076-'[1]Contadores Por Turno 2026'!D1075</f>
        <v>0</v>
      </c>
      <c r="AK1074" s="110">
        <v>0</v>
      </c>
      <c r="AL1074" s="110"/>
      <c r="AM1074" s="110">
        <v>19</v>
      </c>
      <c r="AN1074" s="110">
        <v>0</v>
      </c>
      <c r="AO1074" s="219">
        <f>'[1]Contadores Por Turno 2026'!R1076-'[1]Contadores Por Turno 2026'!R1075</f>
        <v>0</v>
      </c>
      <c r="AP1074" s="109">
        <v>0.18604651162790697</v>
      </c>
      <c r="AQ1074" s="219">
        <v>3627</v>
      </c>
      <c r="AR1074" s="219">
        <v>8</v>
      </c>
      <c r="AS1074" s="110">
        <f>'[1]Contadores Por Turno 2026'!L1076-'[1]Contadores Por Turno 2026'!L1075</f>
        <v>0</v>
      </c>
      <c r="AT1074" s="219">
        <v>6</v>
      </c>
      <c r="AU1074" s="107">
        <f>'[1]Contadores Por Turno 2026'!U1076-'[1]Contadores Por Turno 2026'!U1075</f>
        <v>0</v>
      </c>
      <c r="AV1074" s="107">
        <f>'[1]Contadores Por Turno 2026'!V1076-'[1]Contadores Por Turno 2026'!V1075</f>
        <v>0</v>
      </c>
      <c r="AW1074" s="107">
        <f>'[1]Contadores Por Turno 2026'!W1076-'[1]Contadores Por Turno 2026'!W1075</f>
        <v>0</v>
      </c>
      <c r="AX1074" s="107"/>
      <c r="AY1074" s="346">
        <f>('[1]Contadores Por Turno 2026'!AD1076-'[1]Contadores Por Turno 2026'!AD1075)</f>
        <v>0</v>
      </c>
      <c r="AZ1074" s="346">
        <f>('[1]Contadores Por Turno 2026'!S1076-'[1]Contadores Por Turno 2026'!S1075)/1000</f>
        <v>0</v>
      </c>
      <c r="BA1074" s="225"/>
      <c r="BB1074" s="4"/>
    </row>
    <row r="1075" spans="1:54" ht="15.75" thickBot="1" x14ac:dyDescent="0.3">
      <c r="A1075" s="27">
        <f>+A1074</f>
        <v>46380</v>
      </c>
      <c r="B1075" s="28">
        <v>3</v>
      </c>
      <c r="C1075" s="28">
        <v>52</v>
      </c>
      <c r="D1075" s="28">
        <v>24</v>
      </c>
      <c r="E1075" s="28">
        <v>0</v>
      </c>
      <c r="F1075" s="28">
        <v>0</v>
      </c>
      <c r="G1075" s="28"/>
      <c r="H107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5" s="28">
        <f>('[1]Contadores Por Turno 2026'!C1077-'[1]Contadores Por Turno 2026'!C1076)*10</f>
        <v>0</v>
      </c>
      <c r="J1075" s="61">
        <f>Tabla1[[#This Row],[ENTRADA RO 1 (m3)]]</f>
        <v>0</v>
      </c>
      <c r="K1075" s="61">
        <f>Tabla1[[#This Row],[RECHAZO ETAPA 1 (m3)]]</f>
        <v>0</v>
      </c>
      <c r="L1075" s="61">
        <f>Tabla1[[#This Row],[PERMEADO ETAPA 1  (m3)]]</f>
        <v>0</v>
      </c>
      <c r="M1075" s="60" t="e">
        <f>1-(Tabla1[[#This Row],[VOLUMEN ENVIADO A RO (m3)]]-Tabla1[[#This Row],[VOLUMEN ENVIADO PERMEADO RO (m3)]])/Tabla1[[#This Row],[VOLUMEN ENVIADO A RO (m3)]]</f>
        <v>#DIV/0!</v>
      </c>
      <c r="N1075" s="61">
        <f>('[1]Contadores Por Turno 2026'!N1077-'[1]Contadores Por Turno 2026'!N1076)/1000</f>
        <v>0</v>
      </c>
      <c r="O1075" s="61">
        <f>('[1]Contadores Por Turno 2026'!O1077-'[1]Contadores Por Turno 2026'!O1076)</f>
        <v>0</v>
      </c>
      <c r="P1075" s="61">
        <f>+Tabla1[[#This Row],[ENTRADA RO 1 (m3)]]-Tabla1[[#This Row],[PERMEADO ETAPA 1  (m3)]]</f>
        <v>0</v>
      </c>
      <c r="Q1075" s="60" t="e">
        <f>1-(Tabla1[[#This Row],[VOLUMEN ENVIADO A RO (m3)]]-Tabla1[[#This Row],[VOLUMEN ENVIADO PERMEADO RO (m3)]])/Tabla1[[#This Row],[VOLUMEN ENVIADO A RO (m3)]]</f>
        <v>#DIV/0!</v>
      </c>
      <c r="R1075" s="61">
        <v>0</v>
      </c>
      <c r="S1075" s="61">
        <v>0</v>
      </c>
      <c r="T1075" s="61">
        <v>0</v>
      </c>
      <c r="U1075" s="60" t="s">
        <v>18</v>
      </c>
      <c r="V1075" s="61">
        <f>Tabla1[[#This Row],[VOLUMEN ENVIADO PERMEADO RO (m3)]]</f>
        <v>0</v>
      </c>
      <c r="W1075" s="111">
        <f>Tabla1[[#This Row],[TOTAL CONSUMO AGUA LIMPIA PRODUCCIÓN (m3)]]+Tabla1[[#This Row],[TOTAL CONSUMO AGUA RECHAZO PRODUCCIÓN (m3)]]</f>
        <v>0</v>
      </c>
      <c r="X1075" s="111">
        <f>+Tabla1[[#This Row],[PERMEADO ETAPA 1  (m3)]]+Tabla1[[#This Row],[VOLUMEN  PTAP POTABLE (m3)2]]+Tabla1[[#This Row],[VOLUMEN CONSUMO ACUEDUCTO (m3)]]+Tabla1[[#This Row],[VOLUMEN CONSUMO CARROTANQUES (m3)]]</f>
        <v>0</v>
      </c>
      <c r="Y1075" s="111">
        <v>0</v>
      </c>
      <c r="Z1075" s="111">
        <v>0</v>
      </c>
      <c r="AA1075" s="111">
        <f>+Tabla1[[#This Row],[VOLUMEN CONSUMO AGUA LIMPIA TINTORERIA (m3)]]</f>
        <v>0</v>
      </c>
      <c r="AB1075" s="104" t="e">
        <f>Tabla1[[#This Row],[VOLUMEN CONSUMO AGUA LIMPIA TINTORERIA (m3)]]/Tabla1[[#This Row],[TOTAL CONSUMO AGUA PRODUCCIÓN (m3)]]</f>
        <v>#DIV/0!</v>
      </c>
      <c r="AC1075" s="111">
        <f>Tabla1[[#This Row],[TOTAL CONSUMO AGUA LIMPIA PRODUCCIÓN (m3)]]-Tabla1[[#This Row],[VOLUMEN CONSUMO AGUA LIMPIA LAVANDERIA (m3)]]</f>
        <v>0</v>
      </c>
      <c r="AD1075" s="111">
        <v>0</v>
      </c>
      <c r="AE1075" s="115"/>
      <c r="AF1075" s="115">
        <v>65</v>
      </c>
      <c r="AG1075" s="115">
        <v>45</v>
      </c>
      <c r="AH1075" s="115">
        <f>Tabla1[[#This Row],[VOLUMEN CONSUMO AGUA LIMPIA LAVANDERIA (m3)]]</f>
        <v>0</v>
      </c>
      <c r="AI1075" s="104" t="e">
        <f>Tabla1[[#This Row],[VOLUMEN CONSUMO AGUA LIMPIA LAVANDERIA (m3)]]/Tabla1[[#This Row],[TOTAL CONSUMO AGUA PRODUCCIÓN (m3)]]</f>
        <v>#DIV/0!</v>
      </c>
      <c r="AJ1075" s="115">
        <f>'[1]Contadores Por Turno 2026'!D1077-'[1]Contadores Por Turno 2026'!D1076</f>
        <v>0</v>
      </c>
      <c r="AK1075" s="115">
        <v>0</v>
      </c>
      <c r="AL1075" s="115"/>
      <c r="AM1075" s="115">
        <v>19</v>
      </c>
      <c r="AN1075" s="115">
        <v>0</v>
      </c>
      <c r="AO1075" s="220">
        <f>'[1]Contadores Por Turno 2026'!R1077-'[1]Contadores Por Turno 2026'!R1076</f>
        <v>0</v>
      </c>
      <c r="AP1075" s="114" t="s">
        <v>18</v>
      </c>
      <c r="AQ1075" s="220">
        <v>0</v>
      </c>
      <c r="AR1075" s="220">
        <v>8</v>
      </c>
      <c r="AS1075" s="115">
        <f>'[1]Contadores Por Turno 2026'!L1077-'[1]Contadores Por Turno 2026'!L1076</f>
        <v>0</v>
      </c>
      <c r="AT1075" s="220">
        <v>0</v>
      </c>
      <c r="AU1075" s="112">
        <f>'[1]Contadores Por Turno 2026'!U1077-'[1]Contadores Por Turno 2026'!U1076</f>
        <v>0</v>
      </c>
      <c r="AV1075" s="112">
        <f>'[1]Contadores Por Turno 2026'!V1077-'[1]Contadores Por Turno 2026'!V1076</f>
        <v>0</v>
      </c>
      <c r="AW1075" s="112">
        <f>'[1]Contadores Por Turno 2026'!W1077-'[1]Contadores Por Turno 2026'!W1076</f>
        <v>0</v>
      </c>
      <c r="AX1075" s="112"/>
      <c r="AY1075" s="112">
        <f>('[1]Contadores Por Turno 2026'!AD1077-'[1]Contadores Por Turno 2026'!AD1076)</f>
        <v>0</v>
      </c>
      <c r="AZ1075" s="112">
        <f>('[1]Contadores Por Turno 2026'!S1077-'[1]Contadores Por Turno 2026'!S1076)/1000</f>
        <v>0</v>
      </c>
      <c r="BA1075" s="225"/>
      <c r="BB1075" s="4"/>
    </row>
    <row r="1076" spans="1:54" ht="15.75" thickBot="1" x14ac:dyDescent="0.3">
      <c r="A1076" s="25">
        <f>+A1075+1</f>
        <v>46381</v>
      </c>
      <c r="B1076" s="26">
        <v>1</v>
      </c>
      <c r="C1076" s="26">
        <v>52</v>
      </c>
      <c r="D1076" s="26">
        <v>25</v>
      </c>
      <c r="E1076" s="26">
        <v>0</v>
      </c>
      <c r="F1076" s="26">
        <v>0</v>
      </c>
      <c r="G1076" s="26"/>
      <c r="H10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6" s="26">
        <f>('[1]Contadores Por Turno 2026'!C1078-'[1]Contadores Por Turno 2026'!C1077)*10</f>
        <v>0</v>
      </c>
      <c r="J1076" s="57">
        <f>Tabla1[[#This Row],[ENTRADA RO 1 (m3)]]</f>
        <v>0</v>
      </c>
      <c r="K1076" s="57">
        <f>Tabla1[[#This Row],[RECHAZO ETAPA 1 (m3)]]</f>
        <v>0</v>
      </c>
      <c r="L1076" s="57">
        <f>Tabla1[[#This Row],[PERMEADO ETAPA 1  (m3)]]</f>
        <v>0</v>
      </c>
      <c r="M1076" s="56" t="e">
        <f>1-(Tabla1[[#This Row],[VOLUMEN ENVIADO A RO (m3)]]-Tabla1[[#This Row],[VOLUMEN ENVIADO PERMEADO RO (m3)]])/Tabla1[[#This Row],[VOLUMEN ENVIADO A RO (m3)]]</f>
        <v>#DIV/0!</v>
      </c>
      <c r="N1076" s="57">
        <f>('[1]Contadores Por Turno 2026'!N1078-'[1]Contadores Por Turno 2026'!N1077)/1000</f>
        <v>0</v>
      </c>
      <c r="O1076" s="57">
        <f>('[1]Contadores Por Turno 2026'!O1078-'[1]Contadores Por Turno 2026'!O1077)</f>
        <v>0</v>
      </c>
      <c r="P1076" s="57">
        <f>+Tabla1[[#This Row],[ENTRADA RO 1 (m3)]]-Tabla1[[#This Row],[PERMEADO ETAPA 1  (m3)]]</f>
        <v>0</v>
      </c>
      <c r="Q1076" s="56" t="e">
        <f>1-(Tabla1[[#This Row],[VOLUMEN ENVIADO A RO (m3)]]-Tabla1[[#This Row],[VOLUMEN ENVIADO PERMEADO RO (m3)]])/Tabla1[[#This Row],[VOLUMEN ENVIADO A RO (m3)]]</f>
        <v>#DIV/0!</v>
      </c>
      <c r="R1076" s="57">
        <v>0</v>
      </c>
      <c r="S1076" s="57">
        <v>0</v>
      </c>
      <c r="T1076" s="57">
        <v>0</v>
      </c>
      <c r="U1076" s="56" t="s">
        <v>18</v>
      </c>
      <c r="V1076" s="57">
        <f>Tabla1[[#This Row],[VOLUMEN ENVIADO PERMEADO RO (m3)]]</f>
        <v>0</v>
      </c>
      <c r="W1076" s="101">
        <f>Tabla1[[#This Row],[TOTAL CONSUMO AGUA LIMPIA PRODUCCIÓN (m3)]]+Tabla1[[#This Row],[TOTAL CONSUMO AGUA RECHAZO PRODUCCIÓN (m3)]]</f>
        <v>0</v>
      </c>
      <c r="X1076" s="101">
        <f>+Tabla1[[#This Row],[PERMEADO ETAPA 1  (m3)]]+Tabla1[[#This Row],[VOLUMEN  PTAP POTABLE (m3)2]]+Tabla1[[#This Row],[VOLUMEN CONSUMO ACUEDUCTO (m3)]]+Tabla1[[#This Row],[VOLUMEN CONSUMO CARROTANQUES (m3)]]</f>
        <v>0</v>
      </c>
      <c r="Y1076" s="101">
        <v>0</v>
      </c>
      <c r="Z1076" s="101">
        <v>0</v>
      </c>
      <c r="AA1076" s="101">
        <f>+Tabla1[[#This Row],[VOLUMEN CONSUMO AGUA LIMPIA TINTORERIA (m3)]]</f>
        <v>0</v>
      </c>
      <c r="AB1076" s="104" t="e">
        <f>Tabla1[[#This Row],[VOLUMEN CONSUMO AGUA LIMPIA TINTORERIA (m3)]]/Tabla1[[#This Row],[TOTAL CONSUMO AGUA PRODUCCIÓN (m3)]]</f>
        <v>#DIV/0!</v>
      </c>
      <c r="AC1076" s="101">
        <f>Tabla1[[#This Row],[TOTAL CONSUMO AGUA LIMPIA PRODUCCIÓN (m3)]]-Tabla1[[#This Row],[VOLUMEN CONSUMO AGUA LIMPIA LAVANDERIA (m3)]]</f>
        <v>0</v>
      </c>
      <c r="AD1076" s="101">
        <v>0</v>
      </c>
      <c r="AE1076" s="105"/>
      <c r="AF1076" s="105">
        <v>65</v>
      </c>
      <c r="AG1076" s="105">
        <v>45</v>
      </c>
      <c r="AH1076" s="105">
        <f>Tabla1[[#This Row],[VOLUMEN CONSUMO AGUA LIMPIA LAVANDERIA (m3)]]</f>
        <v>0</v>
      </c>
      <c r="AI1076" s="104" t="e">
        <f>Tabla1[[#This Row],[VOLUMEN CONSUMO AGUA LIMPIA LAVANDERIA (m3)]]/Tabla1[[#This Row],[TOTAL CONSUMO AGUA PRODUCCIÓN (m3)]]</f>
        <v>#DIV/0!</v>
      </c>
      <c r="AJ1076" s="105">
        <f>'[1]Contadores Por Turno 2026'!D1078-'[1]Contadores Por Turno 2026'!D1077</f>
        <v>0</v>
      </c>
      <c r="AK1076" s="105">
        <v>0</v>
      </c>
      <c r="AL1076" s="105"/>
      <c r="AM1076" s="105">
        <v>19</v>
      </c>
      <c r="AN1076" s="105">
        <v>0</v>
      </c>
      <c r="AO1076" s="218">
        <f>'[1]Contadores Por Turno 2026'!R1078-'[1]Contadores Por Turno 2026'!R1077</f>
        <v>0</v>
      </c>
      <c r="AP1076" s="104" t="s">
        <v>18</v>
      </c>
      <c r="AQ1076" s="218">
        <v>0</v>
      </c>
      <c r="AR1076" s="218">
        <v>8</v>
      </c>
      <c r="AS1076" s="105">
        <f>'[1]Contadores Por Turno 2026'!L1078-'[1]Contadores Por Turno 2026'!L1077</f>
        <v>0</v>
      </c>
      <c r="AT1076" s="218">
        <v>0</v>
      </c>
      <c r="AU1076" s="102">
        <f>'[1]Contadores Por Turno 2026'!U1078-'[1]Contadores Por Turno 2026'!U1077</f>
        <v>0</v>
      </c>
      <c r="AV1076" s="102">
        <f>'[1]Contadores Por Turno 2026'!V1078-'[1]Contadores Por Turno 2026'!V1077</f>
        <v>0</v>
      </c>
      <c r="AW1076" s="102">
        <f>'[1]Contadores Por Turno 2026'!W1078-'[1]Contadores Por Turno 2026'!W1077</f>
        <v>0</v>
      </c>
      <c r="AX1076" s="102"/>
      <c r="AY1076" s="345">
        <f>('[1]Contadores Por Turno 2026'!AD1078-'[1]Contadores Por Turno 2026'!AD1077)</f>
        <v>0</v>
      </c>
      <c r="AZ1076" s="345">
        <f>('[1]Contadores Por Turno 2026'!S1078-'[1]Contadores Por Turno 2026'!S1077)/1000</f>
        <v>0</v>
      </c>
      <c r="BA1076" s="225"/>
      <c r="BB1076" s="4"/>
    </row>
    <row r="1077" spans="1:54" ht="15.75" thickBot="1" x14ac:dyDescent="0.3">
      <c r="A1077" s="23">
        <f>+A1076</f>
        <v>46381</v>
      </c>
      <c r="B1077" s="17">
        <v>2</v>
      </c>
      <c r="C1077" s="17">
        <v>52</v>
      </c>
      <c r="D1077" s="17">
        <v>25</v>
      </c>
      <c r="E1077" s="17">
        <v>0</v>
      </c>
      <c r="F1077" s="17">
        <v>0</v>
      </c>
      <c r="H107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7" s="17">
        <f>('[1]Contadores Por Turno 2026'!C1079-'[1]Contadores Por Turno 2026'!C1078)*10</f>
        <v>0</v>
      </c>
      <c r="J1077" s="59">
        <f>Tabla1[[#This Row],[ENTRADA RO 1 (m3)]]</f>
        <v>0</v>
      </c>
      <c r="K1077" s="59">
        <f>Tabla1[[#This Row],[RECHAZO ETAPA 1 (m3)]]</f>
        <v>0</v>
      </c>
      <c r="L1077" s="59">
        <f>Tabla1[[#This Row],[PERMEADO ETAPA 1  (m3)]]</f>
        <v>0</v>
      </c>
      <c r="M1077" s="58" t="e">
        <f>1-(Tabla1[[#This Row],[VOLUMEN ENVIADO A RO (m3)]]-Tabla1[[#This Row],[VOLUMEN ENVIADO PERMEADO RO (m3)]])/Tabla1[[#This Row],[VOLUMEN ENVIADO A RO (m3)]]</f>
        <v>#DIV/0!</v>
      </c>
      <c r="N1077" s="59">
        <f>('[1]Contadores Por Turno 2026'!N1079-'[1]Contadores Por Turno 2026'!N1078)/1000</f>
        <v>0</v>
      </c>
      <c r="O1077" s="59">
        <f>('[1]Contadores Por Turno 2026'!O1079-'[1]Contadores Por Turno 2026'!O1078)</f>
        <v>0</v>
      </c>
      <c r="P1077" s="59">
        <f>+Tabla1[[#This Row],[ENTRADA RO 1 (m3)]]-Tabla1[[#This Row],[PERMEADO ETAPA 1  (m3)]]</f>
        <v>0</v>
      </c>
      <c r="Q1077" s="58" t="e">
        <f>1-(Tabla1[[#This Row],[VOLUMEN ENVIADO A RO (m3)]]-Tabla1[[#This Row],[VOLUMEN ENVIADO PERMEADO RO (m3)]])/Tabla1[[#This Row],[VOLUMEN ENVIADO A RO (m3)]]</f>
        <v>#DIV/0!</v>
      </c>
      <c r="R1077" s="59">
        <v>0</v>
      </c>
      <c r="S1077" s="59">
        <v>0</v>
      </c>
      <c r="T1077" s="59">
        <v>0</v>
      </c>
      <c r="U1077" s="58" t="s">
        <v>18</v>
      </c>
      <c r="V1077" s="59">
        <f>Tabla1[[#This Row],[VOLUMEN ENVIADO PERMEADO RO (m3)]]</f>
        <v>0</v>
      </c>
      <c r="W1077" s="106">
        <f>Tabla1[[#This Row],[TOTAL CONSUMO AGUA LIMPIA PRODUCCIÓN (m3)]]+Tabla1[[#This Row],[TOTAL CONSUMO AGUA RECHAZO PRODUCCIÓN (m3)]]</f>
        <v>0</v>
      </c>
      <c r="X1077" s="106">
        <f>+Tabla1[[#This Row],[PERMEADO ETAPA 1  (m3)]]+Tabla1[[#This Row],[VOLUMEN  PTAP POTABLE (m3)2]]+Tabla1[[#This Row],[VOLUMEN CONSUMO ACUEDUCTO (m3)]]+Tabla1[[#This Row],[VOLUMEN CONSUMO CARROTANQUES (m3)]]</f>
        <v>0</v>
      </c>
      <c r="Y1077" s="106">
        <v>0</v>
      </c>
      <c r="Z1077" s="106">
        <v>0</v>
      </c>
      <c r="AA1077" s="106">
        <f>+Tabla1[[#This Row],[VOLUMEN CONSUMO AGUA LIMPIA TINTORERIA (m3)]]</f>
        <v>0</v>
      </c>
      <c r="AB1077" s="104" t="e">
        <f>Tabla1[[#This Row],[VOLUMEN CONSUMO AGUA LIMPIA TINTORERIA (m3)]]/Tabla1[[#This Row],[TOTAL CONSUMO AGUA PRODUCCIÓN (m3)]]</f>
        <v>#DIV/0!</v>
      </c>
      <c r="AC1077" s="106">
        <f>Tabla1[[#This Row],[TOTAL CONSUMO AGUA LIMPIA PRODUCCIÓN (m3)]]-Tabla1[[#This Row],[VOLUMEN CONSUMO AGUA LIMPIA LAVANDERIA (m3)]]</f>
        <v>0</v>
      </c>
      <c r="AD1077" s="106">
        <v>0</v>
      </c>
      <c r="AE1077" s="110"/>
      <c r="AF1077" s="110">
        <v>65</v>
      </c>
      <c r="AG1077" s="110">
        <v>45</v>
      </c>
      <c r="AH1077" s="110">
        <f>Tabla1[[#This Row],[VOLUMEN CONSUMO AGUA LIMPIA LAVANDERIA (m3)]]</f>
        <v>0</v>
      </c>
      <c r="AI1077" s="104" t="e">
        <f>Tabla1[[#This Row],[VOLUMEN CONSUMO AGUA LIMPIA LAVANDERIA (m3)]]/Tabla1[[#This Row],[TOTAL CONSUMO AGUA PRODUCCIÓN (m3)]]</f>
        <v>#DIV/0!</v>
      </c>
      <c r="AJ1077" s="110">
        <f>'[1]Contadores Por Turno 2026'!D1079-'[1]Contadores Por Turno 2026'!D1078</f>
        <v>0</v>
      </c>
      <c r="AK1077" s="110">
        <v>0</v>
      </c>
      <c r="AL1077" s="110"/>
      <c r="AM1077" s="110">
        <v>19</v>
      </c>
      <c r="AN1077" s="110">
        <v>0</v>
      </c>
      <c r="AO1077" s="219">
        <f>'[1]Contadores Por Turno 2026'!R1079-'[1]Contadores Por Turno 2026'!R1078</f>
        <v>0</v>
      </c>
      <c r="AP1077" s="109" t="s">
        <v>18</v>
      </c>
      <c r="AQ1077" s="219">
        <v>0</v>
      </c>
      <c r="AR1077" s="219">
        <v>8</v>
      </c>
      <c r="AS1077" s="110">
        <f>'[1]Contadores Por Turno 2026'!L1079-'[1]Contadores Por Turno 2026'!L1078</f>
        <v>0</v>
      </c>
      <c r="AT1077" s="219">
        <v>0</v>
      </c>
      <c r="AU1077" s="107">
        <f>'[1]Contadores Por Turno 2026'!U1079-'[1]Contadores Por Turno 2026'!U1078</f>
        <v>0</v>
      </c>
      <c r="AV1077" s="107">
        <f>'[1]Contadores Por Turno 2026'!V1079-'[1]Contadores Por Turno 2026'!V1078</f>
        <v>0</v>
      </c>
      <c r="AW1077" s="107">
        <f>'[1]Contadores Por Turno 2026'!W1079-'[1]Contadores Por Turno 2026'!W1078</f>
        <v>0</v>
      </c>
      <c r="AX1077" s="107"/>
      <c r="AY1077" s="346">
        <f>('[1]Contadores Por Turno 2026'!AD1079-'[1]Contadores Por Turno 2026'!AD1078)</f>
        <v>0</v>
      </c>
      <c r="AZ1077" s="346">
        <f>('[1]Contadores Por Turno 2026'!S1079-'[1]Contadores Por Turno 2026'!S1078)/1000</f>
        <v>0</v>
      </c>
      <c r="BA1077" s="225"/>
      <c r="BB1077" s="4"/>
    </row>
    <row r="1078" spans="1:54" ht="15.75" thickBot="1" x14ac:dyDescent="0.3">
      <c r="A1078" s="27">
        <f>+A1077</f>
        <v>46381</v>
      </c>
      <c r="B1078" s="28">
        <v>3</v>
      </c>
      <c r="C1078" s="28">
        <v>52</v>
      </c>
      <c r="D1078" s="28">
        <v>25</v>
      </c>
      <c r="E1078" s="28">
        <v>0</v>
      </c>
      <c r="F1078" s="28">
        <v>0</v>
      </c>
      <c r="G1078" s="28"/>
      <c r="H107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8" s="28">
        <f>('[1]Contadores Por Turno 2026'!C1080-'[1]Contadores Por Turno 2026'!C1079)*10</f>
        <v>0</v>
      </c>
      <c r="J1078" s="61">
        <f>Tabla1[[#This Row],[ENTRADA RO 1 (m3)]]</f>
        <v>0</v>
      </c>
      <c r="K1078" s="61">
        <f>Tabla1[[#This Row],[RECHAZO ETAPA 1 (m3)]]</f>
        <v>0</v>
      </c>
      <c r="L1078" s="61">
        <f>Tabla1[[#This Row],[PERMEADO ETAPA 1  (m3)]]</f>
        <v>0</v>
      </c>
      <c r="M1078" s="60" t="e">
        <f>1-(Tabla1[[#This Row],[VOLUMEN ENVIADO A RO (m3)]]-Tabla1[[#This Row],[VOLUMEN ENVIADO PERMEADO RO (m3)]])/Tabla1[[#This Row],[VOLUMEN ENVIADO A RO (m3)]]</f>
        <v>#DIV/0!</v>
      </c>
      <c r="N1078" s="61">
        <f>('[1]Contadores Por Turno 2026'!N1080-'[1]Contadores Por Turno 2026'!N1079)/1000</f>
        <v>0</v>
      </c>
      <c r="O1078" s="61">
        <f>('[1]Contadores Por Turno 2026'!O1080-'[1]Contadores Por Turno 2026'!O1079)</f>
        <v>0</v>
      </c>
      <c r="P1078" s="61">
        <f>+Tabla1[[#This Row],[ENTRADA RO 1 (m3)]]-Tabla1[[#This Row],[PERMEADO ETAPA 1  (m3)]]</f>
        <v>0</v>
      </c>
      <c r="Q1078" s="60" t="e">
        <f>1-(Tabla1[[#This Row],[VOLUMEN ENVIADO A RO (m3)]]-Tabla1[[#This Row],[VOLUMEN ENVIADO PERMEADO RO (m3)]])/Tabla1[[#This Row],[VOLUMEN ENVIADO A RO (m3)]]</f>
        <v>#DIV/0!</v>
      </c>
      <c r="R1078" s="61">
        <v>0</v>
      </c>
      <c r="S1078" s="61">
        <v>0</v>
      </c>
      <c r="T1078" s="61">
        <v>0</v>
      </c>
      <c r="U1078" s="60" t="s">
        <v>18</v>
      </c>
      <c r="V1078" s="61">
        <f>Tabla1[[#This Row],[VOLUMEN ENVIADO PERMEADO RO (m3)]]</f>
        <v>0</v>
      </c>
      <c r="W1078" s="111">
        <f>Tabla1[[#This Row],[TOTAL CONSUMO AGUA LIMPIA PRODUCCIÓN (m3)]]+Tabla1[[#This Row],[TOTAL CONSUMO AGUA RECHAZO PRODUCCIÓN (m3)]]</f>
        <v>0</v>
      </c>
      <c r="X1078" s="111">
        <f>+Tabla1[[#This Row],[PERMEADO ETAPA 1  (m3)]]+Tabla1[[#This Row],[VOLUMEN  PTAP POTABLE (m3)2]]+Tabla1[[#This Row],[VOLUMEN CONSUMO ACUEDUCTO (m3)]]+Tabla1[[#This Row],[VOLUMEN CONSUMO CARROTANQUES (m3)]]</f>
        <v>0</v>
      </c>
      <c r="Y1078" s="111">
        <v>0</v>
      </c>
      <c r="Z1078" s="111">
        <v>0</v>
      </c>
      <c r="AA1078" s="111">
        <f>+Tabla1[[#This Row],[VOLUMEN CONSUMO AGUA LIMPIA TINTORERIA (m3)]]</f>
        <v>0</v>
      </c>
      <c r="AB1078" s="104" t="e">
        <f>Tabla1[[#This Row],[VOLUMEN CONSUMO AGUA LIMPIA TINTORERIA (m3)]]/Tabla1[[#This Row],[TOTAL CONSUMO AGUA PRODUCCIÓN (m3)]]</f>
        <v>#DIV/0!</v>
      </c>
      <c r="AC1078" s="111">
        <f>Tabla1[[#This Row],[TOTAL CONSUMO AGUA LIMPIA PRODUCCIÓN (m3)]]-Tabla1[[#This Row],[VOLUMEN CONSUMO AGUA LIMPIA LAVANDERIA (m3)]]</f>
        <v>0</v>
      </c>
      <c r="AD1078" s="111">
        <v>0</v>
      </c>
      <c r="AE1078" s="115"/>
      <c r="AF1078" s="115">
        <v>65</v>
      </c>
      <c r="AG1078" s="115">
        <v>45</v>
      </c>
      <c r="AH1078" s="115">
        <f>Tabla1[[#This Row],[VOLUMEN CONSUMO AGUA LIMPIA LAVANDERIA (m3)]]</f>
        <v>0</v>
      </c>
      <c r="AI1078" s="104" t="e">
        <f>Tabla1[[#This Row],[VOLUMEN CONSUMO AGUA LIMPIA LAVANDERIA (m3)]]/Tabla1[[#This Row],[TOTAL CONSUMO AGUA PRODUCCIÓN (m3)]]</f>
        <v>#DIV/0!</v>
      </c>
      <c r="AJ1078" s="115">
        <f>'[1]Contadores Por Turno 2026'!D1080-'[1]Contadores Por Turno 2026'!D1079</f>
        <v>0</v>
      </c>
      <c r="AK1078" s="115">
        <v>0</v>
      </c>
      <c r="AL1078" s="115"/>
      <c r="AM1078" s="115">
        <v>19</v>
      </c>
      <c r="AN1078" s="115">
        <v>0</v>
      </c>
      <c r="AO1078" s="220">
        <f>'[1]Contadores Por Turno 2026'!R1080-'[1]Contadores Por Turno 2026'!R1079</f>
        <v>0</v>
      </c>
      <c r="AP1078" s="114" t="s">
        <v>18</v>
      </c>
      <c r="AQ1078" s="220">
        <v>0</v>
      </c>
      <c r="AR1078" s="220">
        <v>8</v>
      </c>
      <c r="AS1078" s="115">
        <f>'[1]Contadores Por Turno 2026'!L1080-'[1]Contadores Por Turno 2026'!L1079</f>
        <v>0</v>
      </c>
      <c r="AT1078" s="220">
        <v>0</v>
      </c>
      <c r="AU1078" s="112">
        <f>'[1]Contadores Por Turno 2026'!U1080-'[1]Contadores Por Turno 2026'!U1079</f>
        <v>0</v>
      </c>
      <c r="AV1078" s="112">
        <f>'[1]Contadores Por Turno 2026'!V1080-'[1]Contadores Por Turno 2026'!V1079</f>
        <v>0</v>
      </c>
      <c r="AW1078" s="112">
        <f>'[1]Contadores Por Turno 2026'!W1080-'[1]Contadores Por Turno 2026'!W1079</f>
        <v>0</v>
      </c>
      <c r="AX1078" s="112"/>
      <c r="AY1078" s="112">
        <f>('[1]Contadores Por Turno 2026'!AD1080-'[1]Contadores Por Turno 2026'!AD1079)</f>
        <v>0</v>
      </c>
      <c r="AZ1078" s="112">
        <f>('[1]Contadores Por Turno 2026'!S1080-'[1]Contadores Por Turno 2026'!S1079)/1000</f>
        <v>0</v>
      </c>
      <c r="BA1078" s="225"/>
      <c r="BB1078" s="4"/>
    </row>
    <row r="1079" spans="1:54" ht="15.75" thickBot="1" x14ac:dyDescent="0.3">
      <c r="A1079" s="25">
        <f>+A1078+1</f>
        <v>46382</v>
      </c>
      <c r="B1079" s="26">
        <v>1</v>
      </c>
      <c r="C1079" s="26">
        <v>52</v>
      </c>
      <c r="D1079" s="26">
        <v>26</v>
      </c>
      <c r="E1079" s="26">
        <v>0</v>
      </c>
      <c r="F1079" s="26">
        <v>0</v>
      </c>
      <c r="G1079" s="26"/>
      <c r="H10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9" s="26">
        <f>('[1]Contadores Por Turno 2026'!C1081-'[1]Contadores Por Turno 2026'!C1080)*10</f>
        <v>0</v>
      </c>
      <c r="J1079" s="57">
        <f>Tabla1[[#This Row],[ENTRADA RO 1 (m3)]]</f>
        <v>0</v>
      </c>
      <c r="K1079" s="57">
        <f>Tabla1[[#This Row],[RECHAZO ETAPA 1 (m3)]]</f>
        <v>0</v>
      </c>
      <c r="L1079" s="57">
        <f>Tabla1[[#This Row],[PERMEADO ETAPA 1  (m3)]]</f>
        <v>0</v>
      </c>
      <c r="M1079" s="56" t="e">
        <f>1-(Tabla1[[#This Row],[VOLUMEN ENVIADO A RO (m3)]]-Tabla1[[#This Row],[VOLUMEN ENVIADO PERMEADO RO (m3)]])/Tabla1[[#This Row],[VOLUMEN ENVIADO A RO (m3)]]</f>
        <v>#DIV/0!</v>
      </c>
      <c r="N1079" s="57">
        <f>('[1]Contadores Por Turno 2026'!N1081-'[1]Contadores Por Turno 2026'!N1080)/1000</f>
        <v>0</v>
      </c>
      <c r="O1079" s="57">
        <f>('[1]Contadores Por Turno 2026'!O1081-'[1]Contadores Por Turno 2026'!O1080)</f>
        <v>0</v>
      </c>
      <c r="P1079" s="57">
        <f>+Tabla1[[#This Row],[ENTRADA RO 1 (m3)]]-Tabla1[[#This Row],[PERMEADO ETAPA 1  (m3)]]</f>
        <v>0</v>
      </c>
      <c r="Q1079" s="56" t="e">
        <f>1-(Tabla1[[#This Row],[VOLUMEN ENVIADO A RO (m3)]]-Tabla1[[#This Row],[VOLUMEN ENVIADO PERMEADO RO (m3)]])/Tabla1[[#This Row],[VOLUMEN ENVIADO A RO (m3)]]</f>
        <v>#DIV/0!</v>
      </c>
      <c r="R1079" s="57">
        <v>0</v>
      </c>
      <c r="S1079" s="57">
        <v>0</v>
      </c>
      <c r="T1079" s="57">
        <v>0</v>
      </c>
      <c r="U1079" s="56" t="s">
        <v>18</v>
      </c>
      <c r="V1079" s="57">
        <f>Tabla1[[#This Row],[VOLUMEN ENVIADO PERMEADO RO (m3)]]</f>
        <v>0</v>
      </c>
      <c r="W1079" s="101">
        <f>Tabla1[[#This Row],[TOTAL CONSUMO AGUA LIMPIA PRODUCCIÓN (m3)]]+Tabla1[[#This Row],[TOTAL CONSUMO AGUA RECHAZO PRODUCCIÓN (m3)]]</f>
        <v>0</v>
      </c>
      <c r="X1079" s="101">
        <f>+Tabla1[[#This Row],[PERMEADO ETAPA 1  (m3)]]+Tabla1[[#This Row],[VOLUMEN  PTAP POTABLE (m3)2]]+Tabla1[[#This Row],[VOLUMEN CONSUMO ACUEDUCTO (m3)]]+Tabla1[[#This Row],[VOLUMEN CONSUMO CARROTANQUES (m3)]]</f>
        <v>0</v>
      </c>
      <c r="Y1079" s="101">
        <v>0</v>
      </c>
      <c r="Z1079" s="101">
        <v>0</v>
      </c>
      <c r="AA1079" s="101">
        <f>+Tabla1[[#This Row],[VOLUMEN CONSUMO AGUA LIMPIA TINTORERIA (m3)]]</f>
        <v>0</v>
      </c>
      <c r="AB1079" s="104" t="e">
        <f>Tabla1[[#This Row],[VOLUMEN CONSUMO AGUA LIMPIA TINTORERIA (m3)]]/Tabla1[[#This Row],[TOTAL CONSUMO AGUA PRODUCCIÓN (m3)]]</f>
        <v>#DIV/0!</v>
      </c>
      <c r="AC1079" s="101">
        <f>Tabla1[[#This Row],[TOTAL CONSUMO AGUA LIMPIA PRODUCCIÓN (m3)]]-Tabla1[[#This Row],[VOLUMEN CONSUMO AGUA LIMPIA LAVANDERIA (m3)]]</f>
        <v>0</v>
      </c>
      <c r="AD1079" s="101">
        <v>0</v>
      </c>
      <c r="AE1079" s="105"/>
      <c r="AF1079" s="105">
        <v>65</v>
      </c>
      <c r="AG1079" s="105">
        <v>45</v>
      </c>
      <c r="AH1079" s="105">
        <f>Tabla1[[#This Row],[VOLUMEN CONSUMO AGUA LIMPIA LAVANDERIA (m3)]]</f>
        <v>0</v>
      </c>
      <c r="AI1079" s="104" t="e">
        <f>Tabla1[[#This Row],[VOLUMEN CONSUMO AGUA LIMPIA LAVANDERIA (m3)]]/Tabla1[[#This Row],[TOTAL CONSUMO AGUA PRODUCCIÓN (m3)]]</f>
        <v>#DIV/0!</v>
      </c>
      <c r="AJ1079" s="105">
        <f>'[1]Contadores Por Turno 2026'!D1081-'[1]Contadores Por Turno 2026'!D1080</f>
        <v>0</v>
      </c>
      <c r="AK1079" s="105">
        <v>0</v>
      </c>
      <c r="AL1079" s="105"/>
      <c r="AM1079" s="105">
        <v>19</v>
      </c>
      <c r="AN1079" s="105">
        <v>0</v>
      </c>
      <c r="AO1079" s="218">
        <f>'[1]Contadores Por Turno 2026'!R1081-'[1]Contadores Por Turno 2026'!R1080</f>
        <v>0</v>
      </c>
      <c r="AP1079" s="104" t="s">
        <v>18</v>
      </c>
      <c r="AQ1079" s="218">
        <v>0</v>
      </c>
      <c r="AR1079" s="218">
        <v>8</v>
      </c>
      <c r="AS1079" s="105">
        <f>'[1]Contadores Por Turno 2026'!L1081-'[1]Contadores Por Turno 2026'!L1080</f>
        <v>0</v>
      </c>
      <c r="AT1079" s="218">
        <v>0</v>
      </c>
      <c r="AU1079" s="102">
        <f>'[1]Contadores Por Turno 2026'!U1081-'[1]Contadores Por Turno 2026'!U1080</f>
        <v>0</v>
      </c>
      <c r="AV1079" s="102">
        <f>'[1]Contadores Por Turno 2026'!V1081-'[1]Contadores Por Turno 2026'!V1080</f>
        <v>0</v>
      </c>
      <c r="AW1079" s="102">
        <f>'[1]Contadores Por Turno 2026'!W1081-'[1]Contadores Por Turno 2026'!W1080</f>
        <v>0</v>
      </c>
      <c r="AX1079" s="102"/>
      <c r="AY1079" s="345">
        <f>('[1]Contadores Por Turno 2026'!AD1081-'[1]Contadores Por Turno 2026'!AD1080)</f>
        <v>0</v>
      </c>
      <c r="AZ1079" s="345">
        <f>('[1]Contadores Por Turno 2026'!S1081-'[1]Contadores Por Turno 2026'!S1080)/1000</f>
        <v>0</v>
      </c>
      <c r="BA1079" s="225"/>
      <c r="BB1079" s="4"/>
    </row>
    <row r="1080" spans="1:54" ht="15.75" thickBot="1" x14ac:dyDescent="0.3">
      <c r="A1080" s="23">
        <f>+A1079</f>
        <v>46382</v>
      </c>
      <c r="B1080" s="17">
        <v>2</v>
      </c>
      <c r="C1080" s="17">
        <v>52</v>
      </c>
      <c r="D1080" s="17">
        <v>26</v>
      </c>
      <c r="E1080" s="17">
        <v>28</v>
      </c>
      <c r="F1080" s="17">
        <v>21</v>
      </c>
      <c r="H108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1080" s="17">
        <f>('[1]Contadores Por Turno 2026'!C1082-'[1]Contadores Por Turno 2026'!C1081)*10</f>
        <v>0</v>
      </c>
      <c r="J1080" s="59">
        <f>Tabla1[[#This Row],[ENTRADA RO 1 (m3)]]</f>
        <v>0</v>
      </c>
      <c r="K1080" s="59">
        <f>Tabla1[[#This Row],[RECHAZO ETAPA 1 (m3)]]</f>
        <v>0</v>
      </c>
      <c r="L1080" s="59">
        <f>Tabla1[[#This Row],[PERMEADO ETAPA 1  (m3)]]</f>
        <v>0</v>
      </c>
      <c r="M1080" s="58" t="e">
        <f>1-(Tabla1[[#This Row],[VOLUMEN ENVIADO A RO (m3)]]-Tabla1[[#This Row],[VOLUMEN ENVIADO PERMEADO RO (m3)]])/Tabla1[[#This Row],[VOLUMEN ENVIADO A RO (m3)]]</f>
        <v>#DIV/0!</v>
      </c>
      <c r="N1080" s="59">
        <f>('[1]Contadores Por Turno 2026'!N1082-'[1]Contadores Por Turno 2026'!N1081)/1000</f>
        <v>0</v>
      </c>
      <c r="O1080" s="59">
        <f>('[1]Contadores Por Turno 2026'!O1082-'[1]Contadores Por Turno 2026'!O1081)</f>
        <v>0</v>
      </c>
      <c r="P1080" s="59">
        <f>+Tabla1[[#This Row],[ENTRADA RO 1 (m3)]]-Tabla1[[#This Row],[PERMEADO ETAPA 1  (m3)]]</f>
        <v>0</v>
      </c>
      <c r="Q1080" s="58" t="e">
        <f>1-(Tabla1[[#This Row],[VOLUMEN ENVIADO A RO (m3)]]-Tabla1[[#This Row],[VOLUMEN ENVIADO PERMEADO RO (m3)]])/Tabla1[[#This Row],[VOLUMEN ENVIADO A RO (m3)]]</f>
        <v>#DIV/0!</v>
      </c>
      <c r="R1080" s="59">
        <v>0</v>
      </c>
      <c r="S1080" s="59">
        <v>0</v>
      </c>
      <c r="T1080" s="59">
        <v>0</v>
      </c>
      <c r="U1080" s="58" t="s">
        <v>18</v>
      </c>
      <c r="V1080" s="59">
        <f>Tabla1[[#This Row],[VOLUMEN ENVIADO PERMEADO RO (m3)]]</f>
        <v>0</v>
      </c>
      <c r="W1080" s="106">
        <f>Tabla1[[#This Row],[TOTAL CONSUMO AGUA LIMPIA PRODUCCIÓN (m3)]]+Tabla1[[#This Row],[TOTAL CONSUMO AGUA RECHAZO PRODUCCIÓN (m3)]]</f>
        <v>-7</v>
      </c>
      <c r="X1080" s="106">
        <f>+Tabla1[[#This Row],[PERMEADO ETAPA 1  (m3)]]+Tabla1[[#This Row],[VOLUMEN  PTAP POTABLE (m3)2]]+Tabla1[[#This Row],[VOLUMEN CONSUMO ACUEDUCTO (m3)]]+Tabla1[[#This Row],[VOLUMEN CONSUMO CARROTANQUES (m3)]]</f>
        <v>-7</v>
      </c>
      <c r="Y1080" s="106">
        <v>0</v>
      </c>
      <c r="Z1080" s="106">
        <v>239</v>
      </c>
      <c r="AA1080" s="106">
        <f>+Tabla1[[#This Row],[VOLUMEN CONSUMO AGUA LIMPIA TINTORERIA (m3)]]</f>
        <v>-7</v>
      </c>
      <c r="AB1080" s="104">
        <f>Tabla1[[#This Row],[VOLUMEN CONSUMO AGUA LIMPIA TINTORERIA (m3)]]/Tabla1[[#This Row],[TOTAL CONSUMO AGUA PRODUCCIÓN (m3)]]</f>
        <v>1</v>
      </c>
      <c r="AC1080" s="106">
        <f>Tabla1[[#This Row],[TOTAL CONSUMO AGUA LIMPIA PRODUCCIÓN (m3)]]-Tabla1[[#This Row],[VOLUMEN CONSUMO AGUA LIMPIA LAVANDERIA (m3)]]</f>
        <v>-7</v>
      </c>
      <c r="AD1080" s="106">
        <v>0</v>
      </c>
      <c r="AE1080" s="110"/>
      <c r="AF1080" s="110">
        <v>65</v>
      </c>
      <c r="AG1080" s="110">
        <v>45</v>
      </c>
      <c r="AH1080" s="110">
        <f>Tabla1[[#This Row],[VOLUMEN CONSUMO AGUA LIMPIA LAVANDERIA (m3)]]</f>
        <v>0</v>
      </c>
      <c r="AI1080" s="104">
        <f>Tabla1[[#This Row],[VOLUMEN CONSUMO AGUA LIMPIA LAVANDERIA (m3)]]/Tabla1[[#This Row],[TOTAL CONSUMO AGUA PRODUCCIÓN (m3)]]</f>
        <v>0</v>
      </c>
      <c r="AJ1080" s="110">
        <f>'[1]Contadores Por Turno 2026'!D1082-'[1]Contadores Por Turno 2026'!D1081</f>
        <v>0</v>
      </c>
      <c r="AK1080" s="110">
        <v>0</v>
      </c>
      <c r="AL1080" s="110"/>
      <c r="AM1080" s="110">
        <v>19</v>
      </c>
      <c r="AN1080" s="110">
        <v>0</v>
      </c>
      <c r="AO1080" s="219">
        <f>'[1]Contadores Por Turno 2026'!R1082-'[1]Contadores Por Turno 2026'!R1081</f>
        <v>0</v>
      </c>
      <c r="AP1080" s="109">
        <v>2.9304029304029311E-2</v>
      </c>
      <c r="AQ1080" s="219">
        <v>650</v>
      </c>
      <c r="AR1080" s="219">
        <v>8</v>
      </c>
      <c r="AS1080" s="110">
        <f>'[1]Contadores Por Turno 2026'!L1082-'[1]Contadores Por Turno 2026'!L1081</f>
        <v>0</v>
      </c>
      <c r="AT1080" s="219">
        <v>3</v>
      </c>
      <c r="AU1080" s="107">
        <f>'[1]Contadores Por Turno 2026'!U1082-'[1]Contadores Por Turno 2026'!U1081</f>
        <v>0</v>
      </c>
      <c r="AV1080" s="107">
        <f>'[1]Contadores Por Turno 2026'!V1082-'[1]Contadores Por Turno 2026'!V1081</f>
        <v>0</v>
      </c>
      <c r="AW1080" s="107">
        <f>'[1]Contadores Por Turno 2026'!W1082-'[1]Contadores Por Turno 2026'!W1081</f>
        <v>0</v>
      </c>
      <c r="AX1080" s="107"/>
      <c r="AY1080" s="346">
        <f>('[1]Contadores Por Turno 2026'!AD1082-'[1]Contadores Por Turno 2026'!AD1081)</f>
        <v>0</v>
      </c>
      <c r="AZ1080" s="346">
        <f>('[1]Contadores Por Turno 2026'!S1082-'[1]Contadores Por Turno 2026'!S1081)/1000</f>
        <v>0</v>
      </c>
      <c r="BA1080" s="225"/>
      <c r="BB1080" s="4"/>
    </row>
    <row r="1081" spans="1:54" ht="15.75" thickBot="1" x14ac:dyDescent="0.3">
      <c r="A1081" s="27">
        <f>+A1080</f>
        <v>46382</v>
      </c>
      <c r="B1081" s="28">
        <v>3</v>
      </c>
      <c r="C1081" s="28">
        <v>52</v>
      </c>
      <c r="D1081" s="28">
        <v>26</v>
      </c>
      <c r="E1081" s="28">
        <v>126</v>
      </c>
      <c r="F1081" s="28">
        <v>94</v>
      </c>
      <c r="G1081" s="28"/>
      <c r="H108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81" s="28">
        <f>('[1]Contadores Por Turno 2026'!C1083-'[1]Contadores Por Turno 2026'!C1082)*10</f>
        <v>0</v>
      </c>
      <c r="J1081" s="61">
        <f>Tabla1[[#This Row],[ENTRADA RO 1 (m3)]]</f>
        <v>0</v>
      </c>
      <c r="K1081" s="61">
        <f>Tabla1[[#This Row],[RECHAZO ETAPA 1 (m3)]]</f>
        <v>0</v>
      </c>
      <c r="L1081" s="61">
        <f>Tabla1[[#This Row],[PERMEADO ETAPA 1  (m3)]]</f>
        <v>0</v>
      </c>
      <c r="M1081" s="60" t="e">
        <f>1-(Tabla1[[#This Row],[VOLUMEN ENVIADO A RO (m3)]]-Tabla1[[#This Row],[VOLUMEN ENVIADO PERMEADO RO (m3)]])/Tabla1[[#This Row],[VOLUMEN ENVIADO A RO (m3)]]</f>
        <v>#DIV/0!</v>
      </c>
      <c r="N1081" s="61">
        <f>('[1]Contadores Por Turno 2026'!N1083-'[1]Contadores Por Turno 2026'!N1082)/1000</f>
        <v>0</v>
      </c>
      <c r="O1081" s="61">
        <f>('[1]Contadores Por Turno 2026'!O1083-'[1]Contadores Por Turno 2026'!O1082)</f>
        <v>0</v>
      </c>
      <c r="P1081" s="61">
        <f>+Tabla1[[#This Row],[ENTRADA RO 1 (m3)]]-Tabla1[[#This Row],[PERMEADO ETAPA 1  (m3)]]</f>
        <v>0</v>
      </c>
      <c r="Q1081" s="60" t="e">
        <f>1-(Tabla1[[#This Row],[VOLUMEN ENVIADO A RO (m3)]]-Tabla1[[#This Row],[VOLUMEN ENVIADO PERMEADO RO (m3)]])/Tabla1[[#This Row],[VOLUMEN ENVIADO A RO (m3)]]</f>
        <v>#DIV/0!</v>
      </c>
      <c r="R1081" s="61">
        <v>0</v>
      </c>
      <c r="S1081" s="61">
        <v>0</v>
      </c>
      <c r="T1081" s="61">
        <v>0</v>
      </c>
      <c r="U1081" s="60" t="s">
        <v>18</v>
      </c>
      <c r="V1081" s="61">
        <f>Tabla1[[#This Row],[VOLUMEN ENVIADO PERMEADO RO (m3)]]</f>
        <v>0</v>
      </c>
      <c r="W1081" s="111">
        <f>Tabla1[[#This Row],[TOTAL CONSUMO AGUA LIMPIA PRODUCCIÓN (m3)]]+Tabla1[[#This Row],[TOTAL CONSUMO AGUA RECHAZO PRODUCCIÓN (m3)]]</f>
        <v>-32</v>
      </c>
      <c r="X1081" s="111">
        <f>+Tabla1[[#This Row],[PERMEADO ETAPA 1  (m3)]]+Tabla1[[#This Row],[VOLUMEN  PTAP POTABLE (m3)2]]+Tabla1[[#This Row],[VOLUMEN CONSUMO ACUEDUCTO (m3)]]+Tabla1[[#This Row],[VOLUMEN CONSUMO CARROTANQUES (m3)]]</f>
        <v>-32</v>
      </c>
      <c r="Y1081" s="111">
        <v>0</v>
      </c>
      <c r="Z1081" s="111">
        <v>446</v>
      </c>
      <c r="AA1081" s="111">
        <f>+Tabla1[[#This Row],[VOLUMEN CONSUMO AGUA LIMPIA TINTORERIA (m3)]]</f>
        <v>-32</v>
      </c>
      <c r="AB1081" s="104">
        <f>Tabla1[[#This Row],[VOLUMEN CONSUMO AGUA LIMPIA TINTORERIA (m3)]]/Tabla1[[#This Row],[TOTAL CONSUMO AGUA PRODUCCIÓN (m3)]]</f>
        <v>1</v>
      </c>
      <c r="AC1081" s="111">
        <f>Tabla1[[#This Row],[TOTAL CONSUMO AGUA LIMPIA PRODUCCIÓN (m3)]]-Tabla1[[#This Row],[VOLUMEN CONSUMO AGUA LIMPIA LAVANDERIA (m3)]]</f>
        <v>-32</v>
      </c>
      <c r="AD1081" s="111">
        <v>0</v>
      </c>
      <c r="AE1081" s="115"/>
      <c r="AF1081" s="115">
        <v>65</v>
      </c>
      <c r="AG1081" s="115">
        <v>45</v>
      </c>
      <c r="AH1081" s="115">
        <f>Tabla1[[#This Row],[VOLUMEN CONSUMO AGUA LIMPIA LAVANDERIA (m3)]]</f>
        <v>0</v>
      </c>
      <c r="AI1081" s="104">
        <f>Tabla1[[#This Row],[VOLUMEN CONSUMO AGUA LIMPIA LAVANDERIA (m3)]]/Tabla1[[#This Row],[TOTAL CONSUMO AGUA PRODUCCIÓN (m3)]]</f>
        <v>0</v>
      </c>
      <c r="AJ1081" s="115">
        <f>'[1]Contadores Por Turno 2026'!D1083-'[1]Contadores Por Turno 2026'!D1082</f>
        <v>0</v>
      </c>
      <c r="AK1081" s="115">
        <v>0</v>
      </c>
      <c r="AL1081" s="115"/>
      <c r="AM1081" s="115">
        <v>19</v>
      </c>
      <c r="AN1081" s="115">
        <v>0</v>
      </c>
      <c r="AO1081" s="220">
        <f>'[1]Contadores Por Turno 2026'!R1083-'[1]Contadores Por Turno 2026'!R1082</f>
        <v>0</v>
      </c>
      <c r="AP1081" s="114">
        <v>3.3264033264033266E-2</v>
      </c>
      <c r="AQ1081" s="220">
        <v>0</v>
      </c>
      <c r="AR1081" s="220">
        <v>8</v>
      </c>
      <c r="AS1081" s="115">
        <f>'[1]Contadores Por Turno 2026'!L1083-'[1]Contadores Por Turno 2026'!L1082</f>
        <v>0</v>
      </c>
      <c r="AT1081" s="220">
        <v>4</v>
      </c>
      <c r="AU1081" s="112">
        <f>'[1]Contadores Por Turno 2026'!U1083-'[1]Contadores Por Turno 2026'!U1082</f>
        <v>0</v>
      </c>
      <c r="AV1081" s="112">
        <f>'[1]Contadores Por Turno 2026'!V1083-'[1]Contadores Por Turno 2026'!V1082</f>
        <v>0</v>
      </c>
      <c r="AW1081" s="112">
        <f>'[1]Contadores Por Turno 2026'!W1083-'[1]Contadores Por Turno 2026'!W1082</f>
        <v>0</v>
      </c>
      <c r="AX1081" s="112"/>
      <c r="AY1081" s="112">
        <f>('[1]Contadores Por Turno 2026'!AD1083-'[1]Contadores Por Turno 2026'!AD1082)</f>
        <v>0</v>
      </c>
      <c r="AZ1081" s="112">
        <f>('[1]Contadores Por Turno 2026'!S1083-'[1]Contadores Por Turno 2026'!S1082)/1000</f>
        <v>0</v>
      </c>
      <c r="BA1081" s="225"/>
      <c r="BB1081" s="4"/>
    </row>
    <row r="1082" spans="1:54" ht="15.75" thickBot="1" x14ac:dyDescent="0.3">
      <c r="A1082" s="25">
        <f>+A1081+1</f>
        <v>46383</v>
      </c>
      <c r="B1082" s="26">
        <v>1</v>
      </c>
      <c r="C1082" s="26">
        <v>52</v>
      </c>
      <c r="D1082" s="26">
        <v>27</v>
      </c>
      <c r="E1082" s="26">
        <v>111</v>
      </c>
      <c r="F1082" s="26">
        <v>83</v>
      </c>
      <c r="G1082" s="26"/>
      <c r="H10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-111</v>
      </c>
      <c r="I1082" s="26">
        <f>('[1]Contadores Por Turno 2026'!C1084-'[1]Contadores Por Turno 2026'!C1083)*10</f>
        <v>0</v>
      </c>
      <c r="J1082" s="57">
        <f>Tabla1[[#This Row],[ENTRADA RO 1 (m3)]]</f>
        <v>0</v>
      </c>
      <c r="K1082" s="57">
        <f>Tabla1[[#This Row],[RECHAZO ETAPA 1 (m3)]]</f>
        <v>0</v>
      </c>
      <c r="L1082" s="57">
        <f>Tabla1[[#This Row],[PERMEADO ETAPA 1  (m3)]]</f>
        <v>0</v>
      </c>
      <c r="M1082" s="56" t="e">
        <f>1-(Tabla1[[#This Row],[VOLUMEN ENVIADO A RO (m3)]]-Tabla1[[#This Row],[VOLUMEN ENVIADO PERMEADO RO (m3)]])/Tabla1[[#This Row],[VOLUMEN ENVIADO A RO (m3)]]</f>
        <v>#DIV/0!</v>
      </c>
      <c r="N1082" s="57">
        <f>('[1]Contadores Por Turno 2026'!N1084-'[1]Contadores Por Turno 2026'!N1083)/1000</f>
        <v>0</v>
      </c>
      <c r="O1082" s="57">
        <f>('[1]Contadores Por Turno 2026'!O1084-'[1]Contadores Por Turno 2026'!O1083)</f>
        <v>0</v>
      </c>
      <c r="P1082" s="57">
        <f>+Tabla1[[#This Row],[ENTRADA RO 1 (m3)]]-Tabla1[[#This Row],[PERMEADO ETAPA 1  (m3)]]</f>
        <v>0</v>
      </c>
      <c r="Q1082" s="56" t="e">
        <f>1-(Tabla1[[#This Row],[VOLUMEN ENVIADO A RO (m3)]]-Tabla1[[#This Row],[VOLUMEN ENVIADO PERMEADO RO (m3)]])/Tabla1[[#This Row],[VOLUMEN ENVIADO A RO (m3)]]</f>
        <v>#DIV/0!</v>
      </c>
      <c r="R1082" s="57">
        <v>0</v>
      </c>
      <c r="S1082" s="57">
        <v>0</v>
      </c>
      <c r="T1082" s="57">
        <v>0</v>
      </c>
      <c r="U1082" s="56" t="s">
        <v>18</v>
      </c>
      <c r="V1082" s="57">
        <f>Tabla1[[#This Row],[VOLUMEN ENVIADO PERMEADO RO (m3)]]</f>
        <v>0</v>
      </c>
      <c r="W1082" s="101">
        <f>Tabla1[[#This Row],[TOTAL CONSUMO AGUA LIMPIA PRODUCCIÓN (m3)]]+Tabla1[[#This Row],[TOTAL CONSUMO AGUA RECHAZO PRODUCCIÓN (m3)]]</f>
        <v>-28</v>
      </c>
      <c r="X1082" s="101">
        <f>+Tabla1[[#This Row],[PERMEADO ETAPA 1  (m3)]]+Tabla1[[#This Row],[VOLUMEN  PTAP POTABLE (m3)2]]+Tabla1[[#This Row],[VOLUMEN CONSUMO ACUEDUCTO (m3)]]+Tabla1[[#This Row],[VOLUMEN CONSUMO CARROTANQUES (m3)]]</f>
        <v>-28</v>
      </c>
      <c r="Y1082" s="101">
        <v>0</v>
      </c>
      <c r="Z1082" s="101">
        <v>338</v>
      </c>
      <c r="AA1082" s="101">
        <f>+Tabla1[[#This Row],[VOLUMEN CONSUMO AGUA LIMPIA TINTORERIA (m3)]]</f>
        <v>-28</v>
      </c>
      <c r="AB1082" s="104">
        <f>Tabla1[[#This Row],[VOLUMEN CONSUMO AGUA LIMPIA TINTORERIA (m3)]]/Tabla1[[#This Row],[TOTAL CONSUMO AGUA PRODUCCIÓN (m3)]]</f>
        <v>1</v>
      </c>
      <c r="AC1082" s="101">
        <f>Tabla1[[#This Row],[TOTAL CONSUMO AGUA LIMPIA PRODUCCIÓN (m3)]]-Tabla1[[#This Row],[VOLUMEN CONSUMO AGUA LIMPIA LAVANDERIA (m3)]]</f>
        <v>-28</v>
      </c>
      <c r="AD1082" s="101">
        <v>0</v>
      </c>
      <c r="AE1082" s="105"/>
      <c r="AF1082" s="105">
        <v>65</v>
      </c>
      <c r="AG1082" s="105">
        <v>45</v>
      </c>
      <c r="AH1082" s="105">
        <f>Tabla1[[#This Row],[VOLUMEN CONSUMO AGUA LIMPIA LAVANDERIA (m3)]]</f>
        <v>0</v>
      </c>
      <c r="AI1082" s="104">
        <f>Tabla1[[#This Row],[VOLUMEN CONSUMO AGUA LIMPIA LAVANDERIA (m3)]]/Tabla1[[#This Row],[TOTAL CONSUMO AGUA PRODUCCIÓN (m3)]]</f>
        <v>0</v>
      </c>
      <c r="AJ1082" s="105">
        <f>'[1]Contadores Por Turno 2026'!D1084-'[1]Contadores Por Turno 2026'!D1083</f>
        <v>0</v>
      </c>
      <c r="AK1082" s="105">
        <v>0</v>
      </c>
      <c r="AL1082" s="105"/>
      <c r="AM1082" s="105">
        <v>19</v>
      </c>
      <c r="AN1082" s="105">
        <v>0</v>
      </c>
      <c r="AO1082" s="218">
        <f>'[1]Contadores Por Turno 2026'!R1084-'[1]Contadores Por Turno 2026'!R1083</f>
        <v>0</v>
      </c>
      <c r="AP1082" s="104">
        <v>3.2258064516129004E-2</v>
      </c>
      <c r="AQ1082" s="218">
        <v>0</v>
      </c>
      <c r="AR1082" s="218">
        <v>8</v>
      </c>
      <c r="AS1082" s="105">
        <f>'[1]Contadores Por Turno 2026'!L1084-'[1]Contadores Por Turno 2026'!L1083</f>
        <v>0</v>
      </c>
      <c r="AT1082" s="218">
        <v>4</v>
      </c>
      <c r="AU1082" s="102">
        <f>'[1]Contadores Por Turno 2026'!U1084-'[1]Contadores Por Turno 2026'!U1083</f>
        <v>0</v>
      </c>
      <c r="AV1082" s="102">
        <f>'[1]Contadores Por Turno 2026'!V1084-'[1]Contadores Por Turno 2026'!V1083</f>
        <v>0</v>
      </c>
      <c r="AW1082" s="102">
        <f>'[1]Contadores Por Turno 2026'!W1084-'[1]Contadores Por Turno 2026'!W1083</f>
        <v>0</v>
      </c>
      <c r="AX1082" s="102"/>
      <c r="AY1082" s="345">
        <f>('[1]Contadores Por Turno 2026'!AD1084-'[1]Contadores Por Turno 2026'!AD1083)</f>
        <v>0</v>
      </c>
      <c r="AZ1082" s="345">
        <f>('[1]Contadores Por Turno 2026'!S1084-'[1]Contadores Por Turno 2026'!S1083)/1000</f>
        <v>0</v>
      </c>
      <c r="BA1082" s="225"/>
      <c r="BB1082" s="4"/>
    </row>
    <row r="1083" spans="1:54" ht="15.75" thickBot="1" x14ac:dyDescent="0.3">
      <c r="A1083" s="23">
        <f>+A1082</f>
        <v>46383</v>
      </c>
      <c r="B1083" s="17">
        <v>2</v>
      </c>
      <c r="C1083" s="17">
        <v>52</v>
      </c>
      <c r="D1083" s="17">
        <v>27</v>
      </c>
      <c r="E1083" s="17">
        <v>94</v>
      </c>
      <c r="F1083" s="17">
        <v>67</v>
      </c>
      <c r="H108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-94</v>
      </c>
      <c r="I1083" s="17">
        <f>('[1]Contadores Por Turno 2026'!C1085-'[1]Contadores Por Turno 2026'!C1084)*10</f>
        <v>0</v>
      </c>
      <c r="J1083" s="59">
        <f>Tabla1[[#This Row],[ENTRADA RO 1 (m3)]]</f>
        <v>0</v>
      </c>
      <c r="K1083" s="59">
        <f>Tabla1[[#This Row],[RECHAZO ETAPA 1 (m3)]]</f>
        <v>0</v>
      </c>
      <c r="L1083" s="59">
        <f>Tabla1[[#This Row],[PERMEADO ETAPA 1  (m3)]]</f>
        <v>0</v>
      </c>
      <c r="M1083" s="58" t="e">
        <f>1-(Tabla1[[#This Row],[VOLUMEN ENVIADO A RO (m3)]]-Tabla1[[#This Row],[VOLUMEN ENVIADO PERMEADO RO (m3)]])/Tabla1[[#This Row],[VOLUMEN ENVIADO A RO (m3)]]</f>
        <v>#DIV/0!</v>
      </c>
      <c r="N1083" s="59">
        <f>('[1]Contadores Por Turno 2026'!N1085-'[1]Contadores Por Turno 2026'!N1084)/1000</f>
        <v>0</v>
      </c>
      <c r="O1083" s="59">
        <f>('[1]Contadores Por Turno 2026'!O1085-'[1]Contadores Por Turno 2026'!O1084)</f>
        <v>0</v>
      </c>
      <c r="P1083" s="59">
        <f>+Tabla1[[#This Row],[ENTRADA RO 1 (m3)]]-Tabla1[[#This Row],[PERMEADO ETAPA 1  (m3)]]</f>
        <v>0</v>
      </c>
      <c r="Q1083" s="58" t="e">
        <f>1-(Tabla1[[#This Row],[VOLUMEN ENVIADO A RO (m3)]]-Tabla1[[#This Row],[VOLUMEN ENVIADO PERMEADO RO (m3)]])/Tabla1[[#This Row],[VOLUMEN ENVIADO A RO (m3)]]</f>
        <v>#DIV/0!</v>
      </c>
      <c r="R1083" s="59">
        <v>0</v>
      </c>
      <c r="S1083" s="59">
        <v>0</v>
      </c>
      <c r="T1083" s="59">
        <v>0</v>
      </c>
      <c r="U1083" s="58" t="s">
        <v>18</v>
      </c>
      <c r="V1083" s="59">
        <f>Tabla1[[#This Row],[VOLUMEN ENVIADO PERMEADO RO (m3)]]</f>
        <v>0</v>
      </c>
      <c r="W1083" s="106">
        <f>Tabla1[[#This Row],[TOTAL CONSUMO AGUA LIMPIA PRODUCCIÓN (m3)]]+Tabla1[[#This Row],[TOTAL CONSUMO AGUA RECHAZO PRODUCCIÓN (m3)]]</f>
        <v>-27</v>
      </c>
      <c r="X1083" s="106">
        <f>+Tabla1[[#This Row],[PERMEADO ETAPA 1  (m3)]]+Tabla1[[#This Row],[VOLUMEN  PTAP POTABLE (m3)2]]+Tabla1[[#This Row],[VOLUMEN CONSUMO ACUEDUCTO (m3)]]+Tabla1[[#This Row],[VOLUMEN CONSUMO CARROTANQUES (m3)]]</f>
        <v>-27</v>
      </c>
      <c r="Y1083" s="106">
        <v>0</v>
      </c>
      <c r="Z1083" s="106">
        <v>335</v>
      </c>
      <c r="AA1083" s="106">
        <f>+Tabla1[[#This Row],[VOLUMEN CONSUMO AGUA LIMPIA TINTORERIA (m3)]]</f>
        <v>-27</v>
      </c>
      <c r="AB1083" s="104">
        <f>Tabla1[[#This Row],[VOLUMEN CONSUMO AGUA LIMPIA TINTORERIA (m3)]]/Tabla1[[#This Row],[TOTAL CONSUMO AGUA PRODUCCIÓN (m3)]]</f>
        <v>1</v>
      </c>
      <c r="AC1083" s="106">
        <f>Tabla1[[#This Row],[TOTAL CONSUMO AGUA LIMPIA PRODUCCIÓN (m3)]]-Tabla1[[#This Row],[VOLUMEN CONSUMO AGUA LIMPIA LAVANDERIA (m3)]]</f>
        <v>-27</v>
      </c>
      <c r="AD1083" s="106">
        <v>0</v>
      </c>
      <c r="AE1083" s="110"/>
      <c r="AF1083" s="110">
        <v>65</v>
      </c>
      <c r="AG1083" s="110">
        <v>45</v>
      </c>
      <c r="AH1083" s="110">
        <f>Tabla1[[#This Row],[VOLUMEN CONSUMO AGUA LIMPIA LAVANDERIA (m3)]]</f>
        <v>0</v>
      </c>
      <c r="AI1083" s="104">
        <f>Tabla1[[#This Row],[VOLUMEN CONSUMO AGUA LIMPIA LAVANDERIA (m3)]]/Tabla1[[#This Row],[TOTAL CONSUMO AGUA PRODUCCIÓN (m3)]]</f>
        <v>0</v>
      </c>
      <c r="AJ1083" s="110">
        <f>'[1]Contadores Por Turno 2026'!D1085-'[1]Contadores Por Turno 2026'!D1084</f>
        <v>0</v>
      </c>
      <c r="AK1083" s="110">
        <v>0</v>
      </c>
      <c r="AL1083" s="110"/>
      <c r="AM1083" s="110">
        <v>19</v>
      </c>
      <c r="AN1083" s="110">
        <v>0</v>
      </c>
      <c r="AO1083" s="219">
        <f>'[1]Contadores Por Turno 2026'!R1085-'[1]Contadores Por Turno 2026'!R1084</f>
        <v>0</v>
      </c>
      <c r="AP1083" s="109">
        <v>2.2388059701492491E-2</v>
      </c>
      <c r="AQ1083" s="219">
        <v>0</v>
      </c>
      <c r="AR1083" s="219">
        <v>8</v>
      </c>
      <c r="AS1083" s="110">
        <f>'[1]Contadores Por Turno 2026'!L1085-'[1]Contadores Por Turno 2026'!L1084</f>
        <v>0</v>
      </c>
      <c r="AT1083" s="219">
        <v>4</v>
      </c>
      <c r="AU1083" s="107">
        <f>'[1]Contadores Por Turno 2026'!U1085-'[1]Contadores Por Turno 2026'!U1084</f>
        <v>0</v>
      </c>
      <c r="AV1083" s="107">
        <f>'[1]Contadores Por Turno 2026'!V1085-'[1]Contadores Por Turno 2026'!V1084</f>
        <v>0</v>
      </c>
      <c r="AW1083" s="107">
        <f>'[1]Contadores Por Turno 2026'!W1085-'[1]Contadores Por Turno 2026'!W1084</f>
        <v>0</v>
      </c>
      <c r="AX1083" s="107"/>
      <c r="AY1083" s="346">
        <f>('[1]Contadores Por Turno 2026'!AD1085-'[1]Contadores Por Turno 2026'!AD1084)</f>
        <v>0</v>
      </c>
      <c r="AZ1083" s="346">
        <f>('[1]Contadores Por Turno 2026'!S1085-'[1]Contadores Por Turno 2026'!S1084)/1000</f>
        <v>0</v>
      </c>
      <c r="BA1083" s="225"/>
      <c r="BB1083" s="4"/>
    </row>
    <row r="1084" spans="1:54" ht="15.75" thickBot="1" x14ac:dyDescent="0.3">
      <c r="A1084" s="27">
        <f>+A1083</f>
        <v>46383</v>
      </c>
      <c r="B1084" s="28">
        <v>3</v>
      </c>
      <c r="C1084" s="28">
        <v>52</v>
      </c>
      <c r="D1084" s="28">
        <v>27</v>
      </c>
      <c r="E1084" s="28">
        <v>96</v>
      </c>
      <c r="F1084" s="28">
        <v>73</v>
      </c>
      <c r="G1084" s="28"/>
      <c r="H108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84" s="28">
        <f>('[1]Contadores Por Turno 2026'!C1086-'[1]Contadores Por Turno 2026'!C1085)*10</f>
        <v>0</v>
      </c>
      <c r="J1084" s="61">
        <f>Tabla1[[#This Row],[ENTRADA RO 1 (m3)]]</f>
        <v>0</v>
      </c>
      <c r="K1084" s="61">
        <f>Tabla1[[#This Row],[RECHAZO ETAPA 1 (m3)]]</f>
        <v>0</v>
      </c>
      <c r="L1084" s="61">
        <f>Tabla1[[#This Row],[PERMEADO ETAPA 1  (m3)]]</f>
        <v>0</v>
      </c>
      <c r="M1084" s="60" t="e">
        <f>1-(Tabla1[[#This Row],[VOLUMEN ENVIADO A RO (m3)]]-Tabla1[[#This Row],[VOLUMEN ENVIADO PERMEADO RO (m3)]])/Tabla1[[#This Row],[VOLUMEN ENVIADO A RO (m3)]]</f>
        <v>#DIV/0!</v>
      </c>
      <c r="N1084" s="61">
        <f>('[1]Contadores Por Turno 2026'!N1086-'[1]Contadores Por Turno 2026'!N1085)/1000</f>
        <v>0</v>
      </c>
      <c r="O1084" s="61">
        <f>('[1]Contadores Por Turno 2026'!O1086-'[1]Contadores Por Turno 2026'!O1085)</f>
        <v>0</v>
      </c>
      <c r="P1084" s="61">
        <f>+Tabla1[[#This Row],[ENTRADA RO 1 (m3)]]-Tabla1[[#This Row],[PERMEADO ETAPA 1  (m3)]]</f>
        <v>0</v>
      </c>
      <c r="Q1084" s="60" t="e">
        <f>1-(Tabla1[[#This Row],[VOLUMEN ENVIADO A RO (m3)]]-Tabla1[[#This Row],[VOLUMEN ENVIADO PERMEADO RO (m3)]])/Tabla1[[#This Row],[VOLUMEN ENVIADO A RO (m3)]]</f>
        <v>#DIV/0!</v>
      </c>
      <c r="R1084" s="61">
        <v>0</v>
      </c>
      <c r="S1084" s="61">
        <v>0</v>
      </c>
      <c r="T1084" s="61">
        <v>0</v>
      </c>
      <c r="U1084" s="60" t="s">
        <v>18</v>
      </c>
      <c r="V1084" s="61">
        <f>Tabla1[[#This Row],[VOLUMEN ENVIADO PERMEADO RO (m3)]]</f>
        <v>0</v>
      </c>
      <c r="W1084" s="111">
        <f>Tabla1[[#This Row],[TOTAL CONSUMO AGUA LIMPIA PRODUCCIÓN (m3)]]+Tabla1[[#This Row],[TOTAL CONSUMO AGUA RECHAZO PRODUCCIÓN (m3)]]</f>
        <v>-23</v>
      </c>
      <c r="X1084" s="111">
        <f>+Tabla1[[#This Row],[PERMEADO ETAPA 1  (m3)]]+Tabla1[[#This Row],[VOLUMEN  PTAP POTABLE (m3)2]]+Tabla1[[#This Row],[VOLUMEN CONSUMO ACUEDUCTO (m3)]]+Tabla1[[#This Row],[VOLUMEN CONSUMO CARROTANQUES (m3)]]</f>
        <v>-23</v>
      </c>
      <c r="Y1084" s="111">
        <v>0</v>
      </c>
      <c r="Z1084" s="111">
        <v>101</v>
      </c>
      <c r="AA1084" s="111">
        <f>+Tabla1[[#This Row],[VOLUMEN CONSUMO AGUA LIMPIA TINTORERIA (m3)]]</f>
        <v>-23</v>
      </c>
      <c r="AB1084" s="104">
        <f>Tabla1[[#This Row],[VOLUMEN CONSUMO AGUA LIMPIA TINTORERIA (m3)]]/Tabla1[[#This Row],[TOTAL CONSUMO AGUA PRODUCCIÓN (m3)]]</f>
        <v>1</v>
      </c>
      <c r="AC1084" s="111">
        <f>Tabla1[[#This Row],[TOTAL CONSUMO AGUA LIMPIA PRODUCCIÓN (m3)]]-Tabla1[[#This Row],[VOLUMEN CONSUMO AGUA LIMPIA LAVANDERIA (m3)]]</f>
        <v>-23</v>
      </c>
      <c r="AD1084" s="111">
        <v>0</v>
      </c>
      <c r="AE1084" s="115"/>
      <c r="AF1084" s="115">
        <v>65</v>
      </c>
      <c r="AG1084" s="115">
        <v>45</v>
      </c>
      <c r="AH1084" s="115">
        <f>Tabla1[[#This Row],[VOLUMEN CONSUMO AGUA LIMPIA LAVANDERIA (m3)]]</f>
        <v>0</v>
      </c>
      <c r="AI1084" s="104">
        <f>Tabla1[[#This Row],[VOLUMEN CONSUMO AGUA LIMPIA LAVANDERIA (m3)]]/Tabla1[[#This Row],[TOTAL CONSUMO AGUA PRODUCCIÓN (m3)]]</f>
        <v>0</v>
      </c>
      <c r="AJ1084" s="115">
        <f>'[1]Contadores Por Turno 2026'!D1086-'[1]Contadores Por Turno 2026'!D1085</f>
        <v>0</v>
      </c>
      <c r="AK1084" s="115">
        <v>0</v>
      </c>
      <c r="AL1084" s="115"/>
      <c r="AM1084" s="115">
        <v>19</v>
      </c>
      <c r="AN1084" s="115">
        <v>0</v>
      </c>
      <c r="AO1084" s="220">
        <f>'[1]Contadores Por Turno 2026'!R1086-'[1]Contadores Por Turno 2026'!R1085</f>
        <v>0</v>
      </c>
      <c r="AP1084" s="114">
        <v>0</v>
      </c>
      <c r="AQ1084" s="220">
        <v>0</v>
      </c>
      <c r="AR1084" s="220">
        <v>8</v>
      </c>
      <c r="AS1084" s="115">
        <f>'[1]Contadores Por Turno 2026'!L1086-'[1]Contadores Por Turno 2026'!L1085</f>
        <v>0</v>
      </c>
      <c r="AT1084" s="220">
        <v>0</v>
      </c>
      <c r="AU1084" s="112">
        <f>'[1]Contadores Por Turno 2026'!U1086-'[1]Contadores Por Turno 2026'!U1085</f>
        <v>0</v>
      </c>
      <c r="AV1084" s="112">
        <f>'[1]Contadores Por Turno 2026'!V1086-'[1]Contadores Por Turno 2026'!V1085</f>
        <v>0</v>
      </c>
      <c r="AW1084" s="112">
        <f>'[1]Contadores Por Turno 2026'!W1086-'[1]Contadores Por Turno 2026'!W1085</f>
        <v>0</v>
      </c>
      <c r="AX1084" s="112"/>
      <c r="AY1084" s="112">
        <f>('[1]Contadores Por Turno 2026'!AD1086-'[1]Contadores Por Turno 2026'!AD1085)</f>
        <v>0</v>
      </c>
      <c r="AZ1084" s="112">
        <f>('[1]Contadores Por Turno 2026'!S1086-'[1]Contadores Por Turno 2026'!S1085)/1000</f>
        <v>0</v>
      </c>
      <c r="BA1084" s="225"/>
      <c r="BB1084" s="4"/>
    </row>
    <row r="1085" spans="1:54" ht="15.75" thickBot="1" x14ac:dyDescent="0.3">
      <c r="A1085" s="25">
        <f>+A1084+1</f>
        <v>46384</v>
      </c>
      <c r="B1085" s="26">
        <v>1</v>
      </c>
      <c r="C1085" s="26">
        <v>52</v>
      </c>
      <c r="D1085" s="26">
        <v>28</v>
      </c>
      <c r="E1085" s="26">
        <v>110</v>
      </c>
      <c r="F1085" s="26">
        <v>81</v>
      </c>
      <c r="G1085" s="26"/>
      <c r="H10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-110</v>
      </c>
      <c r="I1085" s="26">
        <f>('[1]Contadores Por Turno 2026'!C1087-'[1]Contadores Por Turno 2026'!C1086)*10</f>
        <v>0</v>
      </c>
      <c r="J1085" s="57">
        <f>Tabla1[[#This Row],[ENTRADA RO 1 (m3)]]</f>
        <v>0</v>
      </c>
      <c r="K1085" s="57">
        <f>Tabla1[[#This Row],[RECHAZO ETAPA 1 (m3)]]</f>
        <v>0</v>
      </c>
      <c r="L1085" s="57">
        <f>Tabla1[[#This Row],[PERMEADO ETAPA 1  (m3)]]</f>
        <v>0</v>
      </c>
      <c r="M1085" s="56" t="e">
        <f>1-(Tabla1[[#This Row],[VOLUMEN ENVIADO A RO (m3)]]-Tabla1[[#This Row],[VOLUMEN ENVIADO PERMEADO RO (m3)]])/Tabla1[[#This Row],[VOLUMEN ENVIADO A RO (m3)]]</f>
        <v>#DIV/0!</v>
      </c>
      <c r="N1085" s="57">
        <f>('[1]Contadores Por Turno 2026'!N1087-'[1]Contadores Por Turno 2026'!N1086)/1000</f>
        <v>0</v>
      </c>
      <c r="O1085" s="57">
        <f>('[1]Contadores Por Turno 2026'!O1087-'[1]Contadores Por Turno 2026'!O1086)</f>
        <v>0</v>
      </c>
      <c r="P1085" s="57">
        <f>+Tabla1[[#This Row],[ENTRADA RO 1 (m3)]]-Tabla1[[#This Row],[PERMEADO ETAPA 1  (m3)]]</f>
        <v>0</v>
      </c>
      <c r="Q1085" s="56" t="e">
        <f>1-(Tabla1[[#This Row],[VOLUMEN ENVIADO A RO (m3)]]-Tabla1[[#This Row],[VOLUMEN ENVIADO PERMEADO RO (m3)]])/Tabla1[[#This Row],[VOLUMEN ENVIADO A RO (m3)]]</f>
        <v>#DIV/0!</v>
      </c>
      <c r="R1085" s="57">
        <v>0</v>
      </c>
      <c r="S1085" s="57">
        <v>0</v>
      </c>
      <c r="T1085" s="57">
        <v>0</v>
      </c>
      <c r="U1085" s="56" t="s">
        <v>18</v>
      </c>
      <c r="V1085" s="57">
        <f>Tabla1[[#This Row],[VOLUMEN ENVIADO PERMEADO RO (m3)]]</f>
        <v>0</v>
      </c>
      <c r="W1085" s="101">
        <f>Tabla1[[#This Row],[TOTAL CONSUMO AGUA LIMPIA PRODUCCIÓN (m3)]]+Tabla1[[#This Row],[TOTAL CONSUMO AGUA RECHAZO PRODUCCIÓN (m3)]]</f>
        <v>-29</v>
      </c>
      <c r="X1085" s="101">
        <f>+Tabla1[[#This Row],[PERMEADO ETAPA 1  (m3)]]+Tabla1[[#This Row],[VOLUMEN  PTAP POTABLE (m3)2]]+Tabla1[[#This Row],[VOLUMEN CONSUMO ACUEDUCTO (m3)]]+Tabla1[[#This Row],[VOLUMEN CONSUMO CARROTANQUES (m3)]]</f>
        <v>-29</v>
      </c>
      <c r="Y1085" s="101">
        <v>0</v>
      </c>
      <c r="Z1085" s="101">
        <v>9</v>
      </c>
      <c r="AA1085" s="101">
        <f>+Tabla1[[#This Row],[VOLUMEN CONSUMO AGUA LIMPIA TINTORERIA (m3)]]</f>
        <v>-29</v>
      </c>
      <c r="AB1085" s="104">
        <f>Tabla1[[#This Row],[VOLUMEN CONSUMO AGUA LIMPIA TINTORERIA (m3)]]/Tabla1[[#This Row],[TOTAL CONSUMO AGUA PRODUCCIÓN (m3)]]</f>
        <v>1</v>
      </c>
      <c r="AC1085" s="101">
        <f>Tabla1[[#This Row],[TOTAL CONSUMO AGUA LIMPIA PRODUCCIÓN (m3)]]-Tabla1[[#This Row],[VOLUMEN CONSUMO AGUA LIMPIA LAVANDERIA (m3)]]</f>
        <v>-29</v>
      </c>
      <c r="AD1085" s="101">
        <v>0</v>
      </c>
      <c r="AE1085" s="105"/>
      <c r="AF1085" s="105">
        <v>65</v>
      </c>
      <c r="AG1085" s="105">
        <v>45</v>
      </c>
      <c r="AH1085" s="105">
        <f>Tabla1[[#This Row],[VOLUMEN CONSUMO AGUA LIMPIA LAVANDERIA (m3)]]</f>
        <v>0</v>
      </c>
      <c r="AI1085" s="104">
        <f>Tabla1[[#This Row],[VOLUMEN CONSUMO AGUA LIMPIA LAVANDERIA (m3)]]/Tabla1[[#This Row],[TOTAL CONSUMO AGUA PRODUCCIÓN (m3)]]</f>
        <v>0</v>
      </c>
      <c r="AJ1085" s="105">
        <f>'[1]Contadores Por Turno 2026'!D1087-'[1]Contadores Por Turno 2026'!D1086</f>
        <v>0</v>
      </c>
      <c r="AK1085" s="105">
        <v>0</v>
      </c>
      <c r="AL1085" s="105"/>
      <c r="AM1085" s="105">
        <v>19</v>
      </c>
      <c r="AN1085" s="105">
        <v>0</v>
      </c>
      <c r="AO1085" s="218">
        <f>'[1]Contadores Por Turno 2026'!R1087-'[1]Contadores Por Turno 2026'!R1086</f>
        <v>0</v>
      </c>
      <c r="AP1085" s="104">
        <v>-0.12711864406779672</v>
      </c>
      <c r="AQ1085" s="218">
        <v>0</v>
      </c>
      <c r="AR1085" s="218">
        <v>8</v>
      </c>
      <c r="AS1085" s="105">
        <f>'[1]Contadores Por Turno 2026'!L1087-'[1]Contadores Por Turno 2026'!L1086</f>
        <v>0</v>
      </c>
      <c r="AT1085" s="218">
        <v>15</v>
      </c>
      <c r="AU1085" s="102">
        <f>'[1]Contadores Por Turno 2026'!U1087-'[1]Contadores Por Turno 2026'!U1086</f>
        <v>0</v>
      </c>
      <c r="AV1085" s="102">
        <f>'[1]Contadores Por Turno 2026'!V1087-'[1]Contadores Por Turno 2026'!V1086</f>
        <v>0</v>
      </c>
      <c r="AW1085" s="102">
        <f>'[1]Contadores Por Turno 2026'!W1087-'[1]Contadores Por Turno 2026'!W1086</f>
        <v>0</v>
      </c>
      <c r="AX1085" s="102"/>
      <c r="AY1085" s="345">
        <f>('[1]Contadores Por Turno 2026'!AD1087-'[1]Contadores Por Turno 2026'!AD1086)</f>
        <v>0</v>
      </c>
      <c r="AZ1085" s="345">
        <f>('[1]Contadores Por Turno 2026'!S1087-'[1]Contadores Por Turno 2026'!S1086)/1000</f>
        <v>0</v>
      </c>
      <c r="BA1085" s="225"/>
      <c r="BB1085" s="4"/>
    </row>
    <row r="1086" spans="1:54" ht="15.75" thickBot="1" x14ac:dyDescent="0.3">
      <c r="A1086" s="23">
        <f>+A1085</f>
        <v>46384</v>
      </c>
      <c r="B1086" s="17">
        <v>2</v>
      </c>
      <c r="C1086" s="17">
        <v>52</v>
      </c>
      <c r="D1086" s="17">
        <v>28</v>
      </c>
      <c r="E1086" s="17">
        <v>114</v>
      </c>
      <c r="F1086" s="17">
        <v>86</v>
      </c>
      <c r="H108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86" s="17">
        <f>('[1]Contadores Por Turno 2026'!C1088-'[1]Contadores Por Turno 2026'!C1087)*10</f>
        <v>0</v>
      </c>
      <c r="J1086" s="59">
        <f>Tabla1[[#This Row],[ENTRADA RO 1 (m3)]]</f>
        <v>0</v>
      </c>
      <c r="K1086" s="59">
        <f>Tabla1[[#This Row],[RECHAZO ETAPA 1 (m3)]]</f>
        <v>0</v>
      </c>
      <c r="L1086" s="59">
        <f>Tabla1[[#This Row],[PERMEADO ETAPA 1  (m3)]]</f>
        <v>0</v>
      </c>
      <c r="M1086" s="58" t="e">
        <f>1-(Tabla1[[#This Row],[VOLUMEN ENVIADO A RO (m3)]]-Tabla1[[#This Row],[VOLUMEN ENVIADO PERMEADO RO (m3)]])/Tabla1[[#This Row],[VOLUMEN ENVIADO A RO (m3)]]</f>
        <v>#DIV/0!</v>
      </c>
      <c r="N1086" s="59">
        <f>('[1]Contadores Por Turno 2026'!N1088-'[1]Contadores Por Turno 2026'!N1087)/1000</f>
        <v>0</v>
      </c>
      <c r="O1086" s="59">
        <f>('[1]Contadores Por Turno 2026'!O1088-'[1]Contadores Por Turno 2026'!O1087)</f>
        <v>0</v>
      </c>
      <c r="P1086" s="59">
        <f>+Tabla1[[#This Row],[ENTRADA RO 1 (m3)]]-Tabla1[[#This Row],[PERMEADO ETAPA 1  (m3)]]</f>
        <v>0</v>
      </c>
      <c r="Q1086" s="58" t="e">
        <f>1-(Tabla1[[#This Row],[VOLUMEN ENVIADO A RO (m3)]]-Tabla1[[#This Row],[VOLUMEN ENVIADO PERMEADO RO (m3)]])/Tabla1[[#This Row],[VOLUMEN ENVIADO A RO (m3)]]</f>
        <v>#DIV/0!</v>
      </c>
      <c r="R1086" s="59">
        <v>0</v>
      </c>
      <c r="S1086" s="59">
        <v>0</v>
      </c>
      <c r="T1086" s="59">
        <v>0</v>
      </c>
      <c r="U1086" s="58" t="s">
        <v>18</v>
      </c>
      <c r="V1086" s="59">
        <f>Tabla1[[#This Row],[VOLUMEN ENVIADO PERMEADO RO (m3)]]</f>
        <v>0</v>
      </c>
      <c r="W1086" s="106">
        <f>Tabla1[[#This Row],[TOTAL CONSUMO AGUA LIMPIA PRODUCCIÓN (m3)]]+Tabla1[[#This Row],[TOTAL CONSUMO AGUA RECHAZO PRODUCCIÓN (m3)]]</f>
        <v>-28</v>
      </c>
      <c r="X1086" s="106">
        <f>+Tabla1[[#This Row],[PERMEADO ETAPA 1  (m3)]]+Tabla1[[#This Row],[VOLUMEN  PTAP POTABLE (m3)2]]+Tabla1[[#This Row],[VOLUMEN CONSUMO ACUEDUCTO (m3)]]+Tabla1[[#This Row],[VOLUMEN CONSUMO CARROTANQUES (m3)]]</f>
        <v>-28</v>
      </c>
      <c r="Y1086" s="106">
        <v>0</v>
      </c>
      <c r="Z1086" s="106">
        <v>0</v>
      </c>
      <c r="AA1086" s="106">
        <f>+Tabla1[[#This Row],[VOLUMEN CONSUMO AGUA LIMPIA TINTORERIA (m3)]]</f>
        <v>-28</v>
      </c>
      <c r="AB1086" s="104">
        <f>Tabla1[[#This Row],[VOLUMEN CONSUMO AGUA LIMPIA TINTORERIA (m3)]]/Tabla1[[#This Row],[TOTAL CONSUMO AGUA PRODUCCIÓN (m3)]]</f>
        <v>1</v>
      </c>
      <c r="AC1086" s="106">
        <f>Tabla1[[#This Row],[TOTAL CONSUMO AGUA LIMPIA PRODUCCIÓN (m3)]]-Tabla1[[#This Row],[VOLUMEN CONSUMO AGUA LIMPIA LAVANDERIA (m3)]]</f>
        <v>-28</v>
      </c>
      <c r="AD1086" s="106">
        <v>0</v>
      </c>
      <c r="AE1086" s="110"/>
      <c r="AF1086" s="110">
        <v>65</v>
      </c>
      <c r="AG1086" s="110">
        <v>45</v>
      </c>
      <c r="AH1086" s="110">
        <f>Tabla1[[#This Row],[VOLUMEN CONSUMO AGUA LIMPIA LAVANDERIA (m3)]]</f>
        <v>0</v>
      </c>
      <c r="AI1086" s="104">
        <f>Tabla1[[#This Row],[VOLUMEN CONSUMO AGUA LIMPIA LAVANDERIA (m3)]]/Tabla1[[#This Row],[TOTAL CONSUMO AGUA PRODUCCIÓN (m3)]]</f>
        <v>0</v>
      </c>
      <c r="AJ1086" s="110">
        <f>'[1]Contadores Por Turno 2026'!D1088-'[1]Contadores Por Turno 2026'!D1087</f>
        <v>0</v>
      </c>
      <c r="AK1086" s="110">
        <v>0</v>
      </c>
      <c r="AL1086" s="110"/>
      <c r="AM1086" s="110">
        <v>19</v>
      </c>
      <c r="AN1086" s="110">
        <v>0</v>
      </c>
      <c r="AO1086" s="219">
        <f>'[1]Contadores Por Turno 2026'!R1088-'[1]Contadores Por Turno 2026'!R1087</f>
        <v>0</v>
      </c>
      <c r="AP1086" s="109" t="s">
        <v>18</v>
      </c>
      <c r="AQ1086" s="219">
        <v>0</v>
      </c>
      <c r="AR1086" s="219">
        <v>8</v>
      </c>
      <c r="AS1086" s="110">
        <f>'[1]Contadores Por Turno 2026'!L1088-'[1]Contadores Por Turno 2026'!L1087</f>
        <v>0</v>
      </c>
      <c r="AT1086" s="219">
        <v>0</v>
      </c>
      <c r="AU1086" s="107">
        <f>'[1]Contadores Por Turno 2026'!U1088-'[1]Contadores Por Turno 2026'!U1087</f>
        <v>0</v>
      </c>
      <c r="AV1086" s="107">
        <f>'[1]Contadores Por Turno 2026'!V1088-'[1]Contadores Por Turno 2026'!V1087</f>
        <v>0</v>
      </c>
      <c r="AW1086" s="107">
        <f>'[1]Contadores Por Turno 2026'!W1088-'[1]Contadores Por Turno 2026'!W1087</f>
        <v>0</v>
      </c>
      <c r="AX1086" s="107"/>
      <c r="AY1086" s="346">
        <f>('[1]Contadores Por Turno 2026'!AD1088-'[1]Contadores Por Turno 2026'!AD1087)</f>
        <v>0</v>
      </c>
      <c r="AZ1086" s="346">
        <f>('[1]Contadores Por Turno 2026'!S1088-'[1]Contadores Por Turno 2026'!S1087)/1000</f>
        <v>0</v>
      </c>
      <c r="BA1086" s="225"/>
      <c r="BB1086" s="4"/>
    </row>
    <row r="1087" spans="1:54" ht="15.75" thickBot="1" x14ac:dyDescent="0.3">
      <c r="A1087" s="27">
        <f>+A1086</f>
        <v>46384</v>
      </c>
      <c r="B1087" s="28">
        <v>3</v>
      </c>
      <c r="C1087" s="28">
        <v>52</v>
      </c>
      <c r="D1087" s="28">
        <v>28</v>
      </c>
      <c r="E1087" s="28">
        <v>0</v>
      </c>
      <c r="F1087" s="28">
        <v>0</v>
      </c>
      <c r="G1087" s="28"/>
      <c r="H108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7" s="28">
        <f>('[1]Contadores Por Turno 2026'!C1089-'[1]Contadores Por Turno 2026'!C1088)*10</f>
        <v>0</v>
      </c>
      <c r="J1087" s="61">
        <f>Tabla1[[#This Row],[ENTRADA RO 1 (m3)]]</f>
        <v>0</v>
      </c>
      <c r="K1087" s="61">
        <f>Tabla1[[#This Row],[RECHAZO ETAPA 1 (m3)]]</f>
        <v>0</v>
      </c>
      <c r="L1087" s="61">
        <f>Tabla1[[#This Row],[PERMEADO ETAPA 1  (m3)]]</f>
        <v>0</v>
      </c>
      <c r="M1087" s="60" t="e">
        <f>1-(Tabla1[[#This Row],[VOLUMEN ENVIADO A RO (m3)]]-Tabla1[[#This Row],[VOLUMEN ENVIADO PERMEADO RO (m3)]])/Tabla1[[#This Row],[VOLUMEN ENVIADO A RO (m3)]]</f>
        <v>#DIV/0!</v>
      </c>
      <c r="N1087" s="61">
        <f>('[1]Contadores Por Turno 2026'!N1089-'[1]Contadores Por Turno 2026'!N1088)/1000</f>
        <v>0</v>
      </c>
      <c r="O1087" s="61">
        <f>('[1]Contadores Por Turno 2026'!O1089-'[1]Contadores Por Turno 2026'!O1088)</f>
        <v>0</v>
      </c>
      <c r="P1087" s="61">
        <f>+Tabla1[[#This Row],[ENTRADA RO 1 (m3)]]-Tabla1[[#This Row],[PERMEADO ETAPA 1  (m3)]]</f>
        <v>0</v>
      </c>
      <c r="Q1087" s="60" t="e">
        <f>1-(Tabla1[[#This Row],[VOLUMEN ENVIADO A RO (m3)]]-Tabla1[[#This Row],[VOLUMEN ENVIADO PERMEADO RO (m3)]])/Tabla1[[#This Row],[VOLUMEN ENVIADO A RO (m3)]]</f>
        <v>#DIV/0!</v>
      </c>
      <c r="R1087" s="61">
        <v>0</v>
      </c>
      <c r="S1087" s="61">
        <v>0</v>
      </c>
      <c r="T1087" s="61">
        <v>0</v>
      </c>
      <c r="U1087" s="60" t="s">
        <v>18</v>
      </c>
      <c r="V1087" s="61">
        <f>Tabla1[[#This Row],[VOLUMEN ENVIADO PERMEADO RO (m3)]]</f>
        <v>0</v>
      </c>
      <c r="W1087" s="111">
        <f>Tabla1[[#This Row],[TOTAL CONSUMO AGUA LIMPIA PRODUCCIÓN (m3)]]+Tabla1[[#This Row],[TOTAL CONSUMO AGUA RECHAZO PRODUCCIÓN (m3)]]</f>
        <v>0</v>
      </c>
      <c r="X1087" s="111">
        <f>+Tabla1[[#This Row],[PERMEADO ETAPA 1  (m3)]]+Tabla1[[#This Row],[VOLUMEN  PTAP POTABLE (m3)2]]+Tabla1[[#This Row],[VOLUMEN CONSUMO ACUEDUCTO (m3)]]+Tabla1[[#This Row],[VOLUMEN CONSUMO CARROTANQUES (m3)]]</f>
        <v>0</v>
      </c>
      <c r="Y1087" s="111">
        <v>0</v>
      </c>
      <c r="Z1087" s="111">
        <v>0</v>
      </c>
      <c r="AA1087" s="111">
        <f>+Tabla1[[#This Row],[VOLUMEN CONSUMO AGUA LIMPIA TINTORERIA (m3)]]</f>
        <v>0</v>
      </c>
      <c r="AB1087" s="104" t="e">
        <f>Tabla1[[#This Row],[VOLUMEN CONSUMO AGUA LIMPIA TINTORERIA (m3)]]/Tabla1[[#This Row],[TOTAL CONSUMO AGUA PRODUCCIÓN (m3)]]</f>
        <v>#DIV/0!</v>
      </c>
      <c r="AC1087" s="111">
        <f>Tabla1[[#This Row],[TOTAL CONSUMO AGUA LIMPIA PRODUCCIÓN (m3)]]-Tabla1[[#This Row],[VOLUMEN CONSUMO AGUA LIMPIA LAVANDERIA (m3)]]</f>
        <v>0</v>
      </c>
      <c r="AD1087" s="111">
        <v>0</v>
      </c>
      <c r="AE1087" s="115"/>
      <c r="AF1087" s="115">
        <v>65</v>
      </c>
      <c r="AG1087" s="115">
        <v>45</v>
      </c>
      <c r="AH1087" s="115">
        <f>Tabla1[[#This Row],[VOLUMEN CONSUMO AGUA LIMPIA LAVANDERIA (m3)]]</f>
        <v>0</v>
      </c>
      <c r="AI1087" s="104" t="e">
        <f>Tabla1[[#This Row],[VOLUMEN CONSUMO AGUA LIMPIA LAVANDERIA (m3)]]/Tabla1[[#This Row],[TOTAL CONSUMO AGUA PRODUCCIÓN (m3)]]</f>
        <v>#DIV/0!</v>
      </c>
      <c r="AJ1087" s="115">
        <f>'[1]Contadores Por Turno 2026'!D1089-'[1]Contadores Por Turno 2026'!D1088</f>
        <v>0</v>
      </c>
      <c r="AK1087" s="115">
        <v>0</v>
      </c>
      <c r="AL1087" s="115"/>
      <c r="AM1087" s="115">
        <v>19</v>
      </c>
      <c r="AN1087" s="115">
        <v>0</v>
      </c>
      <c r="AO1087" s="220">
        <f>'[1]Contadores Por Turno 2026'!R1089-'[1]Contadores Por Turno 2026'!R1088</f>
        <v>0</v>
      </c>
      <c r="AP1087" s="114" t="s">
        <v>18</v>
      </c>
      <c r="AQ1087" s="220">
        <v>0</v>
      </c>
      <c r="AR1087" s="220">
        <v>8</v>
      </c>
      <c r="AS1087" s="115">
        <f>'[1]Contadores Por Turno 2026'!L1089-'[1]Contadores Por Turno 2026'!L1088</f>
        <v>0</v>
      </c>
      <c r="AT1087" s="220">
        <v>0</v>
      </c>
      <c r="AU1087" s="112">
        <f>'[1]Contadores Por Turno 2026'!U1089-'[1]Contadores Por Turno 2026'!U1088</f>
        <v>0</v>
      </c>
      <c r="AV1087" s="112">
        <f>'[1]Contadores Por Turno 2026'!V1089-'[1]Contadores Por Turno 2026'!V1088</f>
        <v>0</v>
      </c>
      <c r="AW1087" s="112">
        <f>'[1]Contadores Por Turno 2026'!W1089-'[1]Contadores Por Turno 2026'!W1088</f>
        <v>0</v>
      </c>
      <c r="AX1087" s="112"/>
      <c r="AY1087" s="112">
        <f>('[1]Contadores Por Turno 2026'!AD1089-'[1]Contadores Por Turno 2026'!AD1088)</f>
        <v>0</v>
      </c>
      <c r="AZ1087" s="112">
        <f>('[1]Contadores Por Turno 2026'!S1089-'[1]Contadores Por Turno 2026'!S1088)/1000</f>
        <v>0</v>
      </c>
      <c r="BA1087" s="225"/>
      <c r="BB1087" s="4"/>
    </row>
    <row r="1088" spans="1:54" ht="15.75" thickBot="1" x14ac:dyDescent="0.3">
      <c r="A1088" s="25">
        <f>+A1087+1</f>
        <v>46385</v>
      </c>
      <c r="B1088" s="26">
        <v>1</v>
      </c>
      <c r="C1088" s="26">
        <v>53</v>
      </c>
      <c r="D1088" s="26">
        <v>29</v>
      </c>
      <c r="E1088" s="26">
        <v>0</v>
      </c>
      <c r="F1088" s="26">
        <v>0</v>
      </c>
      <c r="G1088" s="26"/>
      <c r="H10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8" s="26">
        <f>('[1]Contadores Por Turno 2026'!C1090-'[1]Contadores Por Turno 2026'!C1089)*10</f>
        <v>0</v>
      </c>
      <c r="J1088" s="57">
        <f>Tabla1[[#This Row],[ENTRADA RO 1 (m3)]]</f>
        <v>0</v>
      </c>
      <c r="K1088" s="57">
        <f>Tabla1[[#This Row],[RECHAZO ETAPA 1 (m3)]]</f>
        <v>0</v>
      </c>
      <c r="L1088" s="57">
        <f>Tabla1[[#This Row],[PERMEADO ETAPA 1  (m3)]]</f>
        <v>0</v>
      </c>
      <c r="M1088" s="56" t="e">
        <f>1-(Tabla1[[#This Row],[VOLUMEN ENVIADO A RO (m3)]]-Tabla1[[#This Row],[VOLUMEN ENVIADO PERMEADO RO (m3)]])/Tabla1[[#This Row],[VOLUMEN ENVIADO A RO (m3)]]</f>
        <v>#DIV/0!</v>
      </c>
      <c r="N1088" s="57">
        <f>('[1]Contadores Por Turno 2026'!N1090-'[1]Contadores Por Turno 2026'!N1089)/1000</f>
        <v>0</v>
      </c>
      <c r="O1088" s="57">
        <f>('[1]Contadores Por Turno 2026'!O1090-'[1]Contadores Por Turno 2026'!O1089)</f>
        <v>0</v>
      </c>
      <c r="P1088" s="57">
        <f>+Tabla1[[#This Row],[ENTRADA RO 1 (m3)]]-Tabla1[[#This Row],[PERMEADO ETAPA 1  (m3)]]</f>
        <v>0</v>
      </c>
      <c r="Q1088" s="56" t="e">
        <f>1-(Tabla1[[#This Row],[VOLUMEN ENVIADO A RO (m3)]]-Tabla1[[#This Row],[VOLUMEN ENVIADO PERMEADO RO (m3)]])/Tabla1[[#This Row],[VOLUMEN ENVIADO A RO (m3)]]</f>
        <v>#DIV/0!</v>
      </c>
      <c r="R1088" s="57">
        <v>0</v>
      </c>
      <c r="S1088" s="57">
        <v>0</v>
      </c>
      <c r="T1088" s="57">
        <v>0</v>
      </c>
      <c r="U1088" s="56" t="s">
        <v>18</v>
      </c>
      <c r="V1088" s="57">
        <f>Tabla1[[#This Row],[VOLUMEN ENVIADO PERMEADO RO (m3)]]</f>
        <v>0</v>
      </c>
      <c r="W1088" s="101">
        <f>Tabla1[[#This Row],[TOTAL CONSUMO AGUA LIMPIA PRODUCCIÓN (m3)]]+Tabla1[[#This Row],[TOTAL CONSUMO AGUA RECHAZO PRODUCCIÓN (m3)]]</f>
        <v>0</v>
      </c>
      <c r="X1088" s="101">
        <f>+Tabla1[[#This Row],[PERMEADO ETAPA 1  (m3)]]+Tabla1[[#This Row],[VOLUMEN  PTAP POTABLE (m3)2]]+Tabla1[[#This Row],[VOLUMEN CONSUMO ACUEDUCTO (m3)]]+Tabla1[[#This Row],[VOLUMEN CONSUMO CARROTANQUES (m3)]]</f>
        <v>0</v>
      </c>
      <c r="Y1088" s="101">
        <v>0</v>
      </c>
      <c r="Z1088" s="101">
        <v>312</v>
      </c>
      <c r="AA1088" s="101">
        <f>+Tabla1[[#This Row],[VOLUMEN CONSUMO AGUA LIMPIA TINTORERIA (m3)]]</f>
        <v>0</v>
      </c>
      <c r="AB1088" s="104" t="e">
        <f>Tabla1[[#This Row],[VOLUMEN CONSUMO AGUA LIMPIA TINTORERIA (m3)]]/Tabla1[[#This Row],[TOTAL CONSUMO AGUA PRODUCCIÓN (m3)]]</f>
        <v>#DIV/0!</v>
      </c>
      <c r="AC1088" s="101">
        <f>Tabla1[[#This Row],[TOTAL CONSUMO AGUA LIMPIA PRODUCCIÓN (m3)]]-Tabla1[[#This Row],[VOLUMEN CONSUMO AGUA LIMPIA LAVANDERIA (m3)]]</f>
        <v>0</v>
      </c>
      <c r="AD1088" s="101">
        <v>0</v>
      </c>
      <c r="AE1088" s="105"/>
      <c r="AF1088" s="105">
        <v>65</v>
      </c>
      <c r="AG1088" s="105">
        <v>45</v>
      </c>
      <c r="AH1088" s="105">
        <f>Tabla1[[#This Row],[VOLUMEN CONSUMO AGUA LIMPIA LAVANDERIA (m3)]]</f>
        <v>0</v>
      </c>
      <c r="AI1088" s="104" t="e">
        <f>Tabla1[[#This Row],[VOLUMEN CONSUMO AGUA LIMPIA LAVANDERIA (m3)]]/Tabla1[[#This Row],[TOTAL CONSUMO AGUA PRODUCCIÓN (m3)]]</f>
        <v>#DIV/0!</v>
      </c>
      <c r="AJ1088" s="105">
        <f>'[1]Contadores Por Turno 2026'!D1090-'[1]Contadores Por Turno 2026'!D1089</f>
        <v>0</v>
      </c>
      <c r="AK1088" s="105">
        <v>0</v>
      </c>
      <c r="AL1088" s="105"/>
      <c r="AM1088" s="105">
        <v>19</v>
      </c>
      <c r="AN1088" s="105">
        <v>0</v>
      </c>
      <c r="AO1088" s="218">
        <f>'[1]Contadores Por Turno 2026'!R1090-'[1]Contadores Por Turno 2026'!R1089</f>
        <v>0</v>
      </c>
      <c r="AP1088" s="104">
        <v>5.7851239669421517E-2</v>
      </c>
      <c r="AQ1088" s="218">
        <v>0</v>
      </c>
      <c r="AR1088" s="218">
        <v>8</v>
      </c>
      <c r="AS1088" s="105">
        <f>'[1]Contadores Por Turno 2026'!L1090-'[1]Contadores Por Turno 2026'!L1089</f>
        <v>0</v>
      </c>
      <c r="AT1088" s="218">
        <v>0</v>
      </c>
      <c r="AU1088" s="102">
        <f>'[1]Contadores Por Turno 2026'!U1090-'[1]Contadores Por Turno 2026'!U1089</f>
        <v>0</v>
      </c>
      <c r="AV1088" s="102">
        <f>'[1]Contadores Por Turno 2026'!V1090-'[1]Contadores Por Turno 2026'!V1089</f>
        <v>0</v>
      </c>
      <c r="AW1088" s="102">
        <f>'[1]Contadores Por Turno 2026'!W1090-'[1]Contadores Por Turno 2026'!W1089</f>
        <v>0</v>
      </c>
      <c r="AX1088" s="102"/>
      <c r="AY1088" s="345">
        <f>('[1]Contadores Por Turno 2026'!AD1090-'[1]Contadores Por Turno 2026'!AD1089)</f>
        <v>0</v>
      </c>
      <c r="AZ1088" s="345">
        <f>('[1]Contadores Por Turno 2026'!S1090-'[1]Contadores Por Turno 2026'!S1089)/1000</f>
        <v>0</v>
      </c>
      <c r="BA1088" s="225"/>
      <c r="BB1088" s="4"/>
    </row>
    <row r="1089" spans="1:54" ht="15.75" thickBot="1" x14ac:dyDescent="0.3">
      <c r="A1089" s="23">
        <f>+A1088</f>
        <v>46385</v>
      </c>
      <c r="B1089" s="17">
        <v>2</v>
      </c>
      <c r="C1089" s="17">
        <v>53</v>
      </c>
      <c r="D1089" s="17">
        <v>29</v>
      </c>
      <c r="E1089" s="17">
        <v>120</v>
      </c>
      <c r="F1089" s="17">
        <v>86</v>
      </c>
      <c r="H108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89" s="17">
        <f>('[1]Contadores Por Turno 2026'!C1091-'[1]Contadores Por Turno 2026'!C1090)*10</f>
        <v>0</v>
      </c>
      <c r="J1089" s="59">
        <f>Tabla1[[#This Row],[ENTRADA RO 1 (m3)]]</f>
        <v>0</v>
      </c>
      <c r="K1089" s="59">
        <f>Tabla1[[#This Row],[RECHAZO ETAPA 1 (m3)]]</f>
        <v>0</v>
      </c>
      <c r="L1089" s="59">
        <f>Tabla1[[#This Row],[PERMEADO ETAPA 1  (m3)]]</f>
        <v>0</v>
      </c>
      <c r="M1089" s="58" t="e">
        <f>1-(Tabla1[[#This Row],[VOLUMEN ENVIADO A RO (m3)]]-Tabla1[[#This Row],[VOLUMEN ENVIADO PERMEADO RO (m3)]])/Tabla1[[#This Row],[VOLUMEN ENVIADO A RO (m3)]]</f>
        <v>#DIV/0!</v>
      </c>
      <c r="N1089" s="59">
        <f>('[1]Contadores Por Turno 2026'!N1091-'[1]Contadores Por Turno 2026'!N1090)/1000</f>
        <v>0</v>
      </c>
      <c r="O1089" s="59">
        <f>('[1]Contadores Por Turno 2026'!O1091-'[1]Contadores Por Turno 2026'!O1090)</f>
        <v>0</v>
      </c>
      <c r="P1089" s="59">
        <f>+Tabla1[[#This Row],[ENTRADA RO 1 (m3)]]-Tabla1[[#This Row],[PERMEADO ETAPA 1  (m3)]]</f>
        <v>0</v>
      </c>
      <c r="Q1089" s="58" t="e">
        <f>1-(Tabla1[[#This Row],[VOLUMEN ENVIADO A RO (m3)]]-Tabla1[[#This Row],[VOLUMEN ENVIADO PERMEADO RO (m3)]])/Tabla1[[#This Row],[VOLUMEN ENVIADO A RO (m3)]]</f>
        <v>#DIV/0!</v>
      </c>
      <c r="R1089" s="59">
        <v>0</v>
      </c>
      <c r="S1089" s="59">
        <v>0</v>
      </c>
      <c r="T1089" s="59">
        <v>0</v>
      </c>
      <c r="U1089" s="58" t="s">
        <v>18</v>
      </c>
      <c r="V1089" s="59">
        <f>Tabla1[[#This Row],[VOLUMEN ENVIADO PERMEADO RO (m3)]]</f>
        <v>0</v>
      </c>
      <c r="W1089" s="106">
        <f>Tabla1[[#This Row],[TOTAL CONSUMO AGUA LIMPIA PRODUCCIÓN (m3)]]+Tabla1[[#This Row],[TOTAL CONSUMO AGUA RECHAZO PRODUCCIÓN (m3)]]</f>
        <v>-34</v>
      </c>
      <c r="X1089" s="106">
        <f>+Tabla1[[#This Row],[PERMEADO ETAPA 1  (m3)]]+Tabla1[[#This Row],[VOLUMEN  PTAP POTABLE (m3)2]]+Tabla1[[#This Row],[VOLUMEN CONSUMO ACUEDUCTO (m3)]]+Tabla1[[#This Row],[VOLUMEN CONSUMO CARROTANQUES (m3)]]</f>
        <v>-34</v>
      </c>
      <c r="Y1089" s="106">
        <v>0</v>
      </c>
      <c r="Z1089" s="106">
        <v>253</v>
      </c>
      <c r="AA1089" s="106">
        <f>+Tabla1[[#This Row],[VOLUMEN CONSUMO AGUA LIMPIA TINTORERIA (m3)]]</f>
        <v>-34</v>
      </c>
      <c r="AB1089" s="104">
        <f>Tabla1[[#This Row],[VOLUMEN CONSUMO AGUA LIMPIA TINTORERIA (m3)]]/Tabla1[[#This Row],[TOTAL CONSUMO AGUA PRODUCCIÓN (m3)]]</f>
        <v>1</v>
      </c>
      <c r="AC1089" s="106">
        <f>Tabla1[[#This Row],[TOTAL CONSUMO AGUA LIMPIA PRODUCCIÓN (m3)]]-Tabla1[[#This Row],[VOLUMEN CONSUMO AGUA LIMPIA LAVANDERIA (m3)]]</f>
        <v>-34</v>
      </c>
      <c r="AD1089" s="106">
        <v>0</v>
      </c>
      <c r="AE1089" s="110"/>
      <c r="AF1089" s="110">
        <v>65</v>
      </c>
      <c r="AG1089" s="110">
        <v>45</v>
      </c>
      <c r="AH1089" s="110">
        <f>Tabla1[[#This Row],[VOLUMEN CONSUMO AGUA LIMPIA LAVANDERIA (m3)]]</f>
        <v>0</v>
      </c>
      <c r="AI1089" s="104">
        <f>Tabla1[[#This Row],[VOLUMEN CONSUMO AGUA LIMPIA LAVANDERIA (m3)]]/Tabla1[[#This Row],[TOTAL CONSUMO AGUA PRODUCCIÓN (m3)]]</f>
        <v>0</v>
      </c>
      <c r="AJ1089" s="110">
        <f>'[1]Contadores Por Turno 2026'!D1091-'[1]Contadores Por Turno 2026'!D1090</f>
        <v>0</v>
      </c>
      <c r="AK1089" s="110">
        <v>0</v>
      </c>
      <c r="AL1089" s="110"/>
      <c r="AM1089" s="110">
        <v>19</v>
      </c>
      <c r="AN1089" s="110">
        <v>0</v>
      </c>
      <c r="AO1089" s="219">
        <f>'[1]Contadores Por Turno 2026'!R1091-'[1]Contadores Por Turno 2026'!R1090</f>
        <v>0</v>
      </c>
      <c r="AP1089" s="109">
        <v>2.5641025641025661E-2</v>
      </c>
      <c r="AQ1089" s="219">
        <v>1990</v>
      </c>
      <c r="AR1089" s="219">
        <v>8</v>
      </c>
      <c r="AS1089" s="110">
        <f>'[1]Contadores Por Turno 2026'!L1091-'[1]Contadores Por Turno 2026'!L1090</f>
        <v>0</v>
      </c>
      <c r="AT1089" s="219">
        <v>2</v>
      </c>
      <c r="AU1089" s="107">
        <f>'[1]Contadores Por Turno 2026'!U1091-'[1]Contadores Por Turno 2026'!U1090</f>
        <v>0</v>
      </c>
      <c r="AV1089" s="107">
        <f>'[1]Contadores Por Turno 2026'!V1091-'[1]Contadores Por Turno 2026'!V1090</f>
        <v>0</v>
      </c>
      <c r="AW1089" s="107">
        <f>'[1]Contadores Por Turno 2026'!W1091-'[1]Contadores Por Turno 2026'!W1090</f>
        <v>0</v>
      </c>
      <c r="AX1089" s="107"/>
      <c r="AY1089" s="346">
        <f>('[1]Contadores Por Turno 2026'!AD1091-'[1]Contadores Por Turno 2026'!AD1090)</f>
        <v>0</v>
      </c>
      <c r="AZ1089" s="346">
        <f>('[1]Contadores Por Turno 2026'!S1091-'[1]Contadores Por Turno 2026'!S1090)/1000</f>
        <v>0</v>
      </c>
      <c r="BA1089" s="225"/>
      <c r="BB1089" s="4"/>
    </row>
    <row r="1090" spans="1:54" ht="15.75" thickBot="1" x14ac:dyDescent="0.3">
      <c r="A1090" s="27">
        <f>+A1089</f>
        <v>46385</v>
      </c>
      <c r="B1090" s="28">
        <v>3</v>
      </c>
      <c r="C1090" s="28">
        <v>53</v>
      </c>
      <c r="D1090" s="28">
        <v>29</v>
      </c>
      <c r="E1090" s="28">
        <v>129</v>
      </c>
      <c r="F1090" s="28">
        <v>100</v>
      </c>
      <c r="G1090" s="28"/>
      <c r="H109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-129</v>
      </c>
      <c r="I1090" s="28">
        <f>('[1]Contadores Por Turno 2026'!C1092-'[1]Contadores Por Turno 2026'!C1091)*10</f>
        <v>0</v>
      </c>
      <c r="J1090" s="61">
        <f>Tabla1[[#This Row],[ENTRADA RO 1 (m3)]]</f>
        <v>0</v>
      </c>
      <c r="K1090" s="61">
        <f>Tabla1[[#This Row],[RECHAZO ETAPA 1 (m3)]]</f>
        <v>0</v>
      </c>
      <c r="L1090" s="61">
        <f>Tabla1[[#This Row],[PERMEADO ETAPA 1  (m3)]]</f>
        <v>0</v>
      </c>
      <c r="M1090" s="60" t="e">
        <f>1-(Tabla1[[#This Row],[VOLUMEN ENVIADO A RO (m3)]]-Tabla1[[#This Row],[VOLUMEN ENVIADO PERMEADO RO (m3)]])/Tabla1[[#This Row],[VOLUMEN ENVIADO A RO (m3)]]</f>
        <v>#DIV/0!</v>
      </c>
      <c r="N1090" s="61">
        <f>('[1]Contadores Por Turno 2026'!N1092-'[1]Contadores Por Turno 2026'!N1091)/1000</f>
        <v>0</v>
      </c>
      <c r="O1090" s="61">
        <f>('[1]Contadores Por Turno 2026'!O1092-'[1]Contadores Por Turno 2026'!O1091)</f>
        <v>0</v>
      </c>
      <c r="P1090" s="61">
        <f>+Tabla1[[#This Row],[ENTRADA RO 1 (m3)]]-Tabla1[[#This Row],[PERMEADO ETAPA 1  (m3)]]</f>
        <v>0</v>
      </c>
      <c r="Q1090" s="60" t="e">
        <f>1-(Tabla1[[#This Row],[VOLUMEN ENVIADO A RO (m3)]]-Tabla1[[#This Row],[VOLUMEN ENVIADO PERMEADO RO (m3)]])/Tabla1[[#This Row],[VOLUMEN ENVIADO A RO (m3)]]</f>
        <v>#DIV/0!</v>
      </c>
      <c r="R1090" s="61">
        <v>0</v>
      </c>
      <c r="S1090" s="61">
        <v>0</v>
      </c>
      <c r="T1090" s="61">
        <v>0</v>
      </c>
      <c r="U1090" s="60" t="s">
        <v>18</v>
      </c>
      <c r="V1090" s="61">
        <f>Tabla1[[#This Row],[VOLUMEN ENVIADO PERMEADO RO (m3)]]</f>
        <v>0</v>
      </c>
      <c r="W1090" s="111">
        <f>Tabla1[[#This Row],[TOTAL CONSUMO AGUA LIMPIA PRODUCCIÓN (m3)]]+Tabla1[[#This Row],[TOTAL CONSUMO AGUA RECHAZO PRODUCCIÓN (m3)]]</f>
        <v>-29</v>
      </c>
      <c r="X1090" s="111">
        <f>+Tabla1[[#This Row],[PERMEADO ETAPA 1  (m3)]]+Tabla1[[#This Row],[VOLUMEN  PTAP POTABLE (m3)2]]+Tabla1[[#This Row],[VOLUMEN CONSUMO ACUEDUCTO (m3)]]+Tabla1[[#This Row],[VOLUMEN CONSUMO CARROTANQUES (m3)]]</f>
        <v>-29</v>
      </c>
      <c r="Y1090" s="111">
        <v>0</v>
      </c>
      <c r="Z1090" s="111">
        <v>480</v>
      </c>
      <c r="AA1090" s="111">
        <f>+Tabla1[[#This Row],[VOLUMEN CONSUMO AGUA LIMPIA TINTORERIA (m3)]]</f>
        <v>-29</v>
      </c>
      <c r="AB1090" s="104">
        <f>Tabla1[[#This Row],[VOLUMEN CONSUMO AGUA LIMPIA TINTORERIA (m3)]]/Tabla1[[#This Row],[TOTAL CONSUMO AGUA PRODUCCIÓN (m3)]]</f>
        <v>1</v>
      </c>
      <c r="AC1090" s="111">
        <f>Tabla1[[#This Row],[TOTAL CONSUMO AGUA LIMPIA PRODUCCIÓN (m3)]]-Tabla1[[#This Row],[VOLUMEN CONSUMO AGUA LIMPIA LAVANDERIA (m3)]]</f>
        <v>-29</v>
      </c>
      <c r="AD1090" s="111">
        <v>0</v>
      </c>
      <c r="AE1090" s="115"/>
      <c r="AF1090" s="115">
        <v>65</v>
      </c>
      <c r="AG1090" s="115">
        <v>45</v>
      </c>
      <c r="AH1090" s="115">
        <f>Tabla1[[#This Row],[VOLUMEN CONSUMO AGUA LIMPIA LAVANDERIA (m3)]]</f>
        <v>0</v>
      </c>
      <c r="AI1090" s="104">
        <f>Tabla1[[#This Row],[VOLUMEN CONSUMO AGUA LIMPIA LAVANDERIA (m3)]]/Tabla1[[#This Row],[TOTAL CONSUMO AGUA PRODUCCIÓN (m3)]]</f>
        <v>0</v>
      </c>
      <c r="AJ1090" s="115">
        <f>'[1]Contadores Por Turno 2026'!D1092-'[1]Contadores Por Turno 2026'!D1091</f>
        <v>0</v>
      </c>
      <c r="AK1090" s="115">
        <v>0</v>
      </c>
      <c r="AL1090" s="115"/>
      <c r="AM1090" s="115">
        <v>19</v>
      </c>
      <c r="AN1090" s="115">
        <v>0</v>
      </c>
      <c r="AO1090" s="220">
        <f>'[1]Contadores Por Turno 2026'!R1092-'[1]Contadores Por Turno 2026'!R1091</f>
        <v>0</v>
      </c>
      <c r="AP1090" s="114">
        <v>4.7297297297297258E-2</v>
      </c>
      <c r="AQ1090" s="220">
        <v>0</v>
      </c>
      <c r="AR1090" s="220">
        <v>8</v>
      </c>
      <c r="AS1090" s="115">
        <f>'[1]Contadores Por Turno 2026'!L1092-'[1]Contadores Por Turno 2026'!L1091</f>
        <v>0</v>
      </c>
      <c r="AT1090" s="220">
        <v>7</v>
      </c>
      <c r="AU1090" s="112">
        <f>'[1]Contadores Por Turno 2026'!U1092-'[1]Contadores Por Turno 2026'!U1091</f>
        <v>0</v>
      </c>
      <c r="AV1090" s="112">
        <f>'[1]Contadores Por Turno 2026'!V1092-'[1]Contadores Por Turno 2026'!V1091</f>
        <v>0</v>
      </c>
      <c r="AW1090" s="112">
        <f>'[1]Contadores Por Turno 2026'!W1092-'[1]Contadores Por Turno 2026'!W1091</f>
        <v>0</v>
      </c>
      <c r="AX1090" s="112"/>
      <c r="AY1090" s="112">
        <f>('[1]Contadores Por Turno 2026'!AD1092-'[1]Contadores Por Turno 2026'!AD1091)</f>
        <v>0</v>
      </c>
      <c r="AZ1090" s="112">
        <f>('[1]Contadores Por Turno 2026'!S1092-'[1]Contadores Por Turno 2026'!S1091)/1000</f>
        <v>0</v>
      </c>
      <c r="BA1090" s="225"/>
      <c r="BB1090" s="4"/>
    </row>
    <row r="1091" spans="1:54" ht="15.75" thickBot="1" x14ac:dyDescent="0.3">
      <c r="A1091" s="25">
        <f>+A1090+1</f>
        <v>46386</v>
      </c>
      <c r="B1091" s="26">
        <v>1</v>
      </c>
      <c r="C1091" s="26">
        <v>53</v>
      </c>
      <c r="D1091" s="26">
        <v>30</v>
      </c>
      <c r="E1091" s="26">
        <v>121</v>
      </c>
      <c r="F1091" s="26">
        <v>89</v>
      </c>
      <c r="G1091" s="26"/>
      <c r="H10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-121</v>
      </c>
      <c r="I1091" s="26">
        <f>('[1]Contadores Por Turno 2026'!C1093-'[1]Contadores Por Turno 2026'!C1092)*10</f>
        <v>0</v>
      </c>
      <c r="J1091" s="57">
        <f>Tabla1[[#This Row],[ENTRADA RO 1 (m3)]]</f>
        <v>0</v>
      </c>
      <c r="K1091" s="57">
        <f>Tabla1[[#This Row],[RECHAZO ETAPA 1 (m3)]]</f>
        <v>0</v>
      </c>
      <c r="L1091" s="57">
        <f>Tabla1[[#This Row],[PERMEADO ETAPA 1  (m3)]]</f>
        <v>0</v>
      </c>
      <c r="M1091" s="56" t="e">
        <f>1-(Tabla1[[#This Row],[VOLUMEN ENVIADO A RO (m3)]]-Tabla1[[#This Row],[VOLUMEN ENVIADO PERMEADO RO (m3)]])/Tabla1[[#This Row],[VOLUMEN ENVIADO A RO (m3)]]</f>
        <v>#DIV/0!</v>
      </c>
      <c r="N1091" s="57">
        <f>('[1]Contadores Por Turno 2026'!N1093-'[1]Contadores Por Turno 2026'!N1092)/1000</f>
        <v>0</v>
      </c>
      <c r="O1091" s="57">
        <f>('[1]Contadores Por Turno 2026'!O1093-'[1]Contadores Por Turno 2026'!O1092)</f>
        <v>0</v>
      </c>
      <c r="P1091" s="57">
        <f>+Tabla1[[#This Row],[ENTRADA RO 1 (m3)]]-Tabla1[[#This Row],[PERMEADO ETAPA 1  (m3)]]</f>
        <v>0</v>
      </c>
      <c r="Q1091" s="56" t="e">
        <f>1-(Tabla1[[#This Row],[VOLUMEN ENVIADO A RO (m3)]]-Tabla1[[#This Row],[VOLUMEN ENVIADO PERMEADO RO (m3)]])/Tabla1[[#This Row],[VOLUMEN ENVIADO A RO (m3)]]</f>
        <v>#DIV/0!</v>
      </c>
      <c r="R1091" s="57">
        <v>0</v>
      </c>
      <c r="S1091" s="57">
        <v>0</v>
      </c>
      <c r="T1091" s="57">
        <v>0</v>
      </c>
      <c r="U1091" s="56" t="s">
        <v>18</v>
      </c>
      <c r="V1091" s="57">
        <f>Tabla1[[#This Row],[VOLUMEN ENVIADO PERMEADO RO (m3)]]</f>
        <v>0</v>
      </c>
      <c r="W1091" s="101">
        <f>Tabla1[[#This Row],[TOTAL CONSUMO AGUA LIMPIA PRODUCCIÓN (m3)]]+Tabla1[[#This Row],[TOTAL CONSUMO AGUA RECHAZO PRODUCCIÓN (m3)]]</f>
        <v>-32</v>
      </c>
      <c r="X1091" s="101">
        <f>+Tabla1[[#This Row],[PERMEADO ETAPA 1  (m3)]]+Tabla1[[#This Row],[VOLUMEN  PTAP POTABLE (m3)2]]+Tabla1[[#This Row],[VOLUMEN CONSUMO ACUEDUCTO (m3)]]+Tabla1[[#This Row],[VOLUMEN CONSUMO CARROTANQUES (m3)]]</f>
        <v>-32</v>
      </c>
      <c r="Y1091" s="101">
        <v>0</v>
      </c>
      <c r="Z1091" s="101">
        <v>384</v>
      </c>
      <c r="AA1091" s="101">
        <f>+Tabla1[[#This Row],[VOLUMEN CONSUMO AGUA LIMPIA TINTORERIA (m3)]]</f>
        <v>-32</v>
      </c>
      <c r="AB1091" s="104">
        <f>Tabla1[[#This Row],[VOLUMEN CONSUMO AGUA LIMPIA TINTORERIA (m3)]]/Tabla1[[#This Row],[TOTAL CONSUMO AGUA PRODUCCIÓN (m3)]]</f>
        <v>1</v>
      </c>
      <c r="AC1091" s="101">
        <f>Tabla1[[#This Row],[TOTAL CONSUMO AGUA LIMPIA PRODUCCIÓN (m3)]]-Tabla1[[#This Row],[VOLUMEN CONSUMO AGUA LIMPIA LAVANDERIA (m3)]]</f>
        <v>-32</v>
      </c>
      <c r="AD1091" s="101">
        <v>0</v>
      </c>
      <c r="AE1091" s="105"/>
      <c r="AF1091" s="105">
        <v>65</v>
      </c>
      <c r="AG1091" s="105">
        <v>45</v>
      </c>
      <c r="AH1091" s="105">
        <f>Tabla1[[#This Row],[VOLUMEN CONSUMO AGUA LIMPIA LAVANDERIA (m3)]]</f>
        <v>0</v>
      </c>
      <c r="AI1091" s="104">
        <f>Tabla1[[#This Row],[VOLUMEN CONSUMO AGUA LIMPIA LAVANDERIA (m3)]]/Tabla1[[#This Row],[TOTAL CONSUMO AGUA PRODUCCIÓN (m3)]]</f>
        <v>0</v>
      </c>
      <c r="AJ1091" s="105">
        <f>'[1]Contadores Por Turno 2026'!D1093-'[1]Contadores Por Turno 2026'!D1092</f>
        <v>0</v>
      </c>
      <c r="AK1091" s="105">
        <v>0</v>
      </c>
      <c r="AL1091" s="105"/>
      <c r="AM1091" s="105">
        <v>19</v>
      </c>
      <c r="AN1091" s="105">
        <v>0</v>
      </c>
      <c r="AO1091" s="218">
        <f>'[1]Contadores Por Turno 2026'!R1093-'[1]Contadores Por Turno 2026'!R1092</f>
        <v>0</v>
      </c>
      <c r="AP1091" s="104">
        <v>3.3860045146726914E-2</v>
      </c>
      <c r="AQ1091" s="218">
        <v>0</v>
      </c>
      <c r="AR1091" s="218">
        <v>8</v>
      </c>
      <c r="AS1091" s="105">
        <f>'[1]Contadores Por Turno 2026'!L1093-'[1]Contadores Por Turno 2026'!L1092</f>
        <v>0</v>
      </c>
      <c r="AT1091" s="218">
        <v>6</v>
      </c>
      <c r="AU1091" s="102">
        <f>'[1]Contadores Por Turno 2026'!U1093-'[1]Contadores Por Turno 2026'!U1092</f>
        <v>0</v>
      </c>
      <c r="AV1091" s="102">
        <f>'[1]Contadores Por Turno 2026'!V1093-'[1]Contadores Por Turno 2026'!V1092</f>
        <v>0</v>
      </c>
      <c r="AW1091" s="102">
        <f>'[1]Contadores Por Turno 2026'!W1093-'[1]Contadores Por Turno 2026'!W1092</f>
        <v>0</v>
      </c>
      <c r="AX1091" s="102"/>
      <c r="AY1091" s="345">
        <f>('[1]Contadores Por Turno 2026'!AD1093-'[1]Contadores Por Turno 2026'!AD1092)</f>
        <v>0</v>
      </c>
      <c r="AZ1091" s="345">
        <f>('[1]Contadores Por Turno 2026'!S1093-'[1]Contadores Por Turno 2026'!S1092)/1000</f>
        <v>0</v>
      </c>
      <c r="BA1091" s="225"/>
      <c r="BB1091" s="4"/>
    </row>
    <row r="1092" spans="1:54" ht="15.75" thickBot="1" x14ac:dyDescent="0.3">
      <c r="A1092" s="23">
        <f>+A1091</f>
        <v>46386</v>
      </c>
      <c r="B1092" s="17">
        <v>2</v>
      </c>
      <c r="C1092" s="17">
        <v>53</v>
      </c>
      <c r="D1092" s="17">
        <v>30</v>
      </c>
      <c r="E1092" s="17">
        <v>88</v>
      </c>
      <c r="F1092" s="17">
        <v>66</v>
      </c>
      <c r="H109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92" s="17">
        <f>('[1]Contadores Por Turno 2026'!C1094-'[1]Contadores Por Turno 2026'!C1093)*10</f>
        <v>0</v>
      </c>
      <c r="J1092" s="59">
        <f>Tabla1[[#This Row],[ENTRADA RO 1 (m3)]]</f>
        <v>0</v>
      </c>
      <c r="K1092" s="59">
        <f>Tabla1[[#This Row],[RECHAZO ETAPA 1 (m3)]]</f>
        <v>0</v>
      </c>
      <c r="L1092" s="59">
        <f>Tabla1[[#This Row],[PERMEADO ETAPA 1  (m3)]]</f>
        <v>0</v>
      </c>
      <c r="M1092" s="58" t="e">
        <f>1-(Tabla1[[#This Row],[VOLUMEN ENVIADO A RO (m3)]]-Tabla1[[#This Row],[VOLUMEN ENVIADO PERMEADO RO (m3)]])/Tabla1[[#This Row],[VOLUMEN ENVIADO A RO (m3)]]</f>
        <v>#DIV/0!</v>
      </c>
      <c r="N1092" s="59">
        <f>('[1]Contadores Por Turno 2026'!N1094-'[1]Contadores Por Turno 2026'!N1093)/1000</f>
        <v>0</v>
      </c>
      <c r="O1092" s="59">
        <f>('[1]Contadores Por Turno 2026'!O1094-'[1]Contadores Por Turno 2026'!O1093)</f>
        <v>0</v>
      </c>
      <c r="P1092" s="59">
        <f>+Tabla1[[#This Row],[ENTRADA RO 1 (m3)]]-Tabla1[[#This Row],[PERMEADO ETAPA 1  (m3)]]</f>
        <v>0</v>
      </c>
      <c r="Q1092" s="58" t="e">
        <f>1-(Tabla1[[#This Row],[VOLUMEN ENVIADO A RO (m3)]]-Tabla1[[#This Row],[VOLUMEN ENVIADO PERMEADO RO (m3)]])/Tabla1[[#This Row],[VOLUMEN ENVIADO A RO (m3)]]</f>
        <v>#DIV/0!</v>
      </c>
      <c r="R1092" s="59">
        <v>0</v>
      </c>
      <c r="S1092" s="59">
        <v>0</v>
      </c>
      <c r="T1092" s="59">
        <v>0</v>
      </c>
      <c r="U1092" s="58" t="s">
        <v>18</v>
      </c>
      <c r="V1092" s="59">
        <f>Tabla1[[#This Row],[VOLUMEN ENVIADO PERMEADO RO (m3)]]</f>
        <v>0</v>
      </c>
      <c r="W1092" s="106">
        <f>Tabla1[[#This Row],[TOTAL CONSUMO AGUA LIMPIA PRODUCCIÓN (m3)]]+Tabla1[[#This Row],[TOTAL CONSUMO AGUA RECHAZO PRODUCCIÓN (m3)]]</f>
        <v>-22</v>
      </c>
      <c r="X1092" s="106">
        <f>+Tabla1[[#This Row],[PERMEADO ETAPA 1  (m3)]]+Tabla1[[#This Row],[VOLUMEN  PTAP POTABLE (m3)2]]+Tabla1[[#This Row],[VOLUMEN CONSUMO ACUEDUCTO (m3)]]+Tabla1[[#This Row],[VOLUMEN CONSUMO CARROTANQUES (m3)]]</f>
        <v>-22</v>
      </c>
      <c r="Y1092" s="106">
        <v>0</v>
      </c>
      <c r="Z1092" s="106">
        <v>431</v>
      </c>
      <c r="AA1092" s="106">
        <f>+Tabla1[[#This Row],[VOLUMEN CONSUMO AGUA LIMPIA TINTORERIA (m3)]]</f>
        <v>-22</v>
      </c>
      <c r="AB1092" s="104">
        <f>Tabla1[[#This Row],[VOLUMEN CONSUMO AGUA LIMPIA TINTORERIA (m3)]]/Tabla1[[#This Row],[TOTAL CONSUMO AGUA PRODUCCIÓN (m3)]]</f>
        <v>1</v>
      </c>
      <c r="AC1092" s="106">
        <f>Tabla1[[#This Row],[TOTAL CONSUMO AGUA LIMPIA PRODUCCIÓN (m3)]]-Tabla1[[#This Row],[VOLUMEN CONSUMO AGUA LIMPIA LAVANDERIA (m3)]]</f>
        <v>-22</v>
      </c>
      <c r="AD1092" s="106">
        <v>0</v>
      </c>
      <c r="AE1092" s="110"/>
      <c r="AF1092" s="110">
        <v>65</v>
      </c>
      <c r="AG1092" s="110">
        <v>45</v>
      </c>
      <c r="AH1092" s="110">
        <f>Tabla1[[#This Row],[VOLUMEN CONSUMO AGUA LIMPIA LAVANDERIA (m3)]]</f>
        <v>0</v>
      </c>
      <c r="AI1092" s="104">
        <f>Tabla1[[#This Row],[VOLUMEN CONSUMO AGUA LIMPIA LAVANDERIA (m3)]]/Tabla1[[#This Row],[TOTAL CONSUMO AGUA PRODUCCIÓN (m3)]]</f>
        <v>0</v>
      </c>
      <c r="AJ1092" s="110">
        <f>'[1]Contadores Por Turno 2026'!D1094-'[1]Contadores Por Turno 2026'!D1093</f>
        <v>0</v>
      </c>
      <c r="AK1092" s="110">
        <v>0</v>
      </c>
      <c r="AL1092" s="110"/>
      <c r="AM1092" s="110">
        <v>19</v>
      </c>
      <c r="AN1092" s="110">
        <v>0</v>
      </c>
      <c r="AO1092" s="219">
        <f>'[1]Contadores Por Turno 2026'!R1094-'[1]Contadores Por Turno 2026'!R1093</f>
        <v>0</v>
      </c>
      <c r="AP1092" s="109">
        <v>3.6082474226804107E-2</v>
      </c>
      <c r="AQ1092" s="219">
        <v>0</v>
      </c>
      <c r="AR1092" s="219">
        <v>8</v>
      </c>
      <c r="AS1092" s="110">
        <f>'[1]Contadores Por Turno 2026'!L1094-'[1]Contadores Por Turno 2026'!L1093</f>
        <v>0</v>
      </c>
      <c r="AT1092" s="219">
        <v>1</v>
      </c>
      <c r="AU1092" s="107">
        <f>'[1]Contadores Por Turno 2026'!U1094-'[1]Contadores Por Turno 2026'!U1093</f>
        <v>0</v>
      </c>
      <c r="AV1092" s="107">
        <f>'[1]Contadores Por Turno 2026'!V1094-'[1]Contadores Por Turno 2026'!V1093</f>
        <v>0</v>
      </c>
      <c r="AW1092" s="107">
        <f>'[1]Contadores Por Turno 2026'!W1094-'[1]Contadores Por Turno 2026'!W1093</f>
        <v>0</v>
      </c>
      <c r="AX1092" s="107"/>
      <c r="AY1092" s="346">
        <f>('[1]Contadores Por Turno 2026'!AD1094-'[1]Contadores Por Turno 2026'!AD1093)</f>
        <v>0</v>
      </c>
      <c r="AZ1092" s="346">
        <f>('[1]Contadores Por Turno 2026'!S1094-'[1]Contadores Por Turno 2026'!S1093)/1000</f>
        <v>0</v>
      </c>
      <c r="BA1092" s="225"/>
      <c r="BB1092" s="4"/>
    </row>
    <row r="1093" spans="1:54" ht="15.75" thickBot="1" x14ac:dyDescent="0.3">
      <c r="A1093" s="27">
        <f>+A1092</f>
        <v>46386</v>
      </c>
      <c r="B1093" s="28">
        <v>3</v>
      </c>
      <c r="C1093" s="28">
        <v>53</v>
      </c>
      <c r="D1093" s="28">
        <v>30</v>
      </c>
      <c r="E1093" s="28">
        <v>58.5</v>
      </c>
      <c r="F1093" s="28">
        <v>43.5</v>
      </c>
      <c r="G1093" s="28"/>
      <c r="H109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3" s="28">
        <f>('[1]Contadores Por Turno 2026'!C1095-'[1]Contadores Por Turno 2026'!C1094)*10</f>
        <v>0</v>
      </c>
      <c r="J1093" s="61">
        <f>Tabla1[[#This Row],[ENTRADA RO 1 (m3)]]</f>
        <v>0</v>
      </c>
      <c r="K1093" s="61">
        <f>Tabla1[[#This Row],[RECHAZO ETAPA 1 (m3)]]</f>
        <v>0</v>
      </c>
      <c r="L1093" s="61">
        <f>Tabla1[[#This Row],[PERMEADO ETAPA 1  (m3)]]</f>
        <v>0</v>
      </c>
      <c r="M1093" s="60" t="e">
        <f>1-(Tabla1[[#This Row],[VOLUMEN ENVIADO A RO (m3)]]-Tabla1[[#This Row],[VOLUMEN ENVIADO PERMEADO RO (m3)]])/Tabla1[[#This Row],[VOLUMEN ENVIADO A RO (m3)]]</f>
        <v>#DIV/0!</v>
      </c>
      <c r="N1093" s="61">
        <f>('[1]Contadores Por Turno 2026'!N1095-'[1]Contadores Por Turno 2026'!N1094)/1000</f>
        <v>0</v>
      </c>
      <c r="O1093" s="61">
        <f>('[1]Contadores Por Turno 2026'!O1095-'[1]Contadores Por Turno 2026'!O1094)</f>
        <v>0</v>
      </c>
      <c r="P1093" s="61">
        <f>+Tabla1[[#This Row],[ENTRADA RO 1 (m3)]]-Tabla1[[#This Row],[PERMEADO ETAPA 1  (m3)]]</f>
        <v>0</v>
      </c>
      <c r="Q1093" s="60" t="e">
        <f>1-(Tabla1[[#This Row],[VOLUMEN ENVIADO A RO (m3)]]-Tabla1[[#This Row],[VOLUMEN ENVIADO PERMEADO RO (m3)]])/Tabla1[[#This Row],[VOLUMEN ENVIADO A RO (m3)]]</f>
        <v>#DIV/0!</v>
      </c>
      <c r="R1093" s="61">
        <v>0</v>
      </c>
      <c r="S1093" s="61">
        <v>0</v>
      </c>
      <c r="T1093" s="61">
        <v>0</v>
      </c>
      <c r="U1093" s="60" t="s">
        <v>18</v>
      </c>
      <c r="V1093" s="61">
        <f>Tabla1[[#This Row],[VOLUMEN ENVIADO PERMEADO RO (m3)]]</f>
        <v>0</v>
      </c>
      <c r="W1093" s="111">
        <f>Tabla1[[#This Row],[TOTAL CONSUMO AGUA LIMPIA PRODUCCIÓN (m3)]]+Tabla1[[#This Row],[TOTAL CONSUMO AGUA RECHAZO PRODUCCIÓN (m3)]]</f>
        <v>-15</v>
      </c>
      <c r="X1093" s="111">
        <f>+Tabla1[[#This Row],[PERMEADO ETAPA 1  (m3)]]+Tabla1[[#This Row],[VOLUMEN  PTAP POTABLE (m3)2]]+Tabla1[[#This Row],[VOLUMEN CONSUMO ACUEDUCTO (m3)]]+Tabla1[[#This Row],[VOLUMEN CONSUMO CARROTANQUES (m3)]]</f>
        <v>-15</v>
      </c>
      <c r="Y1093" s="111">
        <v>0</v>
      </c>
      <c r="Z1093" s="111">
        <v>165</v>
      </c>
      <c r="AA1093" s="111">
        <f>+Tabla1[[#This Row],[VOLUMEN CONSUMO AGUA LIMPIA TINTORERIA (m3)]]</f>
        <v>-15</v>
      </c>
      <c r="AB1093" s="104">
        <f>Tabla1[[#This Row],[VOLUMEN CONSUMO AGUA LIMPIA TINTORERIA (m3)]]/Tabla1[[#This Row],[TOTAL CONSUMO AGUA PRODUCCIÓN (m3)]]</f>
        <v>1</v>
      </c>
      <c r="AC1093" s="111">
        <f>Tabla1[[#This Row],[TOTAL CONSUMO AGUA LIMPIA PRODUCCIÓN (m3)]]-Tabla1[[#This Row],[VOLUMEN CONSUMO AGUA LIMPIA LAVANDERIA (m3)]]</f>
        <v>-15</v>
      </c>
      <c r="AD1093" s="111">
        <v>0</v>
      </c>
      <c r="AE1093" s="115"/>
      <c r="AF1093" s="115">
        <v>65</v>
      </c>
      <c r="AG1093" s="115">
        <v>45</v>
      </c>
      <c r="AH1093" s="115">
        <f>Tabla1[[#This Row],[VOLUMEN CONSUMO AGUA LIMPIA LAVANDERIA (m3)]]</f>
        <v>0</v>
      </c>
      <c r="AI1093" s="104">
        <f>Tabla1[[#This Row],[VOLUMEN CONSUMO AGUA LIMPIA LAVANDERIA (m3)]]/Tabla1[[#This Row],[TOTAL CONSUMO AGUA PRODUCCIÓN (m3)]]</f>
        <v>0</v>
      </c>
      <c r="AJ1093" s="115">
        <f>'[1]Contadores Por Turno 2026'!D1095-'[1]Contadores Por Turno 2026'!D1094</f>
        <v>0</v>
      </c>
      <c r="AK1093" s="115">
        <v>0</v>
      </c>
      <c r="AL1093" s="115"/>
      <c r="AM1093" s="115">
        <v>19</v>
      </c>
      <c r="AN1093" s="115">
        <v>0</v>
      </c>
      <c r="AO1093" s="220">
        <f>'[1]Contadores Por Turno 2026'!R1095-'[1]Contadores Por Turno 2026'!R1094</f>
        <v>0</v>
      </c>
      <c r="AP1093" s="114">
        <v>2.1582733812949617E-2</v>
      </c>
      <c r="AQ1093" s="220">
        <v>0</v>
      </c>
      <c r="AR1093" s="220">
        <v>8</v>
      </c>
      <c r="AS1093" s="115">
        <f>'[1]Contadores Por Turno 2026'!L1095-'[1]Contadores Por Turno 2026'!L1094</f>
        <v>0</v>
      </c>
      <c r="AT1093" s="220">
        <v>1</v>
      </c>
      <c r="AU1093" s="112">
        <f>'[1]Contadores Por Turno 2026'!U1095-'[1]Contadores Por Turno 2026'!U1094</f>
        <v>0</v>
      </c>
      <c r="AV1093" s="112">
        <f>'[1]Contadores Por Turno 2026'!V1095-'[1]Contadores Por Turno 2026'!V1094</f>
        <v>0</v>
      </c>
      <c r="AW1093" s="112">
        <f>'[1]Contadores Por Turno 2026'!W1095-'[1]Contadores Por Turno 2026'!W1094</f>
        <v>0</v>
      </c>
      <c r="AX1093" s="112"/>
      <c r="AY1093" s="112">
        <f>('[1]Contadores Por Turno 2026'!AD1095-'[1]Contadores Por Turno 2026'!AD1094)</f>
        <v>0</v>
      </c>
      <c r="AZ1093" s="112">
        <f>('[1]Contadores Por Turno 2026'!S1095-'[1]Contadores Por Turno 2026'!S1094)/1000</f>
        <v>0</v>
      </c>
      <c r="BA1093" s="225"/>
      <c r="BB1093" s="4"/>
    </row>
    <row r="1094" spans="1:54" ht="15.75" thickBot="1" x14ac:dyDescent="0.3">
      <c r="A1094" s="25">
        <f>+A1093+1</f>
        <v>46387</v>
      </c>
      <c r="B1094" s="26">
        <v>1</v>
      </c>
      <c r="C1094" s="26">
        <v>53</v>
      </c>
      <c r="D1094" s="26">
        <v>31</v>
      </c>
      <c r="E1094" s="26">
        <v>58.5</v>
      </c>
      <c r="F1094" s="26">
        <v>43.5</v>
      </c>
      <c r="G1094" s="26"/>
      <c r="H10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4" s="26">
        <f>('[1]Contadores Por Turno 2026'!C1096-'[1]Contadores Por Turno 2026'!C1095)*10</f>
        <v>0</v>
      </c>
      <c r="J1094" s="57">
        <f>Tabla1[[#This Row],[ENTRADA RO 1 (m3)]]</f>
        <v>0</v>
      </c>
      <c r="K1094" s="57">
        <f>Tabla1[[#This Row],[RECHAZO ETAPA 1 (m3)]]</f>
        <v>0</v>
      </c>
      <c r="L1094" s="57">
        <f>Tabla1[[#This Row],[PERMEADO ETAPA 1  (m3)]]</f>
        <v>0</v>
      </c>
      <c r="M1094" s="56" t="e">
        <f>1-(Tabla1[[#This Row],[VOLUMEN ENVIADO A RO (m3)]]-Tabla1[[#This Row],[VOLUMEN ENVIADO PERMEADO RO (m3)]])/Tabla1[[#This Row],[VOLUMEN ENVIADO A RO (m3)]]</f>
        <v>#DIV/0!</v>
      </c>
      <c r="N1094" s="57">
        <f>('[1]Contadores Por Turno 2026'!N1096-'[1]Contadores Por Turno 2026'!N1095)/1000</f>
        <v>0</v>
      </c>
      <c r="O1094" s="57">
        <f>('[1]Contadores Por Turno 2026'!O1096-'[1]Contadores Por Turno 2026'!O1095)</f>
        <v>0</v>
      </c>
      <c r="P1094" s="57">
        <f>+Tabla1[[#This Row],[ENTRADA RO 1 (m3)]]-Tabla1[[#This Row],[PERMEADO ETAPA 1  (m3)]]</f>
        <v>0</v>
      </c>
      <c r="Q1094" s="56" t="e">
        <f>1-(Tabla1[[#This Row],[VOLUMEN ENVIADO A RO (m3)]]-Tabla1[[#This Row],[VOLUMEN ENVIADO PERMEADO RO (m3)]])/Tabla1[[#This Row],[VOLUMEN ENVIADO A RO (m3)]]</f>
        <v>#DIV/0!</v>
      </c>
      <c r="R1094" s="57">
        <v>0</v>
      </c>
      <c r="S1094" s="57">
        <v>0</v>
      </c>
      <c r="T1094" s="57">
        <v>0</v>
      </c>
      <c r="U1094" s="56" t="s">
        <v>18</v>
      </c>
      <c r="V1094" s="57">
        <f>Tabla1[[#This Row],[VOLUMEN ENVIADO PERMEADO RO (m3)]]</f>
        <v>0</v>
      </c>
      <c r="W1094" s="101">
        <f>Tabla1[[#This Row],[TOTAL CONSUMO AGUA LIMPIA PRODUCCIÓN (m3)]]+Tabla1[[#This Row],[TOTAL CONSUMO AGUA RECHAZO PRODUCCIÓN (m3)]]</f>
        <v>-15</v>
      </c>
      <c r="X1094" s="101">
        <f>+Tabla1[[#This Row],[PERMEADO ETAPA 1  (m3)]]+Tabla1[[#This Row],[VOLUMEN  PTAP POTABLE (m3)2]]+Tabla1[[#This Row],[VOLUMEN CONSUMO ACUEDUCTO (m3)]]+Tabla1[[#This Row],[VOLUMEN CONSUMO CARROTANQUES (m3)]]</f>
        <v>-15</v>
      </c>
      <c r="Y1094" s="101">
        <v>0</v>
      </c>
      <c r="Z1094" s="101">
        <v>165</v>
      </c>
      <c r="AA1094" s="101">
        <f>+Tabla1[[#This Row],[VOLUMEN CONSUMO AGUA LIMPIA TINTORERIA (m3)]]</f>
        <v>-15</v>
      </c>
      <c r="AB1094" s="104">
        <f>Tabla1[[#This Row],[VOLUMEN CONSUMO AGUA LIMPIA TINTORERIA (m3)]]/Tabla1[[#This Row],[TOTAL CONSUMO AGUA PRODUCCIÓN (m3)]]</f>
        <v>1</v>
      </c>
      <c r="AC1094" s="101">
        <f>Tabla1[[#This Row],[TOTAL CONSUMO AGUA LIMPIA PRODUCCIÓN (m3)]]-Tabla1[[#This Row],[VOLUMEN CONSUMO AGUA LIMPIA LAVANDERIA (m3)]]</f>
        <v>-15</v>
      </c>
      <c r="AD1094" s="101">
        <v>0</v>
      </c>
      <c r="AE1094" s="105"/>
      <c r="AF1094" s="105">
        <v>65</v>
      </c>
      <c r="AG1094" s="105">
        <v>45</v>
      </c>
      <c r="AH1094" s="105">
        <f>Tabla1[[#This Row],[VOLUMEN CONSUMO AGUA LIMPIA LAVANDERIA (m3)]]</f>
        <v>0</v>
      </c>
      <c r="AI1094" s="104">
        <f>Tabla1[[#This Row],[VOLUMEN CONSUMO AGUA LIMPIA LAVANDERIA (m3)]]/Tabla1[[#This Row],[TOTAL CONSUMO AGUA PRODUCCIÓN (m3)]]</f>
        <v>0</v>
      </c>
      <c r="AJ1094" s="105">
        <f>'[1]Contadores Por Turno 2026'!D1096-'[1]Contadores Por Turno 2026'!D1095</f>
        <v>0</v>
      </c>
      <c r="AK1094" s="105">
        <v>0</v>
      </c>
      <c r="AL1094" s="105"/>
      <c r="AM1094" s="105">
        <v>19</v>
      </c>
      <c r="AN1094" s="105">
        <v>0</v>
      </c>
      <c r="AO1094" s="218">
        <f>'[1]Contadores Por Turno 2026'!R1096-'[1]Contadores Por Turno 2026'!R1095</f>
        <v>0</v>
      </c>
      <c r="AP1094" s="104">
        <v>5.8823529411764719E-2</v>
      </c>
      <c r="AQ1094" s="218">
        <v>0</v>
      </c>
      <c r="AR1094" s="218">
        <v>8</v>
      </c>
      <c r="AS1094" s="105">
        <f>'[1]Contadores Por Turno 2026'!L1096-'[1]Contadores Por Turno 2026'!L1095</f>
        <v>0</v>
      </c>
      <c r="AT1094" s="218">
        <v>0</v>
      </c>
      <c r="AU1094" s="102">
        <f>'[1]Contadores Por Turno 2026'!U1096-'[1]Contadores Por Turno 2026'!U1095</f>
        <v>0</v>
      </c>
      <c r="AV1094" s="102">
        <f>'[1]Contadores Por Turno 2026'!V1096-'[1]Contadores Por Turno 2026'!V1095</f>
        <v>0</v>
      </c>
      <c r="AW1094" s="102">
        <f>'[1]Contadores Por Turno 2026'!W1096-'[1]Contadores Por Turno 2026'!W1095</f>
        <v>0</v>
      </c>
      <c r="AX1094" s="102"/>
      <c r="AY1094" s="345">
        <f>('[1]Contadores Por Turno 2026'!AD1096-'[1]Contadores Por Turno 2026'!AD1095)</f>
        <v>0</v>
      </c>
      <c r="AZ1094" s="345">
        <f>('[1]Contadores Por Turno 2026'!S1096-'[1]Contadores Por Turno 2026'!S1095)/1000</f>
        <v>0</v>
      </c>
      <c r="BA1094" s="225"/>
      <c r="BB1094" s="4"/>
    </row>
    <row r="1095" spans="1:54" ht="15.75" thickBot="1" x14ac:dyDescent="0.3">
      <c r="A1095" s="23">
        <f>+A1094</f>
        <v>46387</v>
      </c>
      <c r="B1095" s="17">
        <v>2</v>
      </c>
      <c r="C1095" s="17">
        <v>53</v>
      </c>
      <c r="D1095" s="17">
        <v>31</v>
      </c>
      <c r="E1095" s="17">
        <v>0</v>
      </c>
      <c r="F1095" s="17">
        <v>0</v>
      </c>
      <c r="H109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5" s="17">
        <f>('[1]Contadores Por Turno 2026'!C1097-'[1]Contadores Por Turno 2026'!C1096)*10</f>
        <v>0</v>
      </c>
      <c r="J1095" s="59">
        <f>Tabla1[[#This Row],[ENTRADA RO 1 (m3)]]</f>
        <v>0</v>
      </c>
      <c r="K1095" s="59">
        <f>Tabla1[[#This Row],[RECHAZO ETAPA 1 (m3)]]</f>
        <v>0</v>
      </c>
      <c r="L1095" s="59">
        <f>Tabla1[[#This Row],[PERMEADO ETAPA 1  (m3)]]</f>
        <v>0</v>
      </c>
      <c r="M1095" s="58" t="e">
        <f>1-(Tabla1[[#This Row],[VOLUMEN ENVIADO A RO (m3)]]-Tabla1[[#This Row],[VOLUMEN ENVIADO PERMEADO RO (m3)]])/Tabla1[[#This Row],[VOLUMEN ENVIADO A RO (m3)]]</f>
        <v>#DIV/0!</v>
      </c>
      <c r="N1095" s="59">
        <f>('[1]Contadores Por Turno 2026'!N1097-'[1]Contadores Por Turno 2026'!N1096)/1000</f>
        <v>0</v>
      </c>
      <c r="O1095" s="59">
        <f>('[1]Contadores Por Turno 2026'!O1097-'[1]Contadores Por Turno 2026'!O1096)</f>
        <v>0</v>
      </c>
      <c r="P1095" s="59">
        <f>+Tabla1[[#This Row],[ENTRADA RO 1 (m3)]]-Tabla1[[#This Row],[PERMEADO ETAPA 1  (m3)]]</f>
        <v>0</v>
      </c>
      <c r="Q1095" s="58" t="e">
        <f>1-(Tabla1[[#This Row],[VOLUMEN ENVIADO A RO (m3)]]-Tabla1[[#This Row],[VOLUMEN ENVIADO PERMEADO RO (m3)]])/Tabla1[[#This Row],[VOLUMEN ENVIADO A RO (m3)]]</f>
        <v>#DIV/0!</v>
      </c>
      <c r="R1095" s="59">
        <v>0</v>
      </c>
      <c r="S1095" s="59">
        <v>0</v>
      </c>
      <c r="T1095" s="59">
        <v>0</v>
      </c>
      <c r="U1095" s="58" t="s">
        <v>18</v>
      </c>
      <c r="V1095" s="59">
        <f>Tabla1[[#This Row],[VOLUMEN ENVIADO PERMEADO RO (m3)]]</f>
        <v>0</v>
      </c>
      <c r="W1095" s="106">
        <f>Tabla1[[#This Row],[TOTAL CONSUMO AGUA LIMPIA PRODUCCIÓN (m3)]]+Tabla1[[#This Row],[TOTAL CONSUMO AGUA RECHAZO PRODUCCIÓN (m3)]]</f>
        <v>0</v>
      </c>
      <c r="X1095" s="106">
        <f>+Tabla1[[#This Row],[PERMEADO ETAPA 1  (m3)]]+Tabla1[[#This Row],[VOLUMEN  PTAP POTABLE (m3)2]]+Tabla1[[#This Row],[VOLUMEN CONSUMO ACUEDUCTO (m3)]]+Tabla1[[#This Row],[VOLUMEN CONSUMO CARROTANQUES (m3)]]</f>
        <v>0</v>
      </c>
      <c r="Y1095" s="106">
        <v>0</v>
      </c>
      <c r="Z1095" s="106">
        <v>69</v>
      </c>
      <c r="AA1095" s="106">
        <f>+Tabla1[[#This Row],[VOLUMEN CONSUMO AGUA LIMPIA TINTORERIA (m3)]]</f>
        <v>0</v>
      </c>
      <c r="AB1095" s="104" t="e">
        <f>Tabla1[[#This Row],[VOLUMEN CONSUMO AGUA LIMPIA TINTORERIA (m3)]]/Tabla1[[#This Row],[TOTAL CONSUMO AGUA PRODUCCIÓN (m3)]]</f>
        <v>#DIV/0!</v>
      </c>
      <c r="AC1095" s="106">
        <f>Tabla1[[#This Row],[TOTAL CONSUMO AGUA LIMPIA PRODUCCIÓN (m3)]]-Tabla1[[#This Row],[VOLUMEN CONSUMO AGUA LIMPIA LAVANDERIA (m3)]]</f>
        <v>0</v>
      </c>
      <c r="AD1095" s="106">
        <v>0</v>
      </c>
      <c r="AE1095" s="110"/>
      <c r="AF1095" s="110">
        <v>65</v>
      </c>
      <c r="AG1095" s="110">
        <v>45</v>
      </c>
      <c r="AH1095" s="110">
        <f>Tabla1[[#This Row],[VOLUMEN CONSUMO AGUA LIMPIA LAVANDERIA (m3)]]</f>
        <v>0</v>
      </c>
      <c r="AI1095" s="104" t="e">
        <f>Tabla1[[#This Row],[VOLUMEN CONSUMO AGUA LIMPIA LAVANDERIA (m3)]]/Tabla1[[#This Row],[TOTAL CONSUMO AGUA PRODUCCIÓN (m3)]]</f>
        <v>#DIV/0!</v>
      </c>
      <c r="AJ1095" s="110">
        <f>'[1]Contadores Por Turno 2026'!D1097-'[1]Contadores Por Turno 2026'!D1096</f>
        <v>0</v>
      </c>
      <c r="AK1095" s="110">
        <v>0</v>
      </c>
      <c r="AL1095" s="110"/>
      <c r="AM1095" s="110">
        <v>19</v>
      </c>
      <c r="AN1095" s="110">
        <v>0</v>
      </c>
      <c r="AO1095" s="219">
        <f>'[1]Contadores Por Turno 2026'!R1097-'[1]Contadores Por Turno 2026'!R1096</f>
        <v>0</v>
      </c>
      <c r="AP1095" s="109">
        <v>6</v>
      </c>
      <c r="AQ1095" s="219">
        <v>0</v>
      </c>
      <c r="AR1095" s="219">
        <v>8</v>
      </c>
      <c r="AS1095" s="110">
        <f>'[1]Contadores Por Turno 2026'!L1097-'[1]Contadores Por Turno 2026'!L1096</f>
        <v>0</v>
      </c>
      <c r="AT1095" s="219">
        <v>-1</v>
      </c>
      <c r="AU1095" s="107">
        <f>'[1]Contadores Por Turno 2026'!U1097-'[1]Contadores Por Turno 2026'!U1096</f>
        <v>0</v>
      </c>
      <c r="AV1095" s="107">
        <f>'[1]Contadores Por Turno 2026'!V1097-'[1]Contadores Por Turno 2026'!V1096</f>
        <v>0</v>
      </c>
      <c r="AW1095" s="107">
        <f>'[1]Contadores Por Turno 2026'!W1097-'[1]Contadores Por Turno 2026'!W1096</f>
        <v>0</v>
      </c>
      <c r="AX1095" s="107"/>
      <c r="AY1095" s="346">
        <f>('[1]Contadores Por Turno 2026'!AD1097-'[1]Contadores Por Turno 2026'!AD1096)</f>
        <v>0</v>
      </c>
      <c r="AZ1095" s="346">
        <f>('[1]Contadores Por Turno 2026'!S1097-'[1]Contadores Por Turno 2026'!S1096)/1000</f>
        <v>0</v>
      </c>
      <c r="BA1095" s="225"/>
      <c r="BB1095" s="4"/>
    </row>
    <row r="1096" spans="1:54" ht="15.75" thickBot="1" x14ac:dyDescent="0.3">
      <c r="A1096" s="27">
        <f>+A1095</f>
        <v>46387</v>
      </c>
      <c r="B1096" s="28">
        <v>3</v>
      </c>
      <c r="C1096" s="28">
        <v>53</v>
      </c>
      <c r="D1096" s="28">
        <v>31</v>
      </c>
      <c r="E1096" s="28">
        <v>0</v>
      </c>
      <c r="F1096" s="28">
        <v>0</v>
      </c>
      <c r="G1096" s="28"/>
      <c r="H109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6" s="28">
        <f>('[1]Contadores Por Turno 2026'!C1098-'[1]Contadores Por Turno 2026'!C1097)*10</f>
        <v>0</v>
      </c>
      <c r="J1096" s="61">
        <f>Tabla1[[#This Row],[ENTRADA RO 1 (m3)]]</f>
        <v>0</v>
      </c>
      <c r="K1096" s="61">
        <f>Tabla1[[#This Row],[RECHAZO ETAPA 1 (m3)]]</f>
        <v>0</v>
      </c>
      <c r="L1096" s="61">
        <f>Tabla1[[#This Row],[PERMEADO ETAPA 1  (m3)]]</f>
        <v>0</v>
      </c>
      <c r="M1096" s="60" t="e">
        <f>1-(Tabla1[[#This Row],[VOLUMEN ENVIADO A RO (m3)]]-Tabla1[[#This Row],[VOLUMEN ENVIADO PERMEADO RO (m3)]])/Tabla1[[#This Row],[VOLUMEN ENVIADO A RO (m3)]]</f>
        <v>#DIV/0!</v>
      </c>
      <c r="N1096" s="61">
        <f>('[1]Contadores Por Turno 2026'!N1098-'[1]Contadores Por Turno 2026'!N1097)/1000</f>
        <v>0</v>
      </c>
      <c r="O1096" s="61">
        <f>('[1]Contadores Por Turno 2026'!O1098-'[1]Contadores Por Turno 2026'!O1097)</f>
        <v>0</v>
      </c>
      <c r="P1096" s="61">
        <f>+Tabla1[[#This Row],[ENTRADA RO 1 (m3)]]-Tabla1[[#This Row],[PERMEADO ETAPA 1  (m3)]]</f>
        <v>0</v>
      </c>
      <c r="Q1096" s="60" t="e">
        <f>1-(Tabla1[[#This Row],[VOLUMEN ENVIADO A RO (m3)]]-Tabla1[[#This Row],[VOLUMEN ENVIADO PERMEADO RO (m3)]])/Tabla1[[#This Row],[VOLUMEN ENVIADO A RO (m3)]]</f>
        <v>#DIV/0!</v>
      </c>
      <c r="R1096" s="61">
        <v>0</v>
      </c>
      <c r="S1096" s="61">
        <v>0</v>
      </c>
      <c r="T1096" s="61">
        <v>0</v>
      </c>
      <c r="U1096" s="60" t="s">
        <v>18</v>
      </c>
      <c r="V1096" s="61">
        <f>Tabla1[[#This Row],[VOLUMEN ENVIADO PERMEADO RO (m3)]]</f>
        <v>0</v>
      </c>
      <c r="W1096" s="111">
        <f>Tabla1[[#This Row],[TOTAL CONSUMO AGUA LIMPIA PRODUCCIÓN (m3)]]+Tabla1[[#This Row],[TOTAL CONSUMO AGUA RECHAZO PRODUCCIÓN (m3)]]</f>
        <v>0</v>
      </c>
      <c r="X1096" s="111">
        <f>+Tabla1[[#This Row],[PERMEADO ETAPA 1  (m3)]]+Tabla1[[#This Row],[VOLUMEN  PTAP POTABLE (m3)2]]+Tabla1[[#This Row],[VOLUMEN CONSUMO ACUEDUCTO (m3)]]+Tabla1[[#This Row],[VOLUMEN CONSUMO CARROTANQUES (m3)]]</f>
        <v>0</v>
      </c>
      <c r="Y1096" s="111">
        <v>0</v>
      </c>
      <c r="Z1096" s="111">
        <v>0</v>
      </c>
      <c r="AA1096" s="111">
        <f>+Tabla1[[#This Row],[VOLUMEN CONSUMO AGUA LIMPIA TINTORERIA (m3)]]</f>
        <v>0</v>
      </c>
      <c r="AB1096" s="104" t="e">
        <f>Tabla1[[#This Row],[VOLUMEN CONSUMO AGUA LIMPIA TINTORERIA (m3)]]/Tabla1[[#This Row],[TOTAL CONSUMO AGUA PRODUCCIÓN (m3)]]</f>
        <v>#DIV/0!</v>
      </c>
      <c r="AC1096" s="111">
        <f>Tabla1[[#This Row],[TOTAL CONSUMO AGUA LIMPIA PRODUCCIÓN (m3)]]-Tabla1[[#This Row],[VOLUMEN CONSUMO AGUA LIMPIA LAVANDERIA (m3)]]</f>
        <v>0</v>
      </c>
      <c r="AD1096" s="111">
        <v>0</v>
      </c>
      <c r="AE1096" s="115"/>
      <c r="AF1096" s="115">
        <v>65</v>
      </c>
      <c r="AG1096" s="115">
        <v>45</v>
      </c>
      <c r="AH1096" s="115">
        <f>Tabla1[[#This Row],[VOLUMEN CONSUMO AGUA LIMPIA LAVANDERIA (m3)]]</f>
        <v>0</v>
      </c>
      <c r="AI1096" s="104" t="e">
        <f>Tabla1[[#This Row],[VOLUMEN CONSUMO AGUA LIMPIA LAVANDERIA (m3)]]/Tabla1[[#This Row],[TOTAL CONSUMO AGUA PRODUCCIÓN (m3)]]</f>
        <v>#DIV/0!</v>
      </c>
      <c r="AJ1096" s="115">
        <f>'[1]Contadores Por Turno 2026'!D1098-'[1]Contadores Por Turno 2026'!D1097</f>
        <v>0</v>
      </c>
      <c r="AK1096" s="115">
        <v>0</v>
      </c>
      <c r="AL1096" s="115"/>
      <c r="AM1096" s="115">
        <v>19</v>
      </c>
      <c r="AN1096" s="115">
        <v>0</v>
      </c>
      <c r="AO1096" s="220">
        <f>'[1]Contadores Por Turno 2026'!R1098-'[1]Contadores Por Turno 2026'!R1097</f>
        <v>0</v>
      </c>
      <c r="AP1096" s="114" t="s">
        <v>18</v>
      </c>
      <c r="AQ1096" s="220">
        <v>0</v>
      </c>
      <c r="AR1096" s="220">
        <v>8</v>
      </c>
      <c r="AS1096" s="115">
        <f>'[1]Contadores Por Turno 2026'!L1098-'[1]Contadores Por Turno 2026'!L1097</f>
        <v>0</v>
      </c>
      <c r="AT1096" s="220">
        <v>0</v>
      </c>
      <c r="AU1096" s="112">
        <f>'[1]Contadores Por Turno 2026'!U1098-'[1]Contadores Por Turno 2026'!U1097</f>
        <v>0</v>
      </c>
      <c r="AV1096" s="112">
        <f>'[1]Contadores Por Turno 2026'!V1098-'[1]Contadores Por Turno 2026'!V1097</f>
        <v>0</v>
      </c>
      <c r="AW1096" s="112">
        <f>'[1]Contadores Por Turno 2026'!W1098-'[1]Contadores Por Turno 2026'!W1097</f>
        <v>0</v>
      </c>
      <c r="AX1096" s="112"/>
      <c r="AY1096" s="112">
        <f>('[1]Contadores Por Turno 2026'!AD1098-'[1]Contadores Por Turno 2026'!AD1097)</f>
        <v>0</v>
      </c>
      <c r="AZ1096" s="112">
        <f>('[1]Contadores Por Turno 2026'!S1098-'[1]Contadores Por Turno 2026'!S1097)/1000</f>
        <v>0</v>
      </c>
      <c r="BA1096" s="225"/>
      <c r="BB1096" s="4"/>
    </row>
  </sheetData>
  <phoneticPr fontId="4" type="noConversion"/>
  <conditionalFormatting sqref="W1:Z223 W224:Y226 W227:Z229 W230:Y232 W233:Z238 W239:Y241 W242:Z244 W245:Y250 W251:Z311 W312:Y312 W313:Z104857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421-B560-4723-8427-081D9D6F8401}">
  <sheetPr codeName="Hoja9">
    <tabColor theme="9" tint="0.59999389629810485"/>
  </sheetPr>
  <dimension ref="A1:BL499"/>
  <sheetViews>
    <sheetView topLeftCell="A4" zoomScale="40" zoomScaleNormal="40" workbookViewId="0">
      <pane xSplit="1" ySplit="1" topLeftCell="B48" activePane="bottomRight" state="frozen"/>
      <selection activeCell="A4" sqref="A4"/>
      <selection pane="topRight" activeCell="B4" sqref="B4"/>
      <selection pane="bottomLeft" activeCell="A5" sqref="A5"/>
      <selection pane="bottomRight" activeCell="AI5" sqref="AI5:AJ17"/>
    </sheetView>
  </sheetViews>
  <sheetFormatPr baseColWidth="10" defaultRowHeight="15" x14ac:dyDescent="0.25"/>
  <cols>
    <col min="1" max="1" width="42.140625" bestFit="1" customWidth="1"/>
    <col min="2" max="7" width="17.85546875" style="31" customWidth="1"/>
    <col min="8" max="8" width="17.85546875" style="42" customWidth="1"/>
    <col min="9" max="9" width="17.85546875" style="45" customWidth="1"/>
    <col min="10" max="11" width="17.85546875" style="31" customWidth="1"/>
    <col min="12" max="12" width="15.42578125" style="31" bestFit="1" customWidth="1"/>
    <col min="13" max="13" width="16" style="42" bestFit="1" customWidth="1"/>
    <col min="14" max="14" width="16" style="46" bestFit="1" customWidth="1"/>
    <col min="15" max="15" width="16" style="31" bestFit="1" customWidth="1"/>
    <col min="16" max="16" width="15.5703125" style="64" bestFit="1" customWidth="1"/>
    <col min="17" max="17" width="16" style="31" bestFit="1" customWidth="1"/>
    <col min="18" max="18" width="15.5703125" style="31" bestFit="1" customWidth="1"/>
    <col min="19" max="19" width="16" style="42" bestFit="1" customWidth="1"/>
    <col min="20" max="20" width="16" style="65" bestFit="1" customWidth="1"/>
    <col min="21" max="21" width="16.42578125" style="42" bestFit="1" customWidth="1"/>
    <col min="22" max="22" width="17.85546875" style="46" bestFit="1" customWidth="1"/>
    <col min="23" max="28" width="16.42578125" bestFit="1" customWidth="1"/>
    <col min="29" max="31" width="16.42578125" customWidth="1"/>
    <col min="32" max="32" width="15.5703125" bestFit="1" customWidth="1"/>
    <col min="33" max="34" width="19" customWidth="1"/>
    <col min="35" max="35" width="43.42578125" customWidth="1"/>
    <col min="36" max="36" width="19.42578125" customWidth="1"/>
    <col min="37" max="37" width="16.140625" customWidth="1"/>
    <col min="38" max="38" width="16.5703125" bestFit="1" customWidth="1"/>
    <col min="39" max="39" width="45.85546875" customWidth="1"/>
    <col min="40" max="40" width="38.5703125" bestFit="1" customWidth="1"/>
    <col min="41" max="41" width="33.5703125" bestFit="1" customWidth="1"/>
    <col min="42" max="42" width="22.85546875" customWidth="1"/>
    <col min="43" max="43" width="21.85546875" bestFit="1" customWidth="1"/>
    <col min="44" max="44" width="23.42578125" customWidth="1"/>
    <col min="45" max="45" width="16.140625" customWidth="1"/>
    <col min="46" max="46" width="53.42578125" customWidth="1"/>
    <col min="47" max="47" width="10.5703125" customWidth="1"/>
    <col min="48" max="50" width="19.85546875" customWidth="1"/>
    <col min="51" max="51" width="16.140625" customWidth="1"/>
    <col min="52" max="67" width="3" bestFit="1" customWidth="1"/>
    <col min="68" max="68" width="10.5703125" bestFit="1" customWidth="1"/>
    <col min="69" max="75" width="5" bestFit="1" customWidth="1"/>
    <col min="76" max="76" width="4" bestFit="1" customWidth="1"/>
    <col min="77" max="88" width="5" bestFit="1" customWidth="1"/>
    <col min="89" max="89" width="4" bestFit="1" customWidth="1"/>
    <col min="90" max="91" width="5" bestFit="1" customWidth="1"/>
    <col min="92" max="94" width="4" bestFit="1" customWidth="1"/>
    <col min="95" max="95" width="5" bestFit="1" customWidth="1"/>
    <col min="96" max="97" width="4" bestFit="1" customWidth="1"/>
    <col min="98" max="98" width="5" bestFit="1" customWidth="1"/>
    <col min="99" max="99" width="4" bestFit="1" customWidth="1"/>
    <col min="100" max="100" width="11.140625" bestFit="1" customWidth="1"/>
    <col min="101" max="107" width="5" bestFit="1" customWidth="1"/>
    <col min="108" max="108" width="4" bestFit="1" customWidth="1"/>
    <col min="109" max="120" width="5" bestFit="1" customWidth="1"/>
    <col min="121" max="121" width="4" bestFit="1" customWidth="1"/>
    <col min="122" max="123" width="5" bestFit="1" customWidth="1"/>
    <col min="124" max="126" width="4" bestFit="1" customWidth="1"/>
    <col min="127" max="127" width="5" bestFit="1" customWidth="1"/>
    <col min="128" max="129" width="4" bestFit="1" customWidth="1"/>
    <col min="130" max="130" width="5" bestFit="1" customWidth="1"/>
    <col min="131" max="131" width="4" bestFit="1" customWidth="1"/>
    <col min="132" max="132" width="11" bestFit="1" customWidth="1"/>
    <col min="133" max="133" width="6.5703125" bestFit="1" customWidth="1"/>
    <col min="134" max="137" width="4" bestFit="1" customWidth="1"/>
    <col min="138" max="138" width="5" bestFit="1" customWidth="1"/>
    <col min="139" max="147" width="4" bestFit="1" customWidth="1"/>
    <col min="148" max="148" width="5" bestFit="1" customWidth="1"/>
    <col min="149" max="157" width="4" bestFit="1" customWidth="1"/>
    <col min="158" max="158" width="3" bestFit="1" customWidth="1"/>
    <col min="159" max="160" width="4" bestFit="1" customWidth="1"/>
    <col min="161" max="161" width="3" bestFit="1" customWidth="1"/>
    <col min="162" max="163" width="4" bestFit="1" customWidth="1"/>
    <col min="164" max="164" width="11.140625" bestFit="1" customWidth="1"/>
    <col min="165" max="165" width="6.5703125" bestFit="1" customWidth="1"/>
    <col min="166" max="166" width="4" bestFit="1" customWidth="1"/>
    <col min="167" max="167" width="3" bestFit="1" customWidth="1"/>
    <col min="168" max="171" width="4" bestFit="1" customWidth="1"/>
    <col min="172" max="172" width="3" bestFit="1" customWidth="1"/>
    <col min="173" max="178" width="4" bestFit="1" customWidth="1"/>
    <col min="179" max="179" width="3" bestFit="1" customWidth="1"/>
    <col min="180" max="184" width="4" bestFit="1" customWidth="1"/>
    <col min="185" max="186" width="3" bestFit="1" customWidth="1"/>
    <col min="187" max="187" width="4" bestFit="1" customWidth="1"/>
    <col min="188" max="195" width="3" bestFit="1" customWidth="1"/>
    <col min="196" max="196" width="11.140625" bestFit="1" customWidth="1"/>
    <col min="197" max="197" width="6.5703125" bestFit="1" customWidth="1"/>
    <col min="198" max="219" width="4" bestFit="1" customWidth="1"/>
    <col min="220" max="220" width="3" bestFit="1" customWidth="1"/>
    <col min="221" max="221" width="4" bestFit="1" customWidth="1"/>
    <col min="222" max="222" width="3" bestFit="1" customWidth="1"/>
    <col min="223" max="224" width="4" bestFit="1" customWidth="1"/>
    <col min="225" max="225" width="3" bestFit="1" customWidth="1"/>
    <col min="226" max="227" width="4" bestFit="1" customWidth="1"/>
    <col min="228" max="253" width="11.42578125" bestFit="1" customWidth="1"/>
    <col min="254" max="254" width="8.42578125" bestFit="1" customWidth="1"/>
    <col min="255" max="258" width="11.42578125" bestFit="1" customWidth="1"/>
    <col min="259" max="259" width="5.42578125" bestFit="1" customWidth="1"/>
    <col min="260" max="260" width="10.5703125" bestFit="1" customWidth="1"/>
    <col min="261" max="261" width="6.5703125" bestFit="1" customWidth="1"/>
    <col min="262" max="280" width="5" bestFit="1" customWidth="1"/>
    <col min="281" max="281" width="4" bestFit="1" customWidth="1"/>
    <col min="282" max="283" width="5" bestFit="1" customWidth="1"/>
    <col min="284" max="286" width="4" bestFit="1" customWidth="1"/>
    <col min="287" max="288" width="5" bestFit="1" customWidth="1"/>
    <col min="289" max="289" width="4" bestFit="1" customWidth="1"/>
    <col min="290" max="290" width="5" bestFit="1" customWidth="1"/>
    <col min="291" max="291" width="4" bestFit="1" customWidth="1"/>
    <col min="292" max="292" width="10.5703125" bestFit="1" customWidth="1"/>
    <col min="293" max="293" width="6.5703125" bestFit="1" customWidth="1"/>
    <col min="294" max="312" width="5" bestFit="1" customWidth="1"/>
    <col min="313" max="313" width="4" bestFit="1" customWidth="1"/>
    <col min="314" max="315" width="5" bestFit="1" customWidth="1"/>
    <col min="316" max="318" width="4" bestFit="1" customWidth="1"/>
    <col min="319" max="320" width="5" bestFit="1" customWidth="1"/>
    <col min="321" max="321" width="4" bestFit="1" customWidth="1"/>
    <col min="322" max="322" width="5" bestFit="1" customWidth="1"/>
    <col min="323" max="323" width="4" bestFit="1" customWidth="1"/>
    <col min="324" max="324" width="10.5703125" bestFit="1" customWidth="1"/>
    <col min="325" max="326" width="4" bestFit="1" customWidth="1"/>
    <col min="327" max="327" width="3" bestFit="1" customWidth="1"/>
    <col min="328" max="331" width="4" bestFit="1" customWidth="1"/>
    <col min="332" max="333" width="3" bestFit="1" customWidth="1"/>
    <col min="334" max="337" width="4" bestFit="1" customWidth="1"/>
    <col min="338" max="339" width="3" bestFit="1" customWidth="1"/>
    <col min="340" max="344" width="4" bestFit="1" customWidth="1"/>
    <col min="345" max="346" width="3" bestFit="1" customWidth="1"/>
    <col min="347" max="347" width="4" bestFit="1" customWidth="1"/>
    <col min="348" max="355" width="3" bestFit="1" customWidth="1"/>
    <col min="356" max="356" width="11.140625" bestFit="1" customWidth="1"/>
    <col min="357" max="357" width="6.5703125" bestFit="1" customWidth="1"/>
    <col min="358" max="358" width="6" bestFit="1" customWidth="1"/>
    <col min="359" max="363" width="5" bestFit="1" customWidth="1"/>
    <col min="364" max="364" width="4" bestFit="1" customWidth="1"/>
    <col min="365" max="372" width="5" bestFit="1" customWidth="1"/>
    <col min="373" max="373" width="8.42578125" bestFit="1" customWidth="1"/>
    <col min="374" max="374" width="6.42578125" bestFit="1" customWidth="1"/>
    <col min="375" max="375" width="5" bestFit="1" customWidth="1"/>
    <col min="376" max="376" width="7.5703125" bestFit="1" customWidth="1"/>
    <col min="377" max="377" width="4" bestFit="1" customWidth="1"/>
    <col min="378" max="379" width="5" bestFit="1" customWidth="1"/>
    <col min="380" max="381" width="4" bestFit="1" customWidth="1"/>
    <col min="382" max="382" width="3" bestFit="1" customWidth="1"/>
    <col min="383" max="383" width="5" bestFit="1" customWidth="1"/>
    <col min="384" max="385" width="4" bestFit="1" customWidth="1"/>
    <col min="386" max="386" width="5" bestFit="1" customWidth="1"/>
    <col min="387" max="387" width="4" bestFit="1" customWidth="1"/>
    <col min="388" max="388" width="10.5703125" bestFit="1" customWidth="1"/>
    <col min="389" max="389" width="12.42578125" bestFit="1" customWidth="1"/>
    <col min="390" max="407" width="11.42578125" bestFit="1" customWidth="1"/>
    <col min="408" max="408" width="12.42578125" bestFit="1" customWidth="1"/>
    <col min="409" max="413" width="11.42578125" bestFit="1" customWidth="1"/>
    <col min="414" max="414" width="12.42578125" bestFit="1" customWidth="1"/>
    <col min="415" max="419" width="11.42578125" bestFit="1" customWidth="1"/>
    <col min="420" max="420" width="11.140625" bestFit="1" customWidth="1"/>
    <col min="421" max="421" width="6.5703125" bestFit="1" customWidth="1"/>
    <col min="422" max="422" width="6" bestFit="1" customWidth="1"/>
    <col min="423" max="427" width="5" bestFit="1" customWidth="1"/>
    <col min="428" max="428" width="4" bestFit="1" customWidth="1"/>
    <col min="429" max="436" width="5" bestFit="1" customWidth="1"/>
    <col min="437" max="437" width="8.42578125" bestFit="1" customWidth="1"/>
    <col min="438" max="438" width="6.42578125" bestFit="1" customWidth="1"/>
    <col min="439" max="439" width="5" bestFit="1" customWidth="1"/>
    <col min="440" max="440" width="7.5703125" bestFit="1" customWidth="1"/>
    <col min="441" max="441" width="4" bestFit="1" customWidth="1"/>
    <col min="442" max="443" width="5" bestFit="1" customWidth="1"/>
    <col min="444" max="445" width="4" bestFit="1" customWidth="1"/>
    <col min="446" max="446" width="3" bestFit="1" customWidth="1"/>
    <col min="447" max="447" width="5" bestFit="1" customWidth="1"/>
    <col min="448" max="451" width="4" bestFit="1" customWidth="1"/>
    <col min="452" max="452" width="10.5703125" bestFit="1" customWidth="1"/>
    <col min="453" max="454" width="4" bestFit="1" customWidth="1"/>
    <col min="455" max="455" width="3" bestFit="1" customWidth="1"/>
    <col min="456" max="459" width="4" bestFit="1" customWidth="1"/>
    <col min="460" max="461" width="3" bestFit="1" customWidth="1"/>
    <col min="462" max="464" width="4" bestFit="1" customWidth="1"/>
    <col min="465" max="467" width="3" bestFit="1" customWidth="1"/>
    <col min="468" max="468" width="4" bestFit="1" customWidth="1"/>
    <col min="469" max="469" width="3.5703125" bestFit="1" customWidth="1"/>
    <col min="470" max="471" width="4" bestFit="1" customWidth="1"/>
    <col min="472" max="483" width="3" bestFit="1" customWidth="1"/>
    <col min="484" max="484" width="11.140625" bestFit="1" customWidth="1"/>
    <col min="485" max="486" width="5" bestFit="1" customWidth="1"/>
    <col min="487" max="489" width="4" bestFit="1" customWidth="1"/>
    <col min="490" max="491" width="5" bestFit="1" customWidth="1"/>
    <col min="492" max="494" width="4" bestFit="1" customWidth="1"/>
    <col min="495" max="496" width="5" bestFit="1" customWidth="1"/>
    <col min="497" max="501" width="4" bestFit="1" customWidth="1"/>
    <col min="502" max="502" width="5" bestFit="1" customWidth="1"/>
    <col min="503" max="515" width="4" bestFit="1" customWidth="1"/>
    <col min="516" max="516" width="11.140625" bestFit="1" customWidth="1"/>
    <col min="517" max="518" width="5" bestFit="1" customWidth="1"/>
    <col min="519" max="521" width="4" bestFit="1" customWidth="1"/>
    <col min="522" max="523" width="5" bestFit="1" customWidth="1"/>
    <col min="524" max="526" width="4" bestFit="1" customWidth="1"/>
    <col min="527" max="528" width="5" bestFit="1" customWidth="1"/>
    <col min="529" max="547" width="4" bestFit="1" customWidth="1"/>
    <col min="548" max="579" width="11.42578125" bestFit="1" customWidth="1"/>
    <col min="580" max="580" width="11.140625" bestFit="1" customWidth="1"/>
    <col min="581" max="581" width="6" bestFit="1" customWidth="1"/>
    <col min="582" max="582" width="6.5703125" bestFit="1" customWidth="1"/>
    <col min="583" max="584" width="3" bestFit="1" customWidth="1"/>
    <col min="585" max="587" width="4" bestFit="1" customWidth="1"/>
    <col min="588" max="588" width="3" bestFit="1" customWidth="1"/>
    <col min="589" max="592" width="4" bestFit="1" customWidth="1"/>
    <col min="593" max="593" width="3.5703125" bestFit="1" customWidth="1"/>
    <col min="594" max="595" width="3" bestFit="1" customWidth="1"/>
    <col min="596" max="596" width="4" bestFit="1" customWidth="1"/>
    <col min="597" max="597" width="9.42578125" bestFit="1" customWidth="1"/>
    <col min="598" max="598" width="5.42578125" bestFit="1" customWidth="1"/>
    <col min="599" max="599" width="3" bestFit="1" customWidth="1"/>
    <col min="600" max="600" width="7" bestFit="1" customWidth="1"/>
    <col min="601" max="602" width="3" bestFit="1" customWidth="1"/>
    <col min="603" max="603" width="4" bestFit="1" customWidth="1"/>
    <col min="604" max="611" width="3" bestFit="1" customWidth="1"/>
    <col min="612" max="613" width="11.42578125" bestFit="1" customWidth="1"/>
    <col min="614" max="614" width="12.42578125" bestFit="1" customWidth="1"/>
    <col min="615" max="624" width="11.42578125" bestFit="1" customWidth="1"/>
    <col min="625" max="625" width="12.42578125" bestFit="1" customWidth="1"/>
    <col min="626" max="628" width="11.42578125" bestFit="1" customWidth="1"/>
    <col min="629" max="629" width="12.42578125" bestFit="1" customWidth="1"/>
    <col min="630" max="643" width="11.42578125" bestFit="1" customWidth="1"/>
    <col min="644" max="644" width="10.5703125" bestFit="1" customWidth="1"/>
    <col min="645" max="648" width="2" bestFit="1" customWidth="1"/>
    <col min="649" max="649" width="2.5703125" bestFit="1" customWidth="1"/>
    <col min="650" max="654" width="2" bestFit="1" customWidth="1"/>
    <col min="655" max="659" width="3" bestFit="1" customWidth="1"/>
    <col min="660" max="660" width="4.5703125" bestFit="1" customWidth="1"/>
    <col min="661" max="668" width="3" bestFit="1" customWidth="1"/>
    <col min="669" max="669" width="4" bestFit="1" customWidth="1"/>
    <col min="670" max="675" width="3" bestFit="1" customWidth="1"/>
    <col min="676" max="676" width="48.5703125" bestFit="1" customWidth="1"/>
    <col min="677" max="677" width="44.42578125" bestFit="1" customWidth="1"/>
    <col min="678" max="678" width="41.85546875" bestFit="1" customWidth="1"/>
    <col min="679" max="679" width="53.5703125" bestFit="1" customWidth="1"/>
    <col min="680" max="680" width="35" bestFit="1" customWidth="1"/>
    <col min="681" max="681" width="38.5703125" bestFit="1" customWidth="1"/>
    <col min="682" max="682" width="43.5703125" bestFit="1" customWidth="1"/>
    <col min="683" max="683" width="21.5703125" bestFit="1" customWidth="1"/>
    <col min="684" max="684" width="45.85546875" bestFit="1" customWidth="1"/>
    <col min="685" max="685" width="52.85546875" bestFit="1" customWidth="1"/>
    <col min="686" max="686" width="54.85546875" bestFit="1" customWidth="1"/>
    <col min="687" max="687" width="38.42578125" bestFit="1" customWidth="1"/>
    <col min="688" max="688" width="35.85546875" bestFit="1" customWidth="1"/>
    <col min="689" max="689" width="55.42578125" bestFit="1" customWidth="1"/>
    <col min="690" max="691" width="47.42578125" bestFit="1" customWidth="1"/>
    <col min="692" max="692" width="56.42578125" bestFit="1" customWidth="1"/>
    <col min="693" max="693" width="37.42578125" bestFit="1" customWidth="1"/>
    <col min="694" max="694" width="37.140625" bestFit="1" customWidth="1"/>
    <col min="695" max="695" width="42.140625" bestFit="1" customWidth="1"/>
    <col min="696" max="696" width="40.5703125" bestFit="1" customWidth="1"/>
  </cols>
  <sheetData>
    <row r="1" spans="1:64" x14ac:dyDescent="0.25">
      <c r="B1"/>
      <c r="C1" s="41"/>
    </row>
    <row r="2" spans="1:64" x14ac:dyDescent="0.25">
      <c r="A2" s="9" t="s">
        <v>37</v>
      </c>
      <c r="B2" t="s">
        <v>435</v>
      </c>
    </row>
    <row r="3" spans="1:64" x14ac:dyDescent="0.25">
      <c r="AL3" s="9" t="s">
        <v>38</v>
      </c>
      <c r="AM3" t="s">
        <v>24</v>
      </c>
    </row>
    <row r="4" spans="1:64" s="43" customFormat="1" ht="16.5" thickBot="1" x14ac:dyDescent="0.3">
      <c r="A4"/>
      <c r="B4" s="9" t="s">
        <v>137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29"/>
      <c r="AJ4" s="29"/>
      <c r="AK4"/>
      <c r="AL4"/>
      <c r="AM4"/>
      <c r="AN4"/>
      <c r="AO4"/>
      <c r="AP4"/>
      <c r="AQ4"/>
      <c r="AR4"/>
      <c r="AS4" s="6"/>
      <c r="AT4" s="535" t="s">
        <v>204</v>
      </c>
      <c r="AU4" s="535"/>
      <c r="AV4" s="6"/>
      <c r="AW4" s="6"/>
      <c r="AX4" s="6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6.5" customHeight="1" thickBot="1" x14ac:dyDescent="0.3">
      <c r="A5" s="9" t="s">
        <v>138</v>
      </c>
      <c r="B5" s="38">
        <v>46143</v>
      </c>
      <c r="C5" s="38">
        <v>46144</v>
      </c>
      <c r="D5" s="38">
        <v>46145</v>
      </c>
      <c r="E5" s="38">
        <v>46146</v>
      </c>
      <c r="F5" s="38">
        <v>46147</v>
      </c>
      <c r="G5" s="38">
        <v>46148</v>
      </c>
      <c r="H5" s="38">
        <v>46149</v>
      </c>
      <c r="I5" s="38">
        <v>46150</v>
      </c>
      <c r="J5" s="38">
        <v>46151</v>
      </c>
      <c r="K5" s="38">
        <v>46152</v>
      </c>
      <c r="L5" s="38">
        <v>46153</v>
      </c>
      <c r="M5" s="38">
        <v>46154</v>
      </c>
      <c r="N5" s="38">
        <v>46155</v>
      </c>
      <c r="O5" s="38">
        <v>46156</v>
      </c>
      <c r="P5" s="38">
        <v>46157</v>
      </c>
      <c r="Q5" s="38">
        <v>46158</v>
      </c>
      <c r="R5" s="38">
        <v>46159</v>
      </c>
      <c r="S5" s="38">
        <v>46160</v>
      </c>
      <c r="T5" t="s">
        <v>2</v>
      </c>
      <c r="U5"/>
      <c r="V5"/>
      <c r="AI5" s="533" t="s">
        <v>138</v>
      </c>
      <c r="AJ5" s="534"/>
      <c r="AL5" s="9" t="s">
        <v>0</v>
      </c>
      <c r="AM5" t="s">
        <v>238</v>
      </c>
      <c r="AN5" t="s">
        <v>225</v>
      </c>
      <c r="AO5" t="s">
        <v>239</v>
      </c>
      <c r="AP5" t="s">
        <v>236</v>
      </c>
      <c r="AQ5" t="s">
        <v>237</v>
      </c>
      <c r="AR5" t="s">
        <v>156</v>
      </c>
      <c r="AS5" s="6"/>
      <c r="AT5" s="293" t="s">
        <v>197</v>
      </c>
      <c r="AU5" s="294">
        <f>AJ9</f>
        <v>0.73374963754767653</v>
      </c>
      <c r="AV5" s="6"/>
      <c r="AW5" s="6"/>
      <c r="AX5" s="6"/>
    </row>
    <row r="6" spans="1:64" ht="16.5" customHeight="1" x14ac:dyDescent="0.25">
      <c r="A6" s="166" t="s">
        <v>19</v>
      </c>
      <c r="B6" s="376">
        <v>173.374</v>
      </c>
      <c r="C6" s="377">
        <v>0</v>
      </c>
      <c r="D6" s="377">
        <v>0</v>
      </c>
      <c r="E6" s="377">
        <v>499.72900000000004</v>
      </c>
      <c r="F6" s="377">
        <v>735.53100000000006</v>
      </c>
      <c r="G6" s="377">
        <v>786.19799999999998</v>
      </c>
      <c r="H6" s="377">
        <v>780.41599999999994</v>
      </c>
      <c r="I6" s="377">
        <v>790.18899999999996</v>
      </c>
      <c r="J6" s="377">
        <v>602.11599999999999</v>
      </c>
      <c r="K6" s="377">
        <v>0</v>
      </c>
      <c r="L6" s="377">
        <v>605.15200000000004</v>
      </c>
      <c r="M6" s="377">
        <v>807.66699999999992</v>
      </c>
      <c r="N6" s="377">
        <v>758.05199999999991</v>
      </c>
      <c r="O6" s="377">
        <v>840.42100000000005</v>
      </c>
      <c r="P6" s="377">
        <v>736.63599999999997</v>
      </c>
      <c r="Q6" s="377">
        <v>717.86099999999999</v>
      </c>
      <c r="R6" s="377">
        <v>0</v>
      </c>
      <c r="S6" s="377">
        <v>267.85500000000002</v>
      </c>
      <c r="T6" s="378">
        <v>9101.1970000000001</v>
      </c>
      <c r="U6"/>
      <c r="V6"/>
      <c r="AH6" s="234"/>
      <c r="AI6" s="323" t="s">
        <v>224</v>
      </c>
      <c r="AJ6" s="324">
        <f>+GETPIVOTDATA("VOLUMEN INGRESO TOTAL RO (m3)",$AL$5)</f>
        <v>9101.1970000000001</v>
      </c>
      <c r="AL6" s="3">
        <v>1</v>
      </c>
      <c r="AM6" s="305">
        <v>173.374</v>
      </c>
      <c r="AN6" s="305">
        <v>139</v>
      </c>
      <c r="AO6" s="305">
        <v>34.373999999999995</v>
      </c>
      <c r="AP6" s="190">
        <v>0.80173497756295642</v>
      </c>
      <c r="AQ6" s="190">
        <v>0.80173497756295642</v>
      </c>
      <c r="AR6" s="190">
        <v>0</v>
      </c>
      <c r="AS6" s="6"/>
      <c r="AT6" s="293" t="s">
        <v>198</v>
      </c>
      <c r="AU6" s="295">
        <f>1/(1-AU5)</f>
        <v>3.7558634316566106</v>
      </c>
      <c r="AV6" s="6" t="s">
        <v>205</v>
      </c>
      <c r="AW6" s="6"/>
      <c r="AX6" s="6"/>
    </row>
    <row r="7" spans="1:64" ht="16.5" customHeight="1" x14ac:dyDescent="0.25">
      <c r="A7" s="167" t="s">
        <v>34</v>
      </c>
      <c r="B7" s="379">
        <v>139</v>
      </c>
      <c r="C7" s="488">
        <v>0</v>
      </c>
      <c r="D7" s="488">
        <v>0</v>
      </c>
      <c r="E7" s="488">
        <v>378</v>
      </c>
      <c r="F7" s="488">
        <v>573</v>
      </c>
      <c r="G7" s="488">
        <v>586</v>
      </c>
      <c r="H7" s="488">
        <v>576</v>
      </c>
      <c r="I7" s="488">
        <v>603</v>
      </c>
      <c r="J7" s="488">
        <v>437</v>
      </c>
      <c r="K7" s="488">
        <v>0</v>
      </c>
      <c r="L7" s="488">
        <v>436</v>
      </c>
      <c r="M7" s="488">
        <v>576</v>
      </c>
      <c r="N7" s="488">
        <v>556</v>
      </c>
      <c r="O7" s="488">
        <v>617</v>
      </c>
      <c r="P7" s="488">
        <v>530</v>
      </c>
      <c r="Q7" s="488">
        <v>469</v>
      </c>
      <c r="R7" s="488">
        <v>0</v>
      </c>
      <c r="S7" s="488">
        <v>202</v>
      </c>
      <c r="T7" s="380">
        <v>6678</v>
      </c>
      <c r="U7"/>
      <c r="V7"/>
      <c r="AH7" s="235"/>
      <c r="AI7" s="325" t="s">
        <v>225</v>
      </c>
      <c r="AJ7" s="326">
        <f>+GETPIVOTDATA("VOLUMEN PERMEADO RO (m3)",$AL$5)</f>
        <v>6678</v>
      </c>
      <c r="AL7" s="3">
        <v>2</v>
      </c>
      <c r="AM7" s="305">
        <v>0</v>
      </c>
      <c r="AN7" s="305">
        <v>0</v>
      </c>
      <c r="AO7" s="305">
        <v>0</v>
      </c>
      <c r="AP7" s="190">
        <v>0</v>
      </c>
      <c r="AQ7" s="190">
        <v>0</v>
      </c>
      <c r="AR7" s="190">
        <v>0</v>
      </c>
      <c r="AS7" s="6"/>
      <c r="AT7" s="293" t="s">
        <v>199</v>
      </c>
      <c r="AU7" s="294">
        <v>0.8</v>
      </c>
      <c r="AV7" s="6"/>
      <c r="AW7" s="6"/>
      <c r="AX7" s="6"/>
    </row>
    <row r="8" spans="1:64" ht="16.5" customHeight="1" x14ac:dyDescent="0.25">
      <c r="A8" s="167" t="s">
        <v>33</v>
      </c>
      <c r="B8" s="379">
        <v>34.373999999999995</v>
      </c>
      <c r="C8" s="488">
        <v>0</v>
      </c>
      <c r="D8" s="488">
        <v>0</v>
      </c>
      <c r="E8" s="488">
        <v>121.729</v>
      </c>
      <c r="F8" s="488">
        <v>162.53100000000003</v>
      </c>
      <c r="G8" s="488">
        <v>200.19800000000001</v>
      </c>
      <c r="H8" s="488">
        <v>204.41600000000003</v>
      </c>
      <c r="I8" s="488">
        <v>187.18899999999999</v>
      </c>
      <c r="J8" s="488">
        <v>165.11599999999999</v>
      </c>
      <c r="K8" s="488">
        <v>0</v>
      </c>
      <c r="L8" s="488">
        <v>169.15199999999999</v>
      </c>
      <c r="M8" s="488">
        <v>231.66699999999997</v>
      </c>
      <c r="N8" s="488">
        <v>202.05199999999996</v>
      </c>
      <c r="O8" s="488">
        <v>223.42099999999999</v>
      </c>
      <c r="P8" s="488">
        <v>206.636</v>
      </c>
      <c r="Q8" s="488">
        <v>248.86099999999996</v>
      </c>
      <c r="R8" s="488">
        <v>0</v>
      </c>
      <c r="S8" s="488">
        <v>65.85499999999999</v>
      </c>
      <c r="T8" s="380">
        <v>2423.1969999999997</v>
      </c>
      <c r="U8"/>
      <c r="V8"/>
      <c r="AH8" s="235"/>
      <c r="AI8" s="325" t="s">
        <v>226</v>
      </c>
      <c r="AJ8" s="326">
        <f>+GETPIVOTDATA("VOLUMEN RECHAZO RO (m3)",$AL$5)</f>
        <v>2423.1969999999997</v>
      </c>
      <c r="AK8" s="76">
        <f>AJ8-AJ16</f>
        <v>2423.1969999999997</v>
      </c>
      <c r="AL8" s="3">
        <v>3</v>
      </c>
      <c r="AM8" s="305">
        <v>0</v>
      </c>
      <c r="AN8" s="305">
        <v>0</v>
      </c>
      <c r="AO8" s="305">
        <v>0</v>
      </c>
      <c r="AP8" s="190">
        <v>0</v>
      </c>
      <c r="AQ8" s="190">
        <v>0</v>
      </c>
      <c r="AR8" s="190">
        <v>0</v>
      </c>
      <c r="AS8" s="6"/>
      <c r="AT8" s="293" t="s">
        <v>200</v>
      </c>
      <c r="AU8" s="296">
        <v>0.9</v>
      </c>
      <c r="AV8" s="6"/>
      <c r="AW8" s="6"/>
      <c r="AX8" s="6"/>
    </row>
    <row r="9" spans="1:64" ht="16.5" customHeight="1" thickBot="1" x14ac:dyDescent="0.3">
      <c r="A9" s="168" t="s">
        <v>153</v>
      </c>
      <c r="B9" s="383">
        <v>0.80173497756295642</v>
      </c>
      <c r="C9" s="172">
        <v>0</v>
      </c>
      <c r="D9" s="172">
        <v>0</v>
      </c>
      <c r="E9" s="172">
        <v>0.75640997420601963</v>
      </c>
      <c r="F9" s="172">
        <v>0.77902902800833673</v>
      </c>
      <c r="G9" s="172">
        <v>0.74535931152203394</v>
      </c>
      <c r="H9" s="172">
        <v>0.7380679022470068</v>
      </c>
      <c r="I9" s="172">
        <v>0.76310857275917532</v>
      </c>
      <c r="J9" s="172">
        <v>0.72577377116701769</v>
      </c>
      <c r="K9" s="172">
        <v>0</v>
      </c>
      <c r="L9" s="172">
        <v>0.72048014383163228</v>
      </c>
      <c r="M9" s="172">
        <v>0.71316520298588415</v>
      </c>
      <c r="N9" s="172">
        <v>0.73345891838554622</v>
      </c>
      <c r="O9" s="172">
        <v>0.73415585759994095</v>
      </c>
      <c r="P9" s="172">
        <v>0.71948696506822907</v>
      </c>
      <c r="Q9" s="172">
        <v>0.6533298229044342</v>
      </c>
      <c r="R9" s="172">
        <v>0</v>
      </c>
      <c r="S9" s="172">
        <v>0.75413936644826485</v>
      </c>
      <c r="T9" s="384">
        <v>0.73374963754767653</v>
      </c>
      <c r="U9"/>
      <c r="V9"/>
      <c r="AH9" s="172"/>
      <c r="AI9" s="327" t="s">
        <v>227</v>
      </c>
      <c r="AJ9" s="328">
        <f>+GETPIVOTDATA("%   EFICIENCIA GLOBAL RO ",$AL$5)</f>
        <v>0.73374963754767653</v>
      </c>
      <c r="AL9" s="3">
        <v>4</v>
      </c>
      <c r="AM9" s="305">
        <v>499.72900000000004</v>
      </c>
      <c r="AN9" s="305">
        <v>378</v>
      </c>
      <c r="AO9" s="305">
        <v>121.729</v>
      </c>
      <c r="AP9" s="190">
        <v>0.75640997420601963</v>
      </c>
      <c r="AQ9" s="190">
        <v>0.75640997420601963</v>
      </c>
      <c r="AR9" s="190">
        <v>0</v>
      </c>
      <c r="AS9" s="6"/>
      <c r="AT9" s="293" t="s">
        <v>206</v>
      </c>
      <c r="AU9" s="294">
        <v>0.04</v>
      </c>
      <c r="AV9" s="6"/>
      <c r="AW9" s="6"/>
      <c r="AX9" s="6"/>
    </row>
    <row r="10" spans="1:64" ht="16.5" customHeight="1" x14ac:dyDescent="0.25">
      <c r="A10" s="171" t="s">
        <v>152</v>
      </c>
      <c r="B10" s="381">
        <v>173.374</v>
      </c>
      <c r="C10" s="489">
        <v>0</v>
      </c>
      <c r="D10" s="489">
        <v>0</v>
      </c>
      <c r="E10" s="489">
        <v>499.72900000000004</v>
      </c>
      <c r="F10" s="489">
        <v>735.53100000000006</v>
      </c>
      <c r="G10" s="489">
        <v>786.19799999999998</v>
      </c>
      <c r="H10" s="489">
        <v>780.41599999999994</v>
      </c>
      <c r="I10" s="489">
        <v>790.18899999999996</v>
      </c>
      <c r="J10" s="489">
        <v>602.11599999999999</v>
      </c>
      <c r="K10" s="489">
        <v>0</v>
      </c>
      <c r="L10" s="489">
        <v>605.15200000000004</v>
      </c>
      <c r="M10" s="489">
        <v>807.66699999999992</v>
      </c>
      <c r="N10" s="489">
        <v>758.05199999999991</v>
      </c>
      <c r="O10" s="489">
        <v>840.42100000000005</v>
      </c>
      <c r="P10" s="489">
        <v>736.63599999999997</v>
      </c>
      <c r="Q10" s="489">
        <v>717.86099999999999</v>
      </c>
      <c r="R10" s="489">
        <v>0</v>
      </c>
      <c r="S10" s="489">
        <v>267.85500000000002</v>
      </c>
      <c r="T10" s="382">
        <v>9101.1970000000001</v>
      </c>
      <c r="U10"/>
      <c r="V10"/>
      <c r="AH10" s="236"/>
      <c r="AI10" s="329" t="s">
        <v>228</v>
      </c>
      <c r="AJ10" s="324">
        <f>+AJ6</f>
        <v>9101.1970000000001</v>
      </c>
      <c r="AL10" s="3">
        <v>5</v>
      </c>
      <c r="AM10" s="305">
        <v>735.53100000000006</v>
      </c>
      <c r="AN10" s="305">
        <v>573</v>
      </c>
      <c r="AO10" s="305">
        <v>162.53100000000003</v>
      </c>
      <c r="AP10" s="190">
        <v>0.77902902800833673</v>
      </c>
      <c r="AQ10" s="190">
        <v>0.77902902800833673</v>
      </c>
      <c r="AR10" s="190">
        <v>0</v>
      </c>
      <c r="AS10" s="6"/>
      <c r="AT10" s="293" t="s">
        <v>201</v>
      </c>
      <c r="AU10" s="294">
        <v>0.08</v>
      </c>
      <c r="AV10" s="6"/>
      <c r="AW10" s="6"/>
      <c r="AX10" s="6"/>
    </row>
    <row r="11" spans="1:64" ht="16.5" customHeight="1" x14ac:dyDescent="0.25">
      <c r="A11" s="171" t="s">
        <v>57</v>
      </c>
      <c r="B11" s="381">
        <v>139</v>
      </c>
      <c r="C11" s="489">
        <v>0</v>
      </c>
      <c r="D11" s="489">
        <v>0</v>
      </c>
      <c r="E11" s="489">
        <v>378</v>
      </c>
      <c r="F11" s="489">
        <v>573</v>
      </c>
      <c r="G11" s="489">
        <v>586</v>
      </c>
      <c r="H11" s="489">
        <v>576</v>
      </c>
      <c r="I11" s="489">
        <v>603</v>
      </c>
      <c r="J11" s="489">
        <v>437</v>
      </c>
      <c r="K11" s="489">
        <v>0</v>
      </c>
      <c r="L11" s="489">
        <v>436</v>
      </c>
      <c r="M11" s="489">
        <v>576</v>
      </c>
      <c r="N11" s="489">
        <v>556</v>
      </c>
      <c r="O11" s="489">
        <v>617</v>
      </c>
      <c r="P11" s="489">
        <v>530</v>
      </c>
      <c r="Q11" s="489">
        <v>469</v>
      </c>
      <c r="R11" s="489">
        <v>0</v>
      </c>
      <c r="S11" s="489">
        <v>202</v>
      </c>
      <c r="T11" s="382">
        <v>6678</v>
      </c>
      <c r="U11"/>
      <c r="V11"/>
      <c r="AH11" s="236"/>
      <c r="AI11" s="330" t="s">
        <v>229</v>
      </c>
      <c r="AJ11" s="326">
        <f>AJ7</f>
        <v>6678</v>
      </c>
      <c r="AK11" s="76">
        <f>+AJ15+AJ16</f>
        <v>0</v>
      </c>
      <c r="AL11" s="3">
        <v>6</v>
      </c>
      <c r="AM11" s="305">
        <v>786.19799999999998</v>
      </c>
      <c r="AN11" s="305">
        <v>586</v>
      </c>
      <c r="AO11" s="305">
        <v>200.19800000000001</v>
      </c>
      <c r="AP11" s="190">
        <v>0.74535931152203394</v>
      </c>
      <c r="AQ11" s="190">
        <v>0.74535931152203394</v>
      </c>
      <c r="AR11" s="190">
        <v>0</v>
      </c>
      <c r="AS11" s="6"/>
      <c r="AT11" s="293" t="s">
        <v>203</v>
      </c>
      <c r="AU11" s="296">
        <v>0</v>
      </c>
      <c r="AV11" s="6"/>
      <c r="AW11" s="6"/>
      <c r="AX11" s="6"/>
    </row>
    <row r="12" spans="1:64" ht="16.5" customHeight="1" x14ac:dyDescent="0.25">
      <c r="A12" s="171" t="s">
        <v>58</v>
      </c>
      <c r="B12" s="381">
        <v>34.373999999999995</v>
      </c>
      <c r="C12" s="489">
        <v>0</v>
      </c>
      <c r="D12" s="489">
        <v>0</v>
      </c>
      <c r="E12" s="489">
        <v>121.729</v>
      </c>
      <c r="F12" s="489">
        <v>162.53100000000003</v>
      </c>
      <c r="G12" s="489">
        <v>200.19800000000001</v>
      </c>
      <c r="H12" s="489">
        <v>204.41600000000003</v>
      </c>
      <c r="I12" s="489">
        <v>187.18899999999999</v>
      </c>
      <c r="J12" s="489">
        <v>165.11599999999999</v>
      </c>
      <c r="K12" s="489">
        <v>0</v>
      </c>
      <c r="L12" s="489">
        <v>169.15199999999999</v>
      </c>
      <c r="M12" s="489">
        <v>231.66699999999997</v>
      </c>
      <c r="N12" s="489">
        <v>202.05199999999996</v>
      </c>
      <c r="O12" s="489">
        <v>223.42099999999999</v>
      </c>
      <c r="P12" s="489">
        <v>206.636</v>
      </c>
      <c r="Q12" s="489">
        <v>248.86099999999996</v>
      </c>
      <c r="R12" s="489">
        <v>0</v>
      </c>
      <c r="S12" s="489">
        <v>65.85499999999999</v>
      </c>
      <c r="T12" s="382">
        <v>2423.1969999999997</v>
      </c>
      <c r="U12"/>
      <c r="V12"/>
      <c r="AH12" s="236"/>
      <c r="AI12" s="330" t="s">
        <v>230</v>
      </c>
      <c r="AJ12" s="326">
        <f>AJ8</f>
        <v>2423.1969999999997</v>
      </c>
      <c r="AK12" s="76">
        <f>AJ12-AJ14</f>
        <v>2423.1969999999997</v>
      </c>
      <c r="AL12" s="3">
        <v>7</v>
      </c>
      <c r="AM12" s="305">
        <v>780.41599999999994</v>
      </c>
      <c r="AN12" s="305">
        <v>576</v>
      </c>
      <c r="AO12" s="305">
        <v>204.41600000000003</v>
      </c>
      <c r="AP12" s="190">
        <v>0.7380679022470068</v>
      </c>
      <c r="AQ12" s="190">
        <v>0.7380679022470068</v>
      </c>
      <c r="AR12" s="190">
        <v>0</v>
      </c>
      <c r="AS12" s="6"/>
      <c r="AT12" s="293" t="s">
        <v>202</v>
      </c>
      <c r="AU12" s="296">
        <v>0</v>
      </c>
      <c r="AV12" s="6"/>
      <c r="AW12" s="6"/>
      <c r="AX12" s="6"/>
    </row>
    <row r="13" spans="1:64" ht="16.5" customHeight="1" thickBot="1" x14ac:dyDescent="0.3">
      <c r="A13" s="171" t="s">
        <v>154</v>
      </c>
      <c r="B13" s="385">
        <v>0.80173497756295642</v>
      </c>
      <c r="C13" s="238">
        <v>0</v>
      </c>
      <c r="D13" s="238">
        <v>0</v>
      </c>
      <c r="E13" s="238">
        <v>0.75640997420601963</v>
      </c>
      <c r="F13" s="238">
        <v>0.77902902800833673</v>
      </c>
      <c r="G13" s="238">
        <v>0.74535931152203394</v>
      </c>
      <c r="H13" s="238">
        <v>0.7380679022470068</v>
      </c>
      <c r="I13" s="238">
        <v>0.76310857275917532</v>
      </c>
      <c r="J13" s="238">
        <v>0.72577377116701769</v>
      </c>
      <c r="K13" s="238">
        <v>0</v>
      </c>
      <c r="L13" s="238">
        <v>0.72048014383163228</v>
      </c>
      <c r="M13" s="238">
        <v>0.71316520298588415</v>
      </c>
      <c r="N13" s="238">
        <v>0.73345891838554622</v>
      </c>
      <c r="O13" s="238">
        <v>0.73415585759994095</v>
      </c>
      <c r="P13" s="238">
        <v>0.71948696506822907</v>
      </c>
      <c r="Q13" s="238">
        <v>0.6533298229044342</v>
      </c>
      <c r="R13" s="238">
        <v>0</v>
      </c>
      <c r="S13" s="238">
        <v>0.75413936644826485</v>
      </c>
      <c r="T13" s="386">
        <v>0.73374963754767653</v>
      </c>
      <c r="U13"/>
      <c r="V13"/>
      <c r="AH13" s="238"/>
      <c r="AI13" s="331" t="s">
        <v>231</v>
      </c>
      <c r="AJ13" s="328">
        <f>AJ11/AJ10</f>
        <v>0.73374963754767641</v>
      </c>
      <c r="AL13" s="3">
        <v>8</v>
      </c>
      <c r="AM13" s="305">
        <v>790.18899999999996</v>
      </c>
      <c r="AN13" s="305">
        <v>603</v>
      </c>
      <c r="AO13" s="305">
        <v>187.18899999999999</v>
      </c>
      <c r="AP13" s="190">
        <v>0.76310857275917532</v>
      </c>
      <c r="AQ13" s="190">
        <v>0.76310857275917532</v>
      </c>
      <c r="AR13" s="190">
        <v>0</v>
      </c>
      <c r="AS13" s="6"/>
      <c r="AT13" s="6"/>
      <c r="AU13" s="6"/>
      <c r="AV13" s="6"/>
      <c r="AW13" s="6"/>
      <c r="AX13" s="6">
        <v>1</v>
      </c>
    </row>
    <row r="14" spans="1:64" x14ac:dyDescent="0.25">
      <c r="A14" s="169" t="s">
        <v>59</v>
      </c>
      <c r="B14" s="483">
        <v>0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  <c r="J14" s="484">
        <v>0</v>
      </c>
      <c r="K14" s="484">
        <v>0</v>
      </c>
      <c r="L14" s="484">
        <v>0</v>
      </c>
      <c r="M14" s="484">
        <v>0</v>
      </c>
      <c r="N14" s="484">
        <v>0</v>
      </c>
      <c r="O14" s="484">
        <v>0</v>
      </c>
      <c r="P14" s="484">
        <v>0</v>
      </c>
      <c r="Q14" s="484">
        <v>0</v>
      </c>
      <c r="R14" s="484">
        <v>0</v>
      </c>
      <c r="S14" s="484">
        <v>0</v>
      </c>
      <c r="T14" s="485">
        <v>0</v>
      </c>
      <c r="U14"/>
      <c r="V14"/>
      <c r="AH14" s="237"/>
      <c r="AI14" s="332" t="s">
        <v>232</v>
      </c>
      <c r="AJ14" s="324">
        <v>0</v>
      </c>
      <c r="AK14" s="76">
        <f>+AJ10+AJ14</f>
        <v>9101.1970000000001</v>
      </c>
      <c r="AL14" s="3">
        <v>9</v>
      </c>
      <c r="AM14" s="305">
        <v>602.11599999999999</v>
      </c>
      <c r="AN14" s="305">
        <v>437</v>
      </c>
      <c r="AO14" s="305">
        <v>165.11599999999999</v>
      </c>
      <c r="AP14" s="190">
        <v>0.72577377116701769</v>
      </c>
      <c r="AQ14" s="190">
        <v>0.72577377116701769</v>
      </c>
      <c r="AR14" s="190">
        <v>0</v>
      </c>
      <c r="AS14" s="6"/>
      <c r="AT14" s="6"/>
      <c r="AU14" s="6"/>
      <c r="AV14" s="6"/>
      <c r="AW14" s="6"/>
      <c r="AX14" s="6"/>
    </row>
    <row r="15" spans="1:64" x14ac:dyDescent="0.25">
      <c r="A15" s="170" t="s">
        <v>60</v>
      </c>
      <c r="B15" s="486">
        <v>0</v>
      </c>
      <c r="C15" s="237">
        <v>0</v>
      </c>
      <c r="D15" s="237">
        <v>0</v>
      </c>
      <c r="E15" s="237">
        <v>0</v>
      </c>
      <c r="F15" s="237">
        <v>0</v>
      </c>
      <c r="G15" s="237">
        <v>0</v>
      </c>
      <c r="H15" s="237">
        <v>0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0</v>
      </c>
      <c r="Q15" s="237">
        <v>0</v>
      </c>
      <c r="R15" s="237">
        <v>0</v>
      </c>
      <c r="S15" s="237">
        <v>0</v>
      </c>
      <c r="T15" s="487">
        <v>0</v>
      </c>
      <c r="U15"/>
      <c r="V15"/>
      <c r="AH15" s="237"/>
      <c r="AI15" s="333" t="s">
        <v>233</v>
      </c>
      <c r="AJ15" s="326">
        <v>0</v>
      </c>
      <c r="AK15" s="76">
        <f>+AJ11+AJ15</f>
        <v>6678</v>
      </c>
      <c r="AL15" s="3">
        <v>10</v>
      </c>
      <c r="AM15" s="305">
        <v>0</v>
      </c>
      <c r="AN15" s="305">
        <v>0</v>
      </c>
      <c r="AO15" s="305">
        <v>0</v>
      </c>
      <c r="AP15" s="190">
        <v>0</v>
      </c>
      <c r="AQ15" s="190">
        <v>0</v>
      </c>
      <c r="AR15" s="190">
        <v>0</v>
      </c>
      <c r="AV15" s="6"/>
      <c r="AW15" s="6"/>
      <c r="AX15" s="6"/>
    </row>
    <row r="16" spans="1:64" x14ac:dyDescent="0.25">
      <c r="A16" s="170" t="s">
        <v>61</v>
      </c>
      <c r="B16" s="486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7">
        <v>0</v>
      </c>
      <c r="P16" s="237">
        <v>0</v>
      </c>
      <c r="Q16" s="237">
        <v>0</v>
      </c>
      <c r="R16" s="237">
        <v>0</v>
      </c>
      <c r="S16" s="237">
        <v>0</v>
      </c>
      <c r="T16" s="487">
        <v>0</v>
      </c>
      <c r="U16"/>
      <c r="V16"/>
      <c r="AH16" s="237"/>
      <c r="AI16" s="333" t="s">
        <v>234</v>
      </c>
      <c r="AJ16" s="326">
        <v>0</v>
      </c>
      <c r="AK16" s="76">
        <f>+AJ12+AJ16</f>
        <v>2423.1969999999997</v>
      </c>
      <c r="AL16" s="3">
        <v>11</v>
      </c>
      <c r="AM16" s="305">
        <v>605.15200000000004</v>
      </c>
      <c r="AN16" s="305">
        <v>436</v>
      </c>
      <c r="AO16" s="305">
        <v>169.15199999999999</v>
      </c>
      <c r="AP16" s="190">
        <v>0.72048014383163228</v>
      </c>
      <c r="AQ16" s="190">
        <v>0.72048014383163228</v>
      </c>
      <c r="AR16" s="190">
        <v>0</v>
      </c>
    </row>
    <row r="17" spans="1:44" ht="15.75" thickBot="1" x14ac:dyDescent="0.3">
      <c r="A17" s="187" t="s">
        <v>155</v>
      </c>
      <c r="B17" s="387">
        <v>0</v>
      </c>
      <c r="C17" s="173">
        <v>0</v>
      </c>
      <c r="D17" s="173">
        <v>0</v>
      </c>
      <c r="E17" s="173">
        <v>0</v>
      </c>
      <c r="F17" s="173">
        <v>0</v>
      </c>
      <c r="G17" s="173">
        <v>0</v>
      </c>
      <c r="H17" s="173">
        <v>0</v>
      </c>
      <c r="I17" s="173">
        <v>0</v>
      </c>
      <c r="J17" s="173">
        <v>0</v>
      </c>
      <c r="K17" s="173">
        <v>0</v>
      </c>
      <c r="L17" s="173">
        <v>0</v>
      </c>
      <c r="M17" s="173">
        <v>0</v>
      </c>
      <c r="N17" s="173">
        <v>0</v>
      </c>
      <c r="O17" s="173">
        <v>0</v>
      </c>
      <c r="P17" s="173">
        <v>0</v>
      </c>
      <c r="Q17" s="173">
        <v>0</v>
      </c>
      <c r="R17" s="173">
        <v>0</v>
      </c>
      <c r="S17" s="173">
        <v>0</v>
      </c>
      <c r="T17" s="388">
        <v>0</v>
      </c>
      <c r="U17"/>
      <c r="V17"/>
      <c r="AH17" s="173"/>
      <c r="AI17" s="334" t="s">
        <v>235</v>
      </c>
      <c r="AJ17" s="328" t="s">
        <v>18</v>
      </c>
      <c r="AL17" s="3">
        <v>12</v>
      </c>
      <c r="AM17" s="305">
        <v>807.66699999999992</v>
      </c>
      <c r="AN17" s="305">
        <v>576</v>
      </c>
      <c r="AO17" s="305">
        <v>231.66699999999997</v>
      </c>
      <c r="AP17" s="190">
        <v>0.71316520298588415</v>
      </c>
      <c r="AQ17" s="190">
        <v>0.71316520298588415</v>
      </c>
      <c r="AR17" s="190">
        <v>0</v>
      </c>
    </row>
    <row r="18" spans="1:44" x14ac:dyDescent="0.25">
      <c r="B18" s="81">
        <v>1213.5060000000001</v>
      </c>
      <c r="C18" s="81">
        <v>1148.92</v>
      </c>
      <c r="D18" s="81">
        <v>1194.355</v>
      </c>
      <c r="E18" s="81">
        <v>1138.674</v>
      </c>
      <c r="F18" s="81">
        <v>615.13900000000001</v>
      </c>
      <c r="G18" s="81">
        <v>0</v>
      </c>
      <c r="H18" s="81">
        <v>700.27500000000009</v>
      </c>
      <c r="I18" s="81">
        <v>862.85300000000007</v>
      </c>
      <c r="J18" s="81">
        <v>887.50199999999995</v>
      </c>
      <c r="K18" s="81">
        <v>894.93500000000006</v>
      </c>
      <c r="L18" s="81">
        <v>950.59699999999998</v>
      </c>
      <c r="M18" s="81">
        <v>967.40499999999997</v>
      </c>
      <c r="N18" s="81">
        <v>0</v>
      </c>
      <c r="O18" s="81">
        <v>900.54300000000012</v>
      </c>
      <c r="P18" s="81">
        <v>991.73800000000006</v>
      </c>
      <c r="Q18" s="81">
        <v>685.31</v>
      </c>
      <c r="R18" s="81">
        <v>857.51199999999994</v>
      </c>
      <c r="S18" s="81">
        <v>752.60300000000007</v>
      </c>
      <c r="T18" s="81">
        <v>581.32100000000003</v>
      </c>
      <c r="U18" s="81">
        <v>0</v>
      </c>
      <c r="V18" s="81">
        <v>786.05199999999991</v>
      </c>
      <c r="W18" s="81">
        <v>626.06500000000005</v>
      </c>
      <c r="AL18" s="3">
        <v>13</v>
      </c>
      <c r="AM18" s="305">
        <v>758.05199999999991</v>
      </c>
      <c r="AN18" s="305">
        <v>556</v>
      </c>
      <c r="AO18" s="305">
        <v>202.05199999999996</v>
      </c>
      <c r="AP18" s="190">
        <v>0.73345891838554622</v>
      </c>
      <c r="AQ18" s="190">
        <v>0.73345891838554622</v>
      </c>
      <c r="AR18" s="190">
        <v>0</v>
      </c>
    </row>
    <row r="19" spans="1:44" x14ac:dyDescent="0.25">
      <c r="B19" s="6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AL19" s="3">
        <v>14</v>
      </c>
      <c r="AM19" s="305">
        <v>840.42100000000005</v>
      </c>
      <c r="AN19" s="305">
        <v>617</v>
      </c>
      <c r="AO19" s="305">
        <v>223.42099999999999</v>
      </c>
      <c r="AP19" s="190">
        <v>0.73415585759994095</v>
      </c>
      <c r="AQ19" s="190">
        <v>0.73415585759994095</v>
      </c>
      <c r="AR19" s="190">
        <v>0</v>
      </c>
    </row>
    <row r="20" spans="1:44" ht="15.75" thickBot="1" x14ac:dyDescent="0.3">
      <c r="B20" s="69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AL20" s="3">
        <v>15</v>
      </c>
      <c r="AM20" s="305">
        <v>736.63599999999997</v>
      </c>
      <c r="AN20" s="305">
        <v>530</v>
      </c>
      <c r="AO20" s="305">
        <v>206.636</v>
      </c>
      <c r="AP20" s="190">
        <v>0.71948696506822907</v>
      </c>
      <c r="AQ20" s="190">
        <v>0.71948696506822907</v>
      </c>
      <c r="AR20" s="190">
        <v>0</v>
      </c>
    </row>
    <row r="21" spans="1:44" ht="15.75" thickBot="1" x14ac:dyDescent="0.3">
      <c r="B21" s="69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AI21" s="536" t="s">
        <v>138</v>
      </c>
      <c r="AJ21" s="537"/>
      <c r="AL21" s="3">
        <v>16</v>
      </c>
      <c r="AM21" s="305">
        <v>717.86099999999999</v>
      </c>
      <c r="AN21" s="305">
        <v>469</v>
      </c>
      <c r="AO21" s="305">
        <v>248.86099999999996</v>
      </c>
      <c r="AP21" s="190">
        <v>0.6533298229044342</v>
      </c>
      <c r="AQ21" s="190">
        <v>0.6533298229044342</v>
      </c>
      <c r="AR21" s="190">
        <v>0</v>
      </c>
    </row>
    <row r="22" spans="1:44" x14ac:dyDescent="0.25">
      <c r="B22" s="69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AI22" s="174" t="s">
        <v>224</v>
      </c>
      <c r="AJ22" s="184">
        <f>+GETPIVOTDATA("   VOLUMEN ENVIADO A RO (m3)",$A$4)+GETPIVOTDATA(" ENTRADA ETAPA 2 (m3)",$A$4)</f>
        <v>9101.1970000000001</v>
      </c>
      <c r="AL22" s="3">
        <v>17</v>
      </c>
      <c r="AM22" s="305">
        <v>0</v>
      </c>
      <c r="AN22" s="305">
        <v>0</v>
      </c>
      <c r="AO22" s="305">
        <v>0</v>
      </c>
      <c r="AP22" s="190">
        <v>0</v>
      </c>
      <c r="AQ22" s="190">
        <v>0</v>
      </c>
      <c r="AR22" s="190">
        <v>0</v>
      </c>
    </row>
    <row r="23" spans="1:44" x14ac:dyDescent="0.25">
      <c r="B23" s="69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AI23" s="175" t="s">
        <v>225</v>
      </c>
      <c r="AJ23" s="185">
        <f>+AF7+AJ15</f>
        <v>0</v>
      </c>
      <c r="AL23" s="3">
        <v>18</v>
      </c>
      <c r="AM23" s="305">
        <v>267.85500000000002</v>
      </c>
      <c r="AN23" s="305">
        <v>202</v>
      </c>
      <c r="AO23" s="305">
        <v>65.85499999999999</v>
      </c>
      <c r="AP23" s="190">
        <v>0.75413936644826485</v>
      </c>
      <c r="AQ23" s="190">
        <v>0.75413936644826485</v>
      </c>
      <c r="AR23" s="190">
        <v>0</v>
      </c>
    </row>
    <row r="24" spans="1:44" x14ac:dyDescent="0.25">
      <c r="B24" s="69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AI24" s="175" t="s">
        <v>226</v>
      </c>
      <c r="AJ24" s="185">
        <f>+AF8+AJ16</f>
        <v>0</v>
      </c>
      <c r="AL24" s="3" t="s">
        <v>2</v>
      </c>
      <c r="AM24" s="305">
        <v>9101.1970000000001</v>
      </c>
      <c r="AN24" s="305">
        <v>6678</v>
      </c>
      <c r="AO24" s="305">
        <v>2423.1969999999997</v>
      </c>
      <c r="AP24" s="190">
        <v>0.73374963754767653</v>
      </c>
      <c r="AQ24" s="190">
        <v>0.73374963754767653</v>
      </c>
      <c r="AR24" s="190">
        <v>0</v>
      </c>
    </row>
    <row r="25" spans="1:44" ht="15.75" thickBot="1" x14ac:dyDescent="0.3">
      <c r="B25" s="69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AI25" s="176" t="s">
        <v>227</v>
      </c>
      <c r="AJ25" s="177">
        <f>+AJ23/AJ22</f>
        <v>0</v>
      </c>
    </row>
    <row r="26" spans="1:44" x14ac:dyDescent="0.25">
      <c r="B26" s="69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AI26" s="182" t="s">
        <v>228</v>
      </c>
      <c r="AJ26" s="184">
        <f>+GETPIVOTDATA("   VOLUMEN ENVIADO A RO (m3)",$A$4)</f>
        <v>9101.1970000000001</v>
      </c>
    </row>
    <row r="27" spans="1:44" x14ac:dyDescent="0.25">
      <c r="B27" s="69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AI27" s="178" t="s">
        <v>229</v>
      </c>
      <c r="AJ27" s="185">
        <f>+GETPIVOTDATA("  VOLUMEN ENVIADO PERMEADO RO (m3)",$A$4)</f>
        <v>6678</v>
      </c>
    </row>
    <row r="28" spans="1:44" x14ac:dyDescent="0.25">
      <c r="B28" s="69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AI28" s="178" t="s">
        <v>230</v>
      </c>
      <c r="AJ28" s="185">
        <f>+GETPIVOTDATA("  VOLUMEN ENVIADO RECHAZO (m3)",$A$4)</f>
        <v>2423.1969999999997</v>
      </c>
    </row>
    <row r="29" spans="1:44" ht="15.75" thickBot="1" x14ac:dyDescent="0.3">
      <c r="B29" s="6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AI29" s="183" t="s">
        <v>231</v>
      </c>
      <c r="AJ29" s="177">
        <f>+AJ27/AJ26</f>
        <v>0.73374963754767641</v>
      </c>
    </row>
    <row r="30" spans="1:44" x14ac:dyDescent="0.25">
      <c r="B30" s="69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AI30" s="181" t="s">
        <v>232</v>
      </c>
      <c r="AJ30" s="184">
        <v>678</v>
      </c>
    </row>
    <row r="31" spans="1:44" x14ac:dyDescent="0.25">
      <c r="B31" s="69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AI31" s="179" t="s">
        <v>233</v>
      </c>
      <c r="AJ31" s="185">
        <v>219</v>
      </c>
    </row>
    <row r="32" spans="1:44" x14ac:dyDescent="0.25">
      <c r="B32" s="69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AI32" s="179" t="s">
        <v>234</v>
      </c>
      <c r="AJ32" s="185">
        <v>459</v>
      </c>
    </row>
    <row r="33" spans="2:36" ht="15.75" thickBot="1" x14ac:dyDescent="0.3">
      <c r="B33" s="69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AI33" s="180" t="s">
        <v>235</v>
      </c>
      <c r="AJ33" s="177">
        <v>0.32300884955752213</v>
      </c>
    </row>
    <row r="34" spans="2:36" x14ac:dyDescent="0.25">
      <c r="B34" s="69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36" x14ac:dyDescent="0.25">
      <c r="B35" s="69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36" x14ac:dyDescent="0.25">
      <c r="B36" s="69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36" x14ac:dyDescent="0.25">
      <c r="B37" s="69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36" x14ac:dyDescent="0.25">
      <c r="B38" s="69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36" x14ac:dyDescent="0.25">
      <c r="B39" s="6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36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36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36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2:36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36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2:36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2:36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2:36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2:36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spans="2:22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2:22" x14ac:dyDescent="0.25">
      <c r="B402"/>
    </row>
    <row r="403" spans="2:22" x14ac:dyDescent="0.25">
      <c r="B403"/>
    </row>
    <row r="404" spans="2:22" x14ac:dyDescent="0.25">
      <c r="B404"/>
    </row>
    <row r="405" spans="2:22" x14ac:dyDescent="0.25">
      <c r="B405"/>
    </row>
    <row r="406" spans="2:22" x14ac:dyDescent="0.25">
      <c r="B406"/>
    </row>
    <row r="407" spans="2:22" x14ac:dyDescent="0.25">
      <c r="B407"/>
    </row>
    <row r="408" spans="2:22" x14ac:dyDescent="0.25">
      <c r="B408"/>
    </row>
    <row r="409" spans="2:22" x14ac:dyDescent="0.25">
      <c r="B409"/>
    </row>
    <row r="410" spans="2:22" x14ac:dyDescent="0.25">
      <c r="B410"/>
    </row>
    <row r="411" spans="2:22" x14ac:dyDescent="0.25">
      <c r="B411"/>
    </row>
    <row r="412" spans="2:22" x14ac:dyDescent="0.25">
      <c r="B412"/>
    </row>
    <row r="413" spans="2:22" x14ac:dyDescent="0.25">
      <c r="B413"/>
    </row>
    <row r="414" spans="2:22" x14ac:dyDescent="0.25">
      <c r="B414"/>
    </row>
    <row r="415" spans="2:22" x14ac:dyDescent="0.25">
      <c r="B415"/>
    </row>
    <row r="416" spans="2:2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</sheetData>
  <mergeCells count="3">
    <mergeCell ref="AI5:AJ5"/>
    <mergeCell ref="AT4:AU4"/>
    <mergeCell ref="AI21:AJ21"/>
  </mergeCells>
  <pageMargins left="0.7" right="0.7" top="0.75" bottom="0.75" header="0.3" footer="0.3"/>
  <pageSetup orientation="portrait" r:id="rId3"/>
  <ignoredErrors>
    <ignoredError sqref="AJ13" formula="1"/>
  </ignoredError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712-C475-47E8-86DC-C5919E5BD0F0}">
  <sheetPr codeName="Hoja7"/>
  <dimension ref="A1:AQ1338"/>
  <sheetViews>
    <sheetView zoomScale="57" zoomScaleNormal="57" workbookViewId="0">
      <pane ySplit="2" topLeftCell="A3" activePane="bottomLeft" state="frozen"/>
      <selection pane="bottomLeft" activeCell="E13" sqref="E13"/>
    </sheetView>
  </sheetViews>
  <sheetFormatPr baseColWidth="10" defaultRowHeight="15" x14ac:dyDescent="0.25"/>
  <cols>
    <col min="1" max="1" width="17.42578125" style="70" bestFit="1" customWidth="1"/>
    <col min="2" max="2" width="40.7109375" style="31" bestFit="1" customWidth="1"/>
    <col min="3" max="3" width="74.5703125" style="31" bestFit="1" customWidth="1"/>
    <col min="4" max="4" width="16.28515625" style="31" bestFit="1" customWidth="1"/>
    <col min="5" max="5" width="15.7109375" style="65" bestFit="1" customWidth="1"/>
    <col min="6" max="6" width="21.7109375" style="45" bestFit="1" customWidth="1"/>
    <col min="7" max="7" width="24.28515625" style="64" bestFit="1" customWidth="1"/>
    <col min="8" max="8" width="23" style="45" bestFit="1" customWidth="1"/>
    <col min="9" max="9" width="18.5703125" style="64" bestFit="1" customWidth="1"/>
    <col min="10" max="10" width="18" style="45" bestFit="1" customWidth="1"/>
    <col min="11" max="11" width="18" style="198" bestFit="1" customWidth="1"/>
    <col min="12" max="12" width="19.140625" style="198" bestFit="1" customWidth="1"/>
    <col min="13" max="13" width="15.28515625" style="5" bestFit="1" customWidth="1"/>
    <col min="14" max="14" width="11.140625" style="72" bestFit="1" customWidth="1"/>
    <col min="15" max="15" width="9.42578125" style="198" bestFit="1" customWidth="1"/>
    <col min="16" max="16" width="21.7109375" style="72" bestFit="1" customWidth="1"/>
    <col min="17" max="17" width="9.28515625" style="198" bestFit="1" customWidth="1"/>
    <col min="18" max="18" width="17.140625" bestFit="1" customWidth="1"/>
    <col min="19" max="19" width="16.7109375" style="44" bestFit="1" customWidth="1"/>
    <col min="20" max="20" width="8.7109375" style="194" bestFit="1" customWidth="1"/>
    <col min="21" max="21" width="6.140625" style="72" bestFit="1" customWidth="1"/>
    <col min="22" max="22" width="15.140625" style="5" bestFit="1" customWidth="1"/>
    <col min="23" max="23" width="18.140625" style="198" bestFit="1" customWidth="1"/>
    <col min="24" max="24" width="20.42578125" style="5" bestFit="1" customWidth="1"/>
    <col min="25" max="25" width="39.28515625" style="194" bestFit="1" customWidth="1"/>
    <col min="26" max="26" width="15.5703125" style="72" bestFit="1" customWidth="1"/>
    <col min="27" max="27" width="16.85546875" style="194" bestFit="1" customWidth="1"/>
    <col min="28" max="28" width="32.28515625" style="5" bestFit="1" customWidth="1"/>
    <col min="29" max="29" width="27.85546875" style="198" bestFit="1" customWidth="1"/>
    <col min="30" max="30" width="24.42578125" style="5" bestFit="1" customWidth="1"/>
    <col min="31" max="31" width="11.28515625" style="198" bestFit="1" customWidth="1"/>
    <col min="32" max="32" width="31.5703125" style="78" bestFit="1" customWidth="1"/>
    <col min="33" max="33" width="13.85546875" style="214" bestFit="1" customWidth="1"/>
    <col min="34" max="34" width="11.28515625" bestFit="1" customWidth="1"/>
    <col min="35" max="35" width="16.140625" bestFit="1" customWidth="1"/>
    <col min="36" max="36" width="9.85546875" style="194" bestFit="1" customWidth="1"/>
    <col min="37" max="37" width="10.42578125" bestFit="1" customWidth="1"/>
    <col min="38" max="38" width="9.85546875" style="216" bestFit="1" customWidth="1"/>
    <col min="39" max="39" width="25.28515625" style="5" bestFit="1" customWidth="1"/>
    <col min="40" max="40" width="11.140625" style="198" bestFit="1" customWidth="1"/>
    <col min="41" max="41" width="7.28515625" style="5" bestFit="1" customWidth="1"/>
    <col min="42" max="42" width="12.85546875" style="5" bestFit="1" customWidth="1"/>
    <col min="43" max="43" width="28.7109375" style="5" bestFit="1" customWidth="1"/>
    <col min="44" max="44" width="12.140625" bestFit="1" customWidth="1"/>
  </cols>
  <sheetData>
    <row r="1" spans="1:43" x14ac:dyDescent="0.25">
      <c r="A1" s="71" t="s">
        <v>246</v>
      </c>
      <c r="B1" s="70" t="s">
        <v>24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J1"/>
      <c r="AL1"/>
      <c r="AM1"/>
      <c r="AN1"/>
      <c r="AO1"/>
      <c r="AP1"/>
      <c r="AQ1"/>
    </row>
    <row r="2" spans="1:43" x14ac:dyDescent="0.25">
      <c r="A2" s="71" t="s">
        <v>272</v>
      </c>
      <c r="B2" s="70" t="s">
        <v>24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J2"/>
      <c r="AL2"/>
      <c r="AM2"/>
      <c r="AN2"/>
      <c r="AO2"/>
      <c r="AP2"/>
      <c r="AQ2"/>
    </row>
    <row r="3" spans="1:43" x14ac:dyDescent="0.25">
      <c r="A3" s="265" t="s">
        <v>0</v>
      </c>
      <c r="B3" s="70" t="s">
        <v>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J3"/>
      <c r="AL3"/>
      <c r="AM3"/>
      <c r="AN3"/>
      <c r="AO3"/>
      <c r="AP3"/>
      <c r="AQ3"/>
    </row>
    <row r="4" spans="1:43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J4"/>
      <c r="AL4"/>
      <c r="AM4"/>
      <c r="AN4"/>
      <c r="AO4"/>
      <c r="AP4"/>
      <c r="AQ4"/>
    </row>
    <row r="5" spans="1:43" ht="75" x14ac:dyDescent="0.25">
      <c r="A5" s="71" t="s">
        <v>0</v>
      </c>
      <c r="B5" s="191" t="s">
        <v>158</v>
      </c>
      <c r="C5" s="191" t="s">
        <v>159</v>
      </c>
      <c r="D5" s="397" t="s">
        <v>161</v>
      </c>
      <c r="E5" s="193" t="s">
        <v>160</v>
      </c>
      <c r="F5" s="195" t="s">
        <v>162</v>
      </c>
      <c r="G5" s="478" t="s">
        <v>163</v>
      </c>
      <c r="H5" s="203" t="s">
        <v>164</v>
      </c>
      <c r="I5" s="199" t="s">
        <v>165</v>
      </c>
      <c r="J5" s="200" t="s">
        <v>166</v>
      </c>
      <c r="K5" s="200" t="s">
        <v>65</v>
      </c>
      <c r="L5" s="201" t="s">
        <v>167</v>
      </c>
      <c r="M5" s="201" t="s">
        <v>168</v>
      </c>
      <c r="N5" s="202" t="s">
        <v>33</v>
      </c>
      <c r="O5" s="202" t="s">
        <v>169</v>
      </c>
      <c r="P5" s="202" t="s">
        <v>247</v>
      </c>
      <c r="Q5" s="205" t="s">
        <v>248</v>
      </c>
      <c r="R5" s="204" t="s">
        <v>63</v>
      </c>
      <c r="S5" s="207" t="s">
        <v>66</v>
      </c>
      <c r="T5" s="206" t="s">
        <v>170</v>
      </c>
      <c r="U5" s="197" t="s">
        <v>172</v>
      </c>
      <c r="V5" s="74" t="s">
        <v>171</v>
      </c>
      <c r="W5" s="196" t="s">
        <v>173</v>
      </c>
      <c r="X5" s="208" t="s">
        <v>174</v>
      </c>
      <c r="Y5" s="208" t="s">
        <v>175</v>
      </c>
      <c r="Z5" s="210" t="s">
        <v>176</v>
      </c>
      <c r="AA5" s="205" t="s">
        <v>177</v>
      </c>
      <c r="AB5" s="205" t="s">
        <v>178</v>
      </c>
      <c r="AC5" s="205" t="s">
        <v>179</v>
      </c>
      <c r="AD5" s="211" t="s">
        <v>180</v>
      </c>
      <c r="AE5" s="211" t="s">
        <v>181</v>
      </c>
      <c r="AF5" s="211" t="s">
        <v>182</v>
      </c>
      <c r="AG5" s="213" t="s">
        <v>183</v>
      </c>
      <c r="AH5" s="213" t="s">
        <v>249</v>
      </c>
      <c r="AI5" s="209" t="s">
        <v>40</v>
      </c>
      <c r="AJ5" s="215" t="s">
        <v>184</v>
      </c>
      <c r="AK5" s="209" t="s">
        <v>185</v>
      </c>
      <c r="AL5" s="217" t="s">
        <v>186</v>
      </c>
      <c r="AM5" s="31" t="s">
        <v>187</v>
      </c>
      <c r="AN5" s="64" t="s">
        <v>188</v>
      </c>
      <c r="AO5" s="31" t="s">
        <v>90</v>
      </c>
      <c r="AP5" s="31" t="s">
        <v>68</v>
      </c>
      <c r="AQ5" s="31" t="s">
        <v>189</v>
      </c>
    </row>
    <row r="6" spans="1:43" x14ac:dyDescent="0.25">
      <c r="A6" s="70" t="s">
        <v>435</v>
      </c>
      <c r="B6" s="31">
        <v>-202412</v>
      </c>
      <c r="C6" s="31">
        <v>-202412</v>
      </c>
      <c r="D6" s="479">
        <v>94084</v>
      </c>
      <c r="E6" s="64">
        <v>-0.4648143390708061</v>
      </c>
      <c r="F6" s="480"/>
      <c r="G6" s="64">
        <v>0</v>
      </c>
      <c r="H6" s="31">
        <v>1386</v>
      </c>
      <c r="I6" s="64">
        <v>-6.8474201134320102E-3</v>
      </c>
      <c r="J6" s="31">
        <v>8921.5890000000018</v>
      </c>
      <c r="K6" s="64">
        <v>-4.4076383811236498E-2</v>
      </c>
      <c r="L6" s="31">
        <v>-297882</v>
      </c>
      <c r="M6" s="64">
        <v>-33.388895184478905</v>
      </c>
      <c r="N6" s="31">
        <v>306803.58899999986</v>
      </c>
      <c r="O6" s="64">
        <v>34.388895184478883</v>
      </c>
      <c r="P6" s="31">
        <v>0</v>
      </c>
      <c r="Q6" s="64">
        <v>0</v>
      </c>
      <c r="R6" s="31">
        <v>19206</v>
      </c>
      <c r="S6" s="31">
        <v>-221618</v>
      </c>
      <c r="T6" s="64">
        <v>1.0948856787147008</v>
      </c>
      <c r="U6" s="31">
        <v>19206</v>
      </c>
      <c r="V6" s="31">
        <v>8921.5890000000018</v>
      </c>
      <c r="W6" s="64">
        <v>0.46452093095907537</v>
      </c>
      <c r="X6" s="31">
        <v>-297882</v>
      </c>
      <c r="Y6" s="64">
        <v>-33.388895184478905</v>
      </c>
      <c r="Z6" s="31">
        <v>306803.58899999986</v>
      </c>
      <c r="AA6" s="64">
        <v>34.388895184478883</v>
      </c>
      <c r="AB6" s="479">
        <v>0</v>
      </c>
      <c r="AC6" s="64">
        <v>0</v>
      </c>
      <c r="AD6" s="31">
        <v>172622</v>
      </c>
      <c r="AE6" s="64">
        <v>-0.85282493132818216</v>
      </c>
      <c r="AF6" s="31">
        <v>142560</v>
      </c>
      <c r="AG6" s="481">
        <v>1210.8726150392818</v>
      </c>
      <c r="AH6" s="31">
        <v>172622</v>
      </c>
      <c r="AI6" s="31">
        <v>-52668</v>
      </c>
      <c r="AJ6" s="64">
        <v>0.26020196431041637</v>
      </c>
      <c r="AK6" s="31">
        <v>6144</v>
      </c>
      <c r="AL6" s="482">
        <v>-8572.265625</v>
      </c>
      <c r="AM6" s="31">
        <v>-375034</v>
      </c>
      <c r="AN6" s="64">
        <v>1.8528249313281822</v>
      </c>
      <c r="AO6" s="31">
        <v>169763</v>
      </c>
      <c r="AP6" s="31">
        <v>-2209.1621849284002</v>
      </c>
      <c r="AQ6" s="31">
        <v>-375034</v>
      </c>
    </row>
    <row r="7" spans="1:43" x14ac:dyDescent="0.25">
      <c r="A7" s="70" t="s">
        <v>2</v>
      </c>
      <c r="B7" s="31">
        <v>-202412</v>
      </c>
      <c r="C7" s="31">
        <v>-202412</v>
      </c>
      <c r="D7" s="479">
        <v>94084</v>
      </c>
      <c r="E7" s="64">
        <v>-0.4648143390708061</v>
      </c>
      <c r="F7" s="480"/>
      <c r="G7" s="64">
        <v>0</v>
      </c>
      <c r="H7" s="31">
        <v>1386</v>
      </c>
      <c r="I7" s="64">
        <v>-6.8474201134320102E-3</v>
      </c>
      <c r="J7" s="31">
        <v>8921.5890000000018</v>
      </c>
      <c r="K7" s="64">
        <v>-4.4076383811236498E-2</v>
      </c>
      <c r="L7" s="31">
        <v>-297882</v>
      </c>
      <c r="M7" s="64">
        <v>-33.388895184478905</v>
      </c>
      <c r="N7" s="31">
        <v>306803.58899999986</v>
      </c>
      <c r="O7" s="64">
        <v>34.388895184478883</v>
      </c>
      <c r="P7" s="31">
        <v>0</v>
      </c>
      <c r="Q7" s="64">
        <v>0</v>
      </c>
      <c r="R7" s="31">
        <v>19206</v>
      </c>
      <c r="S7" s="31">
        <v>-221618</v>
      </c>
      <c r="T7" s="64">
        <v>1.0948856787147008</v>
      </c>
      <c r="U7" s="31">
        <v>19206</v>
      </c>
      <c r="V7" s="31">
        <v>8921.5890000000018</v>
      </c>
      <c r="W7" s="64">
        <v>0.46452093095907537</v>
      </c>
      <c r="X7" s="31">
        <v>-297882</v>
      </c>
      <c r="Y7" s="64">
        <v>-33.388895184478905</v>
      </c>
      <c r="Z7" s="31">
        <v>306803.58899999986</v>
      </c>
      <c r="AA7" s="64">
        <v>34.388895184478883</v>
      </c>
      <c r="AB7" s="479">
        <v>0</v>
      </c>
      <c r="AC7" s="64">
        <v>0</v>
      </c>
      <c r="AD7" s="31">
        <v>172622</v>
      </c>
      <c r="AE7" s="64">
        <v>-0.85282493132818216</v>
      </c>
      <c r="AF7" s="31">
        <v>142560</v>
      </c>
      <c r="AG7" s="481">
        <v>1210.8726150392818</v>
      </c>
      <c r="AH7" s="31">
        <v>172622</v>
      </c>
      <c r="AI7" s="31">
        <v>-52668</v>
      </c>
      <c r="AJ7" s="64">
        <v>0.26020196431041637</v>
      </c>
      <c r="AK7" s="31">
        <v>6144</v>
      </c>
      <c r="AL7" s="482">
        <v>-8572.265625</v>
      </c>
      <c r="AM7" s="31">
        <v>-375034</v>
      </c>
      <c r="AN7" s="64">
        <v>1.8528249313281822</v>
      </c>
      <c r="AO7" s="31">
        <v>169763</v>
      </c>
      <c r="AP7" s="31">
        <v>-2209.1621849284002</v>
      </c>
      <c r="AQ7" s="31">
        <v>-375034</v>
      </c>
    </row>
    <row r="8" spans="1:43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J8"/>
      <c r="AL8"/>
      <c r="AM8"/>
      <c r="AN8"/>
      <c r="AO8"/>
      <c r="AP8"/>
      <c r="AQ8"/>
    </row>
    <row r="9" spans="1:43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J9"/>
      <c r="AL9"/>
      <c r="AM9"/>
      <c r="AN9"/>
      <c r="AO9"/>
      <c r="AP9"/>
      <c r="AQ9"/>
    </row>
    <row r="10" spans="1:43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L10"/>
      <c r="AM10"/>
      <c r="AN10"/>
      <c r="AO10"/>
      <c r="AP10"/>
      <c r="AQ10"/>
    </row>
    <row r="11" spans="1:43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L11"/>
      <c r="AM11"/>
      <c r="AN11"/>
      <c r="AO11"/>
      <c r="AP11"/>
      <c r="AQ11"/>
    </row>
    <row r="12" spans="1:43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L12"/>
      <c r="AM12"/>
      <c r="AN12"/>
      <c r="AO12"/>
      <c r="AP12"/>
      <c r="AQ12"/>
    </row>
    <row r="13" spans="1:43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L13"/>
      <c r="AM13"/>
      <c r="AN13"/>
      <c r="AO13"/>
      <c r="AP13"/>
      <c r="AQ13"/>
    </row>
    <row r="14" spans="1:43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L14"/>
      <c r="AM14"/>
      <c r="AN14"/>
      <c r="AO14"/>
      <c r="AP14"/>
      <c r="AQ14"/>
    </row>
    <row r="15" spans="1:43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L15"/>
      <c r="AM15"/>
      <c r="AN15"/>
      <c r="AO15"/>
      <c r="AP15"/>
      <c r="AQ15"/>
    </row>
    <row r="16" spans="1:43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L16"/>
      <c r="AM16"/>
      <c r="AN16"/>
      <c r="AO16"/>
      <c r="AP16"/>
      <c r="AQ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spans="1:4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J385"/>
      <c r="AL385"/>
      <c r="AM385"/>
      <c r="AN385"/>
      <c r="AO385"/>
      <c r="AP385"/>
      <c r="AQ385"/>
    </row>
    <row r="386" spans="1:4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J386"/>
      <c r="AL386"/>
      <c r="AM386"/>
      <c r="AN386"/>
      <c r="AO386"/>
      <c r="AP386"/>
      <c r="AQ386"/>
    </row>
    <row r="387" spans="1:4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J387"/>
      <c r="AL387"/>
      <c r="AM387"/>
      <c r="AN387"/>
      <c r="AO387"/>
      <c r="AP387"/>
      <c r="AQ387"/>
    </row>
    <row r="388" spans="1:43" x14ac:dyDescent="0.25">
      <c r="A388"/>
      <c r="B388"/>
      <c r="C388"/>
      <c r="D388"/>
      <c r="E388" s="192"/>
      <c r="F388"/>
      <c r="G388" s="194"/>
      <c r="H388"/>
      <c r="I388" s="194"/>
      <c r="J388"/>
      <c r="K388" s="194"/>
      <c r="L388" s="194"/>
      <c r="M388"/>
      <c r="N388"/>
      <c r="O388" s="194"/>
      <c r="P388"/>
      <c r="Q388" s="194"/>
      <c r="S388"/>
      <c r="U388" s="5"/>
      <c r="X388"/>
      <c r="Z388"/>
      <c r="AB388"/>
      <c r="AC388" s="194"/>
      <c r="AD388"/>
      <c r="AE388" s="194"/>
      <c r="AF388" s="48"/>
      <c r="AG388" s="212"/>
    </row>
    <row r="389" spans="1:43" x14ac:dyDescent="0.25">
      <c r="A389"/>
      <c r="B389"/>
      <c r="C389"/>
      <c r="D389"/>
      <c r="E389" s="192"/>
      <c r="F389"/>
      <c r="G389" s="194"/>
      <c r="H389"/>
      <c r="I389" s="194"/>
      <c r="J389"/>
      <c r="K389" s="194"/>
      <c r="L389" s="194"/>
      <c r="M389"/>
      <c r="N389"/>
      <c r="O389" s="194"/>
      <c r="P389"/>
      <c r="Q389" s="194"/>
      <c r="S389"/>
      <c r="U389" s="5"/>
      <c r="X389"/>
      <c r="Z389"/>
      <c r="AB389"/>
      <c r="AC389" s="194"/>
      <c r="AD389"/>
      <c r="AE389" s="194"/>
      <c r="AF389" s="48"/>
      <c r="AG389" s="212"/>
    </row>
    <row r="390" spans="1:43" x14ac:dyDescent="0.25">
      <c r="A390"/>
      <c r="B390"/>
      <c r="C390"/>
      <c r="D390"/>
      <c r="E390" s="192"/>
      <c r="F390"/>
      <c r="G390" s="194"/>
      <c r="H390"/>
      <c r="I390" s="194"/>
      <c r="J390"/>
      <c r="K390" s="194"/>
      <c r="L390" s="194"/>
      <c r="M390"/>
      <c r="N390"/>
      <c r="O390" s="194"/>
      <c r="P390"/>
      <c r="Q390" s="194"/>
      <c r="S390"/>
      <c r="U390" s="5"/>
      <c r="X390"/>
      <c r="Z390"/>
      <c r="AB390"/>
      <c r="AC390" s="194"/>
      <c r="AD390"/>
      <c r="AE390" s="194"/>
      <c r="AF390" s="48"/>
      <c r="AG390" s="212"/>
    </row>
    <row r="391" spans="1:43" x14ac:dyDescent="0.25">
      <c r="A391"/>
      <c r="B391"/>
      <c r="C391"/>
      <c r="D391"/>
      <c r="E391" s="192"/>
      <c r="F391"/>
      <c r="G391" s="194"/>
      <c r="H391"/>
      <c r="I391" s="194"/>
      <c r="J391"/>
      <c r="K391" s="194"/>
      <c r="L391" s="194"/>
      <c r="M391"/>
      <c r="N391"/>
      <c r="O391" s="194"/>
      <c r="P391"/>
      <c r="Q391" s="194"/>
      <c r="S391"/>
      <c r="U391" s="5"/>
      <c r="X391"/>
      <c r="Z391"/>
      <c r="AB391"/>
      <c r="AC391" s="194"/>
      <c r="AD391"/>
      <c r="AE391" s="194"/>
      <c r="AF391" s="48"/>
      <c r="AG391" s="212"/>
    </row>
    <row r="392" spans="1:43" x14ac:dyDescent="0.25">
      <c r="A392"/>
      <c r="B392"/>
      <c r="C392"/>
      <c r="D392"/>
      <c r="E392" s="192"/>
      <c r="F392"/>
      <c r="G392" s="194"/>
      <c r="H392"/>
      <c r="I392" s="194"/>
      <c r="J392"/>
      <c r="K392" s="194"/>
      <c r="L392" s="194"/>
      <c r="M392"/>
      <c r="N392"/>
      <c r="O392" s="194"/>
      <c r="P392"/>
      <c r="Q392" s="194"/>
      <c r="S392"/>
      <c r="U392" s="5"/>
      <c r="X392"/>
      <c r="Z392"/>
      <c r="AB392"/>
      <c r="AC392" s="194"/>
      <c r="AD392"/>
      <c r="AE392" s="194"/>
      <c r="AF392" s="48"/>
      <c r="AG392" s="212"/>
    </row>
    <row r="393" spans="1:43" x14ac:dyDescent="0.25">
      <c r="A393"/>
      <c r="B393"/>
      <c r="C393"/>
      <c r="D393"/>
      <c r="E393" s="192"/>
      <c r="F393"/>
      <c r="G393" s="194"/>
      <c r="H393"/>
      <c r="I393" s="194"/>
      <c r="J393"/>
      <c r="K393" s="194"/>
      <c r="L393" s="194"/>
      <c r="M393"/>
      <c r="N393"/>
      <c r="O393" s="194"/>
      <c r="P393"/>
      <c r="Q393" s="194"/>
      <c r="S393"/>
      <c r="U393" s="5"/>
      <c r="X393"/>
      <c r="Z393"/>
      <c r="AB393"/>
      <c r="AC393" s="194"/>
      <c r="AD393"/>
      <c r="AE393" s="194"/>
      <c r="AF393" s="48"/>
      <c r="AG393" s="212"/>
    </row>
    <row r="394" spans="1:43" x14ac:dyDescent="0.25">
      <c r="A394"/>
      <c r="B394"/>
      <c r="C394"/>
      <c r="D394"/>
      <c r="E394" s="192"/>
      <c r="F394"/>
      <c r="G394" s="194"/>
      <c r="H394"/>
      <c r="I394" s="194"/>
      <c r="J394"/>
      <c r="K394" s="194"/>
      <c r="L394" s="194"/>
      <c r="M394"/>
      <c r="N394"/>
      <c r="O394" s="194"/>
      <c r="P394"/>
      <c r="Q394" s="194"/>
      <c r="S394"/>
      <c r="U394" s="5"/>
      <c r="X394"/>
      <c r="Z394"/>
      <c r="AB394"/>
      <c r="AC394" s="194"/>
      <c r="AD394"/>
      <c r="AE394" s="194"/>
      <c r="AF394" s="48"/>
      <c r="AG394" s="212"/>
    </row>
    <row r="395" spans="1:43" x14ac:dyDescent="0.25">
      <c r="A395"/>
      <c r="B395"/>
      <c r="C395"/>
      <c r="D395"/>
      <c r="E395" s="192"/>
      <c r="F395"/>
      <c r="G395" s="194"/>
      <c r="H395"/>
      <c r="I395" s="194"/>
      <c r="J395"/>
      <c r="K395" s="194"/>
      <c r="L395" s="194"/>
      <c r="M395"/>
      <c r="N395"/>
      <c r="O395" s="194"/>
      <c r="P395"/>
      <c r="Q395" s="194"/>
      <c r="S395"/>
      <c r="U395" s="5"/>
      <c r="X395"/>
      <c r="Z395"/>
      <c r="AB395"/>
      <c r="AC395" s="194"/>
      <c r="AD395"/>
      <c r="AE395" s="194"/>
      <c r="AF395" s="48"/>
      <c r="AG395" s="212"/>
    </row>
    <row r="396" spans="1:43" x14ac:dyDescent="0.25">
      <c r="A396"/>
      <c r="B396"/>
      <c r="C396"/>
      <c r="D396"/>
      <c r="E396" s="192"/>
      <c r="F396"/>
      <c r="G396" s="194"/>
      <c r="H396"/>
      <c r="I396" s="194"/>
      <c r="J396"/>
      <c r="K396" s="194"/>
      <c r="L396" s="194"/>
      <c r="M396"/>
      <c r="N396"/>
      <c r="O396" s="194"/>
      <c r="P396"/>
      <c r="Q396" s="194"/>
      <c r="S396"/>
      <c r="U396" s="5"/>
      <c r="X396"/>
      <c r="Z396"/>
      <c r="AB396"/>
      <c r="AC396" s="194"/>
      <c r="AD396"/>
      <c r="AE396" s="194"/>
      <c r="AF396" s="48"/>
      <c r="AG396" s="212"/>
    </row>
    <row r="397" spans="1:43" x14ac:dyDescent="0.25">
      <c r="A397"/>
      <c r="B397"/>
      <c r="C397"/>
      <c r="D397"/>
      <c r="E397" s="192"/>
      <c r="F397"/>
      <c r="G397" s="194"/>
      <c r="H397"/>
      <c r="I397" s="194"/>
      <c r="J397"/>
      <c r="K397" s="194"/>
      <c r="L397" s="194"/>
      <c r="M397"/>
      <c r="N397"/>
      <c r="O397" s="194"/>
      <c r="P397"/>
      <c r="Q397" s="194"/>
      <c r="S397"/>
      <c r="U397" s="5"/>
      <c r="X397"/>
      <c r="Z397"/>
      <c r="AB397"/>
      <c r="AC397" s="194"/>
      <c r="AD397"/>
      <c r="AE397" s="194"/>
      <c r="AF397" s="48"/>
      <c r="AG397" s="212"/>
    </row>
    <row r="398" spans="1:43" x14ac:dyDescent="0.25">
      <c r="A398"/>
      <c r="B398"/>
      <c r="C398"/>
      <c r="D398"/>
      <c r="E398" s="192"/>
      <c r="F398"/>
      <c r="G398" s="194"/>
      <c r="H398"/>
      <c r="I398" s="194"/>
      <c r="J398"/>
      <c r="K398" s="194"/>
      <c r="L398" s="194"/>
      <c r="M398"/>
      <c r="N398"/>
      <c r="O398" s="194"/>
      <c r="P398"/>
      <c r="Q398" s="194"/>
      <c r="S398"/>
      <c r="U398" s="5"/>
      <c r="X398"/>
      <c r="Z398"/>
      <c r="AB398"/>
      <c r="AC398" s="194"/>
      <c r="AD398"/>
      <c r="AE398" s="194"/>
      <c r="AF398" s="48"/>
      <c r="AG398" s="212"/>
    </row>
    <row r="399" spans="1:43" x14ac:dyDescent="0.25">
      <c r="A399"/>
      <c r="B399"/>
      <c r="C399"/>
      <c r="D399"/>
      <c r="E399" s="192"/>
      <c r="F399"/>
      <c r="G399" s="194"/>
      <c r="H399"/>
      <c r="I399" s="194"/>
      <c r="J399"/>
      <c r="K399" s="194"/>
      <c r="L399" s="194"/>
      <c r="M399"/>
      <c r="N399"/>
      <c r="O399" s="194"/>
      <c r="P399"/>
      <c r="Q399" s="194"/>
      <c r="S399"/>
      <c r="U399" s="5"/>
      <c r="X399"/>
      <c r="Z399"/>
      <c r="AB399"/>
      <c r="AC399" s="194"/>
      <c r="AD399"/>
      <c r="AE399" s="194"/>
      <c r="AF399" s="48"/>
      <c r="AG399" s="212"/>
    </row>
    <row r="400" spans="1:43" x14ac:dyDescent="0.25">
      <c r="A400"/>
      <c r="B400"/>
      <c r="C400"/>
      <c r="D400"/>
      <c r="E400" s="192"/>
      <c r="F400"/>
      <c r="G400" s="194"/>
      <c r="H400"/>
      <c r="I400" s="194"/>
      <c r="J400"/>
      <c r="K400" s="194"/>
      <c r="L400" s="194"/>
      <c r="M400"/>
      <c r="N400"/>
      <c r="O400" s="194"/>
      <c r="P400"/>
      <c r="Q400" s="194"/>
      <c r="S400"/>
      <c r="U400" s="5"/>
      <c r="X400"/>
      <c r="Z400"/>
      <c r="AB400"/>
      <c r="AC400" s="194"/>
      <c r="AD400"/>
      <c r="AE400" s="194"/>
      <c r="AF400" s="48"/>
      <c r="AG400" s="212"/>
    </row>
    <row r="401" spans="1:33" x14ac:dyDescent="0.25">
      <c r="A401"/>
      <c r="B401"/>
      <c r="C401"/>
      <c r="D401"/>
      <c r="E401" s="192"/>
      <c r="F401"/>
      <c r="G401" s="194"/>
      <c r="H401"/>
      <c r="I401" s="194"/>
      <c r="J401"/>
      <c r="K401" s="194"/>
      <c r="L401" s="194"/>
      <c r="M401"/>
      <c r="N401"/>
      <c r="O401" s="194"/>
      <c r="P401"/>
      <c r="Q401" s="194"/>
      <c r="S401"/>
      <c r="U401" s="5"/>
      <c r="X401"/>
      <c r="Z401"/>
      <c r="AB401"/>
      <c r="AC401" s="194"/>
      <c r="AD401"/>
      <c r="AE401" s="194"/>
      <c r="AF401" s="48"/>
      <c r="AG401" s="212"/>
    </row>
    <row r="402" spans="1:33" x14ac:dyDescent="0.25">
      <c r="A402"/>
      <c r="B402"/>
      <c r="C402"/>
      <c r="D402"/>
      <c r="E402" s="192"/>
      <c r="F402"/>
      <c r="G402" s="194"/>
      <c r="H402"/>
      <c r="I402" s="194"/>
      <c r="J402"/>
      <c r="K402" s="194"/>
      <c r="L402" s="194"/>
      <c r="M402"/>
      <c r="N402"/>
      <c r="O402" s="194"/>
      <c r="P402"/>
      <c r="Q402" s="194"/>
      <c r="S402"/>
      <c r="U402" s="5"/>
      <c r="X402"/>
      <c r="Z402"/>
      <c r="AB402"/>
      <c r="AC402" s="194"/>
      <c r="AD402"/>
      <c r="AE402" s="194"/>
      <c r="AF402" s="48"/>
      <c r="AG402" s="212"/>
    </row>
    <row r="403" spans="1:33" x14ac:dyDescent="0.25">
      <c r="A403"/>
      <c r="B403"/>
      <c r="C403"/>
      <c r="D403"/>
      <c r="E403" s="192"/>
      <c r="F403"/>
      <c r="G403" s="194"/>
      <c r="H403"/>
      <c r="I403" s="194"/>
      <c r="J403"/>
      <c r="K403" s="194"/>
      <c r="L403" s="194"/>
      <c r="M403"/>
      <c r="N403"/>
      <c r="O403" s="194"/>
      <c r="P403"/>
      <c r="Q403" s="194"/>
      <c r="S403"/>
      <c r="U403" s="5"/>
      <c r="X403"/>
      <c r="Z403"/>
      <c r="AB403"/>
      <c r="AC403" s="194"/>
      <c r="AD403"/>
      <c r="AE403" s="194"/>
      <c r="AF403" s="48"/>
      <c r="AG403" s="212"/>
    </row>
    <row r="404" spans="1:33" x14ac:dyDescent="0.25">
      <c r="A404"/>
      <c r="B404"/>
      <c r="C404"/>
      <c r="D404"/>
      <c r="E404" s="192"/>
      <c r="F404"/>
      <c r="G404" s="194"/>
      <c r="H404"/>
      <c r="I404" s="194"/>
      <c r="J404"/>
      <c r="K404" s="194"/>
      <c r="L404" s="194"/>
      <c r="M404"/>
      <c r="N404"/>
      <c r="O404" s="194"/>
      <c r="P404"/>
      <c r="Q404" s="194"/>
      <c r="S404"/>
      <c r="U404" s="5"/>
      <c r="X404"/>
      <c r="Z404"/>
      <c r="AB404"/>
      <c r="AC404" s="194"/>
      <c r="AD404"/>
      <c r="AE404" s="194"/>
      <c r="AF404" s="48"/>
      <c r="AG404" s="212"/>
    </row>
    <row r="405" spans="1:33" x14ac:dyDescent="0.25">
      <c r="A405"/>
      <c r="B405"/>
      <c r="C405"/>
      <c r="D405"/>
      <c r="E405" s="192"/>
      <c r="F405"/>
      <c r="G405" s="194"/>
      <c r="H405"/>
      <c r="I405" s="194"/>
      <c r="J405"/>
      <c r="K405" s="194"/>
      <c r="L405" s="194"/>
      <c r="M405"/>
      <c r="N405"/>
      <c r="O405" s="194"/>
      <c r="P405"/>
      <c r="Q405" s="194"/>
      <c r="S405"/>
      <c r="U405" s="5"/>
      <c r="X405"/>
      <c r="Z405"/>
      <c r="AB405"/>
      <c r="AC405" s="194"/>
      <c r="AD405"/>
      <c r="AE405" s="194"/>
      <c r="AF405" s="48"/>
      <c r="AG405" s="212"/>
    </row>
    <row r="406" spans="1:33" x14ac:dyDescent="0.25">
      <c r="A406"/>
      <c r="B406"/>
      <c r="C406"/>
      <c r="D406"/>
      <c r="E406" s="192"/>
      <c r="F406"/>
      <c r="G406" s="194"/>
      <c r="H406"/>
      <c r="I406" s="194"/>
      <c r="J406"/>
      <c r="K406" s="194"/>
      <c r="L406" s="194"/>
      <c r="M406"/>
      <c r="N406"/>
      <c r="O406" s="194"/>
      <c r="P406"/>
      <c r="Q406" s="194"/>
      <c r="S406"/>
      <c r="U406" s="5"/>
      <c r="X406"/>
      <c r="Z406"/>
      <c r="AB406"/>
      <c r="AC406" s="194"/>
      <c r="AD406"/>
      <c r="AE406" s="194"/>
      <c r="AF406" s="48"/>
      <c r="AG406" s="212"/>
    </row>
    <row r="407" spans="1:33" x14ac:dyDescent="0.25">
      <c r="A407"/>
      <c r="B407"/>
      <c r="C407"/>
      <c r="D407"/>
      <c r="E407" s="192"/>
      <c r="F407"/>
      <c r="G407" s="194"/>
      <c r="H407"/>
      <c r="I407" s="194"/>
      <c r="J407"/>
      <c r="K407" s="194"/>
      <c r="L407" s="194"/>
      <c r="M407"/>
      <c r="N407"/>
      <c r="O407" s="194"/>
      <c r="P407"/>
      <c r="Q407" s="194"/>
      <c r="S407"/>
      <c r="U407" s="5"/>
      <c r="X407"/>
      <c r="Z407"/>
      <c r="AB407"/>
      <c r="AC407" s="194"/>
      <c r="AD407"/>
      <c r="AE407" s="194"/>
      <c r="AF407" s="48"/>
      <c r="AG407" s="212"/>
    </row>
    <row r="408" spans="1:33" x14ac:dyDescent="0.25">
      <c r="A408"/>
      <c r="B408"/>
      <c r="C408"/>
      <c r="D408"/>
      <c r="E408" s="192"/>
      <c r="F408"/>
      <c r="G408" s="194"/>
      <c r="H408"/>
      <c r="I408" s="194"/>
      <c r="J408"/>
      <c r="K408" s="194"/>
      <c r="L408" s="194"/>
      <c r="M408"/>
      <c r="N408"/>
      <c r="O408" s="194"/>
      <c r="P408"/>
      <c r="Q408" s="194"/>
      <c r="S408"/>
      <c r="U408" s="5"/>
      <c r="X408"/>
      <c r="Z408"/>
      <c r="AB408"/>
      <c r="AC408" s="194"/>
      <c r="AD408"/>
      <c r="AE408" s="194"/>
      <c r="AF408" s="48"/>
      <c r="AG408" s="212"/>
    </row>
    <row r="409" spans="1:33" x14ac:dyDescent="0.25">
      <c r="A409"/>
      <c r="B409"/>
      <c r="C409"/>
      <c r="D409"/>
      <c r="E409" s="192"/>
      <c r="F409"/>
      <c r="G409" s="194"/>
      <c r="H409"/>
      <c r="I409" s="194"/>
      <c r="J409"/>
      <c r="K409" s="194"/>
      <c r="L409" s="194"/>
      <c r="M409"/>
      <c r="N409"/>
      <c r="O409" s="194"/>
      <c r="P409"/>
      <c r="Q409" s="194"/>
      <c r="S409"/>
      <c r="U409" s="5"/>
      <c r="X409"/>
      <c r="Z409"/>
      <c r="AB409"/>
      <c r="AC409" s="194"/>
      <c r="AD409"/>
      <c r="AE409" s="194"/>
      <c r="AF409" s="48"/>
      <c r="AG409" s="212"/>
    </row>
    <row r="410" spans="1:33" x14ac:dyDescent="0.25">
      <c r="A410"/>
      <c r="B410"/>
      <c r="C410"/>
      <c r="D410"/>
      <c r="E410" s="192"/>
      <c r="F410"/>
      <c r="G410" s="194"/>
      <c r="H410"/>
      <c r="I410" s="194"/>
      <c r="J410"/>
      <c r="K410" s="194"/>
      <c r="L410" s="194"/>
      <c r="M410"/>
      <c r="N410"/>
      <c r="O410" s="194"/>
      <c r="P410"/>
      <c r="Q410" s="194"/>
      <c r="S410"/>
      <c r="U410" s="5"/>
      <c r="X410"/>
      <c r="Z410"/>
      <c r="AB410"/>
      <c r="AC410" s="194"/>
      <c r="AD410"/>
      <c r="AE410" s="194"/>
      <c r="AF410" s="48"/>
      <c r="AG410" s="212"/>
    </row>
    <row r="411" spans="1:33" x14ac:dyDescent="0.25">
      <c r="A411"/>
      <c r="B411"/>
      <c r="C411"/>
      <c r="D411"/>
      <c r="E411" s="192"/>
      <c r="F411"/>
      <c r="G411" s="194"/>
      <c r="H411"/>
      <c r="I411" s="194"/>
      <c r="J411"/>
      <c r="K411" s="194"/>
      <c r="L411" s="194"/>
      <c r="M411"/>
      <c r="N411"/>
      <c r="O411" s="194"/>
      <c r="P411"/>
      <c r="Q411" s="194"/>
      <c r="S411"/>
      <c r="U411" s="5"/>
      <c r="X411"/>
      <c r="Z411"/>
      <c r="AB411"/>
      <c r="AC411" s="194"/>
      <c r="AD411"/>
      <c r="AE411" s="194"/>
      <c r="AF411" s="48"/>
      <c r="AG411" s="212"/>
    </row>
    <row r="412" spans="1:33" x14ac:dyDescent="0.25">
      <c r="A412"/>
      <c r="B412"/>
      <c r="C412"/>
      <c r="D412"/>
      <c r="E412" s="192"/>
      <c r="F412"/>
      <c r="G412" s="194"/>
      <c r="H412"/>
      <c r="I412" s="194"/>
      <c r="J412"/>
      <c r="K412" s="194"/>
      <c r="L412" s="194"/>
      <c r="M412"/>
      <c r="N412"/>
      <c r="O412" s="194"/>
      <c r="P412"/>
      <c r="Q412" s="194"/>
      <c r="S412"/>
      <c r="U412" s="5"/>
      <c r="X412"/>
      <c r="Z412"/>
      <c r="AB412"/>
      <c r="AC412" s="194"/>
      <c r="AD412"/>
      <c r="AE412" s="194"/>
      <c r="AF412" s="48"/>
      <c r="AG412" s="212"/>
    </row>
    <row r="413" spans="1:33" x14ac:dyDescent="0.25">
      <c r="A413"/>
      <c r="B413"/>
      <c r="C413"/>
      <c r="D413"/>
      <c r="E413" s="192"/>
      <c r="F413"/>
      <c r="G413" s="194"/>
      <c r="H413"/>
      <c r="I413" s="194"/>
      <c r="J413"/>
      <c r="K413" s="194"/>
      <c r="L413" s="194"/>
      <c r="M413"/>
      <c r="N413"/>
      <c r="O413" s="194"/>
      <c r="P413"/>
      <c r="Q413" s="194"/>
      <c r="S413"/>
      <c r="U413" s="5"/>
      <c r="X413"/>
      <c r="Z413"/>
      <c r="AB413"/>
      <c r="AC413" s="194"/>
      <c r="AD413"/>
      <c r="AE413" s="194"/>
      <c r="AF413" s="48"/>
      <c r="AG413" s="212"/>
    </row>
    <row r="414" spans="1:33" x14ac:dyDescent="0.25">
      <c r="A414"/>
      <c r="B414"/>
      <c r="C414"/>
      <c r="D414"/>
      <c r="E414" s="192"/>
      <c r="F414"/>
      <c r="G414" s="194"/>
      <c r="H414"/>
      <c r="I414" s="194"/>
      <c r="J414"/>
      <c r="K414" s="194"/>
      <c r="L414" s="194"/>
      <c r="M414"/>
      <c r="N414"/>
      <c r="O414" s="194"/>
      <c r="P414"/>
      <c r="Q414" s="194"/>
      <c r="S414"/>
      <c r="U414" s="5"/>
      <c r="X414"/>
      <c r="Z414"/>
      <c r="AB414"/>
      <c r="AC414" s="194"/>
      <c r="AD414"/>
      <c r="AE414" s="194"/>
      <c r="AF414" s="48"/>
      <c r="AG414" s="212"/>
    </row>
    <row r="415" spans="1:33" x14ac:dyDescent="0.25">
      <c r="A415"/>
      <c r="B415"/>
      <c r="C415"/>
      <c r="D415"/>
      <c r="E415" s="192"/>
      <c r="F415"/>
      <c r="G415" s="194"/>
      <c r="H415"/>
      <c r="I415" s="194"/>
      <c r="J415"/>
      <c r="K415" s="194"/>
      <c r="L415" s="194"/>
      <c r="M415"/>
      <c r="N415"/>
      <c r="O415" s="194"/>
      <c r="P415"/>
      <c r="Q415" s="194"/>
      <c r="S415"/>
      <c r="U415" s="5"/>
      <c r="X415"/>
      <c r="Z415"/>
      <c r="AB415"/>
      <c r="AC415" s="194"/>
      <c r="AD415"/>
      <c r="AE415" s="194"/>
      <c r="AF415" s="48"/>
      <c r="AG415" s="212"/>
    </row>
    <row r="416" spans="1:33" x14ac:dyDescent="0.25">
      <c r="A416"/>
      <c r="B416"/>
      <c r="C416"/>
      <c r="D416"/>
      <c r="E416" s="192"/>
      <c r="F416"/>
      <c r="G416" s="194"/>
      <c r="H416"/>
      <c r="I416" s="194"/>
      <c r="J416"/>
      <c r="K416" s="194"/>
      <c r="L416" s="194"/>
      <c r="M416"/>
      <c r="N416"/>
      <c r="O416" s="194"/>
      <c r="P416"/>
      <c r="Q416" s="194"/>
      <c r="S416"/>
      <c r="U416" s="5"/>
      <c r="X416"/>
      <c r="Z416"/>
      <c r="AB416"/>
      <c r="AC416" s="194"/>
      <c r="AD416"/>
      <c r="AE416" s="194"/>
      <c r="AF416" s="48"/>
      <c r="AG416" s="212"/>
    </row>
    <row r="417" spans="1:33" x14ac:dyDescent="0.25">
      <c r="A417"/>
      <c r="B417"/>
      <c r="C417"/>
      <c r="D417"/>
      <c r="E417" s="192"/>
      <c r="F417"/>
      <c r="G417" s="194"/>
      <c r="H417"/>
      <c r="I417" s="194"/>
      <c r="J417"/>
      <c r="K417" s="194"/>
      <c r="L417" s="194"/>
      <c r="M417"/>
      <c r="N417"/>
      <c r="O417" s="194"/>
      <c r="P417"/>
      <c r="Q417" s="194"/>
      <c r="S417"/>
      <c r="U417" s="5"/>
      <c r="X417"/>
      <c r="Z417"/>
      <c r="AB417"/>
      <c r="AC417" s="194"/>
      <c r="AD417"/>
      <c r="AE417" s="194"/>
      <c r="AF417" s="48"/>
      <c r="AG417" s="212"/>
    </row>
    <row r="418" spans="1:33" x14ac:dyDescent="0.25">
      <c r="A418"/>
      <c r="B418"/>
      <c r="C418"/>
      <c r="D418"/>
      <c r="E418" s="192"/>
      <c r="F418"/>
      <c r="G418" s="194"/>
      <c r="H418"/>
      <c r="I418" s="194"/>
      <c r="J418"/>
      <c r="K418" s="194"/>
      <c r="L418" s="194"/>
      <c r="M418"/>
      <c r="N418"/>
      <c r="O418" s="194"/>
      <c r="P418"/>
      <c r="Q418" s="194"/>
      <c r="S418"/>
      <c r="U418" s="5"/>
      <c r="X418"/>
      <c r="Z418"/>
      <c r="AB418"/>
      <c r="AC418" s="194"/>
      <c r="AD418"/>
      <c r="AE418" s="194"/>
      <c r="AF418" s="48"/>
      <c r="AG418" s="212"/>
    </row>
    <row r="419" spans="1:33" x14ac:dyDescent="0.25">
      <c r="A419"/>
      <c r="B419"/>
      <c r="C419"/>
      <c r="D419"/>
      <c r="E419" s="192"/>
      <c r="F419"/>
      <c r="G419" s="194"/>
      <c r="H419"/>
      <c r="I419" s="194"/>
      <c r="J419"/>
      <c r="K419" s="194"/>
      <c r="L419" s="194"/>
      <c r="M419"/>
      <c r="N419"/>
      <c r="O419" s="194"/>
      <c r="P419"/>
      <c r="Q419" s="194"/>
      <c r="S419"/>
      <c r="U419" s="5"/>
      <c r="X419"/>
      <c r="Z419"/>
      <c r="AB419"/>
      <c r="AC419" s="194"/>
      <c r="AD419"/>
      <c r="AE419" s="194"/>
      <c r="AF419" s="48"/>
      <c r="AG419" s="212"/>
    </row>
    <row r="420" spans="1:33" x14ac:dyDescent="0.25">
      <c r="A420"/>
      <c r="B420"/>
      <c r="C420"/>
      <c r="D420"/>
      <c r="E420" s="192"/>
      <c r="F420"/>
      <c r="G420" s="194"/>
      <c r="H420"/>
      <c r="I420" s="194"/>
      <c r="J420"/>
      <c r="K420" s="194"/>
      <c r="L420" s="194"/>
      <c r="M420"/>
      <c r="N420"/>
      <c r="O420" s="194"/>
      <c r="P420"/>
      <c r="Q420" s="194"/>
      <c r="S420"/>
      <c r="U420" s="5"/>
      <c r="X420"/>
      <c r="Z420"/>
      <c r="AB420"/>
      <c r="AC420" s="194"/>
      <c r="AD420"/>
      <c r="AE420" s="194"/>
      <c r="AF420" s="48"/>
      <c r="AG420" s="212"/>
    </row>
    <row r="421" spans="1:33" x14ac:dyDescent="0.25">
      <c r="A421"/>
      <c r="B421"/>
      <c r="C421"/>
      <c r="D421"/>
      <c r="E421" s="192"/>
      <c r="F421"/>
      <c r="G421" s="194"/>
      <c r="H421"/>
      <c r="I421" s="194"/>
      <c r="J421"/>
      <c r="K421" s="194"/>
      <c r="L421" s="194"/>
      <c r="M421"/>
      <c r="N421"/>
      <c r="O421" s="194"/>
      <c r="P421"/>
      <c r="Q421" s="194"/>
      <c r="S421"/>
      <c r="U421" s="5"/>
      <c r="X421"/>
      <c r="Z421"/>
      <c r="AB421"/>
      <c r="AC421" s="194"/>
      <c r="AD421"/>
      <c r="AE421" s="194"/>
      <c r="AF421" s="48"/>
      <c r="AG421" s="212"/>
    </row>
    <row r="422" spans="1:33" x14ac:dyDescent="0.25">
      <c r="A422"/>
      <c r="B422"/>
      <c r="C422"/>
      <c r="D422"/>
      <c r="E422" s="192"/>
      <c r="F422"/>
      <c r="G422" s="194"/>
      <c r="H422"/>
      <c r="I422" s="194"/>
      <c r="J422"/>
      <c r="K422" s="194"/>
      <c r="L422" s="194"/>
      <c r="M422"/>
      <c r="N422"/>
      <c r="O422" s="194"/>
      <c r="P422"/>
      <c r="Q422" s="194"/>
      <c r="S422"/>
      <c r="U422" s="5"/>
      <c r="X422"/>
      <c r="Z422"/>
      <c r="AB422"/>
      <c r="AC422" s="194"/>
      <c r="AD422"/>
      <c r="AE422" s="194"/>
      <c r="AF422" s="48"/>
      <c r="AG422" s="212"/>
    </row>
    <row r="423" spans="1:33" x14ac:dyDescent="0.25">
      <c r="A423"/>
      <c r="B423"/>
      <c r="C423"/>
      <c r="D423"/>
      <c r="E423" s="192"/>
      <c r="F423"/>
      <c r="G423" s="194"/>
      <c r="H423"/>
      <c r="I423" s="194"/>
      <c r="J423"/>
      <c r="K423" s="194"/>
      <c r="L423" s="194"/>
      <c r="M423"/>
      <c r="N423"/>
      <c r="O423" s="194"/>
      <c r="P423"/>
      <c r="Q423" s="194"/>
      <c r="S423"/>
      <c r="U423" s="5"/>
      <c r="X423"/>
      <c r="Z423"/>
      <c r="AB423"/>
      <c r="AC423" s="194"/>
      <c r="AD423"/>
      <c r="AE423" s="194"/>
      <c r="AF423" s="48"/>
      <c r="AG423" s="212"/>
    </row>
    <row r="424" spans="1:33" x14ac:dyDescent="0.25">
      <c r="A424"/>
      <c r="B424"/>
      <c r="C424"/>
      <c r="D424"/>
      <c r="E424" s="192"/>
      <c r="F424"/>
      <c r="G424" s="194"/>
      <c r="H424"/>
      <c r="I424" s="194"/>
      <c r="J424"/>
      <c r="K424" s="194"/>
      <c r="L424" s="194"/>
      <c r="M424"/>
      <c r="N424"/>
      <c r="O424" s="194"/>
      <c r="P424"/>
      <c r="Q424" s="194"/>
      <c r="S424"/>
      <c r="U424" s="5"/>
      <c r="X424"/>
      <c r="Z424"/>
      <c r="AB424"/>
      <c r="AC424" s="194"/>
      <c r="AD424"/>
      <c r="AE424" s="194"/>
      <c r="AF424" s="48"/>
      <c r="AG424" s="212"/>
    </row>
    <row r="425" spans="1:33" x14ac:dyDescent="0.25">
      <c r="A425"/>
      <c r="B425"/>
      <c r="C425"/>
      <c r="D425"/>
      <c r="E425" s="192"/>
      <c r="F425"/>
      <c r="G425" s="194"/>
      <c r="H425"/>
      <c r="I425" s="194"/>
      <c r="J425"/>
      <c r="K425" s="194"/>
      <c r="L425" s="194"/>
      <c r="M425"/>
      <c r="N425"/>
      <c r="O425" s="194"/>
      <c r="P425"/>
      <c r="Q425" s="194"/>
      <c r="S425"/>
      <c r="U425" s="5"/>
      <c r="X425"/>
      <c r="Z425"/>
      <c r="AB425"/>
      <c r="AC425" s="194"/>
      <c r="AD425"/>
      <c r="AE425" s="194"/>
      <c r="AF425" s="48"/>
      <c r="AG425" s="212"/>
    </row>
    <row r="426" spans="1:33" x14ac:dyDescent="0.25">
      <c r="A426"/>
      <c r="B426"/>
      <c r="C426"/>
      <c r="D426"/>
      <c r="E426" s="192"/>
      <c r="F426"/>
      <c r="G426" s="194"/>
      <c r="H426"/>
      <c r="I426" s="194"/>
      <c r="J426"/>
      <c r="K426" s="194"/>
      <c r="L426" s="194"/>
      <c r="M426"/>
      <c r="N426"/>
      <c r="O426" s="194"/>
      <c r="P426"/>
      <c r="Q426" s="194"/>
      <c r="S426"/>
      <c r="U426" s="5"/>
      <c r="X426"/>
      <c r="Z426"/>
      <c r="AB426"/>
      <c r="AC426" s="194"/>
      <c r="AD426"/>
      <c r="AE426" s="194"/>
      <c r="AF426" s="48"/>
      <c r="AG426" s="212"/>
    </row>
    <row r="427" spans="1:33" x14ac:dyDescent="0.25">
      <c r="A427"/>
      <c r="B427"/>
      <c r="C427"/>
      <c r="D427"/>
      <c r="E427" s="192"/>
      <c r="F427"/>
      <c r="G427" s="194"/>
      <c r="H427"/>
      <c r="I427" s="194"/>
      <c r="J427"/>
      <c r="K427" s="194"/>
      <c r="L427" s="194"/>
      <c r="M427"/>
      <c r="N427"/>
      <c r="O427" s="194"/>
      <c r="P427"/>
      <c r="Q427" s="194"/>
      <c r="S427"/>
      <c r="U427" s="5"/>
      <c r="X427"/>
      <c r="Z427"/>
      <c r="AB427"/>
      <c r="AC427" s="194"/>
      <c r="AD427"/>
      <c r="AE427" s="194"/>
      <c r="AF427" s="48"/>
      <c r="AG427" s="212"/>
    </row>
    <row r="428" spans="1:33" x14ac:dyDescent="0.25">
      <c r="A428"/>
      <c r="B428"/>
      <c r="C428"/>
      <c r="D428"/>
      <c r="E428" s="192"/>
      <c r="F428"/>
      <c r="G428" s="194"/>
      <c r="H428"/>
      <c r="I428" s="194"/>
      <c r="J428"/>
      <c r="K428" s="194"/>
      <c r="L428" s="194"/>
      <c r="M428"/>
      <c r="N428"/>
      <c r="O428" s="194"/>
      <c r="P428"/>
      <c r="Q428" s="194"/>
      <c r="S428"/>
      <c r="U428" s="5"/>
      <c r="X428"/>
      <c r="Z428"/>
      <c r="AB428"/>
      <c r="AC428" s="194"/>
      <c r="AD428"/>
      <c r="AE428" s="194"/>
      <c r="AF428" s="48"/>
      <c r="AG428" s="212"/>
    </row>
    <row r="429" spans="1:33" x14ac:dyDescent="0.25">
      <c r="A429"/>
      <c r="B429"/>
      <c r="C429"/>
      <c r="D429"/>
      <c r="E429" s="192"/>
      <c r="F429"/>
      <c r="G429" s="194"/>
      <c r="H429"/>
      <c r="I429" s="194"/>
      <c r="J429"/>
      <c r="K429" s="194"/>
      <c r="L429" s="194"/>
      <c r="M429"/>
      <c r="N429"/>
      <c r="O429" s="194"/>
      <c r="P429"/>
      <c r="Q429" s="194"/>
      <c r="S429"/>
      <c r="U429" s="5"/>
      <c r="X429"/>
      <c r="Z429"/>
      <c r="AB429"/>
      <c r="AC429" s="194"/>
      <c r="AD429"/>
      <c r="AE429" s="194"/>
      <c r="AF429" s="48"/>
      <c r="AG429" s="212"/>
    </row>
    <row r="430" spans="1:33" x14ac:dyDescent="0.25">
      <c r="A430"/>
      <c r="B430"/>
      <c r="C430"/>
      <c r="D430"/>
      <c r="E430" s="192"/>
      <c r="F430"/>
      <c r="G430" s="194"/>
      <c r="H430"/>
      <c r="I430" s="194"/>
      <c r="J430"/>
      <c r="K430" s="194"/>
      <c r="L430" s="194"/>
      <c r="M430"/>
      <c r="N430"/>
      <c r="O430" s="194"/>
      <c r="P430"/>
      <c r="Q430" s="194"/>
      <c r="S430"/>
      <c r="U430" s="5"/>
      <c r="X430"/>
      <c r="Z430"/>
      <c r="AB430"/>
      <c r="AC430" s="194"/>
      <c r="AD430"/>
      <c r="AE430" s="194"/>
      <c r="AF430" s="48"/>
      <c r="AG430" s="212"/>
    </row>
    <row r="431" spans="1:33" x14ac:dyDescent="0.25">
      <c r="A431"/>
      <c r="B431"/>
      <c r="C431"/>
      <c r="D431"/>
      <c r="E431" s="192"/>
      <c r="F431"/>
      <c r="G431" s="194"/>
      <c r="H431"/>
      <c r="I431" s="194"/>
      <c r="J431"/>
      <c r="K431" s="194"/>
      <c r="L431" s="194"/>
      <c r="M431"/>
      <c r="N431"/>
      <c r="O431" s="194"/>
      <c r="P431"/>
      <c r="Q431" s="194"/>
      <c r="S431"/>
      <c r="U431" s="5"/>
      <c r="X431"/>
      <c r="Z431"/>
      <c r="AB431"/>
      <c r="AC431" s="194"/>
      <c r="AD431"/>
      <c r="AE431" s="194"/>
      <c r="AF431" s="48"/>
      <c r="AG431" s="212"/>
    </row>
    <row r="432" spans="1:33" x14ac:dyDescent="0.25">
      <c r="A432"/>
      <c r="B432"/>
      <c r="C432"/>
      <c r="D432"/>
      <c r="E432" s="192"/>
      <c r="F432"/>
      <c r="G432" s="194"/>
      <c r="H432"/>
      <c r="I432" s="194"/>
      <c r="J432"/>
      <c r="K432" s="194"/>
      <c r="L432" s="194"/>
      <c r="M432"/>
      <c r="N432"/>
      <c r="O432" s="194"/>
      <c r="P432"/>
      <c r="Q432" s="194"/>
      <c r="S432"/>
      <c r="U432" s="5"/>
      <c r="X432"/>
      <c r="Z432"/>
      <c r="AB432"/>
      <c r="AC432" s="194"/>
      <c r="AD432"/>
      <c r="AE432" s="194"/>
      <c r="AF432" s="48"/>
      <c r="AG432" s="212"/>
    </row>
    <row r="433" spans="1:33" x14ac:dyDescent="0.25">
      <c r="A433"/>
      <c r="B433"/>
      <c r="C433"/>
      <c r="D433"/>
      <c r="E433" s="192"/>
      <c r="F433"/>
      <c r="G433" s="194"/>
      <c r="H433"/>
      <c r="I433" s="194"/>
      <c r="J433"/>
      <c r="K433" s="194"/>
      <c r="L433" s="194"/>
      <c r="M433"/>
      <c r="N433"/>
      <c r="O433" s="194"/>
      <c r="P433"/>
      <c r="Q433" s="194"/>
      <c r="S433"/>
      <c r="U433" s="5"/>
      <c r="X433"/>
      <c r="Z433"/>
      <c r="AB433"/>
      <c r="AC433" s="194"/>
      <c r="AD433"/>
      <c r="AE433" s="194"/>
      <c r="AF433" s="48"/>
      <c r="AG433" s="212"/>
    </row>
    <row r="434" spans="1:33" x14ac:dyDescent="0.25">
      <c r="A434"/>
      <c r="B434"/>
      <c r="C434"/>
      <c r="D434"/>
      <c r="E434" s="192"/>
      <c r="F434"/>
      <c r="G434" s="194"/>
      <c r="H434"/>
      <c r="I434" s="194"/>
      <c r="J434"/>
      <c r="K434" s="194"/>
      <c r="L434" s="194"/>
      <c r="M434"/>
      <c r="N434"/>
      <c r="O434" s="194"/>
      <c r="P434"/>
      <c r="Q434" s="194"/>
      <c r="S434"/>
      <c r="U434" s="5"/>
      <c r="X434"/>
      <c r="Z434"/>
      <c r="AB434"/>
      <c r="AC434" s="194"/>
      <c r="AD434"/>
      <c r="AE434" s="194"/>
      <c r="AF434" s="48"/>
      <c r="AG434" s="212"/>
    </row>
    <row r="435" spans="1:33" x14ac:dyDescent="0.25">
      <c r="A435"/>
      <c r="B435"/>
      <c r="C435"/>
      <c r="D435"/>
      <c r="E435" s="192"/>
      <c r="F435"/>
      <c r="G435" s="194"/>
      <c r="H435"/>
      <c r="I435" s="194"/>
      <c r="J435"/>
      <c r="K435" s="194"/>
      <c r="L435" s="194"/>
      <c r="M435"/>
      <c r="N435"/>
      <c r="O435" s="194"/>
      <c r="P435"/>
      <c r="Q435" s="194"/>
      <c r="S435"/>
      <c r="U435" s="5"/>
      <c r="X435"/>
      <c r="Z435"/>
      <c r="AB435"/>
      <c r="AC435" s="194"/>
      <c r="AD435"/>
      <c r="AE435" s="194"/>
      <c r="AF435" s="48"/>
      <c r="AG435" s="212"/>
    </row>
    <row r="436" spans="1:33" x14ac:dyDescent="0.25">
      <c r="A436"/>
      <c r="B436"/>
      <c r="C436"/>
      <c r="D436"/>
      <c r="E436" s="192"/>
      <c r="F436"/>
      <c r="G436" s="194"/>
      <c r="H436"/>
      <c r="I436" s="194"/>
      <c r="J436"/>
      <c r="K436" s="194"/>
      <c r="L436" s="194"/>
      <c r="M436"/>
      <c r="N436"/>
      <c r="O436" s="194"/>
      <c r="P436"/>
      <c r="Q436" s="194"/>
      <c r="S436"/>
      <c r="U436" s="5"/>
      <c r="X436"/>
      <c r="Z436"/>
      <c r="AB436"/>
      <c r="AC436" s="194"/>
      <c r="AD436"/>
      <c r="AE436" s="194"/>
      <c r="AF436" s="48"/>
      <c r="AG436" s="212"/>
    </row>
    <row r="437" spans="1:33" x14ac:dyDescent="0.25">
      <c r="A437"/>
      <c r="B437"/>
      <c r="C437"/>
      <c r="D437"/>
      <c r="E437" s="192"/>
      <c r="F437"/>
      <c r="G437" s="194"/>
      <c r="H437"/>
      <c r="I437" s="194"/>
      <c r="J437"/>
      <c r="K437" s="194"/>
      <c r="L437" s="194"/>
      <c r="M437"/>
      <c r="N437"/>
      <c r="O437" s="194"/>
      <c r="P437"/>
      <c r="Q437" s="194"/>
      <c r="S437"/>
      <c r="U437" s="5"/>
      <c r="X437"/>
      <c r="Z437"/>
      <c r="AB437"/>
      <c r="AC437" s="194"/>
      <c r="AD437"/>
      <c r="AE437" s="194"/>
      <c r="AF437" s="48"/>
      <c r="AG437" s="212"/>
    </row>
    <row r="438" spans="1:33" x14ac:dyDescent="0.25">
      <c r="A438"/>
      <c r="B438"/>
      <c r="C438"/>
      <c r="D438"/>
      <c r="E438" s="192"/>
      <c r="F438"/>
      <c r="G438" s="194"/>
      <c r="H438"/>
      <c r="I438" s="194"/>
      <c r="J438"/>
      <c r="K438" s="194"/>
      <c r="L438" s="194"/>
      <c r="M438"/>
      <c r="N438"/>
      <c r="O438" s="194"/>
      <c r="P438"/>
      <c r="Q438" s="194"/>
      <c r="S438"/>
      <c r="U438" s="5"/>
      <c r="X438"/>
      <c r="Z438"/>
      <c r="AB438"/>
      <c r="AC438" s="194"/>
      <c r="AD438"/>
      <c r="AE438" s="194"/>
      <c r="AF438" s="48"/>
      <c r="AG438" s="212"/>
    </row>
    <row r="439" spans="1:33" x14ac:dyDescent="0.25">
      <c r="A439"/>
      <c r="B439"/>
      <c r="C439"/>
      <c r="D439"/>
      <c r="E439" s="192"/>
      <c r="F439"/>
      <c r="G439" s="194"/>
      <c r="H439"/>
      <c r="I439" s="194"/>
      <c r="J439"/>
      <c r="K439" s="194"/>
      <c r="L439" s="194"/>
      <c r="M439"/>
      <c r="N439"/>
      <c r="O439" s="194"/>
      <c r="P439"/>
      <c r="Q439" s="194"/>
      <c r="S439"/>
      <c r="U439" s="5"/>
      <c r="X439"/>
      <c r="Z439"/>
      <c r="AB439"/>
      <c r="AC439" s="194"/>
      <c r="AD439"/>
      <c r="AE439" s="194"/>
      <c r="AF439" s="48"/>
      <c r="AG439" s="212"/>
    </row>
    <row r="440" spans="1:33" x14ac:dyDescent="0.25">
      <c r="A440"/>
      <c r="B440"/>
      <c r="C440"/>
      <c r="D440"/>
      <c r="E440" s="192"/>
      <c r="F440"/>
      <c r="G440" s="194"/>
      <c r="H440"/>
      <c r="I440" s="194"/>
      <c r="J440"/>
      <c r="K440" s="194"/>
      <c r="L440" s="194"/>
      <c r="M440"/>
      <c r="N440"/>
      <c r="O440" s="194"/>
      <c r="P440"/>
      <c r="Q440" s="194"/>
      <c r="S440"/>
      <c r="U440" s="5"/>
      <c r="X440"/>
      <c r="Z440"/>
      <c r="AB440"/>
      <c r="AC440" s="194"/>
      <c r="AD440"/>
      <c r="AE440" s="194"/>
      <c r="AF440" s="48"/>
      <c r="AG440" s="212"/>
    </row>
    <row r="441" spans="1:33" x14ac:dyDescent="0.25">
      <c r="A441"/>
      <c r="B441"/>
      <c r="C441"/>
      <c r="D441"/>
      <c r="E441" s="192"/>
      <c r="F441"/>
      <c r="G441" s="194"/>
      <c r="H441"/>
      <c r="I441" s="194"/>
      <c r="J441"/>
      <c r="K441" s="194"/>
      <c r="L441" s="194"/>
      <c r="M441"/>
      <c r="N441"/>
      <c r="O441" s="194"/>
      <c r="P441"/>
      <c r="Q441" s="194"/>
      <c r="S441"/>
      <c r="U441" s="5"/>
      <c r="X441"/>
      <c r="Z441"/>
      <c r="AB441"/>
      <c r="AC441" s="194"/>
      <c r="AD441"/>
      <c r="AE441" s="194"/>
      <c r="AF441" s="48"/>
      <c r="AG441" s="212"/>
    </row>
    <row r="442" spans="1:33" x14ac:dyDescent="0.25">
      <c r="A442"/>
      <c r="B442"/>
      <c r="C442"/>
      <c r="D442"/>
      <c r="E442" s="192"/>
      <c r="F442"/>
      <c r="G442" s="194"/>
      <c r="H442"/>
      <c r="I442" s="194"/>
      <c r="J442"/>
      <c r="K442" s="194"/>
      <c r="L442" s="194"/>
      <c r="M442"/>
      <c r="N442"/>
      <c r="O442" s="194"/>
      <c r="P442"/>
      <c r="Q442" s="194"/>
      <c r="S442"/>
      <c r="U442" s="5"/>
      <c r="X442"/>
      <c r="Z442"/>
      <c r="AB442"/>
      <c r="AC442" s="194"/>
      <c r="AD442"/>
      <c r="AE442" s="194"/>
      <c r="AF442" s="48"/>
      <c r="AG442" s="212"/>
    </row>
    <row r="443" spans="1:33" x14ac:dyDescent="0.25">
      <c r="A443"/>
      <c r="B443"/>
      <c r="C443"/>
      <c r="D443"/>
      <c r="E443" s="192"/>
      <c r="F443"/>
      <c r="G443" s="194"/>
      <c r="H443"/>
      <c r="I443" s="194"/>
      <c r="J443"/>
      <c r="K443" s="194"/>
      <c r="L443" s="194"/>
      <c r="M443"/>
      <c r="N443"/>
      <c r="O443" s="194"/>
      <c r="P443"/>
      <c r="Q443" s="194"/>
      <c r="S443"/>
      <c r="U443" s="5"/>
      <c r="X443"/>
      <c r="Z443"/>
      <c r="AB443"/>
      <c r="AC443" s="194"/>
      <c r="AD443"/>
      <c r="AE443" s="194"/>
      <c r="AF443" s="48"/>
      <c r="AG443" s="212"/>
    </row>
    <row r="444" spans="1:33" x14ac:dyDescent="0.25">
      <c r="A444"/>
      <c r="B444"/>
      <c r="C444"/>
      <c r="D444"/>
      <c r="E444" s="192"/>
      <c r="F444"/>
      <c r="G444" s="194"/>
      <c r="H444"/>
      <c r="I444" s="194"/>
      <c r="J444"/>
      <c r="K444" s="194"/>
      <c r="L444" s="194"/>
      <c r="M444"/>
      <c r="N444"/>
      <c r="O444" s="194"/>
      <c r="P444"/>
      <c r="Q444" s="194"/>
      <c r="S444"/>
      <c r="U444" s="5"/>
      <c r="X444"/>
      <c r="Z444"/>
      <c r="AB444"/>
      <c r="AC444" s="194"/>
      <c r="AD444"/>
      <c r="AE444" s="194"/>
      <c r="AF444" s="48"/>
      <c r="AG444" s="212"/>
    </row>
    <row r="445" spans="1:33" x14ac:dyDescent="0.25">
      <c r="A445"/>
      <c r="B445"/>
      <c r="C445"/>
      <c r="D445"/>
      <c r="E445" s="192"/>
      <c r="F445"/>
      <c r="G445" s="194"/>
      <c r="H445"/>
      <c r="I445" s="194"/>
      <c r="J445"/>
      <c r="K445" s="194"/>
      <c r="L445" s="194"/>
      <c r="M445"/>
      <c r="N445"/>
      <c r="O445" s="194"/>
      <c r="P445"/>
      <c r="Q445" s="194"/>
      <c r="S445"/>
      <c r="U445" s="5"/>
      <c r="X445"/>
      <c r="Z445"/>
      <c r="AB445"/>
      <c r="AC445" s="194"/>
      <c r="AD445"/>
      <c r="AE445" s="194"/>
      <c r="AF445" s="48"/>
      <c r="AG445" s="212"/>
    </row>
    <row r="446" spans="1:33" x14ac:dyDescent="0.25">
      <c r="A446"/>
      <c r="B446"/>
      <c r="C446"/>
      <c r="D446"/>
      <c r="E446" s="192"/>
      <c r="F446"/>
      <c r="G446" s="194"/>
      <c r="H446"/>
      <c r="I446" s="194"/>
      <c r="J446"/>
      <c r="K446" s="194"/>
      <c r="L446" s="194"/>
      <c r="M446"/>
      <c r="N446"/>
      <c r="O446" s="194"/>
      <c r="P446"/>
      <c r="Q446" s="194"/>
      <c r="S446"/>
      <c r="U446" s="5"/>
      <c r="X446"/>
      <c r="Z446"/>
      <c r="AB446"/>
      <c r="AC446" s="194"/>
      <c r="AD446"/>
      <c r="AE446" s="194"/>
      <c r="AF446" s="48"/>
      <c r="AG446" s="212"/>
    </row>
    <row r="447" spans="1:33" x14ac:dyDescent="0.25">
      <c r="A447"/>
      <c r="B447"/>
      <c r="C447"/>
      <c r="D447"/>
      <c r="E447" s="192"/>
      <c r="F447"/>
      <c r="G447" s="194"/>
      <c r="H447"/>
      <c r="I447" s="194"/>
      <c r="J447"/>
      <c r="K447" s="194"/>
      <c r="L447" s="194"/>
      <c r="M447"/>
      <c r="N447"/>
      <c r="O447" s="194"/>
      <c r="P447"/>
      <c r="Q447" s="194"/>
      <c r="S447"/>
      <c r="U447" s="5"/>
      <c r="X447"/>
      <c r="Z447"/>
      <c r="AB447"/>
      <c r="AC447" s="194"/>
      <c r="AD447"/>
      <c r="AE447" s="194"/>
      <c r="AF447" s="48"/>
      <c r="AG447" s="212"/>
    </row>
    <row r="448" spans="1:33" x14ac:dyDescent="0.25">
      <c r="A448"/>
      <c r="B448"/>
      <c r="C448"/>
      <c r="D448"/>
      <c r="E448" s="192"/>
      <c r="F448"/>
      <c r="G448" s="194"/>
      <c r="H448"/>
      <c r="I448" s="194"/>
      <c r="J448"/>
      <c r="K448" s="194"/>
      <c r="L448" s="194"/>
      <c r="M448"/>
      <c r="N448"/>
      <c r="O448" s="194"/>
      <c r="P448"/>
      <c r="Q448" s="194"/>
      <c r="S448"/>
      <c r="U448" s="5"/>
      <c r="X448"/>
      <c r="Z448"/>
      <c r="AB448"/>
      <c r="AC448" s="194"/>
      <c r="AD448"/>
      <c r="AE448" s="194"/>
      <c r="AF448" s="48"/>
      <c r="AG448" s="212"/>
    </row>
    <row r="449" spans="1:33" x14ac:dyDescent="0.25">
      <c r="A449"/>
      <c r="B449"/>
      <c r="C449"/>
      <c r="D449"/>
      <c r="E449" s="192"/>
      <c r="F449"/>
      <c r="G449" s="194"/>
      <c r="H449"/>
      <c r="I449" s="194"/>
      <c r="J449"/>
      <c r="K449" s="194"/>
      <c r="L449" s="194"/>
      <c r="M449"/>
      <c r="N449"/>
      <c r="O449" s="194"/>
      <c r="P449"/>
      <c r="Q449" s="194"/>
      <c r="S449"/>
      <c r="U449" s="5"/>
      <c r="X449"/>
      <c r="Z449"/>
      <c r="AB449"/>
      <c r="AC449" s="194"/>
      <c r="AD449"/>
      <c r="AE449" s="194"/>
      <c r="AF449" s="48"/>
      <c r="AG449" s="212"/>
    </row>
    <row r="450" spans="1:33" x14ac:dyDescent="0.25">
      <c r="A450"/>
      <c r="B450"/>
      <c r="C450"/>
      <c r="D450"/>
      <c r="E450" s="192"/>
      <c r="F450"/>
      <c r="G450" s="194"/>
      <c r="H450"/>
      <c r="I450" s="194"/>
      <c r="J450"/>
      <c r="K450" s="194"/>
      <c r="L450" s="194"/>
      <c r="M450"/>
      <c r="N450"/>
      <c r="O450" s="194"/>
      <c r="P450"/>
      <c r="Q450" s="194"/>
      <c r="S450"/>
      <c r="U450" s="5"/>
      <c r="X450"/>
      <c r="Z450"/>
      <c r="AB450"/>
      <c r="AC450" s="194"/>
      <c r="AD450"/>
      <c r="AE450" s="194"/>
      <c r="AF450" s="48"/>
      <c r="AG450" s="212"/>
    </row>
    <row r="451" spans="1:33" x14ac:dyDescent="0.25">
      <c r="A451"/>
      <c r="B451"/>
      <c r="C451"/>
      <c r="D451"/>
      <c r="E451" s="192"/>
      <c r="F451"/>
      <c r="G451" s="194"/>
      <c r="H451"/>
      <c r="I451" s="194"/>
      <c r="J451"/>
      <c r="K451" s="194"/>
      <c r="L451" s="194"/>
      <c r="M451"/>
      <c r="N451"/>
      <c r="O451" s="194"/>
      <c r="P451"/>
      <c r="Q451" s="194"/>
      <c r="S451"/>
      <c r="U451" s="5"/>
      <c r="X451"/>
      <c r="Z451"/>
      <c r="AB451"/>
      <c r="AC451" s="194"/>
      <c r="AD451"/>
      <c r="AE451" s="194"/>
      <c r="AF451" s="48"/>
      <c r="AG451" s="212"/>
    </row>
    <row r="452" spans="1:33" x14ac:dyDescent="0.25">
      <c r="A452"/>
      <c r="B452"/>
      <c r="C452"/>
      <c r="D452"/>
      <c r="E452" s="192"/>
      <c r="F452"/>
      <c r="G452" s="194"/>
      <c r="H452"/>
      <c r="I452" s="194"/>
      <c r="J452"/>
      <c r="K452" s="194"/>
      <c r="L452" s="194"/>
      <c r="M452"/>
      <c r="N452"/>
      <c r="O452" s="194"/>
      <c r="P452"/>
      <c r="Q452" s="194"/>
      <c r="S452"/>
      <c r="U452" s="5"/>
      <c r="X452"/>
      <c r="Z452"/>
      <c r="AB452"/>
      <c r="AC452" s="194"/>
      <c r="AD452"/>
      <c r="AE452" s="194"/>
      <c r="AF452" s="48"/>
      <c r="AG452" s="212"/>
    </row>
    <row r="453" spans="1:33" x14ac:dyDescent="0.25">
      <c r="A453"/>
      <c r="B453"/>
      <c r="C453"/>
      <c r="D453"/>
      <c r="E453" s="192"/>
      <c r="F453"/>
      <c r="G453" s="194"/>
      <c r="H453"/>
      <c r="I453" s="194"/>
      <c r="J453"/>
      <c r="K453" s="194"/>
      <c r="L453" s="194"/>
      <c r="M453"/>
      <c r="N453"/>
      <c r="O453" s="194"/>
      <c r="P453"/>
      <c r="Q453" s="194"/>
      <c r="S453"/>
      <c r="U453" s="5"/>
      <c r="X453"/>
      <c r="Z453"/>
      <c r="AB453"/>
      <c r="AC453" s="194"/>
      <c r="AD453"/>
      <c r="AE453" s="194"/>
      <c r="AF453" s="48"/>
      <c r="AG453" s="212"/>
    </row>
    <row r="454" spans="1:33" x14ac:dyDescent="0.25">
      <c r="A454"/>
      <c r="B454"/>
      <c r="C454"/>
      <c r="D454"/>
      <c r="E454" s="192"/>
      <c r="F454"/>
      <c r="G454" s="194"/>
      <c r="H454"/>
      <c r="I454" s="194"/>
      <c r="J454"/>
      <c r="K454" s="194"/>
      <c r="L454" s="194"/>
      <c r="M454"/>
      <c r="N454"/>
      <c r="O454" s="194"/>
      <c r="P454"/>
      <c r="Q454" s="194"/>
      <c r="S454"/>
      <c r="U454" s="5"/>
      <c r="X454"/>
      <c r="Z454"/>
      <c r="AB454"/>
      <c r="AC454" s="194"/>
      <c r="AD454"/>
      <c r="AE454" s="194"/>
      <c r="AF454" s="48"/>
      <c r="AG454" s="212"/>
    </row>
    <row r="455" spans="1:33" x14ac:dyDescent="0.25">
      <c r="A455"/>
      <c r="B455"/>
      <c r="C455"/>
      <c r="D455"/>
      <c r="E455" s="192"/>
      <c r="F455"/>
      <c r="G455" s="194"/>
      <c r="H455"/>
      <c r="I455" s="194"/>
      <c r="J455"/>
      <c r="K455" s="194"/>
      <c r="L455" s="194"/>
      <c r="M455"/>
      <c r="N455"/>
      <c r="O455" s="194"/>
      <c r="P455"/>
      <c r="Q455" s="194"/>
      <c r="S455"/>
      <c r="U455" s="5"/>
      <c r="X455"/>
      <c r="Z455"/>
      <c r="AB455"/>
      <c r="AC455" s="194"/>
      <c r="AD455"/>
      <c r="AE455" s="194"/>
      <c r="AF455" s="48"/>
      <c r="AG455" s="212"/>
    </row>
    <row r="456" spans="1:33" x14ac:dyDescent="0.25">
      <c r="A456"/>
      <c r="B456"/>
      <c r="C456"/>
      <c r="D456"/>
      <c r="E456" s="192"/>
      <c r="F456"/>
      <c r="G456" s="194"/>
      <c r="H456"/>
      <c r="I456" s="194"/>
      <c r="J456"/>
      <c r="K456" s="194"/>
      <c r="L456" s="194"/>
      <c r="M456"/>
      <c r="N456"/>
      <c r="O456" s="194"/>
      <c r="P456"/>
      <c r="Q456" s="194"/>
      <c r="S456"/>
      <c r="U456" s="5"/>
      <c r="X456"/>
      <c r="Z456"/>
      <c r="AB456"/>
      <c r="AC456" s="194"/>
      <c r="AD456"/>
      <c r="AE456" s="194"/>
      <c r="AF456" s="48"/>
      <c r="AG456" s="212"/>
    </row>
    <row r="457" spans="1:33" x14ac:dyDescent="0.25">
      <c r="A457"/>
      <c r="B457"/>
      <c r="C457"/>
      <c r="D457"/>
      <c r="E457" s="192"/>
      <c r="F457"/>
      <c r="G457" s="194"/>
      <c r="H457"/>
      <c r="I457" s="194"/>
      <c r="J457"/>
      <c r="K457" s="194"/>
      <c r="L457" s="194"/>
      <c r="M457"/>
      <c r="N457"/>
      <c r="O457" s="194"/>
      <c r="P457"/>
      <c r="Q457" s="194"/>
      <c r="S457"/>
      <c r="U457" s="5"/>
      <c r="X457"/>
      <c r="Z457"/>
      <c r="AB457"/>
      <c r="AC457" s="194"/>
      <c r="AD457"/>
      <c r="AE457" s="194"/>
      <c r="AF457" s="48"/>
      <c r="AG457" s="212"/>
    </row>
    <row r="458" spans="1:33" x14ac:dyDescent="0.25">
      <c r="A458"/>
      <c r="B458"/>
      <c r="C458"/>
      <c r="D458"/>
      <c r="E458" s="192"/>
      <c r="F458"/>
      <c r="G458" s="194"/>
      <c r="H458"/>
      <c r="I458" s="194"/>
      <c r="J458"/>
      <c r="K458" s="194"/>
      <c r="L458" s="194"/>
      <c r="M458"/>
      <c r="N458"/>
      <c r="O458" s="194"/>
      <c r="P458"/>
      <c r="Q458" s="194"/>
      <c r="S458"/>
      <c r="U458" s="5"/>
      <c r="X458"/>
      <c r="Z458"/>
      <c r="AB458"/>
      <c r="AC458" s="194"/>
      <c r="AD458"/>
      <c r="AE458" s="194"/>
      <c r="AF458" s="48"/>
      <c r="AG458" s="212"/>
    </row>
    <row r="459" spans="1:33" x14ac:dyDescent="0.25">
      <c r="A459"/>
      <c r="B459"/>
      <c r="C459"/>
      <c r="D459"/>
      <c r="E459" s="192"/>
      <c r="F459"/>
      <c r="G459" s="194"/>
      <c r="H459"/>
      <c r="I459" s="194"/>
      <c r="J459"/>
      <c r="K459" s="194"/>
      <c r="L459" s="194"/>
      <c r="M459"/>
      <c r="N459"/>
      <c r="O459" s="194"/>
      <c r="P459"/>
      <c r="Q459" s="194"/>
      <c r="S459"/>
      <c r="U459" s="5"/>
      <c r="X459"/>
      <c r="Z459"/>
      <c r="AB459"/>
      <c r="AC459" s="194"/>
      <c r="AD459"/>
      <c r="AE459" s="194"/>
      <c r="AF459" s="48"/>
      <c r="AG459" s="212"/>
    </row>
    <row r="460" spans="1:33" x14ac:dyDescent="0.25">
      <c r="A460"/>
      <c r="B460"/>
      <c r="C460"/>
      <c r="D460"/>
      <c r="E460" s="192"/>
      <c r="F460"/>
      <c r="G460" s="194"/>
      <c r="H460"/>
      <c r="I460" s="194"/>
      <c r="J460"/>
      <c r="K460" s="194"/>
      <c r="L460" s="194"/>
      <c r="M460"/>
      <c r="N460"/>
      <c r="O460" s="194"/>
      <c r="P460"/>
      <c r="Q460" s="194"/>
      <c r="S460"/>
      <c r="U460" s="5"/>
      <c r="X460"/>
      <c r="Z460"/>
      <c r="AB460"/>
      <c r="AC460" s="194"/>
      <c r="AD460"/>
      <c r="AE460" s="194"/>
      <c r="AF460" s="48"/>
      <c r="AG460" s="212"/>
    </row>
    <row r="461" spans="1:33" x14ac:dyDescent="0.25">
      <c r="A461"/>
      <c r="B461"/>
      <c r="C461"/>
      <c r="D461"/>
      <c r="E461" s="192"/>
      <c r="F461"/>
      <c r="G461" s="194"/>
      <c r="H461"/>
      <c r="I461" s="194"/>
      <c r="J461"/>
      <c r="K461" s="194"/>
      <c r="L461" s="194"/>
      <c r="M461"/>
      <c r="N461"/>
      <c r="O461" s="194"/>
      <c r="P461"/>
      <c r="Q461" s="194"/>
      <c r="S461"/>
      <c r="U461" s="5"/>
      <c r="X461"/>
      <c r="Z461"/>
      <c r="AB461"/>
      <c r="AC461" s="194"/>
      <c r="AD461"/>
      <c r="AE461" s="194"/>
      <c r="AF461" s="48"/>
      <c r="AG461" s="212"/>
    </row>
    <row r="462" spans="1:33" x14ac:dyDescent="0.25">
      <c r="A462"/>
      <c r="B462"/>
      <c r="C462"/>
      <c r="D462"/>
      <c r="E462" s="192"/>
      <c r="F462"/>
      <c r="G462" s="194"/>
      <c r="H462"/>
      <c r="I462" s="194"/>
      <c r="J462"/>
      <c r="K462" s="194"/>
      <c r="L462" s="194"/>
      <c r="M462"/>
      <c r="N462"/>
      <c r="O462" s="194"/>
      <c r="P462"/>
      <c r="Q462" s="194"/>
      <c r="S462"/>
      <c r="U462" s="5"/>
      <c r="X462"/>
      <c r="Z462"/>
      <c r="AB462"/>
      <c r="AC462" s="194"/>
      <c r="AD462"/>
      <c r="AE462" s="194"/>
      <c r="AF462" s="48"/>
      <c r="AG462" s="212"/>
    </row>
    <row r="463" spans="1:33" x14ac:dyDescent="0.25">
      <c r="A463"/>
      <c r="B463"/>
      <c r="C463"/>
      <c r="D463"/>
      <c r="E463" s="192"/>
      <c r="F463"/>
      <c r="G463" s="194"/>
      <c r="H463"/>
      <c r="I463" s="194"/>
      <c r="J463"/>
      <c r="K463" s="194"/>
      <c r="L463" s="194"/>
      <c r="M463"/>
      <c r="N463"/>
      <c r="O463" s="194"/>
      <c r="P463"/>
      <c r="Q463" s="194"/>
      <c r="S463"/>
      <c r="U463" s="5"/>
      <c r="X463"/>
      <c r="Z463"/>
      <c r="AB463"/>
      <c r="AC463" s="194"/>
      <c r="AD463"/>
      <c r="AE463" s="194"/>
      <c r="AF463" s="48"/>
      <c r="AG463" s="212"/>
    </row>
    <row r="464" spans="1:33" x14ac:dyDescent="0.25">
      <c r="A464"/>
      <c r="B464"/>
      <c r="C464"/>
      <c r="D464"/>
      <c r="E464" s="192"/>
      <c r="F464"/>
      <c r="G464" s="194"/>
      <c r="H464"/>
      <c r="I464" s="194"/>
      <c r="J464"/>
      <c r="K464" s="194"/>
      <c r="L464" s="194"/>
      <c r="M464"/>
      <c r="N464"/>
      <c r="O464" s="194"/>
      <c r="P464"/>
      <c r="Q464" s="194"/>
      <c r="S464"/>
      <c r="U464" s="5"/>
      <c r="X464"/>
      <c r="Z464"/>
      <c r="AB464"/>
      <c r="AC464" s="194"/>
      <c r="AD464"/>
      <c r="AE464" s="194"/>
      <c r="AF464" s="48"/>
      <c r="AG464" s="212"/>
    </row>
    <row r="465" spans="1:33" x14ac:dyDescent="0.25">
      <c r="A465"/>
      <c r="B465"/>
      <c r="C465"/>
      <c r="D465"/>
      <c r="E465" s="192"/>
      <c r="F465"/>
      <c r="G465" s="194"/>
      <c r="H465"/>
      <c r="I465" s="194"/>
      <c r="J465"/>
      <c r="K465" s="194"/>
      <c r="L465" s="194"/>
      <c r="M465"/>
      <c r="N465"/>
      <c r="O465" s="194"/>
      <c r="P465"/>
      <c r="Q465" s="194"/>
      <c r="S465"/>
      <c r="U465" s="5"/>
      <c r="X465"/>
      <c r="Z465"/>
      <c r="AB465"/>
      <c r="AC465" s="194"/>
      <c r="AD465"/>
      <c r="AE465" s="194"/>
      <c r="AF465" s="48"/>
      <c r="AG465" s="212"/>
    </row>
    <row r="466" spans="1:33" x14ac:dyDescent="0.25">
      <c r="A466"/>
      <c r="B466"/>
      <c r="C466"/>
      <c r="D466"/>
      <c r="E466" s="192"/>
      <c r="F466"/>
      <c r="G466" s="194"/>
      <c r="H466"/>
      <c r="I466" s="194"/>
      <c r="J466"/>
      <c r="K466" s="194"/>
      <c r="L466" s="194"/>
      <c r="M466"/>
      <c r="N466"/>
      <c r="O466" s="194"/>
      <c r="P466"/>
      <c r="Q466" s="194"/>
      <c r="S466"/>
      <c r="U466" s="5"/>
      <c r="X466"/>
      <c r="Z466"/>
      <c r="AB466"/>
      <c r="AC466" s="194"/>
      <c r="AD466"/>
      <c r="AE466" s="194"/>
      <c r="AF466" s="48"/>
      <c r="AG466" s="212"/>
    </row>
    <row r="467" spans="1:33" x14ac:dyDescent="0.25">
      <c r="A467"/>
      <c r="B467"/>
      <c r="C467"/>
      <c r="D467"/>
      <c r="E467" s="192"/>
      <c r="F467"/>
      <c r="G467" s="194"/>
      <c r="H467"/>
      <c r="I467" s="194"/>
      <c r="J467"/>
      <c r="K467" s="194"/>
      <c r="L467" s="194"/>
      <c r="M467"/>
      <c r="N467"/>
      <c r="O467" s="194"/>
      <c r="P467"/>
      <c r="Q467" s="194"/>
      <c r="S467"/>
      <c r="U467" s="5"/>
      <c r="X467"/>
      <c r="Z467"/>
      <c r="AB467"/>
      <c r="AC467" s="194"/>
      <c r="AD467"/>
      <c r="AE467" s="194"/>
      <c r="AF467" s="48"/>
      <c r="AG467" s="212"/>
    </row>
    <row r="468" spans="1:33" x14ac:dyDescent="0.25">
      <c r="A468"/>
      <c r="B468"/>
      <c r="C468"/>
      <c r="D468"/>
      <c r="E468" s="192"/>
      <c r="F468"/>
      <c r="G468" s="194"/>
      <c r="H468"/>
      <c r="I468" s="194"/>
      <c r="J468"/>
      <c r="K468" s="194"/>
      <c r="L468" s="194"/>
      <c r="M468"/>
      <c r="N468"/>
      <c r="O468" s="194"/>
      <c r="P468"/>
      <c r="Q468" s="194"/>
      <c r="S468"/>
      <c r="U468" s="5"/>
      <c r="X468"/>
      <c r="Z468"/>
      <c r="AB468"/>
      <c r="AC468" s="194"/>
      <c r="AD468"/>
      <c r="AE468" s="194"/>
      <c r="AF468" s="48"/>
      <c r="AG468" s="212"/>
    </row>
    <row r="469" spans="1:33" x14ac:dyDescent="0.25">
      <c r="A469"/>
      <c r="B469"/>
      <c r="C469"/>
      <c r="D469"/>
      <c r="E469" s="192"/>
      <c r="F469"/>
      <c r="G469" s="194"/>
      <c r="H469"/>
      <c r="I469" s="194"/>
      <c r="J469"/>
      <c r="K469" s="194"/>
      <c r="L469" s="194"/>
      <c r="M469"/>
      <c r="N469"/>
      <c r="O469" s="194"/>
      <c r="P469"/>
      <c r="Q469" s="194"/>
      <c r="S469"/>
      <c r="U469" s="5"/>
      <c r="X469"/>
      <c r="Z469"/>
      <c r="AB469"/>
      <c r="AC469" s="194"/>
      <c r="AD469"/>
      <c r="AE469" s="194"/>
      <c r="AF469" s="48"/>
      <c r="AG469" s="212"/>
    </row>
    <row r="470" spans="1:33" x14ac:dyDescent="0.25">
      <c r="A470"/>
      <c r="B470"/>
      <c r="C470"/>
      <c r="D470"/>
      <c r="E470" s="192"/>
      <c r="F470"/>
      <c r="G470" s="194"/>
      <c r="H470"/>
      <c r="I470" s="194"/>
      <c r="J470"/>
      <c r="K470" s="194"/>
      <c r="L470" s="194"/>
      <c r="M470"/>
      <c r="N470"/>
      <c r="O470" s="194"/>
      <c r="P470"/>
      <c r="Q470" s="194"/>
      <c r="S470"/>
      <c r="U470" s="5"/>
      <c r="X470"/>
      <c r="Z470"/>
      <c r="AB470"/>
      <c r="AC470" s="194"/>
      <c r="AD470"/>
      <c r="AE470" s="194"/>
      <c r="AF470" s="48"/>
      <c r="AG470" s="212"/>
    </row>
    <row r="471" spans="1:33" x14ac:dyDescent="0.25">
      <c r="A471"/>
      <c r="B471"/>
      <c r="C471"/>
      <c r="D471"/>
      <c r="E471" s="192"/>
      <c r="F471"/>
      <c r="G471" s="194"/>
      <c r="H471"/>
      <c r="I471" s="194"/>
      <c r="J471"/>
      <c r="K471" s="194"/>
      <c r="L471" s="194"/>
      <c r="M471"/>
      <c r="N471"/>
      <c r="O471" s="194"/>
      <c r="P471"/>
      <c r="Q471" s="194"/>
      <c r="S471"/>
      <c r="U471" s="5"/>
      <c r="X471"/>
      <c r="Z471"/>
      <c r="AB471"/>
      <c r="AC471" s="194"/>
      <c r="AD471"/>
      <c r="AE471" s="194"/>
      <c r="AF471" s="48"/>
      <c r="AG471" s="212"/>
    </row>
    <row r="472" spans="1:33" x14ac:dyDescent="0.25">
      <c r="A472"/>
      <c r="B472"/>
      <c r="C472"/>
      <c r="D472"/>
      <c r="E472" s="192"/>
      <c r="F472"/>
      <c r="G472" s="194"/>
      <c r="H472"/>
      <c r="I472" s="194"/>
      <c r="J472"/>
      <c r="K472" s="194"/>
      <c r="L472" s="194"/>
      <c r="M472"/>
      <c r="N472"/>
      <c r="O472" s="194"/>
      <c r="P472"/>
      <c r="Q472" s="194"/>
      <c r="S472"/>
      <c r="U472" s="5"/>
      <c r="X472"/>
      <c r="Z472"/>
      <c r="AB472"/>
      <c r="AC472" s="194"/>
      <c r="AD472"/>
      <c r="AE472" s="194"/>
      <c r="AF472" s="48"/>
      <c r="AG472" s="212"/>
    </row>
    <row r="473" spans="1:33" x14ac:dyDescent="0.25">
      <c r="A473"/>
      <c r="B473"/>
      <c r="C473"/>
      <c r="D473"/>
      <c r="E473" s="192"/>
      <c r="F473"/>
      <c r="G473" s="194"/>
      <c r="H473"/>
      <c r="I473" s="194"/>
      <c r="J473"/>
      <c r="K473" s="194"/>
      <c r="L473" s="194"/>
      <c r="M473"/>
      <c r="N473"/>
      <c r="O473" s="194"/>
      <c r="P473"/>
      <c r="Q473" s="194"/>
      <c r="S473"/>
      <c r="U473" s="5"/>
      <c r="X473"/>
      <c r="Z473"/>
      <c r="AB473"/>
      <c r="AC473" s="194"/>
      <c r="AD473"/>
      <c r="AE473" s="194"/>
      <c r="AF473" s="48"/>
      <c r="AG473" s="212"/>
    </row>
    <row r="474" spans="1:33" x14ac:dyDescent="0.25">
      <c r="A474"/>
      <c r="B474"/>
      <c r="C474"/>
      <c r="D474"/>
      <c r="E474" s="192"/>
      <c r="F474"/>
      <c r="G474" s="194"/>
      <c r="H474"/>
      <c r="I474" s="194"/>
      <c r="J474"/>
      <c r="K474" s="194"/>
      <c r="L474" s="194"/>
      <c r="M474"/>
      <c r="N474"/>
      <c r="O474" s="194"/>
      <c r="P474"/>
      <c r="Q474" s="194"/>
      <c r="S474"/>
      <c r="U474" s="5"/>
      <c r="X474"/>
      <c r="Z474"/>
      <c r="AB474"/>
      <c r="AC474" s="194"/>
      <c r="AD474"/>
      <c r="AE474" s="194"/>
      <c r="AF474" s="48"/>
      <c r="AG474" s="212"/>
    </row>
    <row r="475" spans="1:33" x14ac:dyDescent="0.25">
      <c r="A475"/>
      <c r="B475"/>
      <c r="C475"/>
      <c r="D475"/>
      <c r="E475" s="192"/>
      <c r="F475"/>
      <c r="G475" s="194"/>
      <c r="H475"/>
      <c r="I475" s="194"/>
      <c r="J475"/>
      <c r="K475" s="194"/>
      <c r="L475" s="194"/>
      <c r="M475"/>
      <c r="N475"/>
      <c r="O475" s="194"/>
      <c r="P475"/>
      <c r="Q475" s="194"/>
      <c r="S475"/>
      <c r="U475" s="5"/>
      <c r="X475"/>
      <c r="Z475"/>
      <c r="AB475"/>
      <c r="AC475" s="194"/>
      <c r="AD475"/>
      <c r="AE475" s="194"/>
      <c r="AF475" s="48"/>
      <c r="AG475" s="212"/>
    </row>
    <row r="476" spans="1:33" x14ac:dyDescent="0.25">
      <c r="A476"/>
      <c r="B476"/>
      <c r="C476"/>
      <c r="D476"/>
      <c r="E476" s="192"/>
      <c r="F476"/>
      <c r="G476" s="194"/>
      <c r="H476"/>
      <c r="I476" s="194"/>
      <c r="J476"/>
      <c r="K476" s="194"/>
      <c r="L476" s="194"/>
      <c r="M476"/>
      <c r="N476"/>
      <c r="O476" s="194"/>
      <c r="P476"/>
      <c r="Q476" s="194"/>
      <c r="S476"/>
      <c r="U476" s="5"/>
      <c r="X476"/>
      <c r="Z476"/>
      <c r="AB476"/>
      <c r="AC476" s="194"/>
      <c r="AD476"/>
      <c r="AE476" s="194"/>
      <c r="AF476" s="48"/>
      <c r="AG476" s="212"/>
    </row>
    <row r="477" spans="1:33" x14ac:dyDescent="0.25">
      <c r="A477"/>
      <c r="B477"/>
      <c r="C477"/>
      <c r="D477"/>
      <c r="E477" s="192"/>
      <c r="F477"/>
      <c r="G477" s="194"/>
      <c r="H477"/>
      <c r="I477" s="194"/>
      <c r="J477"/>
      <c r="K477" s="194"/>
      <c r="L477" s="194"/>
      <c r="M477"/>
      <c r="N477"/>
      <c r="O477" s="194"/>
      <c r="P477"/>
      <c r="Q477" s="194"/>
      <c r="S477"/>
      <c r="U477" s="5"/>
      <c r="X477"/>
      <c r="Z477"/>
      <c r="AB477"/>
      <c r="AC477" s="194"/>
      <c r="AD477"/>
      <c r="AE477" s="194"/>
      <c r="AF477" s="48"/>
      <c r="AG477" s="212"/>
    </row>
    <row r="478" spans="1:33" x14ac:dyDescent="0.25">
      <c r="A478"/>
      <c r="B478"/>
      <c r="C478"/>
      <c r="D478"/>
      <c r="E478" s="192"/>
      <c r="F478"/>
      <c r="G478" s="194"/>
      <c r="H478"/>
      <c r="I478" s="194"/>
      <c r="J478"/>
      <c r="K478" s="194"/>
      <c r="L478" s="194"/>
      <c r="M478"/>
      <c r="N478"/>
      <c r="O478" s="194"/>
      <c r="P478"/>
      <c r="Q478" s="194"/>
      <c r="S478"/>
      <c r="U478" s="5"/>
      <c r="X478"/>
      <c r="Z478"/>
      <c r="AB478"/>
      <c r="AC478" s="194"/>
      <c r="AD478"/>
      <c r="AE478" s="194"/>
      <c r="AF478" s="48"/>
      <c r="AG478" s="212"/>
    </row>
    <row r="479" spans="1:33" x14ac:dyDescent="0.25">
      <c r="A479"/>
      <c r="B479"/>
      <c r="C479"/>
      <c r="D479"/>
      <c r="E479" s="192"/>
      <c r="F479"/>
      <c r="G479" s="194"/>
      <c r="H479"/>
      <c r="I479" s="194"/>
      <c r="J479"/>
      <c r="K479" s="194"/>
      <c r="L479" s="194"/>
      <c r="M479"/>
      <c r="N479"/>
      <c r="O479" s="194"/>
      <c r="P479"/>
      <c r="Q479" s="194"/>
      <c r="S479"/>
      <c r="U479" s="5"/>
      <c r="X479"/>
      <c r="Z479"/>
      <c r="AB479"/>
      <c r="AC479" s="194"/>
      <c r="AD479"/>
      <c r="AE479" s="194"/>
      <c r="AF479" s="48"/>
      <c r="AG479" s="212"/>
    </row>
    <row r="480" spans="1:33" x14ac:dyDescent="0.25">
      <c r="A480"/>
      <c r="B480"/>
      <c r="C480"/>
      <c r="D480"/>
      <c r="E480" s="192"/>
      <c r="F480"/>
      <c r="G480" s="194"/>
      <c r="H480"/>
      <c r="I480" s="194"/>
      <c r="J480"/>
      <c r="K480" s="194"/>
      <c r="L480" s="194"/>
      <c r="M480"/>
      <c r="N480"/>
      <c r="O480" s="194"/>
      <c r="P480"/>
      <c r="Q480" s="194"/>
      <c r="S480"/>
      <c r="U480" s="5"/>
      <c r="X480"/>
      <c r="Z480"/>
      <c r="AB480"/>
      <c r="AC480" s="194"/>
      <c r="AD480"/>
      <c r="AE480" s="194"/>
      <c r="AF480" s="48"/>
      <c r="AG480" s="212"/>
    </row>
    <row r="481" spans="1:33" x14ac:dyDescent="0.25">
      <c r="A481"/>
      <c r="B481"/>
      <c r="C481"/>
      <c r="D481"/>
      <c r="E481" s="192"/>
      <c r="F481"/>
      <c r="G481" s="194"/>
      <c r="H481"/>
      <c r="I481" s="194"/>
      <c r="J481"/>
      <c r="K481" s="194"/>
      <c r="L481" s="194"/>
      <c r="M481"/>
      <c r="N481"/>
      <c r="O481" s="194"/>
      <c r="P481"/>
      <c r="Q481" s="194"/>
      <c r="S481"/>
      <c r="U481" s="5"/>
      <c r="X481"/>
      <c r="Z481"/>
      <c r="AB481"/>
      <c r="AC481" s="194"/>
      <c r="AD481"/>
      <c r="AE481" s="194"/>
      <c r="AF481" s="48"/>
      <c r="AG481" s="212"/>
    </row>
    <row r="482" spans="1:33" x14ac:dyDescent="0.25">
      <c r="A482"/>
      <c r="B482"/>
      <c r="C482"/>
      <c r="D482"/>
      <c r="E482" s="192"/>
      <c r="F482"/>
      <c r="G482" s="194"/>
      <c r="H482"/>
      <c r="I482" s="194"/>
      <c r="J482"/>
      <c r="K482" s="194"/>
      <c r="L482" s="194"/>
      <c r="M482"/>
      <c r="N482"/>
      <c r="O482" s="194"/>
      <c r="P482"/>
      <c r="Q482" s="194"/>
      <c r="S482"/>
      <c r="U482" s="5"/>
      <c r="X482"/>
      <c r="Z482"/>
      <c r="AB482"/>
      <c r="AC482" s="194"/>
      <c r="AD482"/>
      <c r="AE482" s="194"/>
      <c r="AF482" s="48"/>
      <c r="AG482" s="212"/>
    </row>
    <row r="483" spans="1:33" x14ac:dyDescent="0.25">
      <c r="A483"/>
      <c r="B483"/>
      <c r="C483"/>
      <c r="D483"/>
      <c r="E483" s="192"/>
      <c r="F483"/>
      <c r="G483" s="194"/>
      <c r="H483"/>
      <c r="I483" s="194"/>
      <c r="J483"/>
      <c r="K483" s="194"/>
      <c r="L483" s="194"/>
      <c r="M483"/>
      <c r="N483"/>
      <c r="O483" s="194"/>
      <c r="P483"/>
      <c r="Q483" s="194"/>
      <c r="S483"/>
      <c r="U483" s="5"/>
      <c r="X483"/>
      <c r="Z483"/>
      <c r="AB483"/>
      <c r="AC483" s="194"/>
      <c r="AD483"/>
      <c r="AE483" s="194"/>
      <c r="AF483" s="48"/>
      <c r="AG483" s="212"/>
    </row>
    <row r="484" spans="1:33" x14ac:dyDescent="0.25">
      <c r="A484"/>
      <c r="B484"/>
      <c r="C484"/>
      <c r="D484"/>
      <c r="E484" s="192"/>
      <c r="F484"/>
      <c r="G484" s="194"/>
      <c r="H484"/>
      <c r="I484" s="194"/>
      <c r="J484"/>
      <c r="K484" s="194"/>
      <c r="L484" s="194"/>
      <c r="M484"/>
      <c r="N484"/>
      <c r="O484" s="194"/>
      <c r="P484"/>
      <c r="Q484" s="194"/>
      <c r="S484"/>
      <c r="U484" s="5"/>
      <c r="X484"/>
      <c r="Z484"/>
      <c r="AB484"/>
      <c r="AC484" s="194"/>
      <c r="AD484"/>
      <c r="AE484" s="194"/>
      <c r="AF484" s="48"/>
      <c r="AG484" s="212"/>
    </row>
    <row r="485" spans="1:33" x14ac:dyDescent="0.25">
      <c r="A485"/>
      <c r="B485"/>
      <c r="C485"/>
      <c r="D485"/>
      <c r="E485" s="192"/>
      <c r="F485"/>
      <c r="G485" s="194"/>
      <c r="H485"/>
      <c r="I485" s="194"/>
      <c r="J485"/>
      <c r="K485" s="194"/>
      <c r="L485" s="194"/>
      <c r="M485"/>
      <c r="N485"/>
      <c r="O485" s="194"/>
      <c r="P485"/>
      <c r="Q485" s="194"/>
      <c r="S485"/>
      <c r="U485" s="5"/>
      <c r="X485"/>
      <c r="Z485"/>
      <c r="AB485"/>
      <c r="AC485" s="194"/>
      <c r="AD485"/>
      <c r="AE485" s="194"/>
      <c r="AF485" s="48"/>
      <c r="AG485" s="212"/>
    </row>
    <row r="486" spans="1:33" x14ac:dyDescent="0.25">
      <c r="A486"/>
      <c r="B486"/>
      <c r="C486"/>
      <c r="D486"/>
      <c r="E486" s="192"/>
      <c r="F486"/>
      <c r="G486" s="194"/>
      <c r="H486"/>
      <c r="I486" s="194"/>
      <c r="J486"/>
      <c r="K486" s="194"/>
      <c r="L486" s="194"/>
      <c r="M486"/>
      <c r="N486"/>
      <c r="O486" s="194"/>
      <c r="P486"/>
      <c r="Q486" s="194"/>
      <c r="S486"/>
      <c r="U486" s="5"/>
      <c r="X486"/>
      <c r="Z486"/>
      <c r="AB486"/>
      <c r="AC486" s="194"/>
      <c r="AD486"/>
      <c r="AE486" s="194"/>
      <c r="AF486" s="48"/>
      <c r="AG486" s="212"/>
    </row>
    <row r="487" spans="1:33" x14ac:dyDescent="0.25">
      <c r="A487"/>
      <c r="B487"/>
      <c r="C487"/>
      <c r="D487"/>
      <c r="E487" s="192"/>
      <c r="F487"/>
      <c r="G487" s="194"/>
      <c r="H487"/>
      <c r="I487" s="194"/>
      <c r="J487"/>
      <c r="K487" s="194"/>
      <c r="L487" s="194"/>
      <c r="M487"/>
      <c r="N487"/>
      <c r="O487" s="194"/>
      <c r="P487"/>
      <c r="Q487" s="194"/>
      <c r="S487"/>
      <c r="U487" s="5"/>
      <c r="X487"/>
      <c r="Z487"/>
      <c r="AB487"/>
      <c r="AC487" s="194"/>
      <c r="AD487"/>
      <c r="AE487" s="194"/>
      <c r="AF487" s="48"/>
      <c r="AG487" s="212"/>
    </row>
    <row r="488" spans="1:33" x14ac:dyDescent="0.25">
      <c r="A488"/>
      <c r="B488"/>
      <c r="C488"/>
      <c r="D488"/>
      <c r="E488" s="192"/>
      <c r="F488"/>
      <c r="G488" s="194"/>
      <c r="H488"/>
      <c r="I488" s="194"/>
      <c r="J488"/>
      <c r="K488" s="194"/>
      <c r="L488" s="194"/>
      <c r="M488"/>
      <c r="N488"/>
      <c r="O488" s="194"/>
      <c r="P488"/>
      <c r="Q488" s="194"/>
      <c r="S488"/>
      <c r="U488" s="5"/>
      <c r="X488"/>
      <c r="Z488"/>
      <c r="AB488"/>
      <c r="AC488" s="194"/>
      <c r="AD488"/>
      <c r="AE488" s="194"/>
      <c r="AF488" s="48"/>
      <c r="AG488" s="212"/>
    </row>
    <row r="489" spans="1:33" x14ac:dyDescent="0.25">
      <c r="A489"/>
      <c r="B489"/>
      <c r="C489"/>
      <c r="D489"/>
      <c r="E489" s="192"/>
      <c r="F489"/>
      <c r="G489" s="194"/>
      <c r="H489"/>
      <c r="I489" s="194"/>
      <c r="J489"/>
      <c r="K489" s="194"/>
      <c r="L489" s="194"/>
      <c r="M489"/>
      <c r="N489"/>
      <c r="O489" s="194"/>
      <c r="P489"/>
      <c r="Q489" s="194"/>
      <c r="S489"/>
      <c r="U489" s="5"/>
      <c r="X489"/>
      <c r="Z489"/>
      <c r="AB489"/>
      <c r="AC489" s="194"/>
      <c r="AD489"/>
      <c r="AE489" s="194"/>
      <c r="AF489" s="48"/>
      <c r="AG489" s="212"/>
    </row>
    <row r="490" spans="1:33" x14ac:dyDescent="0.25">
      <c r="A490"/>
      <c r="B490"/>
      <c r="C490"/>
      <c r="D490"/>
      <c r="E490" s="192"/>
      <c r="F490"/>
      <c r="G490" s="194"/>
      <c r="H490"/>
      <c r="I490" s="194"/>
      <c r="J490"/>
      <c r="K490" s="194"/>
      <c r="L490" s="194"/>
      <c r="M490"/>
      <c r="N490"/>
      <c r="O490" s="194"/>
      <c r="P490"/>
      <c r="Q490" s="194"/>
      <c r="S490"/>
      <c r="U490" s="5"/>
      <c r="X490"/>
      <c r="Z490"/>
      <c r="AB490"/>
      <c r="AC490" s="194"/>
      <c r="AD490"/>
      <c r="AE490" s="194"/>
      <c r="AF490" s="48"/>
      <c r="AG490" s="212"/>
    </row>
    <row r="491" spans="1:33" x14ac:dyDescent="0.25">
      <c r="A491"/>
      <c r="B491"/>
      <c r="C491"/>
      <c r="D491"/>
      <c r="E491" s="192"/>
      <c r="F491"/>
      <c r="G491" s="194"/>
      <c r="H491"/>
      <c r="I491" s="194"/>
      <c r="J491"/>
      <c r="K491" s="194"/>
      <c r="L491" s="194"/>
      <c r="M491"/>
      <c r="N491"/>
      <c r="O491" s="194"/>
      <c r="P491"/>
      <c r="Q491" s="194"/>
      <c r="S491"/>
      <c r="U491" s="5"/>
      <c r="X491"/>
      <c r="Z491"/>
      <c r="AB491"/>
      <c r="AC491" s="194"/>
      <c r="AD491"/>
      <c r="AE491" s="194"/>
      <c r="AF491" s="48"/>
      <c r="AG491" s="212"/>
    </row>
    <row r="492" spans="1:33" x14ac:dyDescent="0.25">
      <c r="A492"/>
      <c r="B492"/>
      <c r="C492"/>
      <c r="D492"/>
      <c r="E492" s="192"/>
      <c r="F492"/>
      <c r="G492" s="194"/>
      <c r="H492"/>
      <c r="I492" s="194"/>
      <c r="J492"/>
      <c r="K492" s="194"/>
      <c r="L492" s="194"/>
      <c r="M492"/>
      <c r="N492"/>
      <c r="O492" s="194"/>
      <c r="P492"/>
      <c r="Q492" s="194"/>
      <c r="S492"/>
      <c r="U492" s="5"/>
      <c r="X492"/>
      <c r="Z492"/>
      <c r="AB492"/>
      <c r="AC492" s="194"/>
      <c r="AD492"/>
      <c r="AE492" s="194"/>
      <c r="AF492" s="48"/>
      <c r="AG492" s="212"/>
    </row>
    <row r="493" spans="1:33" x14ac:dyDescent="0.25">
      <c r="A493"/>
      <c r="B493"/>
      <c r="C493"/>
      <c r="D493"/>
      <c r="E493" s="192"/>
      <c r="F493"/>
      <c r="G493" s="194"/>
      <c r="H493"/>
      <c r="I493" s="194"/>
      <c r="J493"/>
      <c r="K493" s="194"/>
      <c r="L493" s="194"/>
      <c r="M493"/>
      <c r="N493"/>
      <c r="O493" s="194"/>
      <c r="P493"/>
      <c r="Q493" s="194"/>
      <c r="S493"/>
      <c r="U493" s="5"/>
      <c r="X493"/>
      <c r="Z493"/>
      <c r="AB493"/>
      <c r="AC493" s="194"/>
      <c r="AD493"/>
      <c r="AE493" s="194"/>
      <c r="AF493" s="48"/>
      <c r="AG493" s="212"/>
    </row>
    <row r="494" spans="1:33" x14ac:dyDescent="0.25">
      <c r="A494"/>
      <c r="B494"/>
      <c r="C494"/>
      <c r="D494"/>
      <c r="E494" s="192"/>
      <c r="F494"/>
      <c r="G494" s="194"/>
      <c r="H494"/>
      <c r="I494" s="194"/>
      <c r="J494"/>
      <c r="K494" s="194"/>
      <c r="L494" s="194"/>
      <c r="M494"/>
      <c r="N494"/>
      <c r="O494" s="194"/>
      <c r="P494"/>
      <c r="Q494" s="194"/>
      <c r="S494"/>
      <c r="U494" s="5"/>
      <c r="X494"/>
      <c r="Z494"/>
      <c r="AB494"/>
      <c r="AC494" s="194"/>
      <c r="AD494"/>
      <c r="AE494" s="194"/>
      <c r="AF494" s="48"/>
      <c r="AG494" s="212"/>
    </row>
    <row r="495" spans="1:33" x14ac:dyDescent="0.25">
      <c r="A495"/>
      <c r="B495"/>
      <c r="C495"/>
      <c r="D495"/>
      <c r="E495" s="192"/>
      <c r="F495"/>
      <c r="G495" s="194"/>
      <c r="H495"/>
      <c r="I495" s="194"/>
      <c r="J495"/>
      <c r="K495" s="194"/>
      <c r="L495" s="194"/>
      <c r="M495"/>
      <c r="N495"/>
      <c r="O495" s="194"/>
      <c r="P495"/>
      <c r="Q495" s="194"/>
      <c r="S495"/>
      <c r="U495" s="5"/>
      <c r="X495"/>
      <c r="Z495"/>
      <c r="AB495"/>
      <c r="AC495" s="194"/>
      <c r="AD495"/>
      <c r="AE495" s="194"/>
      <c r="AF495" s="48"/>
      <c r="AG495" s="212"/>
    </row>
    <row r="496" spans="1:33" x14ac:dyDescent="0.25">
      <c r="A496"/>
      <c r="B496"/>
      <c r="C496"/>
      <c r="D496"/>
      <c r="E496" s="192"/>
      <c r="F496"/>
      <c r="G496" s="194"/>
      <c r="H496"/>
      <c r="I496" s="194"/>
      <c r="J496"/>
      <c r="K496" s="194"/>
      <c r="L496" s="194"/>
      <c r="M496"/>
      <c r="N496"/>
      <c r="O496" s="194"/>
      <c r="P496"/>
      <c r="Q496" s="194"/>
      <c r="S496"/>
      <c r="U496" s="5"/>
      <c r="X496"/>
      <c r="Z496"/>
      <c r="AB496"/>
      <c r="AC496" s="194"/>
      <c r="AD496"/>
      <c r="AE496" s="194"/>
      <c r="AF496" s="48"/>
      <c r="AG496" s="212"/>
    </row>
    <row r="497" spans="1:33" x14ac:dyDescent="0.25">
      <c r="A497"/>
      <c r="B497"/>
      <c r="C497"/>
      <c r="D497"/>
      <c r="E497" s="192"/>
      <c r="F497"/>
      <c r="G497" s="194"/>
      <c r="H497"/>
      <c r="I497" s="194"/>
      <c r="J497"/>
      <c r="K497" s="194"/>
      <c r="L497" s="194"/>
      <c r="M497"/>
      <c r="N497"/>
      <c r="O497" s="194"/>
      <c r="P497"/>
      <c r="Q497" s="194"/>
      <c r="S497"/>
      <c r="U497" s="5"/>
      <c r="X497"/>
      <c r="Z497"/>
      <c r="AB497"/>
      <c r="AC497" s="194"/>
      <c r="AD497"/>
      <c r="AE497" s="194"/>
      <c r="AF497" s="48"/>
      <c r="AG497" s="212"/>
    </row>
    <row r="498" spans="1:33" x14ac:dyDescent="0.25">
      <c r="A498"/>
      <c r="B498"/>
      <c r="C498"/>
      <c r="D498"/>
      <c r="E498" s="192"/>
      <c r="F498"/>
      <c r="G498" s="194"/>
      <c r="H498"/>
      <c r="I498" s="194"/>
      <c r="J498"/>
      <c r="K498" s="194"/>
      <c r="L498" s="194"/>
      <c r="M498"/>
      <c r="N498"/>
      <c r="O498" s="194"/>
      <c r="P498"/>
      <c r="Q498" s="194"/>
      <c r="S498"/>
      <c r="U498" s="5"/>
      <c r="X498"/>
      <c r="Z498"/>
      <c r="AB498"/>
      <c r="AC498" s="194"/>
      <c r="AD498"/>
      <c r="AE498" s="194"/>
      <c r="AF498" s="48"/>
      <c r="AG498" s="212"/>
    </row>
    <row r="499" spans="1:33" x14ac:dyDescent="0.25">
      <c r="A499"/>
      <c r="B499"/>
      <c r="C499"/>
      <c r="D499"/>
      <c r="E499" s="192"/>
      <c r="F499"/>
      <c r="G499" s="194"/>
      <c r="H499"/>
      <c r="I499" s="194"/>
      <c r="J499"/>
      <c r="K499" s="194"/>
      <c r="L499" s="194"/>
      <c r="M499"/>
      <c r="N499"/>
      <c r="O499" s="194"/>
      <c r="P499"/>
      <c r="Q499" s="194"/>
      <c r="S499"/>
      <c r="U499" s="5"/>
      <c r="X499"/>
      <c r="Z499"/>
      <c r="AB499"/>
      <c r="AC499" s="194"/>
      <c r="AD499"/>
      <c r="AE499" s="194"/>
      <c r="AF499" s="48"/>
      <c r="AG499" s="212"/>
    </row>
    <row r="500" spans="1:33" x14ac:dyDescent="0.25">
      <c r="A500"/>
      <c r="B500"/>
      <c r="C500"/>
      <c r="D500"/>
      <c r="E500" s="192"/>
      <c r="F500"/>
      <c r="G500" s="194"/>
      <c r="H500"/>
      <c r="I500" s="194"/>
      <c r="J500"/>
      <c r="K500" s="194"/>
      <c r="L500" s="194"/>
      <c r="M500"/>
      <c r="N500"/>
      <c r="O500" s="194"/>
      <c r="P500"/>
      <c r="Q500" s="194"/>
      <c r="S500"/>
      <c r="U500" s="5"/>
      <c r="X500"/>
      <c r="Z500"/>
      <c r="AB500"/>
      <c r="AC500" s="194"/>
      <c r="AD500"/>
      <c r="AE500" s="194"/>
      <c r="AF500" s="48"/>
      <c r="AG500" s="212"/>
    </row>
    <row r="501" spans="1:33" x14ac:dyDescent="0.25">
      <c r="A501"/>
      <c r="B501"/>
      <c r="C501"/>
      <c r="D501"/>
      <c r="E501" s="192"/>
      <c r="F501"/>
      <c r="G501" s="194"/>
      <c r="H501"/>
      <c r="I501" s="194"/>
      <c r="J501"/>
      <c r="K501" s="194"/>
      <c r="L501" s="194"/>
      <c r="M501"/>
      <c r="N501"/>
      <c r="O501" s="194"/>
      <c r="P501"/>
      <c r="Q501" s="194"/>
      <c r="S501"/>
      <c r="U501" s="5"/>
      <c r="X501"/>
      <c r="Z501"/>
      <c r="AB501"/>
      <c r="AC501" s="194"/>
      <c r="AD501"/>
      <c r="AE501" s="194"/>
      <c r="AF501" s="48"/>
      <c r="AG501" s="212"/>
    </row>
    <row r="502" spans="1:33" x14ac:dyDescent="0.25">
      <c r="A502"/>
      <c r="B502"/>
      <c r="C502"/>
      <c r="D502"/>
      <c r="E502" s="192"/>
      <c r="F502"/>
      <c r="G502" s="194"/>
      <c r="H502"/>
      <c r="I502" s="194"/>
      <c r="J502"/>
      <c r="K502" s="194"/>
      <c r="L502" s="194"/>
      <c r="M502"/>
      <c r="N502"/>
      <c r="O502" s="194"/>
      <c r="P502"/>
      <c r="Q502" s="194"/>
      <c r="S502"/>
      <c r="U502" s="5"/>
      <c r="X502"/>
      <c r="Z502"/>
      <c r="AB502"/>
      <c r="AC502" s="194"/>
      <c r="AD502"/>
      <c r="AE502" s="194"/>
      <c r="AF502" s="48"/>
      <c r="AG502" s="212"/>
    </row>
    <row r="503" spans="1:33" x14ac:dyDescent="0.25">
      <c r="A503"/>
      <c r="B503"/>
      <c r="C503"/>
      <c r="D503"/>
      <c r="E503" s="192"/>
      <c r="F503"/>
      <c r="G503" s="194"/>
      <c r="H503"/>
      <c r="I503" s="194"/>
      <c r="J503"/>
      <c r="K503" s="194"/>
      <c r="L503" s="194"/>
      <c r="M503"/>
      <c r="N503"/>
      <c r="O503" s="194"/>
      <c r="P503"/>
      <c r="Q503" s="194"/>
      <c r="S503"/>
      <c r="U503" s="5"/>
      <c r="X503"/>
      <c r="Z503"/>
      <c r="AB503"/>
      <c r="AC503" s="194"/>
      <c r="AD503"/>
      <c r="AE503" s="194"/>
      <c r="AF503" s="48"/>
      <c r="AG503" s="212"/>
    </row>
    <row r="504" spans="1:33" x14ac:dyDescent="0.25">
      <c r="A504"/>
      <c r="B504"/>
      <c r="C504"/>
      <c r="D504"/>
      <c r="E504" s="192"/>
      <c r="F504"/>
      <c r="G504" s="194"/>
      <c r="H504"/>
      <c r="I504" s="194"/>
      <c r="J504"/>
      <c r="K504" s="194"/>
      <c r="L504" s="194"/>
      <c r="M504"/>
      <c r="N504"/>
      <c r="O504" s="194"/>
      <c r="P504"/>
      <c r="Q504" s="194"/>
      <c r="S504"/>
      <c r="U504" s="5"/>
      <c r="X504"/>
      <c r="Z504"/>
      <c r="AB504"/>
      <c r="AC504" s="194"/>
      <c r="AD504"/>
      <c r="AE504" s="194"/>
      <c r="AF504" s="48"/>
      <c r="AG504" s="212"/>
    </row>
    <row r="505" spans="1:33" x14ac:dyDescent="0.25">
      <c r="A505"/>
      <c r="B505"/>
      <c r="C505"/>
      <c r="D505"/>
      <c r="E505" s="192"/>
      <c r="F505"/>
      <c r="G505" s="194"/>
      <c r="H505"/>
      <c r="I505" s="194"/>
      <c r="J505"/>
      <c r="K505" s="194"/>
      <c r="L505" s="194"/>
      <c r="M505"/>
      <c r="N505"/>
      <c r="O505" s="194"/>
      <c r="P505"/>
      <c r="Q505" s="194"/>
      <c r="S505"/>
      <c r="U505" s="5"/>
      <c r="X505"/>
      <c r="Z505"/>
      <c r="AB505"/>
      <c r="AC505" s="194"/>
      <c r="AD505"/>
      <c r="AE505" s="194"/>
      <c r="AF505" s="48"/>
      <c r="AG505" s="212"/>
    </row>
    <row r="506" spans="1:33" x14ac:dyDescent="0.25">
      <c r="A506"/>
      <c r="B506"/>
      <c r="C506"/>
      <c r="D506"/>
      <c r="E506" s="192"/>
      <c r="F506"/>
      <c r="G506" s="194"/>
      <c r="H506"/>
      <c r="I506" s="194"/>
      <c r="J506"/>
      <c r="K506" s="194"/>
      <c r="L506" s="194"/>
      <c r="M506"/>
      <c r="N506"/>
      <c r="O506" s="194"/>
      <c r="P506"/>
      <c r="Q506" s="194"/>
      <c r="S506"/>
      <c r="U506" s="5"/>
      <c r="X506"/>
      <c r="Z506"/>
      <c r="AB506"/>
      <c r="AC506" s="194"/>
      <c r="AD506"/>
      <c r="AE506" s="194"/>
      <c r="AF506" s="48"/>
      <c r="AG506" s="212"/>
    </row>
    <row r="507" spans="1:33" x14ac:dyDescent="0.25">
      <c r="A507"/>
      <c r="B507"/>
      <c r="C507"/>
      <c r="D507"/>
      <c r="E507" s="192"/>
      <c r="F507"/>
      <c r="G507" s="194"/>
      <c r="H507"/>
      <c r="I507" s="194"/>
      <c r="J507"/>
      <c r="K507" s="194"/>
      <c r="L507" s="194"/>
      <c r="M507"/>
      <c r="N507"/>
      <c r="O507" s="194"/>
      <c r="P507"/>
      <c r="Q507" s="194"/>
      <c r="S507"/>
      <c r="U507" s="5"/>
      <c r="X507"/>
      <c r="Z507"/>
      <c r="AB507"/>
      <c r="AC507" s="194"/>
      <c r="AD507"/>
      <c r="AE507" s="194"/>
      <c r="AF507" s="48"/>
      <c r="AG507" s="212"/>
    </row>
    <row r="508" spans="1:33" x14ac:dyDescent="0.25">
      <c r="A508"/>
      <c r="B508"/>
      <c r="C508"/>
      <c r="D508"/>
      <c r="E508" s="192"/>
      <c r="F508"/>
      <c r="G508" s="194"/>
      <c r="H508"/>
      <c r="I508" s="194"/>
      <c r="J508"/>
      <c r="K508" s="194"/>
      <c r="L508" s="194"/>
      <c r="M508"/>
      <c r="N508"/>
      <c r="O508" s="194"/>
      <c r="P508"/>
      <c r="Q508" s="194"/>
      <c r="S508"/>
      <c r="U508" s="5"/>
      <c r="X508"/>
      <c r="Z508"/>
      <c r="AB508"/>
      <c r="AC508" s="194"/>
      <c r="AD508"/>
      <c r="AE508" s="194"/>
      <c r="AF508" s="48"/>
      <c r="AG508" s="212"/>
    </row>
    <row r="509" spans="1:33" x14ac:dyDescent="0.25">
      <c r="A509"/>
      <c r="B509"/>
      <c r="C509"/>
      <c r="D509"/>
      <c r="E509" s="192"/>
      <c r="F509"/>
      <c r="G509" s="194"/>
      <c r="H509"/>
      <c r="I509" s="194"/>
      <c r="J509"/>
      <c r="K509" s="194"/>
      <c r="L509" s="194"/>
      <c r="M509"/>
      <c r="N509"/>
      <c r="O509" s="194"/>
      <c r="P509"/>
      <c r="Q509" s="194"/>
      <c r="S509"/>
      <c r="U509" s="5"/>
      <c r="X509"/>
      <c r="Z509"/>
      <c r="AB509"/>
      <c r="AC509" s="194"/>
      <c r="AD509"/>
      <c r="AE509" s="194"/>
      <c r="AF509" s="48"/>
      <c r="AG509" s="212"/>
    </row>
    <row r="510" spans="1:33" x14ac:dyDescent="0.25">
      <c r="A510"/>
      <c r="B510"/>
      <c r="C510"/>
      <c r="D510"/>
      <c r="E510" s="192"/>
      <c r="F510"/>
      <c r="G510" s="194"/>
      <c r="H510"/>
      <c r="I510" s="194"/>
      <c r="J510"/>
      <c r="K510" s="194"/>
      <c r="L510" s="194"/>
      <c r="M510"/>
      <c r="N510"/>
      <c r="O510" s="194"/>
      <c r="P510"/>
      <c r="Q510" s="194"/>
      <c r="S510"/>
      <c r="U510" s="5"/>
      <c r="X510"/>
      <c r="Z510"/>
      <c r="AB510"/>
      <c r="AC510" s="194"/>
      <c r="AD510"/>
      <c r="AE510" s="194"/>
      <c r="AF510" s="48"/>
      <c r="AG510" s="212"/>
    </row>
    <row r="511" spans="1:33" x14ac:dyDescent="0.25">
      <c r="A511"/>
      <c r="B511"/>
      <c r="C511"/>
      <c r="D511"/>
      <c r="E511" s="192"/>
      <c r="F511"/>
      <c r="G511" s="194"/>
      <c r="H511"/>
      <c r="I511" s="194"/>
      <c r="J511"/>
      <c r="K511" s="194"/>
      <c r="L511" s="194"/>
      <c r="M511"/>
      <c r="N511"/>
      <c r="O511" s="194"/>
      <c r="P511"/>
      <c r="Q511" s="194"/>
      <c r="S511"/>
      <c r="U511" s="5"/>
      <c r="X511"/>
      <c r="Z511"/>
      <c r="AB511"/>
      <c r="AC511" s="194"/>
      <c r="AD511"/>
      <c r="AE511" s="194"/>
      <c r="AF511" s="48"/>
      <c r="AG511" s="212"/>
    </row>
    <row r="512" spans="1:33" x14ac:dyDescent="0.25">
      <c r="A512"/>
      <c r="B512"/>
      <c r="C512"/>
      <c r="D512"/>
      <c r="E512" s="192"/>
      <c r="F512"/>
      <c r="G512" s="194"/>
      <c r="H512"/>
      <c r="I512" s="194"/>
      <c r="J512"/>
      <c r="K512" s="194"/>
      <c r="L512" s="194"/>
      <c r="M512"/>
      <c r="N512"/>
      <c r="O512" s="194"/>
      <c r="P512"/>
      <c r="Q512" s="194"/>
      <c r="S512"/>
      <c r="U512" s="5"/>
      <c r="X512"/>
      <c r="Z512"/>
      <c r="AB512"/>
      <c r="AC512" s="194"/>
      <c r="AD512"/>
      <c r="AE512" s="194"/>
      <c r="AF512" s="48"/>
      <c r="AG512" s="212"/>
    </row>
    <row r="513" spans="1:33" x14ac:dyDescent="0.25">
      <c r="A513"/>
      <c r="B513"/>
      <c r="C513"/>
      <c r="D513"/>
      <c r="E513" s="192"/>
      <c r="F513"/>
      <c r="G513" s="194"/>
      <c r="H513"/>
      <c r="I513" s="194"/>
      <c r="J513"/>
      <c r="K513" s="194"/>
      <c r="L513" s="194"/>
      <c r="M513"/>
      <c r="N513"/>
      <c r="O513" s="194"/>
      <c r="P513"/>
      <c r="Q513" s="194"/>
      <c r="S513"/>
      <c r="U513" s="5"/>
      <c r="X513"/>
      <c r="Z513"/>
      <c r="AB513"/>
      <c r="AC513" s="194"/>
      <c r="AD513"/>
      <c r="AE513" s="194"/>
      <c r="AF513" s="48"/>
      <c r="AG513" s="212"/>
    </row>
    <row r="514" spans="1:33" x14ac:dyDescent="0.25">
      <c r="A514"/>
      <c r="B514"/>
      <c r="C514"/>
      <c r="D514"/>
      <c r="E514" s="192"/>
      <c r="F514"/>
      <c r="G514" s="194"/>
      <c r="H514"/>
      <c r="I514" s="194"/>
      <c r="J514"/>
      <c r="K514" s="194"/>
      <c r="L514" s="194"/>
      <c r="M514"/>
      <c r="N514"/>
      <c r="O514" s="194"/>
      <c r="P514"/>
      <c r="Q514" s="194"/>
      <c r="S514"/>
      <c r="U514" s="5"/>
      <c r="X514"/>
      <c r="Z514"/>
      <c r="AB514"/>
      <c r="AC514" s="194"/>
      <c r="AD514"/>
      <c r="AE514" s="194"/>
      <c r="AF514" s="48"/>
      <c r="AG514" s="212"/>
    </row>
    <row r="515" spans="1:33" x14ac:dyDescent="0.25">
      <c r="A515"/>
      <c r="B515"/>
      <c r="C515"/>
      <c r="D515"/>
      <c r="E515" s="192"/>
      <c r="F515"/>
      <c r="G515" s="194"/>
      <c r="H515"/>
      <c r="I515" s="194"/>
      <c r="J515"/>
      <c r="K515" s="194"/>
      <c r="L515" s="194"/>
      <c r="M515"/>
      <c r="N515"/>
      <c r="O515" s="194"/>
      <c r="P515"/>
      <c r="Q515" s="194"/>
      <c r="S515"/>
      <c r="U515" s="5"/>
      <c r="X515"/>
      <c r="Z515"/>
      <c r="AB515"/>
      <c r="AC515" s="194"/>
      <c r="AD515"/>
      <c r="AE515" s="194"/>
      <c r="AF515" s="48"/>
      <c r="AG515" s="212"/>
    </row>
    <row r="516" spans="1:33" x14ac:dyDescent="0.25">
      <c r="A516"/>
      <c r="B516"/>
      <c r="C516"/>
      <c r="D516"/>
      <c r="E516" s="192"/>
      <c r="F516"/>
      <c r="G516" s="194"/>
      <c r="H516"/>
      <c r="I516" s="194"/>
      <c r="J516"/>
      <c r="K516" s="194"/>
      <c r="L516" s="194"/>
      <c r="M516"/>
      <c r="N516"/>
      <c r="O516" s="194"/>
      <c r="P516"/>
      <c r="Q516" s="194"/>
      <c r="S516"/>
      <c r="U516" s="5"/>
      <c r="X516"/>
      <c r="Z516"/>
      <c r="AB516"/>
      <c r="AC516" s="194"/>
      <c r="AD516"/>
      <c r="AE516" s="194"/>
      <c r="AF516" s="48"/>
      <c r="AG516" s="212"/>
    </row>
    <row r="517" spans="1:33" x14ac:dyDescent="0.25">
      <c r="A517"/>
      <c r="B517"/>
      <c r="C517"/>
      <c r="D517"/>
      <c r="E517" s="192"/>
      <c r="F517"/>
      <c r="G517" s="194"/>
      <c r="H517"/>
      <c r="I517" s="194"/>
      <c r="J517"/>
      <c r="K517" s="194"/>
      <c r="L517" s="194"/>
      <c r="M517"/>
      <c r="N517"/>
      <c r="O517" s="194"/>
      <c r="P517"/>
      <c r="Q517" s="194"/>
      <c r="S517"/>
      <c r="U517" s="5"/>
      <c r="X517"/>
      <c r="Z517"/>
      <c r="AB517"/>
      <c r="AC517" s="194"/>
      <c r="AD517"/>
      <c r="AE517" s="194"/>
      <c r="AF517" s="48"/>
      <c r="AG517" s="212"/>
    </row>
    <row r="518" spans="1:33" x14ac:dyDescent="0.25">
      <c r="A518"/>
      <c r="B518"/>
      <c r="C518"/>
      <c r="D518"/>
      <c r="E518" s="192"/>
      <c r="F518"/>
      <c r="G518" s="194"/>
      <c r="H518"/>
      <c r="I518" s="194"/>
      <c r="J518"/>
      <c r="K518" s="194"/>
      <c r="L518" s="194"/>
      <c r="M518"/>
      <c r="N518"/>
      <c r="O518" s="194"/>
      <c r="P518"/>
      <c r="Q518" s="194"/>
      <c r="S518"/>
      <c r="U518" s="5"/>
      <c r="X518"/>
      <c r="Z518"/>
      <c r="AB518"/>
      <c r="AC518" s="194"/>
      <c r="AD518"/>
      <c r="AE518" s="194"/>
      <c r="AF518" s="48"/>
      <c r="AG518" s="212"/>
    </row>
    <row r="519" spans="1:33" x14ac:dyDescent="0.25">
      <c r="A519"/>
      <c r="B519"/>
      <c r="C519"/>
      <c r="D519"/>
      <c r="E519" s="192"/>
      <c r="F519"/>
      <c r="G519" s="194"/>
      <c r="H519"/>
      <c r="I519" s="194"/>
      <c r="J519"/>
      <c r="K519" s="194"/>
      <c r="L519" s="194"/>
      <c r="M519"/>
      <c r="N519"/>
      <c r="O519" s="194"/>
      <c r="P519"/>
      <c r="Q519" s="194"/>
      <c r="S519"/>
      <c r="U519" s="5"/>
      <c r="X519"/>
      <c r="Z519"/>
      <c r="AB519"/>
      <c r="AC519" s="194"/>
      <c r="AD519"/>
      <c r="AE519" s="194"/>
      <c r="AF519" s="48"/>
      <c r="AG519" s="212"/>
    </row>
    <row r="520" spans="1:33" x14ac:dyDescent="0.25">
      <c r="A520"/>
      <c r="B520"/>
      <c r="C520"/>
      <c r="D520"/>
      <c r="E520" s="192"/>
      <c r="F520"/>
      <c r="G520" s="194"/>
      <c r="H520"/>
      <c r="I520" s="194"/>
      <c r="J520"/>
      <c r="K520" s="194"/>
      <c r="L520" s="194"/>
      <c r="M520"/>
      <c r="N520"/>
      <c r="O520" s="194"/>
      <c r="P520"/>
      <c r="Q520" s="194"/>
      <c r="S520"/>
      <c r="U520" s="5"/>
      <c r="X520"/>
      <c r="Z520"/>
      <c r="AB520"/>
      <c r="AC520" s="194"/>
      <c r="AD520"/>
      <c r="AE520" s="194"/>
      <c r="AF520" s="48"/>
      <c r="AG520" s="212"/>
    </row>
    <row r="521" spans="1:33" x14ac:dyDescent="0.25">
      <c r="A521"/>
      <c r="B521"/>
      <c r="C521"/>
      <c r="D521"/>
      <c r="E521" s="192"/>
      <c r="F521"/>
      <c r="G521" s="194"/>
      <c r="H521"/>
      <c r="I521" s="194"/>
      <c r="J521"/>
      <c r="K521" s="194"/>
      <c r="L521" s="194"/>
      <c r="M521"/>
      <c r="N521"/>
      <c r="O521" s="194"/>
      <c r="P521"/>
      <c r="Q521" s="194"/>
      <c r="S521"/>
      <c r="U521" s="5"/>
      <c r="X521"/>
      <c r="Z521"/>
      <c r="AB521"/>
      <c r="AC521" s="194"/>
      <c r="AD521"/>
      <c r="AE521" s="194"/>
      <c r="AF521" s="48"/>
      <c r="AG521" s="212"/>
    </row>
    <row r="522" spans="1:33" x14ac:dyDescent="0.25">
      <c r="A522"/>
      <c r="B522"/>
      <c r="C522"/>
      <c r="D522"/>
      <c r="E522" s="192"/>
      <c r="F522"/>
      <c r="G522" s="194"/>
      <c r="H522"/>
      <c r="I522" s="194"/>
      <c r="J522"/>
      <c r="K522" s="194"/>
      <c r="L522" s="194"/>
      <c r="M522"/>
      <c r="N522"/>
      <c r="O522" s="194"/>
      <c r="P522"/>
      <c r="Q522" s="194"/>
      <c r="S522"/>
      <c r="U522" s="5"/>
      <c r="X522"/>
      <c r="Z522"/>
      <c r="AB522"/>
      <c r="AC522" s="194"/>
      <c r="AD522"/>
      <c r="AE522" s="194"/>
      <c r="AF522" s="48"/>
      <c r="AG522" s="212"/>
    </row>
    <row r="523" spans="1:33" x14ac:dyDescent="0.25">
      <c r="A523"/>
      <c r="B523"/>
      <c r="C523"/>
      <c r="D523"/>
      <c r="E523" s="192"/>
      <c r="F523"/>
      <c r="G523" s="194"/>
      <c r="H523"/>
      <c r="I523" s="194"/>
      <c r="J523"/>
      <c r="K523" s="194"/>
      <c r="L523" s="194"/>
      <c r="M523"/>
      <c r="N523"/>
      <c r="O523" s="194"/>
      <c r="P523"/>
      <c r="Q523" s="194"/>
      <c r="S523"/>
      <c r="U523" s="5"/>
      <c r="X523"/>
      <c r="Z523"/>
      <c r="AB523"/>
      <c r="AC523" s="194"/>
      <c r="AD523"/>
      <c r="AE523" s="194"/>
      <c r="AF523" s="48"/>
      <c r="AG523" s="212"/>
    </row>
    <row r="524" spans="1:33" x14ac:dyDescent="0.25">
      <c r="A524"/>
      <c r="B524"/>
      <c r="C524"/>
      <c r="D524"/>
      <c r="E524" s="192"/>
      <c r="F524"/>
      <c r="G524" s="194"/>
      <c r="H524"/>
      <c r="I524" s="194"/>
      <c r="J524"/>
      <c r="K524" s="194"/>
      <c r="L524" s="194"/>
      <c r="M524"/>
      <c r="N524"/>
      <c r="O524" s="194"/>
      <c r="P524"/>
      <c r="Q524" s="194"/>
      <c r="S524"/>
      <c r="U524" s="5"/>
      <c r="X524"/>
      <c r="Z524"/>
      <c r="AB524"/>
      <c r="AC524" s="194"/>
      <c r="AD524"/>
      <c r="AE524" s="194"/>
      <c r="AF524" s="48"/>
      <c r="AG524" s="212"/>
    </row>
    <row r="525" spans="1:33" x14ac:dyDescent="0.25">
      <c r="A525"/>
      <c r="B525"/>
      <c r="C525"/>
      <c r="D525"/>
      <c r="E525" s="192"/>
      <c r="F525"/>
      <c r="G525" s="194"/>
      <c r="H525"/>
      <c r="I525" s="194"/>
      <c r="J525"/>
      <c r="K525" s="194"/>
      <c r="L525" s="194"/>
      <c r="M525"/>
      <c r="N525"/>
      <c r="O525" s="194"/>
      <c r="P525"/>
      <c r="Q525" s="194"/>
      <c r="S525"/>
      <c r="U525" s="5"/>
      <c r="X525"/>
      <c r="Z525"/>
      <c r="AB525"/>
      <c r="AC525" s="194"/>
      <c r="AD525"/>
      <c r="AE525" s="194"/>
      <c r="AF525" s="48"/>
      <c r="AG525" s="212"/>
    </row>
    <row r="526" spans="1:33" x14ac:dyDescent="0.25">
      <c r="A526"/>
      <c r="B526"/>
      <c r="C526"/>
      <c r="D526"/>
      <c r="E526" s="192"/>
      <c r="F526"/>
      <c r="G526" s="194"/>
      <c r="H526"/>
      <c r="I526" s="194"/>
      <c r="J526"/>
      <c r="K526" s="194"/>
      <c r="L526" s="194"/>
      <c r="M526"/>
      <c r="N526"/>
      <c r="O526" s="194"/>
      <c r="P526"/>
      <c r="Q526" s="194"/>
      <c r="S526"/>
      <c r="U526" s="5"/>
      <c r="X526"/>
      <c r="Z526"/>
      <c r="AB526"/>
      <c r="AC526" s="194"/>
      <c r="AD526"/>
      <c r="AE526" s="194"/>
      <c r="AF526" s="48"/>
      <c r="AG526" s="212"/>
    </row>
    <row r="527" spans="1:33" x14ac:dyDescent="0.25">
      <c r="A527"/>
      <c r="B527"/>
      <c r="C527"/>
      <c r="D527"/>
      <c r="E527" s="192"/>
      <c r="F527"/>
      <c r="G527" s="194"/>
      <c r="H527"/>
      <c r="I527" s="194"/>
      <c r="J527"/>
      <c r="K527" s="194"/>
      <c r="L527" s="194"/>
      <c r="M527"/>
      <c r="N527"/>
      <c r="O527" s="194"/>
      <c r="P527"/>
      <c r="Q527" s="194"/>
      <c r="S527"/>
      <c r="U527" s="5"/>
      <c r="X527"/>
      <c r="Z527"/>
      <c r="AB527"/>
      <c r="AC527" s="194"/>
      <c r="AD527"/>
      <c r="AE527" s="194"/>
      <c r="AF527" s="48"/>
      <c r="AG527" s="212"/>
    </row>
    <row r="528" spans="1:33" x14ac:dyDescent="0.25">
      <c r="A528"/>
      <c r="B528"/>
      <c r="C528"/>
      <c r="D528"/>
      <c r="E528" s="192"/>
      <c r="F528"/>
      <c r="G528" s="194"/>
      <c r="H528"/>
      <c r="I528" s="194"/>
      <c r="J528"/>
      <c r="K528" s="194"/>
      <c r="L528" s="194"/>
      <c r="M528"/>
      <c r="N528"/>
      <c r="O528" s="194"/>
      <c r="P528"/>
      <c r="Q528" s="194"/>
      <c r="S528"/>
      <c r="U528" s="5"/>
      <c r="X528"/>
      <c r="Z528"/>
      <c r="AB528"/>
      <c r="AC528" s="194"/>
      <c r="AD528"/>
      <c r="AE528" s="194"/>
      <c r="AF528" s="48"/>
      <c r="AG528" s="212"/>
    </row>
    <row r="529" spans="1:33" x14ac:dyDescent="0.25">
      <c r="A529"/>
      <c r="B529"/>
      <c r="C529"/>
      <c r="D529"/>
      <c r="E529" s="192"/>
      <c r="F529"/>
      <c r="G529" s="194"/>
      <c r="H529"/>
      <c r="I529" s="194"/>
      <c r="J529"/>
      <c r="K529" s="194"/>
      <c r="L529" s="194"/>
      <c r="M529"/>
      <c r="N529"/>
      <c r="O529" s="194"/>
      <c r="P529"/>
      <c r="Q529" s="194"/>
      <c r="S529"/>
      <c r="U529" s="5"/>
      <c r="X529"/>
      <c r="Z529"/>
      <c r="AB529"/>
      <c r="AC529" s="194"/>
      <c r="AD529"/>
      <c r="AE529" s="194"/>
      <c r="AF529" s="48"/>
      <c r="AG529" s="212"/>
    </row>
    <row r="530" spans="1:33" x14ac:dyDescent="0.25">
      <c r="A530"/>
      <c r="B530"/>
      <c r="C530"/>
      <c r="D530"/>
      <c r="E530" s="192"/>
      <c r="F530"/>
      <c r="G530" s="194"/>
      <c r="H530"/>
      <c r="I530" s="194"/>
      <c r="J530"/>
      <c r="K530" s="194"/>
      <c r="L530" s="194"/>
      <c r="M530"/>
      <c r="N530"/>
      <c r="O530" s="194"/>
      <c r="P530"/>
      <c r="Q530" s="194"/>
      <c r="S530"/>
      <c r="U530" s="5"/>
      <c r="X530"/>
      <c r="Z530"/>
      <c r="AB530"/>
      <c r="AC530" s="194"/>
      <c r="AD530"/>
      <c r="AE530" s="194"/>
      <c r="AF530" s="48"/>
      <c r="AG530" s="212"/>
    </row>
    <row r="531" spans="1:33" x14ac:dyDescent="0.25">
      <c r="A531"/>
      <c r="B531"/>
      <c r="C531"/>
      <c r="D531"/>
      <c r="E531" s="192"/>
      <c r="F531"/>
      <c r="G531" s="194"/>
      <c r="H531"/>
      <c r="I531" s="194"/>
      <c r="J531"/>
      <c r="K531" s="194"/>
      <c r="L531" s="194"/>
      <c r="M531"/>
      <c r="N531"/>
      <c r="O531" s="194"/>
      <c r="P531"/>
      <c r="Q531" s="194"/>
      <c r="S531"/>
      <c r="U531" s="5"/>
      <c r="X531"/>
      <c r="Z531"/>
      <c r="AB531"/>
      <c r="AC531" s="194"/>
      <c r="AD531"/>
      <c r="AE531" s="194"/>
      <c r="AF531" s="48"/>
      <c r="AG531" s="212"/>
    </row>
    <row r="532" spans="1:33" x14ac:dyDescent="0.25">
      <c r="A532"/>
      <c r="B532"/>
      <c r="C532"/>
      <c r="D532"/>
      <c r="E532" s="192"/>
      <c r="F532"/>
      <c r="G532" s="194"/>
      <c r="H532"/>
      <c r="I532" s="194"/>
      <c r="J532"/>
      <c r="K532" s="194"/>
      <c r="L532" s="194"/>
      <c r="M532"/>
      <c r="N532"/>
      <c r="O532" s="194"/>
      <c r="P532"/>
      <c r="Q532" s="194"/>
      <c r="S532"/>
      <c r="U532" s="5"/>
      <c r="X532"/>
      <c r="Z532"/>
      <c r="AB532"/>
      <c r="AC532" s="194"/>
      <c r="AD532"/>
      <c r="AE532" s="194"/>
      <c r="AF532" s="48"/>
      <c r="AG532" s="212"/>
    </row>
    <row r="533" spans="1:33" x14ac:dyDescent="0.25">
      <c r="A533"/>
      <c r="B533"/>
      <c r="C533"/>
      <c r="D533"/>
      <c r="E533" s="192"/>
      <c r="F533"/>
      <c r="G533" s="194"/>
      <c r="H533"/>
      <c r="I533" s="194"/>
      <c r="J533"/>
      <c r="K533" s="194"/>
      <c r="L533" s="194"/>
      <c r="M533"/>
      <c r="N533"/>
      <c r="O533" s="194"/>
      <c r="P533"/>
      <c r="Q533" s="194"/>
      <c r="S533"/>
      <c r="U533" s="5"/>
      <c r="X533"/>
      <c r="Z533"/>
      <c r="AB533"/>
      <c r="AC533" s="194"/>
      <c r="AD533"/>
      <c r="AE533" s="194"/>
      <c r="AF533" s="48"/>
      <c r="AG533" s="212"/>
    </row>
    <row r="534" spans="1:33" x14ac:dyDescent="0.25">
      <c r="A534"/>
      <c r="B534"/>
      <c r="C534"/>
      <c r="D534"/>
      <c r="E534" s="192"/>
      <c r="F534"/>
      <c r="G534" s="194"/>
      <c r="H534"/>
      <c r="I534" s="194"/>
      <c r="J534"/>
      <c r="K534" s="194"/>
      <c r="L534" s="194"/>
      <c r="M534"/>
      <c r="N534"/>
      <c r="O534" s="194"/>
      <c r="P534"/>
      <c r="Q534" s="194"/>
      <c r="S534"/>
      <c r="U534" s="5"/>
      <c r="X534"/>
      <c r="Z534"/>
      <c r="AB534"/>
      <c r="AC534" s="194"/>
      <c r="AD534"/>
      <c r="AE534" s="194"/>
      <c r="AF534" s="48"/>
      <c r="AG534" s="212"/>
    </row>
    <row r="535" spans="1:33" x14ac:dyDescent="0.25">
      <c r="A535"/>
      <c r="B535"/>
      <c r="C535"/>
      <c r="D535"/>
      <c r="E535" s="192"/>
      <c r="F535"/>
      <c r="G535" s="194"/>
      <c r="H535"/>
      <c r="I535" s="194"/>
      <c r="J535"/>
      <c r="K535" s="194"/>
      <c r="L535" s="194"/>
      <c r="M535"/>
      <c r="N535"/>
      <c r="O535" s="194"/>
      <c r="P535"/>
      <c r="Q535" s="194"/>
      <c r="S535"/>
      <c r="U535" s="5"/>
      <c r="X535"/>
      <c r="Z535"/>
      <c r="AB535"/>
      <c r="AC535" s="194"/>
      <c r="AD535"/>
      <c r="AE535" s="194"/>
      <c r="AF535" s="48"/>
      <c r="AG535" s="212"/>
    </row>
    <row r="536" spans="1:33" x14ac:dyDescent="0.25">
      <c r="A536"/>
      <c r="B536"/>
      <c r="C536"/>
      <c r="D536"/>
      <c r="E536" s="192"/>
      <c r="F536"/>
      <c r="G536" s="194"/>
      <c r="H536"/>
      <c r="I536" s="194"/>
      <c r="J536"/>
      <c r="K536" s="194"/>
      <c r="L536" s="194"/>
      <c r="M536"/>
      <c r="N536"/>
      <c r="O536" s="194"/>
      <c r="P536"/>
      <c r="Q536" s="194"/>
      <c r="S536"/>
      <c r="U536" s="5"/>
      <c r="X536"/>
      <c r="Z536"/>
      <c r="AB536"/>
      <c r="AC536" s="194"/>
      <c r="AD536"/>
      <c r="AE536" s="194"/>
      <c r="AF536" s="48"/>
      <c r="AG536" s="212"/>
    </row>
    <row r="537" spans="1:33" x14ac:dyDescent="0.25">
      <c r="A537"/>
      <c r="B537"/>
      <c r="C537"/>
      <c r="D537"/>
      <c r="E537" s="192"/>
      <c r="F537"/>
      <c r="G537" s="194"/>
      <c r="H537"/>
      <c r="I537" s="194"/>
      <c r="J537"/>
      <c r="K537" s="194"/>
      <c r="L537" s="194"/>
      <c r="M537"/>
      <c r="N537"/>
      <c r="O537" s="194"/>
      <c r="P537"/>
      <c r="Q537" s="194"/>
      <c r="S537"/>
      <c r="U537" s="5"/>
      <c r="X537"/>
      <c r="Z537"/>
      <c r="AB537"/>
      <c r="AC537" s="194"/>
      <c r="AD537"/>
      <c r="AE537" s="194"/>
      <c r="AF537" s="48"/>
      <c r="AG537" s="212"/>
    </row>
    <row r="538" spans="1:33" x14ac:dyDescent="0.25">
      <c r="A538"/>
      <c r="B538"/>
      <c r="C538"/>
      <c r="D538"/>
      <c r="E538" s="192"/>
      <c r="F538"/>
      <c r="G538" s="194"/>
      <c r="H538"/>
      <c r="I538" s="194"/>
      <c r="J538"/>
      <c r="K538" s="194"/>
      <c r="L538" s="194"/>
      <c r="M538"/>
      <c r="N538"/>
      <c r="O538" s="194"/>
      <c r="P538"/>
      <c r="Q538" s="194"/>
      <c r="S538"/>
      <c r="U538" s="5"/>
      <c r="X538"/>
      <c r="Z538"/>
      <c r="AB538"/>
      <c r="AC538" s="194"/>
      <c r="AD538"/>
      <c r="AE538" s="194"/>
      <c r="AF538" s="48"/>
      <c r="AG538" s="212"/>
    </row>
    <row r="539" spans="1:33" x14ac:dyDescent="0.25">
      <c r="A539"/>
      <c r="B539"/>
      <c r="C539"/>
      <c r="D539"/>
      <c r="E539" s="192"/>
      <c r="F539"/>
      <c r="G539" s="194"/>
      <c r="H539"/>
      <c r="I539" s="194"/>
      <c r="J539"/>
      <c r="K539" s="194"/>
      <c r="L539" s="194"/>
      <c r="M539"/>
      <c r="N539"/>
      <c r="O539" s="194"/>
      <c r="P539"/>
      <c r="Q539" s="194"/>
      <c r="S539"/>
      <c r="U539" s="5"/>
      <c r="X539"/>
      <c r="Z539"/>
      <c r="AB539"/>
      <c r="AC539" s="194"/>
      <c r="AD539"/>
      <c r="AE539" s="194"/>
      <c r="AF539" s="48"/>
      <c r="AG539" s="212"/>
    </row>
    <row r="540" spans="1:33" x14ac:dyDescent="0.25">
      <c r="A540"/>
      <c r="B540"/>
      <c r="C540"/>
      <c r="D540"/>
      <c r="E540" s="192"/>
      <c r="F540"/>
      <c r="G540" s="194"/>
      <c r="H540"/>
      <c r="I540" s="194"/>
      <c r="J540"/>
      <c r="K540" s="194"/>
      <c r="L540" s="194"/>
      <c r="M540"/>
      <c r="N540"/>
      <c r="O540" s="194"/>
      <c r="P540"/>
      <c r="Q540" s="194"/>
      <c r="S540"/>
      <c r="U540" s="5"/>
      <c r="X540"/>
      <c r="Z540"/>
      <c r="AB540"/>
      <c r="AC540" s="194"/>
      <c r="AD540"/>
      <c r="AE540" s="194"/>
      <c r="AF540" s="48"/>
      <c r="AG540" s="212"/>
    </row>
    <row r="541" spans="1:33" x14ac:dyDescent="0.25">
      <c r="A541"/>
      <c r="B541"/>
      <c r="C541"/>
      <c r="D541"/>
      <c r="E541" s="192"/>
      <c r="F541"/>
      <c r="G541" s="194"/>
      <c r="H541"/>
      <c r="I541" s="194"/>
      <c r="J541"/>
      <c r="K541" s="194"/>
      <c r="L541" s="194"/>
      <c r="M541"/>
      <c r="N541"/>
      <c r="O541" s="194"/>
      <c r="P541"/>
      <c r="Q541" s="194"/>
      <c r="S541"/>
      <c r="U541" s="5"/>
      <c r="X541"/>
      <c r="Z541"/>
      <c r="AB541"/>
      <c r="AC541" s="194"/>
      <c r="AD541"/>
      <c r="AE541" s="194"/>
      <c r="AF541" s="48"/>
      <c r="AG541" s="212"/>
    </row>
    <row r="542" spans="1:33" x14ac:dyDescent="0.25">
      <c r="A542"/>
      <c r="B542"/>
      <c r="C542"/>
      <c r="D542"/>
      <c r="E542" s="192"/>
      <c r="F542"/>
      <c r="G542" s="194"/>
      <c r="H542"/>
      <c r="I542" s="194"/>
      <c r="J542"/>
      <c r="K542" s="194"/>
      <c r="L542" s="194"/>
      <c r="M542"/>
      <c r="N542"/>
      <c r="O542" s="194"/>
      <c r="P542"/>
      <c r="Q542" s="194"/>
      <c r="S542"/>
      <c r="U542" s="5"/>
      <c r="X542"/>
      <c r="Z542"/>
      <c r="AB542"/>
      <c r="AC542" s="194"/>
      <c r="AD542"/>
      <c r="AE542" s="194"/>
      <c r="AF542" s="48"/>
      <c r="AG542" s="212"/>
    </row>
    <row r="543" spans="1:33" x14ac:dyDescent="0.25">
      <c r="A543"/>
      <c r="B543"/>
      <c r="C543"/>
      <c r="D543"/>
      <c r="E543" s="192"/>
      <c r="F543"/>
      <c r="G543" s="194"/>
      <c r="H543"/>
      <c r="I543" s="194"/>
      <c r="J543"/>
      <c r="K543" s="194"/>
      <c r="L543" s="194"/>
      <c r="M543"/>
      <c r="N543"/>
      <c r="O543" s="194"/>
      <c r="P543"/>
      <c r="Q543" s="194"/>
      <c r="S543"/>
      <c r="U543" s="5"/>
      <c r="X543"/>
      <c r="Z543"/>
      <c r="AB543"/>
      <c r="AC543" s="194"/>
      <c r="AD543"/>
      <c r="AE543" s="194"/>
      <c r="AF543" s="48"/>
      <c r="AG543" s="212"/>
    </row>
    <row r="544" spans="1:33" x14ac:dyDescent="0.25">
      <c r="A544"/>
      <c r="B544"/>
      <c r="C544"/>
      <c r="D544"/>
      <c r="E544" s="192"/>
      <c r="F544"/>
      <c r="G544" s="194"/>
      <c r="H544"/>
      <c r="I544" s="194"/>
      <c r="J544"/>
      <c r="K544" s="194"/>
      <c r="L544" s="194"/>
      <c r="M544"/>
      <c r="N544"/>
      <c r="O544" s="194"/>
      <c r="P544"/>
      <c r="Q544" s="194"/>
      <c r="S544"/>
      <c r="U544" s="5"/>
      <c r="X544"/>
      <c r="Z544"/>
      <c r="AB544"/>
      <c r="AC544" s="194"/>
      <c r="AD544"/>
      <c r="AE544" s="194"/>
      <c r="AF544" s="48"/>
      <c r="AG544" s="212"/>
    </row>
    <row r="545" spans="1:33" x14ac:dyDescent="0.25">
      <c r="A545"/>
      <c r="B545"/>
      <c r="C545"/>
      <c r="D545"/>
      <c r="E545" s="192"/>
      <c r="F545"/>
      <c r="G545" s="194"/>
      <c r="H545"/>
      <c r="I545" s="194"/>
      <c r="J545"/>
      <c r="K545" s="194"/>
      <c r="L545" s="194"/>
      <c r="M545"/>
      <c r="N545"/>
      <c r="O545" s="194"/>
      <c r="P545"/>
      <c r="Q545" s="194"/>
      <c r="S545"/>
      <c r="U545" s="5"/>
      <c r="X545"/>
      <c r="Z545"/>
      <c r="AB545"/>
      <c r="AC545" s="194"/>
      <c r="AD545"/>
      <c r="AE545" s="194"/>
      <c r="AF545" s="48"/>
      <c r="AG545" s="212"/>
    </row>
    <row r="546" spans="1:33" x14ac:dyDescent="0.25">
      <c r="A546"/>
      <c r="B546"/>
      <c r="C546"/>
      <c r="D546"/>
      <c r="E546" s="192"/>
      <c r="F546"/>
      <c r="G546" s="194"/>
      <c r="H546"/>
      <c r="I546" s="194"/>
      <c r="J546"/>
      <c r="K546" s="194"/>
      <c r="L546" s="194"/>
      <c r="M546"/>
      <c r="N546"/>
      <c r="O546" s="194"/>
      <c r="P546"/>
      <c r="Q546" s="194"/>
      <c r="S546"/>
      <c r="U546" s="5"/>
      <c r="X546"/>
      <c r="Z546"/>
      <c r="AB546"/>
      <c r="AC546" s="194"/>
      <c r="AD546"/>
      <c r="AE546" s="194"/>
      <c r="AF546" s="48"/>
      <c r="AG546" s="212"/>
    </row>
    <row r="547" spans="1:33" x14ac:dyDescent="0.25">
      <c r="A547"/>
      <c r="B547"/>
      <c r="C547"/>
      <c r="D547"/>
      <c r="E547" s="192"/>
      <c r="F547"/>
      <c r="G547" s="194"/>
      <c r="H547"/>
      <c r="I547" s="194"/>
      <c r="J547"/>
      <c r="K547" s="194"/>
      <c r="L547" s="194"/>
      <c r="M547"/>
      <c r="N547"/>
      <c r="O547" s="194"/>
      <c r="P547"/>
      <c r="Q547" s="194"/>
      <c r="S547"/>
      <c r="U547" s="5"/>
      <c r="X547"/>
      <c r="Z547"/>
      <c r="AB547"/>
      <c r="AC547" s="194"/>
      <c r="AD547"/>
      <c r="AE547" s="194"/>
      <c r="AF547" s="48"/>
      <c r="AG547" s="212"/>
    </row>
    <row r="548" spans="1:33" x14ac:dyDescent="0.25">
      <c r="A548"/>
      <c r="B548"/>
      <c r="C548"/>
      <c r="D548"/>
      <c r="E548" s="192"/>
      <c r="F548"/>
      <c r="G548" s="194"/>
      <c r="H548"/>
      <c r="I548" s="194"/>
      <c r="J548"/>
      <c r="K548" s="194"/>
      <c r="L548" s="194"/>
      <c r="M548"/>
      <c r="N548"/>
      <c r="O548" s="194"/>
      <c r="P548"/>
      <c r="Q548" s="194"/>
      <c r="S548"/>
      <c r="U548" s="5"/>
      <c r="X548"/>
      <c r="Z548"/>
      <c r="AB548"/>
      <c r="AC548" s="194"/>
      <c r="AD548"/>
      <c r="AE548" s="194"/>
      <c r="AF548" s="48"/>
      <c r="AG548" s="212"/>
    </row>
    <row r="549" spans="1:33" x14ac:dyDescent="0.25">
      <c r="A549"/>
      <c r="B549"/>
      <c r="C549"/>
      <c r="D549"/>
      <c r="E549" s="192"/>
      <c r="F549"/>
      <c r="G549" s="194"/>
      <c r="H549"/>
      <c r="I549" s="194"/>
      <c r="J549"/>
      <c r="K549" s="194"/>
      <c r="L549" s="194"/>
      <c r="M549"/>
      <c r="N549"/>
      <c r="O549" s="194"/>
      <c r="P549"/>
      <c r="Q549" s="194"/>
      <c r="S549"/>
      <c r="U549" s="5"/>
      <c r="X549"/>
      <c r="Z549"/>
      <c r="AB549"/>
      <c r="AC549" s="194"/>
      <c r="AD549"/>
      <c r="AE549" s="194"/>
      <c r="AF549" s="48"/>
      <c r="AG549" s="212"/>
    </row>
    <row r="550" spans="1:33" x14ac:dyDescent="0.25">
      <c r="A550"/>
      <c r="B550"/>
      <c r="C550"/>
      <c r="D550"/>
      <c r="E550" s="192"/>
      <c r="F550"/>
      <c r="G550" s="194"/>
      <c r="H550"/>
      <c r="I550" s="194"/>
      <c r="J550"/>
      <c r="K550" s="194"/>
      <c r="L550" s="194"/>
      <c r="M550"/>
      <c r="N550"/>
      <c r="O550" s="194"/>
      <c r="P550"/>
      <c r="Q550" s="194"/>
      <c r="S550"/>
      <c r="U550" s="5"/>
      <c r="X550"/>
      <c r="Z550"/>
      <c r="AB550"/>
      <c r="AC550" s="194"/>
      <c r="AD550"/>
      <c r="AE550" s="194"/>
      <c r="AF550" s="48"/>
      <c r="AG550" s="212"/>
    </row>
    <row r="551" spans="1:33" x14ac:dyDescent="0.25">
      <c r="A551"/>
      <c r="B551"/>
      <c r="C551"/>
      <c r="D551"/>
      <c r="E551" s="192"/>
      <c r="F551"/>
      <c r="G551" s="194"/>
      <c r="H551"/>
      <c r="I551" s="194"/>
      <c r="J551"/>
      <c r="K551" s="194"/>
      <c r="L551" s="194"/>
      <c r="M551"/>
      <c r="N551"/>
      <c r="O551" s="194"/>
      <c r="P551"/>
      <c r="Q551" s="194"/>
      <c r="S551"/>
      <c r="U551" s="5"/>
      <c r="X551"/>
      <c r="Z551"/>
      <c r="AB551"/>
      <c r="AC551" s="194"/>
      <c r="AD551"/>
      <c r="AE551" s="194"/>
      <c r="AF551" s="48"/>
      <c r="AG551" s="212"/>
    </row>
    <row r="552" spans="1:33" x14ac:dyDescent="0.25">
      <c r="A552"/>
      <c r="B552"/>
      <c r="C552"/>
      <c r="D552"/>
      <c r="E552" s="192"/>
      <c r="F552"/>
      <c r="G552" s="194"/>
      <c r="H552"/>
      <c r="I552" s="194"/>
      <c r="J552"/>
      <c r="K552" s="194"/>
      <c r="L552" s="194"/>
      <c r="M552"/>
      <c r="N552"/>
      <c r="O552" s="194"/>
      <c r="P552"/>
      <c r="Q552" s="194"/>
      <c r="S552"/>
      <c r="U552" s="5"/>
      <c r="X552"/>
      <c r="Z552"/>
      <c r="AB552"/>
      <c r="AC552" s="194"/>
      <c r="AD552"/>
      <c r="AE552" s="194"/>
      <c r="AF552" s="48"/>
      <c r="AG552" s="212"/>
    </row>
    <row r="553" spans="1:33" x14ac:dyDescent="0.25">
      <c r="A553"/>
      <c r="B553"/>
      <c r="C553"/>
      <c r="D553"/>
      <c r="E553" s="192"/>
      <c r="F553"/>
      <c r="G553" s="194"/>
      <c r="H553"/>
      <c r="I553" s="194"/>
      <c r="J553"/>
      <c r="K553" s="194"/>
      <c r="L553" s="194"/>
      <c r="M553"/>
      <c r="N553"/>
      <c r="O553" s="194"/>
      <c r="P553"/>
      <c r="Q553" s="194"/>
      <c r="S553"/>
      <c r="U553" s="5"/>
      <c r="X553"/>
      <c r="Z553"/>
      <c r="AB553"/>
      <c r="AC553" s="194"/>
      <c r="AD553"/>
      <c r="AE553" s="194"/>
      <c r="AF553" s="48"/>
      <c r="AG553" s="212"/>
    </row>
    <row r="554" spans="1:33" x14ac:dyDescent="0.25">
      <c r="A554"/>
      <c r="B554"/>
      <c r="C554"/>
      <c r="D554"/>
      <c r="E554" s="192"/>
      <c r="F554"/>
      <c r="G554" s="194"/>
      <c r="H554"/>
      <c r="I554" s="194"/>
      <c r="J554"/>
      <c r="K554" s="194"/>
      <c r="L554" s="194"/>
      <c r="M554"/>
      <c r="N554"/>
      <c r="O554" s="194"/>
      <c r="P554"/>
      <c r="Q554" s="194"/>
      <c r="S554"/>
      <c r="U554" s="5"/>
      <c r="X554"/>
      <c r="Z554"/>
      <c r="AB554"/>
      <c r="AC554" s="194"/>
      <c r="AD554"/>
      <c r="AE554" s="194"/>
      <c r="AF554" s="48"/>
      <c r="AG554" s="212"/>
    </row>
    <row r="555" spans="1:33" x14ac:dyDescent="0.25">
      <c r="A555"/>
      <c r="B555"/>
      <c r="C555"/>
      <c r="D555"/>
      <c r="E555" s="192"/>
      <c r="F555"/>
      <c r="G555" s="194"/>
      <c r="H555"/>
      <c r="I555" s="194"/>
      <c r="J555"/>
      <c r="K555" s="194"/>
      <c r="L555" s="194"/>
      <c r="M555"/>
      <c r="N555"/>
      <c r="O555" s="194"/>
      <c r="P555"/>
      <c r="Q555" s="194"/>
      <c r="S555"/>
      <c r="U555" s="5"/>
      <c r="X555"/>
      <c r="Z555"/>
      <c r="AB555"/>
      <c r="AC555" s="194"/>
      <c r="AD555"/>
      <c r="AE555" s="194"/>
      <c r="AF555" s="48"/>
      <c r="AG555" s="212"/>
    </row>
    <row r="556" spans="1:33" x14ac:dyDescent="0.25">
      <c r="A556"/>
      <c r="B556"/>
      <c r="C556"/>
      <c r="D556"/>
      <c r="E556" s="192"/>
      <c r="F556"/>
      <c r="G556" s="194"/>
      <c r="H556"/>
      <c r="I556" s="194"/>
      <c r="J556"/>
      <c r="K556" s="194"/>
      <c r="L556" s="194"/>
      <c r="M556"/>
      <c r="N556"/>
      <c r="O556" s="194"/>
      <c r="P556"/>
      <c r="Q556" s="194"/>
      <c r="S556"/>
      <c r="U556" s="5"/>
      <c r="X556"/>
      <c r="Z556"/>
      <c r="AB556"/>
      <c r="AC556" s="194"/>
      <c r="AD556"/>
      <c r="AE556" s="194"/>
      <c r="AF556" s="48"/>
      <c r="AG556" s="212"/>
    </row>
    <row r="557" spans="1:33" x14ac:dyDescent="0.25">
      <c r="A557"/>
      <c r="B557"/>
      <c r="C557"/>
      <c r="D557"/>
      <c r="E557" s="192"/>
      <c r="F557"/>
      <c r="G557" s="194"/>
      <c r="H557"/>
      <c r="I557" s="194"/>
      <c r="J557"/>
      <c r="K557" s="194"/>
      <c r="L557" s="194"/>
      <c r="M557"/>
      <c r="N557"/>
      <c r="O557" s="194"/>
    </row>
    <row r="558" spans="1:33" x14ac:dyDescent="0.25">
      <c r="A558"/>
      <c r="B558"/>
      <c r="C558"/>
      <c r="D558"/>
      <c r="E558" s="192"/>
      <c r="F558"/>
      <c r="G558" s="194"/>
      <c r="H558"/>
      <c r="I558" s="194"/>
      <c r="J558"/>
      <c r="K558" s="194"/>
      <c r="L558" s="194"/>
      <c r="M558"/>
      <c r="N558"/>
      <c r="O558" s="194"/>
    </row>
    <row r="559" spans="1:33" x14ac:dyDescent="0.25">
      <c r="A559"/>
      <c r="B559"/>
      <c r="C559"/>
      <c r="D559"/>
      <c r="E559" s="192"/>
      <c r="F559"/>
      <c r="G559" s="194"/>
      <c r="H559"/>
      <c r="I559" s="194"/>
      <c r="J559"/>
      <c r="K559" s="194"/>
      <c r="L559" s="194"/>
      <c r="M559"/>
      <c r="N559"/>
      <c r="O559" s="194"/>
    </row>
    <row r="560" spans="1:33" x14ac:dyDescent="0.25">
      <c r="A560"/>
      <c r="B560"/>
      <c r="C560"/>
      <c r="D560"/>
      <c r="E560" s="192"/>
      <c r="F560"/>
      <c r="G560" s="194"/>
      <c r="H560"/>
      <c r="I560" s="194"/>
      <c r="J560"/>
      <c r="K560" s="194"/>
      <c r="L560" s="194"/>
      <c r="M560"/>
      <c r="N560"/>
      <c r="O560" s="194"/>
    </row>
    <row r="561" spans="1:15" x14ac:dyDescent="0.25">
      <c r="A561"/>
      <c r="B561"/>
      <c r="C561"/>
      <c r="D561"/>
      <c r="E561" s="192"/>
      <c r="F561"/>
      <c r="G561" s="194"/>
      <c r="H561"/>
      <c r="I561" s="194"/>
      <c r="J561"/>
      <c r="K561" s="194"/>
      <c r="L561" s="194"/>
      <c r="M561"/>
      <c r="N561"/>
      <c r="O561" s="194"/>
    </row>
    <row r="562" spans="1:15" x14ac:dyDescent="0.25">
      <c r="A562"/>
      <c r="B562"/>
      <c r="C562"/>
      <c r="D562"/>
      <c r="E562" s="192"/>
      <c r="F562"/>
      <c r="G562" s="194"/>
      <c r="H562"/>
      <c r="I562" s="194"/>
      <c r="J562"/>
      <c r="K562" s="194"/>
      <c r="L562" s="194"/>
      <c r="M562"/>
      <c r="N562"/>
      <c r="O562" s="194"/>
    </row>
    <row r="563" spans="1:15" x14ac:dyDescent="0.25">
      <c r="A563"/>
      <c r="B563"/>
      <c r="C563"/>
      <c r="D563"/>
      <c r="E563" s="192"/>
      <c r="F563"/>
      <c r="G563" s="194"/>
      <c r="H563"/>
      <c r="I563" s="194"/>
      <c r="J563"/>
      <c r="K563" s="194"/>
      <c r="L563" s="194"/>
      <c r="M563"/>
      <c r="N563"/>
      <c r="O563" s="194"/>
    </row>
    <row r="564" spans="1:15" x14ac:dyDescent="0.25">
      <c r="A564"/>
      <c r="B564"/>
      <c r="C564"/>
      <c r="D564"/>
      <c r="E564" s="192"/>
      <c r="F564"/>
      <c r="G564" s="194"/>
      <c r="H564"/>
      <c r="I564" s="194"/>
      <c r="J564"/>
      <c r="K564" s="194"/>
      <c r="L564" s="194"/>
      <c r="M564"/>
      <c r="N564"/>
      <c r="O564" s="194"/>
    </row>
    <row r="565" spans="1:15" x14ac:dyDescent="0.25">
      <c r="A565"/>
      <c r="B565"/>
      <c r="C565"/>
      <c r="D565"/>
      <c r="E565" s="192"/>
      <c r="F565"/>
      <c r="G565" s="194"/>
      <c r="H565"/>
      <c r="I565" s="194"/>
      <c r="J565"/>
      <c r="K565" s="194"/>
      <c r="L565" s="194"/>
      <c r="M565"/>
      <c r="N565"/>
      <c r="O565" s="194"/>
    </row>
    <row r="566" spans="1:15" x14ac:dyDescent="0.25">
      <c r="A566"/>
      <c r="B566"/>
      <c r="C566"/>
      <c r="D566"/>
      <c r="E566" s="192"/>
      <c r="F566"/>
      <c r="G566" s="194"/>
      <c r="H566"/>
      <c r="I566" s="194"/>
      <c r="J566"/>
      <c r="K566" s="194"/>
      <c r="L566" s="194"/>
      <c r="M566"/>
      <c r="N566"/>
      <c r="O566" s="194"/>
    </row>
    <row r="567" spans="1:15" x14ac:dyDescent="0.25">
      <c r="A567"/>
      <c r="B567"/>
      <c r="C567"/>
      <c r="D567"/>
      <c r="E567" s="192"/>
      <c r="F567"/>
      <c r="G567" s="194"/>
      <c r="H567"/>
      <c r="I567" s="194"/>
      <c r="J567"/>
      <c r="K567" s="194"/>
      <c r="L567" s="194"/>
      <c r="M567"/>
      <c r="N567"/>
      <c r="O567" s="194"/>
    </row>
    <row r="568" spans="1:15" x14ac:dyDescent="0.25">
      <c r="A568"/>
      <c r="B568"/>
      <c r="C568"/>
      <c r="D568"/>
      <c r="E568" s="192"/>
      <c r="F568"/>
      <c r="G568" s="194"/>
      <c r="H568"/>
      <c r="I568" s="194"/>
      <c r="J568"/>
      <c r="K568" s="194"/>
      <c r="L568" s="194"/>
      <c r="M568"/>
      <c r="N568"/>
      <c r="O568" s="194"/>
    </row>
    <row r="569" spans="1:15" x14ac:dyDescent="0.25">
      <c r="A569"/>
      <c r="B569"/>
      <c r="C569"/>
      <c r="D569"/>
      <c r="E569" s="192"/>
      <c r="F569"/>
      <c r="G569" s="194"/>
      <c r="H569"/>
      <c r="I569" s="194"/>
      <c r="J569"/>
      <c r="K569" s="194"/>
      <c r="L569" s="194"/>
      <c r="M569"/>
      <c r="N569"/>
      <c r="O569" s="194"/>
    </row>
    <row r="570" spans="1:15" x14ac:dyDescent="0.25">
      <c r="A570"/>
      <c r="B570"/>
      <c r="C570"/>
      <c r="D570"/>
      <c r="E570" s="192"/>
      <c r="F570"/>
      <c r="G570" s="194"/>
      <c r="H570"/>
      <c r="I570" s="194"/>
      <c r="J570"/>
      <c r="K570" s="194"/>
      <c r="L570" s="194"/>
      <c r="M570"/>
      <c r="N570"/>
      <c r="O570" s="194"/>
    </row>
    <row r="571" spans="1:15" x14ac:dyDescent="0.25">
      <c r="A571"/>
      <c r="B571"/>
      <c r="C571"/>
      <c r="D571"/>
      <c r="E571" s="192"/>
      <c r="F571"/>
      <c r="G571" s="194"/>
      <c r="H571"/>
      <c r="I571" s="194"/>
      <c r="J571"/>
      <c r="K571" s="194"/>
      <c r="L571" s="194"/>
      <c r="M571"/>
      <c r="N571"/>
      <c r="O571" s="194"/>
    </row>
    <row r="572" spans="1:15" x14ac:dyDescent="0.25">
      <c r="A572"/>
      <c r="B572"/>
      <c r="C572"/>
      <c r="D572"/>
      <c r="E572" s="192"/>
      <c r="F572"/>
      <c r="G572" s="194"/>
      <c r="H572"/>
      <c r="I572" s="194"/>
      <c r="J572"/>
      <c r="K572" s="194"/>
      <c r="L572" s="194"/>
      <c r="M572"/>
      <c r="N572"/>
      <c r="O572" s="194"/>
    </row>
    <row r="573" spans="1:15" x14ac:dyDescent="0.25">
      <c r="A573"/>
      <c r="B573"/>
      <c r="C573"/>
      <c r="D573"/>
      <c r="E573" s="192"/>
      <c r="F573"/>
      <c r="G573" s="194"/>
      <c r="H573"/>
      <c r="I573" s="194"/>
      <c r="J573"/>
      <c r="K573" s="194"/>
      <c r="L573" s="194"/>
      <c r="M573"/>
      <c r="N573"/>
      <c r="O573" s="194"/>
    </row>
    <row r="574" spans="1:15" x14ac:dyDescent="0.25">
      <c r="A574"/>
      <c r="B574"/>
      <c r="C574"/>
      <c r="D574"/>
      <c r="E574" s="192"/>
      <c r="F574"/>
      <c r="G574" s="194"/>
      <c r="H574"/>
      <c r="I574" s="194"/>
      <c r="J574"/>
      <c r="K574" s="194"/>
      <c r="L574" s="194"/>
      <c r="M574"/>
      <c r="N574"/>
      <c r="O574" s="194"/>
    </row>
    <row r="575" spans="1:15" x14ac:dyDescent="0.25">
      <c r="A575"/>
      <c r="B575"/>
      <c r="C575"/>
      <c r="D575"/>
      <c r="E575" s="192"/>
      <c r="F575"/>
      <c r="G575" s="194"/>
      <c r="H575"/>
      <c r="I575" s="194"/>
      <c r="J575"/>
      <c r="K575" s="194"/>
      <c r="L575" s="194"/>
      <c r="M575"/>
      <c r="N575"/>
      <c r="O575" s="194"/>
    </row>
    <row r="576" spans="1:15" x14ac:dyDescent="0.25">
      <c r="A576"/>
      <c r="B576"/>
      <c r="C576"/>
      <c r="D576"/>
      <c r="E576" s="192"/>
      <c r="F576"/>
      <c r="G576" s="194"/>
      <c r="H576"/>
      <c r="I576" s="194"/>
      <c r="J576"/>
      <c r="K576" s="194"/>
      <c r="L576" s="194"/>
      <c r="M576"/>
      <c r="N576"/>
      <c r="O576" s="194"/>
    </row>
    <row r="577" spans="1:15" x14ac:dyDescent="0.25">
      <c r="A577"/>
      <c r="B577"/>
      <c r="C577"/>
      <c r="D577"/>
      <c r="E577" s="192"/>
      <c r="F577"/>
      <c r="G577" s="194"/>
      <c r="H577"/>
      <c r="I577" s="194"/>
      <c r="J577"/>
      <c r="K577" s="194"/>
      <c r="L577" s="194"/>
      <c r="M577"/>
      <c r="N577"/>
      <c r="O577" s="194"/>
    </row>
    <row r="578" spans="1:15" x14ac:dyDescent="0.25">
      <c r="A578"/>
      <c r="B578"/>
      <c r="C578"/>
      <c r="D578"/>
      <c r="E578" s="192"/>
      <c r="F578"/>
      <c r="G578" s="194"/>
      <c r="H578"/>
      <c r="I578" s="194"/>
      <c r="J578"/>
      <c r="K578" s="194"/>
      <c r="L578" s="194"/>
      <c r="M578"/>
      <c r="N578"/>
      <c r="O578" s="194"/>
    </row>
    <row r="579" spans="1:15" x14ac:dyDescent="0.25">
      <c r="A579"/>
      <c r="B579"/>
      <c r="C579"/>
      <c r="D579"/>
      <c r="E579" s="192"/>
      <c r="F579"/>
      <c r="G579" s="194"/>
      <c r="H579"/>
      <c r="I579" s="194"/>
      <c r="J579"/>
      <c r="K579" s="194"/>
      <c r="L579" s="194"/>
      <c r="M579"/>
      <c r="N579"/>
      <c r="O579" s="194"/>
    </row>
    <row r="580" spans="1:15" x14ac:dyDescent="0.25">
      <c r="A580"/>
      <c r="B580"/>
      <c r="C580"/>
      <c r="D580"/>
      <c r="E580" s="192"/>
      <c r="F580"/>
      <c r="G580" s="194"/>
      <c r="H580"/>
      <c r="I580" s="194"/>
      <c r="J580"/>
      <c r="K580" s="194"/>
      <c r="L580" s="194"/>
      <c r="M580"/>
      <c r="N580"/>
      <c r="O580" s="194"/>
    </row>
    <row r="581" spans="1:15" x14ac:dyDescent="0.25">
      <c r="A581"/>
      <c r="B581"/>
      <c r="C581"/>
      <c r="D581"/>
      <c r="E581" s="192"/>
      <c r="F581"/>
      <c r="G581" s="194"/>
      <c r="H581"/>
      <c r="I581" s="194"/>
      <c r="J581"/>
      <c r="K581" s="194"/>
      <c r="L581" s="194"/>
      <c r="M581"/>
      <c r="N581"/>
      <c r="O581" s="194"/>
    </row>
    <row r="582" spans="1:15" x14ac:dyDescent="0.25">
      <c r="A582"/>
      <c r="B582"/>
      <c r="C582"/>
      <c r="D582"/>
      <c r="E582" s="192"/>
      <c r="F582"/>
      <c r="G582" s="194"/>
      <c r="H582"/>
      <c r="I582" s="194"/>
      <c r="J582"/>
      <c r="K582" s="194"/>
      <c r="L582" s="194"/>
      <c r="M582"/>
      <c r="N582"/>
      <c r="O582" s="194"/>
    </row>
    <row r="583" spans="1:15" x14ac:dyDescent="0.25">
      <c r="A583"/>
      <c r="B583"/>
      <c r="C583"/>
      <c r="D583"/>
      <c r="E583" s="192"/>
      <c r="F583"/>
      <c r="G583" s="194"/>
      <c r="H583"/>
      <c r="I583" s="194"/>
      <c r="J583"/>
      <c r="K583" s="194"/>
      <c r="L583" s="194"/>
      <c r="M583"/>
      <c r="N583"/>
      <c r="O583" s="194"/>
    </row>
    <row r="584" spans="1:15" x14ac:dyDescent="0.25">
      <c r="A584"/>
      <c r="B584"/>
      <c r="C584"/>
      <c r="D584"/>
      <c r="E584" s="192"/>
      <c r="F584"/>
      <c r="G584" s="194"/>
      <c r="H584"/>
      <c r="I584" s="194"/>
      <c r="J584"/>
      <c r="K584" s="194"/>
      <c r="L584" s="194"/>
      <c r="M584"/>
      <c r="N584"/>
      <c r="O584" s="194"/>
    </row>
    <row r="585" spans="1:15" x14ac:dyDescent="0.25">
      <c r="A585"/>
      <c r="B585"/>
      <c r="C585"/>
      <c r="D585"/>
      <c r="E585" s="192"/>
      <c r="F585"/>
      <c r="G585" s="194"/>
      <c r="H585"/>
      <c r="I585" s="194"/>
      <c r="J585"/>
      <c r="K585" s="194"/>
      <c r="L585" s="194"/>
      <c r="M585"/>
      <c r="N585"/>
      <c r="O585" s="194"/>
    </row>
    <row r="586" spans="1:15" x14ac:dyDescent="0.25">
      <c r="A586"/>
      <c r="B586"/>
      <c r="C586"/>
      <c r="D586"/>
      <c r="E586" s="192"/>
      <c r="F586"/>
      <c r="G586" s="194"/>
      <c r="H586"/>
      <c r="I586" s="194"/>
      <c r="J586"/>
      <c r="K586" s="194"/>
      <c r="L586" s="194"/>
      <c r="M586"/>
      <c r="N586"/>
      <c r="O586" s="194"/>
    </row>
    <row r="587" spans="1:15" x14ac:dyDescent="0.25">
      <c r="A587"/>
      <c r="B587"/>
      <c r="C587"/>
      <c r="D587"/>
      <c r="E587" s="192"/>
      <c r="F587"/>
      <c r="G587" s="194"/>
      <c r="H587"/>
      <c r="I587" s="194"/>
      <c r="J587"/>
      <c r="K587" s="194"/>
      <c r="L587" s="194"/>
      <c r="M587"/>
      <c r="N587"/>
      <c r="O587" s="194"/>
    </row>
    <row r="588" spans="1:15" x14ac:dyDescent="0.25">
      <c r="A588"/>
      <c r="B588"/>
      <c r="C588"/>
      <c r="D588"/>
      <c r="E588" s="192"/>
      <c r="F588"/>
      <c r="G588" s="194"/>
      <c r="H588"/>
      <c r="I588" s="194"/>
      <c r="J588"/>
      <c r="K588" s="194"/>
      <c r="L588" s="194"/>
      <c r="M588"/>
      <c r="N588"/>
      <c r="O588" s="194"/>
    </row>
    <row r="589" spans="1:15" x14ac:dyDescent="0.25">
      <c r="A589"/>
      <c r="B589"/>
      <c r="C589"/>
      <c r="D589"/>
      <c r="E589" s="192"/>
      <c r="F589"/>
      <c r="G589" s="194"/>
      <c r="H589"/>
      <c r="I589" s="194"/>
      <c r="J589"/>
      <c r="K589" s="194"/>
      <c r="L589" s="194"/>
      <c r="M589"/>
      <c r="N589"/>
      <c r="O589" s="194"/>
    </row>
    <row r="590" spans="1:15" x14ac:dyDescent="0.25">
      <c r="A590"/>
      <c r="B590"/>
      <c r="C590"/>
      <c r="D590"/>
      <c r="E590" s="192"/>
      <c r="F590"/>
      <c r="G590" s="194"/>
      <c r="H590"/>
      <c r="I590" s="194"/>
      <c r="J590"/>
      <c r="K590" s="194"/>
      <c r="L590" s="194"/>
      <c r="M590"/>
      <c r="N590"/>
      <c r="O590" s="194"/>
    </row>
    <row r="591" spans="1:15" x14ac:dyDescent="0.25">
      <c r="A591"/>
      <c r="B591"/>
      <c r="C591"/>
      <c r="D591"/>
      <c r="E591" s="192"/>
      <c r="F591"/>
      <c r="G591" s="194"/>
      <c r="H591"/>
      <c r="I591" s="194"/>
      <c r="J591"/>
      <c r="K591" s="194"/>
      <c r="L591" s="194"/>
      <c r="M591"/>
      <c r="N591"/>
      <c r="O591" s="194"/>
    </row>
    <row r="592" spans="1:15" x14ac:dyDescent="0.25">
      <c r="A592"/>
      <c r="B592"/>
      <c r="C592"/>
      <c r="D592"/>
      <c r="E592" s="192"/>
      <c r="F592"/>
      <c r="G592" s="194"/>
      <c r="H592"/>
      <c r="I592" s="194"/>
      <c r="J592"/>
      <c r="K592" s="194"/>
      <c r="L592" s="194"/>
      <c r="M592"/>
      <c r="N592"/>
      <c r="O592" s="194"/>
    </row>
    <row r="593" spans="1:15" x14ac:dyDescent="0.25">
      <c r="A593"/>
      <c r="B593"/>
      <c r="C593"/>
      <c r="D593"/>
      <c r="E593" s="192"/>
      <c r="F593"/>
      <c r="G593" s="194"/>
      <c r="H593"/>
      <c r="I593" s="194"/>
      <c r="J593"/>
      <c r="K593" s="194"/>
      <c r="L593" s="194"/>
      <c r="M593"/>
      <c r="N593"/>
      <c r="O593" s="194"/>
    </row>
    <row r="594" spans="1:15" x14ac:dyDescent="0.25">
      <c r="A594"/>
      <c r="B594"/>
      <c r="C594"/>
      <c r="D594"/>
      <c r="E594" s="192"/>
      <c r="F594"/>
      <c r="G594" s="194"/>
      <c r="H594"/>
      <c r="I594" s="194"/>
      <c r="J594"/>
      <c r="K594" s="194"/>
      <c r="L594" s="194"/>
      <c r="M594"/>
      <c r="N594"/>
      <c r="O594" s="194"/>
    </row>
    <row r="595" spans="1:15" x14ac:dyDescent="0.25">
      <c r="A595"/>
      <c r="B595"/>
      <c r="C595"/>
      <c r="D595"/>
      <c r="E595" s="192"/>
      <c r="F595"/>
      <c r="G595" s="194"/>
      <c r="H595"/>
      <c r="I595" s="194"/>
      <c r="J595"/>
      <c r="K595" s="194"/>
      <c r="L595" s="194"/>
      <c r="M595"/>
      <c r="N595"/>
      <c r="O595" s="194"/>
    </row>
    <row r="596" spans="1:15" x14ac:dyDescent="0.25">
      <c r="A596"/>
      <c r="B596"/>
      <c r="C596"/>
      <c r="D596"/>
      <c r="E596" s="192"/>
      <c r="F596"/>
      <c r="G596" s="194"/>
      <c r="H596"/>
      <c r="I596" s="194"/>
      <c r="J596"/>
      <c r="K596" s="194"/>
      <c r="L596" s="194"/>
      <c r="M596"/>
      <c r="N596"/>
      <c r="O596" s="194"/>
    </row>
    <row r="597" spans="1:15" x14ac:dyDescent="0.25">
      <c r="A597"/>
      <c r="B597"/>
      <c r="C597"/>
      <c r="D597"/>
      <c r="E597" s="192"/>
      <c r="F597"/>
      <c r="G597" s="194"/>
      <c r="H597"/>
      <c r="I597" s="194"/>
      <c r="J597"/>
      <c r="K597" s="194"/>
      <c r="L597" s="194"/>
      <c r="M597"/>
      <c r="N597"/>
      <c r="O597" s="194"/>
    </row>
    <row r="598" spans="1:15" x14ac:dyDescent="0.25">
      <c r="A598"/>
      <c r="B598"/>
      <c r="C598"/>
      <c r="D598"/>
      <c r="E598" s="192"/>
      <c r="F598"/>
      <c r="G598" s="194"/>
      <c r="H598"/>
      <c r="I598" s="194"/>
      <c r="J598"/>
      <c r="K598" s="194"/>
      <c r="L598" s="194"/>
      <c r="M598"/>
      <c r="N598"/>
      <c r="O598" s="194"/>
    </row>
    <row r="599" spans="1:15" x14ac:dyDescent="0.25">
      <c r="A599"/>
      <c r="B599"/>
      <c r="C599"/>
      <c r="D599"/>
      <c r="E599" s="192"/>
      <c r="F599"/>
      <c r="G599" s="194"/>
      <c r="H599"/>
      <c r="I599" s="194"/>
      <c r="J599"/>
      <c r="K599" s="194"/>
      <c r="L599" s="194"/>
      <c r="M599"/>
      <c r="N599"/>
      <c r="O599" s="194"/>
    </row>
    <row r="600" spans="1:15" x14ac:dyDescent="0.25">
      <c r="A600"/>
      <c r="B600"/>
      <c r="C600"/>
      <c r="D600"/>
      <c r="E600" s="192"/>
      <c r="F600"/>
      <c r="G600" s="194"/>
      <c r="H600"/>
      <c r="I600" s="194"/>
      <c r="J600"/>
      <c r="K600" s="194"/>
      <c r="L600" s="194"/>
      <c r="M600"/>
      <c r="N600"/>
      <c r="O600" s="194"/>
    </row>
    <row r="601" spans="1:15" x14ac:dyDescent="0.25">
      <c r="A601"/>
      <c r="B601"/>
      <c r="C601"/>
      <c r="D601"/>
      <c r="E601" s="192"/>
      <c r="F601"/>
      <c r="G601" s="194"/>
      <c r="H601"/>
      <c r="I601" s="194"/>
      <c r="J601"/>
      <c r="K601" s="194"/>
      <c r="L601" s="194"/>
      <c r="M601"/>
      <c r="N601"/>
      <c r="O601" s="194"/>
    </row>
    <row r="602" spans="1:15" x14ac:dyDescent="0.25">
      <c r="A602"/>
      <c r="B602"/>
      <c r="C602"/>
      <c r="D602"/>
      <c r="E602" s="192"/>
      <c r="F602"/>
      <c r="G602" s="194"/>
      <c r="H602"/>
      <c r="I602" s="194"/>
      <c r="J602"/>
      <c r="K602" s="194"/>
      <c r="L602" s="194"/>
      <c r="M602"/>
      <c r="N602"/>
      <c r="O602" s="194"/>
    </row>
    <row r="603" spans="1:15" x14ac:dyDescent="0.25">
      <c r="A603"/>
      <c r="B603"/>
      <c r="C603"/>
      <c r="D603"/>
      <c r="E603" s="192"/>
      <c r="F603"/>
      <c r="G603" s="194"/>
      <c r="H603"/>
      <c r="I603" s="194"/>
      <c r="J603"/>
      <c r="K603" s="194"/>
      <c r="L603" s="194"/>
      <c r="M603"/>
      <c r="N603"/>
      <c r="O603" s="194"/>
    </row>
    <row r="604" spans="1:15" x14ac:dyDescent="0.25">
      <c r="A604"/>
      <c r="B604"/>
      <c r="C604"/>
      <c r="D604"/>
      <c r="E604" s="192"/>
      <c r="F604"/>
      <c r="G604" s="194"/>
      <c r="H604"/>
      <c r="I604" s="194"/>
      <c r="J604"/>
      <c r="K604" s="194"/>
      <c r="L604" s="194"/>
      <c r="M604"/>
      <c r="N604"/>
      <c r="O604" s="194"/>
    </row>
    <row r="605" spans="1:15" x14ac:dyDescent="0.25">
      <c r="A605"/>
      <c r="B605"/>
      <c r="C605"/>
      <c r="D605"/>
      <c r="E605" s="192"/>
      <c r="F605"/>
      <c r="G605" s="194"/>
      <c r="H605"/>
      <c r="I605" s="194"/>
      <c r="J605"/>
      <c r="K605" s="194"/>
      <c r="L605" s="194"/>
      <c r="M605"/>
      <c r="N605"/>
      <c r="O605" s="194"/>
    </row>
    <row r="606" spans="1:15" x14ac:dyDescent="0.25">
      <c r="A606"/>
      <c r="B606"/>
      <c r="C606"/>
      <c r="D606"/>
      <c r="E606" s="192"/>
      <c r="F606"/>
      <c r="G606" s="194"/>
      <c r="H606"/>
      <c r="I606" s="194"/>
      <c r="J606"/>
      <c r="K606" s="194"/>
      <c r="L606" s="194"/>
      <c r="M606"/>
      <c r="N606"/>
      <c r="O606" s="194"/>
    </row>
    <row r="607" spans="1:15" x14ac:dyDescent="0.25">
      <c r="A607"/>
      <c r="B607"/>
      <c r="C607"/>
      <c r="D607"/>
      <c r="E607" s="192"/>
      <c r="F607"/>
      <c r="G607" s="194"/>
      <c r="H607"/>
      <c r="I607" s="194"/>
      <c r="J607"/>
      <c r="K607" s="194"/>
      <c r="L607" s="194"/>
      <c r="M607"/>
      <c r="N607"/>
      <c r="O607" s="194"/>
    </row>
    <row r="608" spans="1:15" x14ac:dyDescent="0.25">
      <c r="A608"/>
      <c r="B608"/>
      <c r="C608"/>
      <c r="D608"/>
      <c r="E608" s="192"/>
      <c r="F608"/>
      <c r="G608" s="194"/>
      <c r="H608"/>
      <c r="I608" s="194"/>
      <c r="J608"/>
      <c r="K608" s="194"/>
      <c r="L608" s="194"/>
      <c r="M608"/>
      <c r="N608"/>
      <c r="O608" s="194"/>
    </row>
    <row r="609" spans="1:15" x14ac:dyDescent="0.25">
      <c r="A609"/>
      <c r="B609"/>
      <c r="C609"/>
      <c r="D609"/>
      <c r="E609" s="192"/>
      <c r="F609"/>
      <c r="G609" s="194"/>
      <c r="H609"/>
      <c r="I609" s="194"/>
      <c r="J609"/>
      <c r="K609" s="194"/>
      <c r="L609" s="194"/>
      <c r="M609"/>
      <c r="N609"/>
      <c r="O609" s="194"/>
    </row>
    <row r="610" spans="1:15" x14ac:dyDescent="0.25">
      <c r="A610"/>
      <c r="B610"/>
      <c r="C610"/>
      <c r="D610"/>
      <c r="E610" s="192"/>
      <c r="F610"/>
      <c r="G610" s="194"/>
      <c r="H610"/>
      <c r="I610" s="194"/>
      <c r="J610"/>
      <c r="K610" s="194"/>
      <c r="L610" s="194"/>
      <c r="M610"/>
      <c r="N610"/>
      <c r="O610" s="194"/>
    </row>
    <row r="611" spans="1:15" x14ac:dyDescent="0.25">
      <c r="A611"/>
      <c r="B611"/>
      <c r="C611"/>
      <c r="D611"/>
      <c r="E611" s="192"/>
      <c r="F611"/>
      <c r="G611" s="194"/>
      <c r="H611"/>
      <c r="I611" s="194"/>
      <c r="J611"/>
      <c r="K611" s="194"/>
      <c r="L611" s="194"/>
      <c r="M611"/>
      <c r="N611"/>
      <c r="O611" s="194"/>
    </row>
    <row r="612" spans="1:15" x14ac:dyDescent="0.25">
      <c r="A612"/>
      <c r="B612"/>
      <c r="C612"/>
      <c r="D612"/>
      <c r="E612" s="192"/>
      <c r="F612"/>
      <c r="G612" s="194"/>
      <c r="H612"/>
      <c r="I612" s="194"/>
      <c r="J612"/>
      <c r="K612" s="194"/>
      <c r="L612" s="194"/>
      <c r="M612"/>
      <c r="N612"/>
      <c r="O612" s="194"/>
    </row>
    <row r="613" spans="1:15" x14ac:dyDescent="0.25">
      <c r="A613"/>
      <c r="B613"/>
      <c r="C613"/>
      <c r="D613"/>
      <c r="E613" s="192"/>
      <c r="F613"/>
      <c r="G613" s="194"/>
      <c r="H613"/>
      <c r="I613" s="194"/>
      <c r="J613"/>
      <c r="K613" s="194"/>
      <c r="L613" s="194"/>
      <c r="M613"/>
      <c r="N613"/>
      <c r="O613" s="194"/>
    </row>
    <row r="614" spans="1:15" x14ac:dyDescent="0.25">
      <c r="A614"/>
      <c r="B614"/>
      <c r="C614"/>
      <c r="D614"/>
      <c r="E614" s="192"/>
      <c r="F614"/>
      <c r="G614" s="194"/>
      <c r="H614"/>
      <c r="I614" s="194"/>
      <c r="J614"/>
      <c r="K614" s="194"/>
      <c r="L614" s="194"/>
      <c r="M614"/>
      <c r="N614"/>
      <c r="O614" s="194"/>
    </row>
    <row r="615" spans="1:15" x14ac:dyDescent="0.25">
      <c r="A615"/>
      <c r="B615"/>
      <c r="C615"/>
      <c r="D615"/>
      <c r="E615" s="192"/>
      <c r="F615"/>
      <c r="G615" s="194"/>
      <c r="H615"/>
      <c r="I615" s="194"/>
      <c r="J615"/>
      <c r="K615" s="194"/>
      <c r="L615" s="194"/>
      <c r="M615"/>
      <c r="N615"/>
      <c r="O615" s="194"/>
    </row>
    <row r="616" spans="1:15" x14ac:dyDescent="0.25">
      <c r="A616"/>
      <c r="B616"/>
      <c r="C616"/>
      <c r="D616"/>
      <c r="E616" s="192"/>
      <c r="F616"/>
      <c r="G616" s="194"/>
      <c r="H616"/>
      <c r="I616" s="194"/>
      <c r="J616"/>
      <c r="K616" s="194"/>
      <c r="L616" s="194"/>
      <c r="M616"/>
      <c r="N616"/>
      <c r="O616" s="194"/>
    </row>
    <row r="617" spans="1:15" x14ac:dyDescent="0.25">
      <c r="A617"/>
      <c r="B617"/>
      <c r="C617"/>
      <c r="D617"/>
      <c r="E617" s="192"/>
      <c r="F617"/>
      <c r="G617" s="194"/>
      <c r="H617"/>
      <c r="I617" s="194"/>
      <c r="J617"/>
      <c r="K617" s="194"/>
      <c r="L617" s="194"/>
      <c r="M617"/>
      <c r="N617"/>
      <c r="O617" s="194"/>
    </row>
    <row r="618" spans="1:15" x14ac:dyDescent="0.25">
      <c r="A618"/>
      <c r="B618"/>
      <c r="C618"/>
      <c r="D618"/>
      <c r="E618" s="192"/>
      <c r="F618"/>
      <c r="G618" s="194"/>
      <c r="H618"/>
      <c r="I618" s="194"/>
      <c r="J618"/>
      <c r="K618" s="194"/>
      <c r="L618" s="194"/>
      <c r="M618"/>
      <c r="N618"/>
      <c r="O618" s="194"/>
    </row>
    <row r="619" spans="1:15" x14ac:dyDescent="0.25">
      <c r="A619"/>
      <c r="B619"/>
      <c r="C619"/>
      <c r="D619"/>
      <c r="E619" s="192"/>
      <c r="F619"/>
      <c r="G619" s="194"/>
      <c r="H619"/>
      <c r="I619" s="194"/>
      <c r="J619"/>
      <c r="K619" s="194"/>
      <c r="L619" s="194"/>
      <c r="M619"/>
      <c r="N619"/>
      <c r="O619" s="194"/>
    </row>
    <row r="620" spans="1:15" x14ac:dyDescent="0.25">
      <c r="A620"/>
      <c r="B620"/>
      <c r="C620"/>
      <c r="D620"/>
      <c r="E620" s="192"/>
      <c r="F620"/>
      <c r="G620" s="194"/>
      <c r="H620"/>
      <c r="I620" s="194"/>
      <c r="J620"/>
      <c r="K620" s="194"/>
      <c r="L620" s="194"/>
      <c r="M620"/>
      <c r="N620"/>
      <c r="O620" s="194"/>
    </row>
    <row r="621" spans="1:15" x14ac:dyDescent="0.25">
      <c r="A621"/>
      <c r="B621"/>
      <c r="C621"/>
      <c r="D621"/>
      <c r="E621" s="192"/>
      <c r="F621"/>
      <c r="G621" s="194"/>
      <c r="H621"/>
      <c r="I621" s="194"/>
      <c r="J621"/>
      <c r="K621" s="194"/>
      <c r="L621" s="194"/>
      <c r="M621"/>
      <c r="N621"/>
      <c r="O621" s="194"/>
    </row>
    <row r="622" spans="1:15" x14ac:dyDescent="0.25">
      <c r="A622"/>
      <c r="B622"/>
      <c r="C622"/>
      <c r="D622"/>
      <c r="E622" s="192"/>
      <c r="F622"/>
      <c r="G622" s="194"/>
      <c r="H622"/>
      <c r="I622" s="194"/>
      <c r="J622"/>
      <c r="K622" s="194"/>
      <c r="L622" s="194"/>
      <c r="M622"/>
      <c r="N622"/>
      <c r="O622" s="194"/>
    </row>
    <row r="623" spans="1:15" x14ac:dyDescent="0.25">
      <c r="A623"/>
      <c r="B623"/>
      <c r="C623"/>
      <c r="D623"/>
      <c r="E623" s="192"/>
      <c r="F623"/>
      <c r="G623" s="194"/>
      <c r="H623"/>
      <c r="I623" s="194"/>
      <c r="J623"/>
      <c r="K623" s="194"/>
      <c r="L623" s="194"/>
      <c r="M623"/>
      <c r="N623"/>
      <c r="O623" s="194"/>
    </row>
    <row r="624" spans="1:15" x14ac:dyDescent="0.25">
      <c r="A624"/>
      <c r="B624"/>
      <c r="C624"/>
      <c r="D624"/>
      <c r="E624" s="192"/>
      <c r="F624"/>
      <c r="G624" s="194"/>
      <c r="H624"/>
      <c r="I624" s="194"/>
      <c r="J624"/>
      <c r="K624" s="194"/>
      <c r="L624" s="194"/>
      <c r="M624"/>
      <c r="N624"/>
      <c r="O624" s="194"/>
    </row>
    <row r="625" spans="1:15" x14ac:dyDescent="0.25">
      <c r="A625"/>
      <c r="B625"/>
      <c r="C625"/>
      <c r="D625"/>
      <c r="E625" s="192"/>
      <c r="F625"/>
      <c r="G625" s="194"/>
      <c r="H625"/>
      <c r="I625" s="194"/>
      <c r="J625"/>
      <c r="K625" s="194"/>
      <c r="L625" s="194"/>
      <c r="M625"/>
      <c r="N625"/>
      <c r="O625" s="194"/>
    </row>
    <row r="626" spans="1:15" x14ac:dyDescent="0.25">
      <c r="A626"/>
      <c r="B626"/>
      <c r="C626"/>
      <c r="D626"/>
      <c r="E626" s="192"/>
      <c r="F626"/>
      <c r="G626" s="194"/>
      <c r="H626"/>
      <c r="I626" s="194"/>
      <c r="J626"/>
      <c r="K626" s="194"/>
      <c r="L626" s="194"/>
      <c r="M626"/>
      <c r="N626"/>
      <c r="O626" s="194"/>
    </row>
    <row r="627" spans="1:15" x14ac:dyDescent="0.25">
      <c r="A627"/>
      <c r="B627"/>
      <c r="C627"/>
      <c r="D627"/>
      <c r="E627" s="192"/>
      <c r="F627"/>
      <c r="G627" s="194"/>
      <c r="H627"/>
      <c r="I627" s="194"/>
      <c r="J627"/>
      <c r="K627" s="194"/>
      <c r="L627" s="194"/>
      <c r="M627"/>
      <c r="N627"/>
      <c r="O627" s="194"/>
    </row>
    <row r="628" spans="1:15" x14ac:dyDescent="0.25">
      <c r="A628"/>
      <c r="B628"/>
      <c r="C628"/>
      <c r="D628"/>
      <c r="E628" s="192"/>
      <c r="F628"/>
      <c r="G628" s="194"/>
      <c r="H628"/>
      <c r="I628" s="194"/>
      <c r="J628"/>
      <c r="K628" s="194"/>
      <c r="L628" s="194"/>
      <c r="M628"/>
      <c r="N628"/>
      <c r="O628" s="194"/>
    </row>
    <row r="629" spans="1:15" x14ac:dyDescent="0.25">
      <c r="A629"/>
      <c r="B629"/>
      <c r="C629"/>
      <c r="D629"/>
      <c r="E629" s="192"/>
      <c r="F629"/>
      <c r="G629" s="194"/>
      <c r="H629"/>
      <c r="I629" s="194"/>
      <c r="J629"/>
      <c r="K629" s="194"/>
      <c r="L629" s="194"/>
      <c r="M629"/>
      <c r="N629"/>
    </row>
    <row r="630" spans="1:15" x14ac:dyDescent="0.25">
      <c r="A630"/>
      <c r="B630"/>
      <c r="C630"/>
      <c r="D630"/>
      <c r="E630" s="192"/>
      <c r="F630"/>
      <c r="G630" s="194"/>
      <c r="H630"/>
      <c r="I630" s="194"/>
      <c r="J630"/>
      <c r="K630" s="194"/>
      <c r="L630" s="194"/>
      <c r="M630"/>
      <c r="N630"/>
    </row>
    <row r="631" spans="1:15" x14ac:dyDescent="0.25">
      <c r="A631"/>
      <c r="B631"/>
      <c r="C631"/>
      <c r="D631"/>
      <c r="E631" s="192"/>
      <c r="F631"/>
      <c r="G631" s="194"/>
      <c r="H631"/>
      <c r="I631" s="194"/>
      <c r="J631"/>
      <c r="K631" s="194"/>
      <c r="L631" s="194"/>
      <c r="M631"/>
      <c r="N631"/>
    </row>
    <row r="632" spans="1:15" x14ac:dyDescent="0.25">
      <c r="A632"/>
      <c r="B632"/>
      <c r="C632"/>
      <c r="D632"/>
      <c r="E632" s="192"/>
      <c r="F632"/>
      <c r="G632" s="194"/>
      <c r="H632"/>
      <c r="I632" s="194"/>
      <c r="J632"/>
      <c r="K632" s="194"/>
      <c r="L632" s="194"/>
      <c r="M632"/>
      <c r="N632"/>
    </row>
    <row r="633" spans="1:15" x14ac:dyDescent="0.25">
      <c r="A633"/>
      <c r="B633"/>
      <c r="C633"/>
      <c r="D633"/>
      <c r="E633" s="192"/>
      <c r="F633"/>
      <c r="G633" s="194"/>
      <c r="H633"/>
      <c r="I633" s="194"/>
      <c r="J633"/>
      <c r="K633" s="194"/>
      <c r="L633" s="194"/>
      <c r="M633"/>
      <c r="N633"/>
    </row>
    <row r="634" spans="1:15" x14ac:dyDescent="0.25">
      <c r="A634"/>
      <c r="B634"/>
      <c r="C634"/>
      <c r="D634"/>
      <c r="E634" s="192"/>
      <c r="F634"/>
      <c r="G634" s="194"/>
      <c r="H634"/>
      <c r="I634" s="194"/>
      <c r="J634"/>
      <c r="K634" s="194"/>
      <c r="L634" s="194"/>
      <c r="M634"/>
      <c r="N634"/>
    </row>
    <row r="635" spans="1:15" x14ac:dyDescent="0.25">
      <c r="A635"/>
      <c r="B635"/>
      <c r="C635"/>
      <c r="D635"/>
      <c r="E635" s="192"/>
      <c r="F635"/>
      <c r="G635" s="194"/>
      <c r="H635"/>
      <c r="I635" s="194"/>
      <c r="J635"/>
      <c r="K635" s="194"/>
      <c r="L635" s="194"/>
      <c r="M635"/>
      <c r="N635"/>
    </row>
    <row r="636" spans="1:15" x14ac:dyDescent="0.25">
      <c r="A636"/>
      <c r="B636"/>
      <c r="C636"/>
      <c r="D636"/>
      <c r="E636" s="192"/>
      <c r="F636"/>
      <c r="G636" s="194"/>
      <c r="H636"/>
      <c r="I636" s="194"/>
      <c r="J636"/>
      <c r="K636" s="194"/>
      <c r="L636" s="194"/>
      <c r="M636"/>
      <c r="N636"/>
    </row>
    <row r="637" spans="1:15" x14ac:dyDescent="0.25">
      <c r="A637"/>
      <c r="B637"/>
      <c r="C637"/>
      <c r="D637"/>
      <c r="E637" s="192"/>
      <c r="F637"/>
      <c r="G637" s="194"/>
      <c r="H637"/>
      <c r="I637" s="194"/>
      <c r="J637"/>
      <c r="K637" s="194"/>
      <c r="L637" s="194"/>
      <c r="M637"/>
      <c r="N637"/>
    </row>
    <row r="638" spans="1:15" x14ac:dyDescent="0.25">
      <c r="A638"/>
      <c r="B638"/>
      <c r="C638"/>
      <c r="D638"/>
      <c r="E638" s="192"/>
      <c r="F638"/>
      <c r="G638" s="194"/>
      <c r="H638"/>
      <c r="I638" s="194"/>
      <c r="J638"/>
      <c r="K638" s="194"/>
      <c r="L638" s="194"/>
      <c r="M638"/>
      <c r="N638"/>
    </row>
    <row r="639" spans="1:15" x14ac:dyDescent="0.25">
      <c r="A639"/>
      <c r="B639"/>
      <c r="C639"/>
      <c r="D639"/>
      <c r="E639" s="192"/>
      <c r="F639"/>
      <c r="G639" s="194"/>
      <c r="H639"/>
      <c r="I639" s="194"/>
      <c r="J639"/>
      <c r="K639" s="194"/>
      <c r="L639" s="194"/>
      <c r="M639"/>
      <c r="N639"/>
    </row>
    <row r="640" spans="1:15" x14ac:dyDescent="0.25">
      <c r="A640"/>
      <c r="B640"/>
      <c r="C640"/>
      <c r="D640"/>
      <c r="E640" s="192"/>
      <c r="F640"/>
      <c r="G640" s="194"/>
      <c r="H640"/>
      <c r="I640" s="194"/>
      <c r="J640"/>
      <c r="K640" s="194"/>
      <c r="L640" s="194"/>
      <c r="M640"/>
      <c r="N640"/>
    </row>
    <row r="641" spans="1:14" x14ac:dyDescent="0.25">
      <c r="A641"/>
      <c r="B641"/>
      <c r="C641"/>
      <c r="D641"/>
      <c r="E641" s="192"/>
      <c r="F641"/>
      <c r="G641" s="194"/>
      <c r="H641"/>
      <c r="I641" s="194"/>
      <c r="J641"/>
      <c r="K641" s="194"/>
      <c r="L641" s="194"/>
      <c r="M641"/>
      <c r="N641"/>
    </row>
    <row r="642" spans="1:14" x14ac:dyDescent="0.25">
      <c r="A642"/>
      <c r="B642"/>
      <c r="C642"/>
      <c r="D642"/>
      <c r="E642" s="192"/>
      <c r="F642"/>
      <c r="G642" s="194"/>
      <c r="H642"/>
      <c r="I642" s="194"/>
      <c r="J642"/>
      <c r="K642" s="194"/>
      <c r="L642" s="194"/>
      <c r="M642"/>
      <c r="N642"/>
    </row>
    <row r="643" spans="1:14" x14ac:dyDescent="0.25">
      <c r="A643"/>
      <c r="B643"/>
      <c r="C643"/>
      <c r="D643"/>
      <c r="E643" s="192"/>
      <c r="F643"/>
      <c r="G643" s="194"/>
      <c r="H643"/>
      <c r="I643" s="194"/>
      <c r="J643"/>
      <c r="K643" s="194"/>
      <c r="L643" s="194"/>
      <c r="M643"/>
      <c r="N643"/>
    </row>
    <row r="644" spans="1:14" x14ac:dyDescent="0.25">
      <c r="A644"/>
      <c r="B644"/>
      <c r="C644"/>
      <c r="D644"/>
      <c r="E644" s="192"/>
      <c r="F644"/>
      <c r="G644" s="194"/>
      <c r="H644"/>
      <c r="I644" s="194"/>
      <c r="J644"/>
      <c r="K644" s="194"/>
      <c r="L644" s="194"/>
      <c r="M644"/>
      <c r="N644"/>
    </row>
    <row r="645" spans="1:14" x14ac:dyDescent="0.25">
      <c r="A645"/>
      <c r="B645"/>
      <c r="C645"/>
      <c r="D645"/>
      <c r="E645" s="192"/>
      <c r="F645"/>
      <c r="G645" s="194"/>
      <c r="H645"/>
      <c r="I645" s="194"/>
      <c r="J645"/>
      <c r="K645" s="194"/>
      <c r="L645" s="194"/>
      <c r="M645"/>
      <c r="N645"/>
    </row>
    <row r="646" spans="1:14" x14ac:dyDescent="0.25">
      <c r="A646"/>
      <c r="B646"/>
      <c r="C646"/>
      <c r="D646"/>
      <c r="E646" s="192"/>
      <c r="F646"/>
      <c r="G646" s="194"/>
      <c r="H646"/>
      <c r="I646" s="194"/>
      <c r="J646"/>
      <c r="K646" s="194"/>
      <c r="L646" s="194"/>
      <c r="M646"/>
      <c r="N646"/>
    </row>
    <row r="647" spans="1:14" x14ac:dyDescent="0.25">
      <c r="A647"/>
      <c r="B647"/>
      <c r="C647"/>
      <c r="D647"/>
      <c r="E647" s="192"/>
      <c r="F647"/>
      <c r="G647" s="194"/>
      <c r="H647"/>
      <c r="I647" s="194"/>
      <c r="J647"/>
      <c r="K647" s="194"/>
      <c r="L647" s="194"/>
      <c r="M647"/>
      <c r="N647"/>
    </row>
    <row r="648" spans="1:14" x14ac:dyDescent="0.25">
      <c r="A648"/>
      <c r="B648"/>
      <c r="C648"/>
      <c r="D648"/>
      <c r="E648" s="192"/>
      <c r="F648"/>
      <c r="G648" s="194"/>
      <c r="H648"/>
      <c r="I648" s="194"/>
      <c r="J648"/>
      <c r="K648" s="194"/>
      <c r="L648" s="194"/>
      <c r="M648"/>
      <c r="N648"/>
    </row>
    <row r="649" spans="1:14" x14ac:dyDescent="0.25">
      <c r="A649"/>
      <c r="B649"/>
      <c r="C649"/>
      <c r="D649"/>
      <c r="E649" s="192"/>
      <c r="F649"/>
      <c r="G649" s="194"/>
      <c r="H649"/>
      <c r="I649" s="194"/>
      <c r="J649"/>
      <c r="K649" s="194"/>
      <c r="L649" s="194"/>
      <c r="M649"/>
      <c r="N649"/>
    </row>
    <row r="650" spans="1:14" x14ac:dyDescent="0.25">
      <c r="A650"/>
      <c r="B650"/>
      <c r="C650"/>
      <c r="D650"/>
      <c r="E650" s="192"/>
      <c r="F650"/>
      <c r="G650" s="194"/>
      <c r="H650"/>
      <c r="I650" s="194"/>
      <c r="J650"/>
      <c r="K650" s="194"/>
      <c r="L650" s="194"/>
      <c r="M650"/>
      <c r="N650"/>
    </row>
    <row r="651" spans="1:14" x14ac:dyDescent="0.25">
      <c r="A651"/>
      <c r="B651"/>
      <c r="C651"/>
      <c r="D651"/>
      <c r="E651" s="192"/>
      <c r="F651"/>
      <c r="G651" s="194"/>
      <c r="H651"/>
      <c r="I651" s="194"/>
      <c r="J651"/>
      <c r="K651" s="194"/>
      <c r="L651" s="194"/>
      <c r="M651"/>
      <c r="N651"/>
    </row>
    <row r="652" spans="1:14" x14ac:dyDescent="0.25">
      <c r="A652"/>
      <c r="B652"/>
      <c r="C652"/>
      <c r="D652"/>
      <c r="E652" s="192"/>
      <c r="F652"/>
      <c r="G652" s="194"/>
      <c r="H652"/>
      <c r="I652" s="194"/>
      <c r="J652"/>
      <c r="K652" s="194"/>
      <c r="L652" s="194"/>
      <c r="M652"/>
      <c r="N652"/>
    </row>
    <row r="653" spans="1:14" x14ac:dyDescent="0.25">
      <c r="A653"/>
      <c r="B653"/>
      <c r="C653"/>
      <c r="D653"/>
      <c r="E653" s="192"/>
      <c r="F653"/>
      <c r="G653" s="194"/>
      <c r="H653"/>
      <c r="I653" s="194"/>
      <c r="J653"/>
      <c r="K653" s="194"/>
      <c r="L653" s="194"/>
      <c r="M653"/>
      <c r="N653"/>
    </row>
    <row r="654" spans="1:14" x14ac:dyDescent="0.25">
      <c r="A654"/>
      <c r="B654"/>
      <c r="C654"/>
      <c r="D654"/>
      <c r="E654" s="192"/>
      <c r="F654"/>
      <c r="G654" s="194"/>
      <c r="H654"/>
      <c r="I654" s="194"/>
      <c r="J654"/>
      <c r="K654" s="194"/>
      <c r="L654" s="194"/>
      <c r="M654"/>
      <c r="N654"/>
    </row>
    <row r="655" spans="1:14" x14ac:dyDescent="0.25">
      <c r="A655"/>
      <c r="B655"/>
      <c r="C655"/>
      <c r="D655"/>
      <c r="E655" s="192"/>
      <c r="F655"/>
      <c r="G655" s="194"/>
      <c r="H655"/>
      <c r="I655" s="194"/>
      <c r="J655"/>
      <c r="K655" s="194"/>
      <c r="L655" s="194"/>
      <c r="M655"/>
      <c r="N655"/>
    </row>
    <row r="656" spans="1:14" x14ac:dyDescent="0.25">
      <c r="A656"/>
      <c r="B656"/>
      <c r="C656"/>
      <c r="D656"/>
      <c r="E656" s="192"/>
      <c r="F656"/>
      <c r="G656" s="194"/>
      <c r="H656"/>
      <c r="I656" s="194"/>
      <c r="J656"/>
      <c r="K656" s="194"/>
      <c r="L656" s="194"/>
      <c r="M656"/>
      <c r="N656"/>
    </row>
    <row r="657" spans="1:14" x14ac:dyDescent="0.25">
      <c r="A657"/>
      <c r="B657"/>
      <c r="C657"/>
      <c r="D657"/>
      <c r="E657" s="192"/>
      <c r="F657"/>
      <c r="G657" s="194"/>
      <c r="H657"/>
      <c r="I657" s="194"/>
      <c r="J657"/>
      <c r="K657" s="194"/>
      <c r="L657" s="194"/>
      <c r="M657"/>
      <c r="N657"/>
    </row>
    <row r="658" spans="1:14" x14ac:dyDescent="0.25">
      <c r="A658"/>
      <c r="B658"/>
      <c r="C658"/>
      <c r="D658"/>
      <c r="E658" s="192"/>
      <c r="F658"/>
      <c r="G658" s="194"/>
      <c r="H658"/>
      <c r="I658" s="194"/>
      <c r="J658"/>
      <c r="K658" s="194"/>
      <c r="L658" s="194"/>
      <c r="M658"/>
      <c r="N658"/>
    </row>
    <row r="659" spans="1:14" x14ac:dyDescent="0.25">
      <c r="A659"/>
      <c r="B659"/>
      <c r="C659"/>
      <c r="D659"/>
      <c r="E659" s="192"/>
      <c r="F659"/>
      <c r="G659" s="194"/>
      <c r="H659"/>
      <c r="I659" s="194"/>
      <c r="J659"/>
      <c r="K659" s="194"/>
      <c r="L659" s="194"/>
      <c r="M659"/>
      <c r="N659"/>
    </row>
    <row r="660" spans="1:14" x14ac:dyDescent="0.25">
      <c r="A660"/>
      <c r="B660"/>
      <c r="C660"/>
      <c r="D660"/>
      <c r="E660" s="192"/>
      <c r="F660"/>
      <c r="G660" s="194"/>
      <c r="H660"/>
      <c r="I660" s="194"/>
      <c r="J660"/>
      <c r="K660" s="194"/>
      <c r="L660" s="194"/>
      <c r="M660"/>
      <c r="N660"/>
    </row>
    <row r="661" spans="1:14" x14ac:dyDescent="0.25">
      <c r="A661"/>
      <c r="B661"/>
      <c r="C661"/>
      <c r="D661"/>
      <c r="E661" s="192"/>
      <c r="F661"/>
      <c r="G661" s="194"/>
      <c r="H661"/>
      <c r="I661" s="194"/>
      <c r="J661"/>
      <c r="K661" s="194"/>
      <c r="L661" s="194"/>
      <c r="M661"/>
      <c r="N661"/>
    </row>
    <row r="662" spans="1:14" x14ac:dyDescent="0.25">
      <c r="A662"/>
      <c r="B662"/>
      <c r="C662"/>
      <c r="D662"/>
      <c r="E662" s="192"/>
      <c r="F662"/>
      <c r="G662" s="194"/>
      <c r="H662"/>
      <c r="I662" s="194"/>
      <c r="J662"/>
      <c r="K662" s="194"/>
      <c r="L662" s="194"/>
      <c r="M662"/>
      <c r="N662"/>
    </row>
    <row r="663" spans="1:14" x14ac:dyDescent="0.25">
      <c r="A663"/>
      <c r="B663"/>
      <c r="C663"/>
      <c r="D663"/>
      <c r="E663" s="192"/>
      <c r="F663"/>
      <c r="G663" s="194"/>
      <c r="H663"/>
      <c r="I663" s="194"/>
      <c r="J663"/>
      <c r="K663" s="194"/>
      <c r="L663" s="194"/>
      <c r="M663"/>
      <c r="N663"/>
    </row>
    <row r="664" spans="1:14" x14ac:dyDescent="0.25">
      <c r="A664"/>
      <c r="B664"/>
      <c r="C664"/>
      <c r="D664"/>
      <c r="E664" s="192"/>
      <c r="F664"/>
      <c r="G664" s="194"/>
      <c r="H664"/>
      <c r="I664" s="194"/>
      <c r="J664"/>
      <c r="K664" s="194"/>
      <c r="L664" s="194"/>
      <c r="M664"/>
      <c r="N664"/>
    </row>
    <row r="665" spans="1:14" x14ac:dyDescent="0.25">
      <c r="A665"/>
      <c r="B665"/>
      <c r="C665"/>
      <c r="D665"/>
      <c r="E665" s="192"/>
      <c r="F665"/>
      <c r="G665" s="194"/>
      <c r="H665"/>
      <c r="I665" s="194"/>
      <c r="J665"/>
      <c r="K665" s="194"/>
      <c r="L665" s="194"/>
      <c r="M665"/>
      <c r="N665"/>
    </row>
    <row r="666" spans="1:14" x14ac:dyDescent="0.25">
      <c r="A666"/>
      <c r="B666"/>
      <c r="C666"/>
      <c r="D666"/>
      <c r="E666" s="192"/>
      <c r="F666"/>
      <c r="G666" s="194"/>
      <c r="H666"/>
      <c r="I666" s="194"/>
      <c r="J666"/>
      <c r="K666" s="194"/>
      <c r="L666" s="194"/>
      <c r="M666"/>
      <c r="N666"/>
    </row>
    <row r="667" spans="1:14" x14ac:dyDescent="0.25">
      <c r="A667"/>
      <c r="B667"/>
      <c r="C667"/>
      <c r="D667"/>
      <c r="E667" s="192"/>
      <c r="F667"/>
      <c r="G667" s="194"/>
      <c r="H667"/>
      <c r="I667" s="194"/>
      <c r="J667"/>
      <c r="K667" s="194"/>
      <c r="L667" s="194"/>
      <c r="M667"/>
      <c r="N667"/>
    </row>
    <row r="668" spans="1:14" x14ac:dyDescent="0.25">
      <c r="A668"/>
      <c r="B668"/>
      <c r="C668"/>
      <c r="D668"/>
      <c r="E668" s="192"/>
      <c r="F668"/>
      <c r="G668" s="194"/>
      <c r="H668"/>
      <c r="I668" s="194"/>
      <c r="J668"/>
      <c r="K668" s="194"/>
      <c r="L668" s="194"/>
      <c r="M668"/>
      <c r="N668"/>
    </row>
    <row r="669" spans="1:14" x14ac:dyDescent="0.25">
      <c r="A669"/>
      <c r="B669"/>
      <c r="C669"/>
      <c r="D669"/>
      <c r="E669" s="192"/>
      <c r="F669"/>
      <c r="G669" s="194"/>
      <c r="H669"/>
      <c r="I669" s="194"/>
      <c r="J669"/>
      <c r="K669" s="194"/>
      <c r="L669" s="194"/>
      <c r="M669"/>
      <c r="N669"/>
    </row>
    <row r="670" spans="1:14" x14ac:dyDescent="0.25">
      <c r="A670"/>
      <c r="B670"/>
      <c r="C670"/>
      <c r="D670"/>
      <c r="E670" s="192"/>
      <c r="F670"/>
      <c r="G670" s="194"/>
      <c r="H670"/>
      <c r="I670" s="194"/>
      <c r="J670"/>
      <c r="K670" s="194"/>
      <c r="L670" s="194"/>
      <c r="M670"/>
      <c r="N670"/>
    </row>
    <row r="671" spans="1:14" x14ac:dyDescent="0.25">
      <c r="A671"/>
      <c r="B671"/>
      <c r="C671"/>
      <c r="D671"/>
      <c r="E671" s="192"/>
      <c r="F671"/>
      <c r="G671" s="194"/>
      <c r="H671"/>
      <c r="I671" s="194"/>
      <c r="J671"/>
      <c r="K671" s="194"/>
      <c r="L671" s="194"/>
      <c r="M671"/>
      <c r="N671"/>
    </row>
    <row r="672" spans="1:14" x14ac:dyDescent="0.25">
      <c r="A672"/>
      <c r="B672"/>
      <c r="C672"/>
      <c r="D672"/>
      <c r="E672" s="192"/>
      <c r="F672"/>
      <c r="G672" s="194"/>
      <c r="H672"/>
      <c r="I672" s="194"/>
      <c r="J672"/>
      <c r="K672" s="194"/>
      <c r="L672" s="194"/>
      <c r="M672"/>
      <c r="N672"/>
    </row>
    <row r="673" spans="1:14" x14ac:dyDescent="0.25">
      <c r="A673"/>
      <c r="B673"/>
      <c r="C673"/>
      <c r="D673"/>
      <c r="E673" s="192"/>
      <c r="F673"/>
      <c r="G673" s="194"/>
      <c r="H673"/>
      <c r="I673" s="194"/>
      <c r="J673"/>
      <c r="K673" s="194"/>
      <c r="L673" s="194"/>
      <c r="M673"/>
      <c r="N673"/>
    </row>
    <row r="674" spans="1:14" x14ac:dyDescent="0.25">
      <c r="A674"/>
      <c r="B674"/>
      <c r="C674"/>
      <c r="D674"/>
      <c r="E674" s="192"/>
      <c r="F674"/>
      <c r="G674" s="194"/>
      <c r="H674"/>
      <c r="I674" s="194"/>
      <c r="J674"/>
      <c r="K674" s="194"/>
      <c r="L674" s="194"/>
      <c r="M674"/>
      <c r="N674"/>
    </row>
    <row r="675" spans="1:14" x14ac:dyDescent="0.25">
      <c r="A675"/>
      <c r="B675"/>
      <c r="C675"/>
      <c r="D675"/>
      <c r="E675" s="192"/>
      <c r="F675"/>
      <c r="G675" s="194"/>
      <c r="H675"/>
      <c r="I675" s="194"/>
      <c r="J675"/>
      <c r="K675" s="194"/>
      <c r="L675" s="194"/>
      <c r="M675"/>
      <c r="N675"/>
    </row>
    <row r="676" spans="1:14" x14ac:dyDescent="0.25">
      <c r="A676"/>
      <c r="B676"/>
      <c r="C676"/>
      <c r="D676"/>
      <c r="E676" s="192"/>
      <c r="F676"/>
      <c r="G676" s="194"/>
      <c r="H676"/>
      <c r="I676" s="194"/>
      <c r="J676"/>
      <c r="K676" s="194"/>
      <c r="L676" s="194"/>
      <c r="M676"/>
      <c r="N676"/>
    </row>
    <row r="677" spans="1:14" x14ac:dyDescent="0.25">
      <c r="A677"/>
      <c r="B677"/>
      <c r="C677"/>
      <c r="D677"/>
      <c r="E677" s="192"/>
      <c r="F677"/>
      <c r="G677" s="194"/>
      <c r="H677"/>
      <c r="I677" s="194"/>
      <c r="J677"/>
      <c r="K677" s="194"/>
      <c r="L677" s="194"/>
      <c r="M677"/>
      <c r="N677"/>
    </row>
    <row r="678" spans="1:14" x14ac:dyDescent="0.25">
      <c r="A678"/>
      <c r="B678"/>
      <c r="C678"/>
      <c r="D678"/>
      <c r="E678" s="192"/>
      <c r="F678"/>
      <c r="G678" s="194"/>
      <c r="H678"/>
      <c r="I678" s="194"/>
      <c r="J678"/>
      <c r="K678" s="194"/>
      <c r="L678" s="194"/>
      <c r="M678"/>
      <c r="N678"/>
    </row>
    <row r="679" spans="1:14" x14ac:dyDescent="0.25">
      <c r="A679"/>
      <c r="B679"/>
      <c r="C679"/>
      <c r="D679"/>
      <c r="E679" s="192"/>
      <c r="F679"/>
      <c r="G679" s="194"/>
      <c r="H679"/>
      <c r="I679" s="194"/>
      <c r="J679"/>
      <c r="K679" s="194"/>
      <c r="L679" s="194"/>
      <c r="M679"/>
      <c r="N679"/>
    </row>
    <row r="680" spans="1:14" x14ac:dyDescent="0.25">
      <c r="A680"/>
      <c r="B680"/>
      <c r="C680"/>
      <c r="D680"/>
      <c r="E680" s="192"/>
      <c r="F680"/>
      <c r="G680" s="194"/>
      <c r="H680"/>
      <c r="I680" s="194"/>
      <c r="J680"/>
      <c r="K680" s="194"/>
      <c r="L680" s="194"/>
      <c r="M680"/>
      <c r="N680"/>
    </row>
    <row r="681" spans="1:14" x14ac:dyDescent="0.25">
      <c r="A681"/>
      <c r="B681"/>
      <c r="C681"/>
      <c r="D681"/>
      <c r="E681" s="192"/>
      <c r="F681"/>
      <c r="G681" s="194"/>
      <c r="H681"/>
      <c r="I681" s="194"/>
      <c r="J681"/>
      <c r="K681" s="194"/>
      <c r="L681" s="194"/>
      <c r="M681"/>
      <c r="N681"/>
    </row>
    <row r="682" spans="1:14" x14ac:dyDescent="0.25">
      <c r="A682"/>
      <c r="B682"/>
      <c r="C682"/>
      <c r="D682"/>
      <c r="E682" s="192"/>
      <c r="F682"/>
      <c r="G682" s="194"/>
      <c r="H682"/>
      <c r="I682" s="194"/>
      <c r="J682"/>
      <c r="K682" s="194"/>
      <c r="L682" s="194"/>
      <c r="M682"/>
      <c r="N682"/>
    </row>
    <row r="683" spans="1:14" x14ac:dyDescent="0.25">
      <c r="A683"/>
      <c r="B683"/>
      <c r="C683"/>
      <c r="D683"/>
      <c r="E683" s="192"/>
      <c r="F683"/>
      <c r="G683" s="194"/>
      <c r="H683"/>
      <c r="I683" s="194"/>
      <c r="J683"/>
      <c r="K683" s="194"/>
      <c r="L683" s="194"/>
      <c r="M683"/>
      <c r="N683"/>
    </row>
    <row r="684" spans="1:14" x14ac:dyDescent="0.25">
      <c r="A684"/>
      <c r="B684"/>
      <c r="C684"/>
      <c r="D684"/>
      <c r="E684" s="192"/>
      <c r="F684"/>
      <c r="G684" s="194"/>
      <c r="H684"/>
      <c r="I684" s="194"/>
      <c r="J684"/>
      <c r="K684" s="194"/>
      <c r="L684" s="194"/>
      <c r="M684"/>
      <c r="N684"/>
    </row>
    <row r="685" spans="1:14" x14ac:dyDescent="0.25">
      <c r="A685"/>
      <c r="B685"/>
      <c r="C685"/>
      <c r="D685"/>
      <c r="E685" s="192"/>
      <c r="F685"/>
      <c r="G685" s="194"/>
      <c r="H685"/>
      <c r="I685" s="194"/>
      <c r="J685"/>
      <c r="K685" s="194"/>
      <c r="L685" s="194"/>
      <c r="M685"/>
      <c r="N685"/>
    </row>
    <row r="686" spans="1:14" x14ac:dyDescent="0.25">
      <c r="A686"/>
      <c r="B686"/>
      <c r="C686"/>
      <c r="D686"/>
      <c r="E686" s="192"/>
      <c r="F686"/>
      <c r="G686" s="194"/>
      <c r="H686"/>
      <c r="I686" s="194"/>
      <c r="J686"/>
      <c r="K686" s="194"/>
      <c r="L686" s="194"/>
      <c r="M686"/>
      <c r="N686"/>
    </row>
    <row r="687" spans="1:14" x14ac:dyDescent="0.25">
      <c r="A687"/>
      <c r="B687"/>
      <c r="C687"/>
      <c r="D687"/>
      <c r="E687" s="192"/>
      <c r="F687"/>
      <c r="G687" s="194"/>
      <c r="H687"/>
      <c r="I687" s="194"/>
      <c r="J687"/>
      <c r="K687" s="194"/>
      <c r="L687" s="194"/>
      <c r="M687"/>
      <c r="N687"/>
    </row>
    <row r="688" spans="1:14" x14ac:dyDescent="0.25">
      <c r="A688"/>
      <c r="B688"/>
      <c r="C688"/>
      <c r="D688"/>
      <c r="E688" s="192"/>
      <c r="F688"/>
      <c r="G688" s="194"/>
      <c r="H688"/>
      <c r="I688" s="194"/>
      <c r="J688"/>
      <c r="K688" s="194"/>
      <c r="L688" s="194"/>
      <c r="M688"/>
      <c r="N688"/>
    </row>
    <row r="689" spans="1:14" x14ac:dyDescent="0.25">
      <c r="A689"/>
      <c r="B689"/>
      <c r="C689"/>
      <c r="D689"/>
      <c r="E689" s="192"/>
      <c r="F689"/>
      <c r="G689" s="194"/>
      <c r="H689"/>
      <c r="I689" s="194"/>
      <c r="J689"/>
      <c r="K689" s="194"/>
      <c r="L689" s="194"/>
      <c r="M689"/>
      <c r="N689"/>
    </row>
    <row r="690" spans="1:14" x14ac:dyDescent="0.25">
      <c r="A690"/>
      <c r="B690"/>
      <c r="C690"/>
      <c r="D690"/>
      <c r="E690" s="192"/>
      <c r="F690"/>
      <c r="G690" s="194"/>
      <c r="H690"/>
      <c r="I690" s="194"/>
      <c r="J690"/>
      <c r="K690" s="194"/>
      <c r="L690" s="194"/>
      <c r="M690"/>
      <c r="N690"/>
    </row>
    <row r="691" spans="1:14" x14ac:dyDescent="0.25">
      <c r="A691"/>
      <c r="B691"/>
      <c r="C691"/>
      <c r="D691"/>
      <c r="E691" s="192"/>
      <c r="F691"/>
      <c r="G691" s="194"/>
      <c r="H691"/>
      <c r="I691" s="194"/>
      <c r="J691"/>
      <c r="K691" s="194"/>
      <c r="L691" s="194"/>
      <c r="M691"/>
      <c r="N691"/>
    </row>
    <row r="692" spans="1:14" x14ac:dyDescent="0.25">
      <c r="A692"/>
      <c r="B692"/>
      <c r="C692"/>
      <c r="D692"/>
      <c r="E692" s="192"/>
      <c r="F692"/>
      <c r="G692" s="194"/>
      <c r="H692"/>
      <c r="I692" s="194"/>
      <c r="J692"/>
      <c r="K692" s="194"/>
      <c r="L692" s="194"/>
      <c r="M692"/>
      <c r="N692"/>
    </row>
    <row r="693" spans="1:14" x14ac:dyDescent="0.25">
      <c r="A693"/>
      <c r="B693"/>
      <c r="C693"/>
      <c r="D693"/>
      <c r="E693" s="192"/>
      <c r="F693"/>
      <c r="G693" s="194"/>
      <c r="H693"/>
      <c r="I693" s="194"/>
      <c r="J693"/>
      <c r="K693" s="194"/>
      <c r="L693" s="194"/>
      <c r="M693"/>
      <c r="N693"/>
    </row>
    <row r="694" spans="1:14" x14ac:dyDescent="0.25">
      <c r="A694"/>
      <c r="B694"/>
      <c r="C694"/>
      <c r="D694"/>
      <c r="E694" s="192"/>
      <c r="F694"/>
      <c r="G694" s="194"/>
      <c r="H694"/>
      <c r="I694" s="194"/>
      <c r="J694"/>
      <c r="K694" s="194"/>
      <c r="L694" s="194"/>
      <c r="M694"/>
      <c r="N694"/>
    </row>
    <row r="695" spans="1:14" x14ac:dyDescent="0.25">
      <c r="A695"/>
      <c r="B695"/>
      <c r="C695"/>
      <c r="D695"/>
      <c r="E695" s="192"/>
      <c r="F695"/>
      <c r="G695" s="194"/>
      <c r="H695"/>
      <c r="I695" s="194"/>
      <c r="J695"/>
      <c r="K695" s="194"/>
      <c r="L695" s="194"/>
      <c r="M695"/>
      <c r="N695"/>
    </row>
    <row r="696" spans="1:14" x14ac:dyDescent="0.25">
      <c r="A696"/>
      <c r="B696"/>
      <c r="C696"/>
      <c r="D696"/>
      <c r="E696" s="192"/>
      <c r="F696"/>
      <c r="G696" s="194"/>
      <c r="H696"/>
      <c r="I696" s="194"/>
      <c r="J696"/>
      <c r="K696" s="194"/>
      <c r="L696" s="194"/>
      <c r="M696"/>
      <c r="N696"/>
    </row>
    <row r="697" spans="1:14" x14ac:dyDescent="0.25">
      <c r="A697"/>
      <c r="B697"/>
      <c r="C697"/>
      <c r="D697"/>
      <c r="E697" s="192"/>
      <c r="F697"/>
      <c r="G697" s="194"/>
      <c r="H697"/>
      <c r="I697" s="194"/>
      <c r="J697"/>
      <c r="K697" s="194"/>
      <c r="L697" s="194"/>
      <c r="M697"/>
      <c r="N697"/>
    </row>
    <row r="698" spans="1:14" x14ac:dyDescent="0.25">
      <c r="A698"/>
      <c r="B698"/>
      <c r="C698"/>
      <c r="D698"/>
      <c r="E698" s="192"/>
      <c r="F698"/>
      <c r="G698" s="194"/>
      <c r="H698"/>
      <c r="I698" s="194"/>
      <c r="J698"/>
      <c r="K698" s="194"/>
      <c r="L698" s="194"/>
      <c r="M698"/>
      <c r="N698"/>
    </row>
    <row r="699" spans="1:14" x14ac:dyDescent="0.25">
      <c r="A699"/>
      <c r="B699"/>
      <c r="C699"/>
      <c r="D699"/>
      <c r="E699" s="192"/>
      <c r="F699"/>
      <c r="G699" s="194"/>
      <c r="H699"/>
      <c r="I699" s="194"/>
      <c r="J699"/>
      <c r="K699" s="194"/>
      <c r="L699" s="194"/>
      <c r="M699"/>
      <c r="N699"/>
    </row>
    <row r="700" spans="1:14" x14ac:dyDescent="0.25">
      <c r="A700"/>
      <c r="B700"/>
      <c r="C700"/>
      <c r="D700"/>
      <c r="E700" s="192"/>
      <c r="F700"/>
      <c r="G700" s="194"/>
      <c r="H700"/>
      <c r="I700" s="194"/>
      <c r="J700"/>
      <c r="K700" s="194"/>
      <c r="L700" s="194"/>
      <c r="M700"/>
      <c r="N700"/>
    </row>
    <row r="701" spans="1:14" x14ac:dyDescent="0.25">
      <c r="A701"/>
      <c r="B701"/>
      <c r="C701"/>
      <c r="D701"/>
      <c r="E701" s="192"/>
      <c r="F701"/>
      <c r="G701" s="194"/>
      <c r="H701"/>
      <c r="I701" s="194"/>
      <c r="J701"/>
      <c r="K701" s="194"/>
      <c r="L701" s="194"/>
      <c r="M701"/>
      <c r="N701"/>
    </row>
    <row r="702" spans="1:14" x14ac:dyDescent="0.25">
      <c r="A702"/>
      <c r="B702"/>
      <c r="C702"/>
      <c r="D702"/>
      <c r="E702" s="192"/>
      <c r="F702"/>
      <c r="G702" s="194"/>
      <c r="H702"/>
      <c r="I702" s="194"/>
      <c r="J702"/>
      <c r="K702" s="194"/>
      <c r="L702" s="194"/>
      <c r="M702"/>
      <c r="N702"/>
    </row>
    <row r="703" spans="1:14" x14ac:dyDescent="0.25">
      <c r="A703"/>
      <c r="B703"/>
      <c r="C703"/>
      <c r="D703"/>
      <c r="E703" s="192"/>
      <c r="F703"/>
      <c r="G703" s="194"/>
      <c r="H703"/>
      <c r="I703" s="194"/>
      <c r="J703"/>
      <c r="K703" s="194"/>
      <c r="L703" s="194"/>
      <c r="M703"/>
      <c r="N703"/>
    </row>
    <row r="704" spans="1:14" x14ac:dyDescent="0.25">
      <c r="A704"/>
      <c r="B704"/>
      <c r="C704"/>
      <c r="D704"/>
      <c r="E704" s="192"/>
      <c r="F704"/>
      <c r="G704" s="194"/>
      <c r="H704"/>
      <c r="I704" s="194"/>
      <c r="J704"/>
      <c r="K704" s="194"/>
      <c r="L704" s="194"/>
      <c r="M704"/>
      <c r="N704"/>
    </row>
    <row r="705" spans="1:14" x14ac:dyDescent="0.25">
      <c r="A705"/>
      <c r="B705"/>
      <c r="C705"/>
      <c r="D705"/>
      <c r="E705" s="192"/>
      <c r="F705"/>
      <c r="G705" s="194"/>
      <c r="H705"/>
      <c r="I705" s="194"/>
      <c r="J705"/>
      <c r="K705" s="194"/>
      <c r="L705" s="194"/>
      <c r="M705"/>
      <c r="N705"/>
    </row>
    <row r="706" spans="1:14" x14ac:dyDescent="0.25">
      <c r="A706"/>
      <c r="B706"/>
      <c r="C706"/>
      <c r="D706"/>
      <c r="E706" s="192"/>
      <c r="F706"/>
      <c r="G706" s="194"/>
      <c r="H706"/>
      <c r="I706" s="194"/>
      <c r="J706"/>
      <c r="K706" s="194"/>
      <c r="L706" s="194"/>
      <c r="M706"/>
      <c r="N706"/>
    </row>
    <row r="707" spans="1:14" x14ac:dyDescent="0.25">
      <c r="A707"/>
      <c r="B707"/>
      <c r="C707"/>
      <c r="D707"/>
      <c r="E707" s="192"/>
      <c r="F707"/>
      <c r="G707" s="194"/>
      <c r="H707"/>
      <c r="I707" s="194"/>
      <c r="J707"/>
      <c r="K707" s="194"/>
      <c r="L707" s="194"/>
      <c r="M707"/>
      <c r="N707"/>
    </row>
    <row r="708" spans="1:14" x14ac:dyDescent="0.25">
      <c r="A708"/>
      <c r="B708"/>
      <c r="C708"/>
      <c r="D708"/>
      <c r="E708" s="192"/>
      <c r="F708"/>
      <c r="G708" s="194"/>
      <c r="H708"/>
      <c r="I708" s="194"/>
      <c r="J708"/>
      <c r="K708" s="194"/>
      <c r="L708" s="194"/>
      <c r="M708"/>
      <c r="N708"/>
    </row>
    <row r="709" spans="1:14" x14ac:dyDescent="0.25">
      <c r="A709"/>
      <c r="B709"/>
      <c r="C709"/>
      <c r="D709"/>
      <c r="E709" s="192"/>
      <c r="F709"/>
      <c r="G709" s="194"/>
      <c r="H709"/>
      <c r="I709" s="194"/>
      <c r="J709"/>
      <c r="K709" s="194"/>
      <c r="L709" s="194"/>
      <c r="M709"/>
      <c r="N709"/>
    </row>
    <row r="710" spans="1:14" x14ac:dyDescent="0.25">
      <c r="A710"/>
      <c r="B710"/>
      <c r="C710"/>
      <c r="D710"/>
      <c r="E710" s="192"/>
      <c r="F710"/>
      <c r="G710" s="194"/>
      <c r="H710"/>
      <c r="I710" s="194"/>
      <c r="J710"/>
      <c r="K710" s="194"/>
      <c r="L710" s="194"/>
      <c r="M710"/>
      <c r="N710"/>
    </row>
    <row r="711" spans="1:14" x14ac:dyDescent="0.25">
      <c r="A711"/>
      <c r="B711"/>
      <c r="C711"/>
      <c r="D711"/>
      <c r="E711" s="192"/>
      <c r="F711"/>
      <c r="G711" s="194"/>
      <c r="H711"/>
      <c r="I711" s="194"/>
      <c r="J711"/>
      <c r="K711" s="194"/>
      <c r="L711" s="194"/>
      <c r="M711"/>
      <c r="N711"/>
    </row>
    <row r="712" spans="1:14" x14ac:dyDescent="0.25">
      <c r="A712"/>
      <c r="B712"/>
      <c r="C712"/>
      <c r="D712"/>
      <c r="E712" s="192"/>
      <c r="F712"/>
      <c r="G712" s="194"/>
      <c r="H712"/>
      <c r="I712" s="194"/>
      <c r="J712"/>
      <c r="K712" s="194"/>
      <c r="L712" s="194"/>
      <c r="M712"/>
      <c r="N712"/>
    </row>
    <row r="713" spans="1:14" x14ac:dyDescent="0.25">
      <c r="A713"/>
      <c r="B713"/>
      <c r="C713"/>
      <c r="D713"/>
      <c r="E713" s="192"/>
      <c r="F713"/>
      <c r="G713" s="194"/>
      <c r="H713"/>
      <c r="I713" s="194"/>
      <c r="J713"/>
      <c r="K713" s="194"/>
      <c r="L713" s="194"/>
      <c r="M713"/>
      <c r="N713"/>
    </row>
    <row r="714" spans="1:14" x14ac:dyDescent="0.25">
      <c r="A714"/>
      <c r="B714"/>
      <c r="C714"/>
      <c r="D714"/>
      <c r="E714" s="192"/>
      <c r="F714"/>
      <c r="G714" s="194"/>
      <c r="H714"/>
      <c r="I714" s="194"/>
      <c r="J714"/>
      <c r="K714" s="194"/>
      <c r="L714" s="194"/>
      <c r="M714"/>
      <c r="N714"/>
    </row>
    <row r="715" spans="1:14" x14ac:dyDescent="0.25">
      <c r="A715"/>
      <c r="B715"/>
      <c r="C715"/>
      <c r="D715"/>
      <c r="E715" s="192"/>
      <c r="F715"/>
      <c r="G715" s="194"/>
      <c r="H715"/>
      <c r="I715" s="194"/>
      <c r="J715"/>
      <c r="K715" s="194"/>
      <c r="L715" s="194"/>
      <c r="M715"/>
      <c r="N715"/>
    </row>
    <row r="716" spans="1:14" x14ac:dyDescent="0.25">
      <c r="A716"/>
      <c r="B716"/>
      <c r="C716"/>
      <c r="D716"/>
      <c r="E716" s="192"/>
      <c r="F716"/>
      <c r="G716" s="194"/>
      <c r="H716"/>
      <c r="I716" s="194"/>
      <c r="J716"/>
      <c r="K716" s="194"/>
      <c r="L716" s="194"/>
      <c r="M716"/>
      <c r="N716"/>
    </row>
    <row r="717" spans="1:14" x14ac:dyDescent="0.25">
      <c r="A717"/>
      <c r="B717"/>
      <c r="C717"/>
      <c r="D717"/>
      <c r="E717" s="192"/>
      <c r="F717"/>
      <c r="G717" s="194"/>
      <c r="H717"/>
      <c r="I717" s="194"/>
      <c r="J717"/>
      <c r="K717" s="194"/>
      <c r="L717" s="194"/>
      <c r="M717"/>
      <c r="N717"/>
    </row>
    <row r="718" spans="1:14" x14ac:dyDescent="0.25">
      <c r="A718"/>
      <c r="B718"/>
      <c r="C718"/>
      <c r="D718"/>
      <c r="E718" s="192"/>
      <c r="F718"/>
      <c r="G718" s="194"/>
      <c r="H718"/>
      <c r="I718" s="194"/>
      <c r="J718"/>
      <c r="K718" s="194"/>
      <c r="L718" s="194"/>
      <c r="M718"/>
      <c r="N718"/>
    </row>
    <row r="719" spans="1:14" x14ac:dyDescent="0.25">
      <c r="A719"/>
      <c r="B719"/>
      <c r="C719"/>
      <c r="D719"/>
      <c r="E719" s="192"/>
      <c r="F719"/>
      <c r="G719" s="194"/>
      <c r="H719"/>
      <c r="I719" s="194"/>
      <c r="J719"/>
      <c r="K719" s="194"/>
      <c r="L719" s="194"/>
      <c r="M719"/>
      <c r="N719"/>
    </row>
    <row r="720" spans="1:14" x14ac:dyDescent="0.25">
      <c r="A720"/>
      <c r="B720"/>
      <c r="C720"/>
      <c r="D720"/>
      <c r="E720" s="192"/>
      <c r="F720"/>
      <c r="G720" s="194"/>
      <c r="H720"/>
      <c r="I720" s="194"/>
      <c r="J720"/>
      <c r="K720" s="194"/>
      <c r="L720" s="194"/>
      <c r="M720"/>
      <c r="N720"/>
    </row>
    <row r="721" spans="1:14" x14ac:dyDescent="0.25">
      <c r="A721"/>
      <c r="B721"/>
      <c r="C721"/>
      <c r="D721"/>
      <c r="E721" s="192"/>
      <c r="F721"/>
      <c r="G721" s="194"/>
      <c r="H721"/>
      <c r="I721" s="194"/>
      <c r="J721"/>
      <c r="K721" s="194"/>
      <c r="L721" s="194"/>
      <c r="M721"/>
      <c r="N721"/>
    </row>
    <row r="722" spans="1:14" x14ac:dyDescent="0.25">
      <c r="A722"/>
      <c r="B722"/>
      <c r="C722"/>
      <c r="D722"/>
      <c r="E722" s="192"/>
      <c r="F722"/>
      <c r="G722" s="194"/>
      <c r="H722"/>
      <c r="I722" s="194"/>
      <c r="J722"/>
      <c r="K722" s="194"/>
      <c r="L722" s="194"/>
      <c r="M722"/>
      <c r="N722"/>
    </row>
    <row r="723" spans="1:14" x14ac:dyDescent="0.25">
      <c r="A723"/>
      <c r="B723"/>
      <c r="C723"/>
      <c r="D723"/>
      <c r="E723" s="192"/>
      <c r="F723"/>
      <c r="G723" s="194"/>
      <c r="H723"/>
      <c r="I723" s="194"/>
      <c r="J723"/>
      <c r="K723" s="194"/>
      <c r="L723" s="194"/>
      <c r="M723"/>
      <c r="N723"/>
    </row>
    <row r="724" spans="1:14" x14ac:dyDescent="0.25">
      <c r="A724"/>
      <c r="B724"/>
      <c r="C724"/>
      <c r="D724"/>
      <c r="E724" s="192"/>
      <c r="F724"/>
      <c r="G724" s="194"/>
      <c r="H724"/>
      <c r="I724" s="194"/>
      <c r="J724"/>
      <c r="K724" s="194"/>
      <c r="L724" s="194"/>
      <c r="M724"/>
      <c r="N724"/>
    </row>
    <row r="725" spans="1:14" x14ac:dyDescent="0.25">
      <c r="A725"/>
      <c r="B725"/>
      <c r="C725"/>
      <c r="D725"/>
      <c r="E725" s="192"/>
      <c r="F725"/>
      <c r="G725" s="194"/>
      <c r="H725"/>
      <c r="I725" s="194"/>
      <c r="J725"/>
      <c r="K725" s="194"/>
      <c r="L725" s="194"/>
      <c r="M725"/>
      <c r="N725"/>
    </row>
    <row r="726" spans="1:14" x14ac:dyDescent="0.25">
      <c r="A726"/>
      <c r="B726"/>
      <c r="C726"/>
      <c r="D726"/>
      <c r="E726" s="192"/>
      <c r="F726"/>
      <c r="G726" s="194"/>
      <c r="H726"/>
      <c r="I726" s="194"/>
      <c r="J726"/>
      <c r="K726" s="194"/>
      <c r="L726" s="194"/>
      <c r="M726"/>
      <c r="N726"/>
    </row>
    <row r="727" spans="1:14" x14ac:dyDescent="0.25">
      <c r="A727"/>
      <c r="B727"/>
      <c r="C727"/>
      <c r="D727"/>
      <c r="E727" s="192"/>
      <c r="F727"/>
      <c r="G727" s="194"/>
      <c r="H727"/>
      <c r="I727" s="194"/>
      <c r="J727"/>
      <c r="K727" s="194"/>
      <c r="L727" s="194"/>
      <c r="M727"/>
      <c r="N727"/>
    </row>
    <row r="728" spans="1:14" x14ac:dyDescent="0.25">
      <c r="A728"/>
      <c r="B728"/>
      <c r="C728"/>
      <c r="D728"/>
      <c r="E728" s="192"/>
      <c r="F728"/>
      <c r="G728" s="194"/>
      <c r="H728"/>
      <c r="I728" s="194"/>
      <c r="J728"/>
      <c r="K728" s="194"/>
      <c r="L728" s="194"/>
      <c r="M728"/>
      <c r="N728"/>
    </row>
    <row r="729" spans="1:14" x14ac:dyDescent="0.25">
      <c r="A729"/>
      <c r="B729"/>
      <c r="C729"/>
      <c r="D729"/>
      <c r="E729" s="192"/>
      <c r="F729"/>
      <c r="G729" s="194"/>
      <c r="H729"/>
      <c r="I729" s="194"/>
      <c r="J729"/>
      <c r="K729" s="194"/>
      <c r="L729" s="194"/>
      <c r="M729"/>
      <c r="N729"/>
    </row>
    <row r="730" spans="1:14" x14ac:dyDescent="0.25">
      <c r="A730"/>
      <c r="B730"/>
      <c r="C730"/>
      <c r="D730"/>
      <c r="E730" s="192"/>
      <c r="F730"/>
      <c r="G730" s="194"/>
      <c r="H730"/>
      <c r="I730" s="194"/>
      <c r="J730"/>
      <c r="K730" s="194"/>
      <c r="L730" s="194"/>
      <c r="M730"/>
      <c r="N730"/>
    </row>
    <row r="731" spans="1:14" x14ac:dyDescent="0.25">
      <c r="A731"/>
      <c r="B731"/>
      <c r="C731"/>
      <c r="D731"/>
      <c r="E731" s="192"/>
      <c r="F731"/>
      <c r="G731" s="194"/>
      <c r="H731"/>
      <c r="I731" s="194"/>
      <c r="J731"/>
      <c r="K731" s="194"/>
      <c r="L731" s="194"/>
      <c r="M731"/>
      <c r="N731"/>
    </row>
    <row r="732" spans="1:14" x14ac:dyDescent="0.25">
      <c r="A732"/>
      <c r="B732"/>
      <c r="C732"/>
      <c r="D732"/>
      <c r="E732" s="192"/>
      <c r="F732"/>
      <c r="G732" s="194"/>
      <c r="H732"/>
      <c r="I732" s="194"/>
      <c r="J732"/>
      <c r="K732" s="194"/>
      <c r="L732" s="194"/>
      <c r="M732"/>
      <c r="N732"/>
    </row>
    <row r="733" spans="1:14" x14ac:dyDescent="0.25">
      <c r="A733"/>
      <c r="B733"/>
      <c r="C733"/>
      <c r="D733"/>
      <c r="E733" s="192"/>
      <c r="F733"/>
      <c r="G733" s="194"/>
      <c r="H733"/>
      <c r="I733" s="194"/>
      <c r="J733"/>
      <c r="K733" s="194"/>
      <c r="L733" s="194"/>
      <c r="M733"/>
      <c r="N733"/>
    </row>
    <row r="734" spans="1:14" x14ac:dyDescent="0.25">
      <c r="A734"/>
      <c r="B734"/>
      <c r="C734"/>
      <c r="D734"/>
      <c r="E734" s="192"/>
      <c r="F734"/>
      <c r="G734" s="194"/>
      <c r="H734"/>
      <c r="I734" s="194"/>
      <c r="J734"/>
      <c r="K734" s="194"/>
      <c r="L734" s="194"/>
      <c r="M734"/>
      <c r="N734"/>
    </row>
    <row r="735" spans="1:14" x14ac:dyDescent="0.25">
      <c r="A735"/>
      <c r="B735"/>
      <c r="C735"/>
      <c r="D735"/>
      <c r="E735" s="192"/>
      <c r="F735"/>
      <c r="G735" s="194"/>
      <c r="H735"/>
      <c r="I735" s="194"/>
      <c r="J735"/>
      <c r="K735" s="194"/>
      <c r="L735" s="194"/>
      <c r="M735"/>
      <c r="N735"/>
    </row>
    <row r="736" spans="1:14" x14ac:dyDescent="0.25">
      <c r="A736"/>
      <c r="B736"/>
      <c r="C736"/>
      <c r="D736"/>
      <c r="E736" s="192"/>
      <c r="F736"/>
      <c r="G736" s="194"/>
      <c r="H736"/>
      <c r="I736" s="194"/>
      <c r="J736"/>
      <c r="K736" s="194"/>
      <c r="L736" s="194"/>
      <c r="M736"/>
      <c r="N736"/>
    </row>
    <row r="737" spans="1:14" x14ac:dyDescent="0.25">
      <c r="A737"/>
      <c r="B737"/>
      <c r="C737"/>
      <c r="D737"/>
      <c r="E737" s="192"/>
      <c r="F737"/>
      <c r="G737" s="194"/>
      <c r="H737"/>
      <c r="I737" s="194"/>
      <c r="J737"/>
      <c r="K737" s="194"/>
      <c r="L737" s="194"/>
      <c r="M737"/>
      <c r="N737"/>
    </row>
    <row r="738" spans="1:14" x14ac:dyDescent="0.25">
      <c r="A738"/>
      <c r="B738"/>
      <c r="C738"/>
      <c r="D738"/>
      <c r="E738" s="192"/>
      <c r="F738"/>
      <c r="G738" s="194"/>
      <c r="H738"/>
      <c r="I738" s="194"/>
      <c r="J738"/>
      <c r="K738" s="194"/>
      <c r="L738" s="194"/>
      <c r="M738"/>
      <c r="N738"/>
    </row>
    <row r="739" spans="1:14" x14ac:dyDescent="0.25">
      <c r="A739"/>
      <c r="B739"/>
      <c r="C739"/>
      <c r="D739"/>
      <c r="E739" s="192"/>
      <c r="F739"/>
      <c r="G739" s="194"/>
      <c r="H739"/>
      <c r="I739" s="194"/>
      <c r="J739"/>
      <c r="K739" s="194"/>
      <c r="L739" s="194"/>
      <c r="M739"/>
      <c r="N739"/>
    </row>
    <row r="740" spans="1:14" x14ac:dyDescent="0.25">
      <c r="A740"/>
      <c r="B740"/>
      <c r="C740"/>
      <c r="D740"/>
      <c r="E740" s="192"/>
      <c r="F740"/>
      <c r="G740" s="194"/>
      <c r="H740"/>
      <c r="I740" s="194"/>
      <c r="J740"/>
      <c r="K740" s="194"/>
      <c r="L740" s="194"/>
      <c r="M740"/>
      <c r="N740"/>
    </row>
    <row r="741" spans="1:14" x14ac:dyDescent="0.25">
      <c r="A741"/>
      <c r="B741"/>
      <c r="C741"/>
      <c r="D741"/>
      <c r="E741" s="192"/>
      <c r="F741"/>
      <c r="G741" s="194"/>
      <c r="H741"/>
      <c r="I741" s="194"/>
      <c r="J741"/>
      <c r="K741" s="194"/>
      <c r="L741" s="194"/>
      <c r="M741"/>
      <c r="N741"/>
    </row>
    <row r="742" spans="1:14" x14ac:dyDescent="0.25">
      <c r="A742"/>
      <c r="B742"/>
      <c r="C742"/>
      <c r="D742"/>
      <c r="E742" s="192"/>
      <c r="F742"/>
      <c r="G742" s="194"/>
      <c r="H742"/>
      <c r="I742" s="194"/>
      <c r="J742"/>
      <c r="K742" s="194"/>
      <c r="L742" s="194"/>
      <c r="M742"/>
      <c r="N742"/>
    </row>
    <row r="743" spans="1:14" x14ac:dyDescent="0.25">
      <c r="A743"/>
      <c r="B743"/>
      <c r="C743"/>
      <c r="D743"/>
      <c r="E743" s="192"/>
      <c r="F743"/>
      <c r="G743" s="194"/>
      <c r="H743"/>
      <c r="I743" s="194"/>
      <c r="J743"/>
      <c r="K743" s="194"/>
      <c r="L743" s="194"/>
      <c r="M743"/>
      <c r="N743"/>
    </row>
    <row r="744" spans="1:14" x14ac:dyDescent="0.25">
      <c r="A744"/>
      <c r="B744"/>
      <c r="C744"/>
      <c r="D744"/>
      <c r="E744" s="192"/>
      <c r="F744"/>
      <c r="G744" s="194"/>
      <c r="H744"/>
      <c r="I744" s="194"/>
      <c r="J744"/>
      <c r="K744" s="194"/>
      <c r="L744" s="194"/>
      <c r="M744"/>
      <c r="N744"/>
    </row>
    <row r="745" spans="1:14" x14ac:dyDescent="0.25">
      <c r="A745"/>
      <c r="B745"/>
      <c r="C745"/>
      <c r="D745"/>
      <c r="E745" s="192"/>
      <c r="F745"/>
      <c r="G745" s="194"/>
      <c r="H745"/>
      <c r="I745" s="194"/>
      <c r="J745"/>
      <c r="K745" s="194"/>
      <c r="L745" s="194"/>
      <c r="M745"/>
      <c r="N745"/>
    </row>
    <row r="746" spans="1:14" x14ac:dyDescent="0.25">
      <c r="A746"/>
      <c r="B746"/>
      <c r="C746"/>
      <c r="D746"/>
      <c r="E746" s="192"/>
      <c r="F746"/>
      <c r="G746" s="194"/>
      <c r="H746"/>
      <c r="I746" s="194"/>
      <c r="J746"/>
      <c r="K746" s="194"/>
      <c r="L746" s="194"/>
      <c r="M746"/>
      <c r="N746"/>
    </row>
    <row r="747" spans="1:14" x14ac:dyDescent="0.25">
      <c r="A747"/>
      <c r="B747"/>
      <c r="C747"/>
      <c r="D747"/>
      <c r="E747" s="192"/>
      <c r="F747"/>
      <c r="G747" s="194"/>
      <c r="H747"/>
      <c r="I747" s="194"/>
      <c r="J747"/>
      <c r="K747" s="194"/>
      <c r="L747" s="194"/>
      <c r="M747"/>
      <c r="N747"/>
    </row>
    <row r="748" spans="1:14" x14ac:dyDescent="0.25">
      <c r="A748"/>
      <c r="B748"/>
      <c r="C748"/>
      <c r="D748"/>
      <c r="E748" s="192"/>
      <c r="F748"/>
      <c r="G748" s="194"/>
      <c r="H748"/>
      <c r="I748" s="194"/>
      <c r="J748"/>
      <c r="K748" s="194"/>
      <c r="L748" s="194"/>
      <c r="M748"/>
      <c r="N748"/>
    </row>
    <row r="749" spans="1:14" x14ac:dyDescent="0.25">
      <c r="A749"/>
      <c r="B749"/>
      <c r="C749"/>
      <c r="D749"/>
      <c r="E749" s="192"/>
      <c r="F749"/>
      <c r="G749" s="194"/>
      <c r="H749"/>
      <c r="I749" s="194"/>
      <c r="J749"/>
      <c r="K749" s="194"/>
      <c r="L749" s="194"/>
      <c r="M749"/>
      <c r="N749"/>
    </row>
    <row r="750" spans="1:14" x14ac:dyDescent="0.25">
      <c r="A750"/>
      <c r="B750"/>
      <c r="C750"/>
      <c r="D750"/>
      <c r="E750" s="192"/>
      <c r="F750"/>
      <c r="G750" s="194"/>
      <c r="H750"/>
      <c r="I750" s="194"/>
      <c r="J750"/>
      <c r="K750" s="194"/>
      <c r="L750" s="194"/>
      <c r="M750"/>
      <c r="N750"/>
    </row>
    <row r="751" spans="1:14" x14ac:dyDescent="0.25">
      <c r="A751"/>
      <c r="B751"/>
      <c r="C751"/>
      <c r="D751"/>
      <c r="E751" s="192"/>
      <c r="F751"/>
      <c r="G751" s="194"/>
      <c r="H751"/>
      <c r="I751" s="194"/>
      <c r="J751"/>
      <c r="K751" s="194"/>
      <c r="L751" s="194"/>
      <c r="M751"/>
      <c r="N751"/>
    </row>
    <row r="752" spans="1:14" x14ac:dyDescent="0.25">
      <c r="A752"/>
      <c r="B752"/>
      <c r="C752"/>
      <c r="D752"/>
      <c r="E752" s="192"/>
      <c r="F752"/>
      <c r="G752" s="194"/>
      <c r="H752"/>
      <c r="I752" s="194"/>
      <c r="J752"/>
      <c r="K752" s="194"/>
      <c r="L752" s="194"/>
      <c r="M752"/>
      <c r="N752"/>
    </row>
    <row r="753" spans="1:14" x14ac:dyDescent="0.25">
      <c r="A753"/>
      <c r="B753"/>
      <c r="C753"/>
      <c r="D753"/>
      <c r="E753" s="192"/>
      <c r="F753"/>
      <c r="G753" s="194"/>
      <c r="H753"/>
      <c r="I753" s="194"/>
      <c r="J753"/>
      <c r="K753" s="194"/>
      <c r="L753" s="194"/>
      <c r="M753"/>
      <c r="N753"/>
    </row>
    <row r="754" spans="1:14" x14ac:dyDescent="0.25">
      <c r="A754"/>
      <c r="B754"/>
      <c r="C754"/>
      <c r="D754"/>
      <c r="E754" s="192"/>
      <c r="F754"/>
      <c r="G754" s="194"/>
      <c r="H754"/>
      <c r="I754" s="194"/>
      <c r="J754"/>
      <c r="K754" s="194"/>
      <c r="L754" s="194"/>
      <c r="M754"/>
      <c r="N754"/>
    </row>
    <row r="755" spans="1:14" x14ac:dyDescent="0.25">
      <c r="A755"/>
      <c r="B755"/>
      <c r="C755"/>
      <c r="D755"/>
      <c r="E755" s="192"/>
      <c r="F755"/>
      <c r="G755" s="194"/>
      <c r="H755"/>
      <c r="I755" s="194"/>
      <c r="J755"/>
      <c r="K755" s="194"/>
      <c r="L755" s="194"/>
      <c r="M755"/>
      <c r="N755"/>
    </row>
    <row r="756" spans="1:14" x14ac:dyDescent="0.25">
      <c r="A756"/>
      <c r="B756"/>
      <c r="C756"/>
      <c r="D756"/>
      <c r="E756" s="192"/>
      <c r="F756"/>
      <c r="G756" s="194"/>
      <c r="H756"/>
      <c r="I756" s="194"/>
      <c r="J756"/>
      <c r="K756" s="194"/>
      <c r="L756" s="194"/>
      <c r="M756"/>
      <c r="N756"/>
    </row>
    <row r="757" spans="1:14" x14ac:dyDescent="0.25">
      <c r="A757"/>
      <c r="B757"/>
      <c r="C757"/>
      <c r="D757"/>
      <c r="E757" s="192"/>
      <c r="F757"/>
      <c r="G757" s="194"/>
      <c r="H757"/>
      <c r="I757" s="194"/>
      <c r="J757"/>
      <c r="K757" s="194"/>
      <c r="L757" s="194"/>
      <c r="M757"/>
      <c r="N757"/>
    </row>
    <row r="758" spans="1:14" x14ac:dyDescent="0.25">
      <c r="A758"/>
      <c r="B758"/>
      <c r="C758"/>
      <c r="D758"/>
      <c r="E758" s="192"/>
      <c r="F758"/>
      <c r="G758" s="194"/>
      <c r="H758"/>
      <c r="I758" s="194"/>
      <c r="J758"/>
      <c r="K758" s="194"/>
      <c r="L758" s="194"/>
      <c r="M758"/>
      <c r="N758"/>
    </row>
    <row r="759" spans="1:14" x14ac:dyDescent="0.25">
      <c r="A759"/>
      <c r="B759"/>
      <c r="C759"/>
      <c r="D759"/>
      <c r="E759" s="192"/>
      <c r="F759"/>
      <c r="G759" s="194"/>
      <c r="H759"/>
      <c r="I759" s="194"/>
      <c r="J759"/>
      <c r="K759" s="194"/>
      <c r="L759" s="194"/>
      <c r="M759"/>
      <c r="N759"/>
    </row>
    <row r="760" spans="1:14" x14ac:dyDescent="0.25">
      <c r="A760"/>
      <c r="B760"/>
      <c r="C760"/>
      <c r="D760"/>
      <c r="E760" s="192"/>
      <c r="F760"/>
      <c r="G760" s="194"/>
      <c r="H760"/>
      <c r="I760" s="194"/>
      <c r="J760"/>
      <c r="K760" s="194"/>
      <c r="L760" s="194"/>
      <c r="M760"/>
      <c r="N760"/>
    </row>
    <row r="761" spans="1:14" x14ac:dyDescent="0.25">
      <c r="A761"/>
      <c r="B761"/>
      <c r="C761"/>
      <c r="D761"/>
      <c r="E761" s="192"/>
      <c r="F761"/>
      <c r="G761" s="194"/>
      <c r="H761"/>
      <c r="I761" s="194"/>
      <c r="J761"/>
      <c r="K761" s="194"/>
      <c r="L761" s="194"/>
      <c r="M761"/>
      <c r="N761"/>
    </row>
    <row r="762" spans="1:14" x14ac:dyDescent="0.25">
      <c r="A762"/>
      <c r="B762"/>
      <c r="C762"/>
      <c r="D762"/>
      <c r="E762" s="192"/>
      <c r="F762"/>
      <c r="G762" s="194"/>
      <c r="H762"/>
      <c r="I762" s="194"/>
      <c r="J762"/>
      <c r="K762" s="194"/>
      <c r="L762" s="194"/>
      <c r="M762"/>
      <c r="N762"/>
    </row>
    <row r="763" spans="1:14" x14ac:dyDescent="0.25">
      <c r="A763"/>
      <c r="B763"/>
      <c r="C763"/>
      <c r="D763"/>
      <c r="E763" s="192"/>
      <c r="F763"/>
      <c r="G763" s="194"/>
      <c r="H763"/>
      <c r="I763" s="194"/>
      <c r="J763"/>
      <c r="K763" s="194"/>
      <c r="L763" s="194"/>
      <c r="M763"/>
      <c r="N763"/>
    </row>
    <row r="764" spans="1:14" x14ac:dyDescent="0.25">
      <c r="A764"/>
      <c r="B764"/>
      <c r="C764"/>
      <c r="D764"/>
      <c r="E764" s="192"/>
      <c r="F764"/>
      <c r="G764" s="194"/>
      <c r="H764"/>
      <c r="I764" s="194"/>
      <c r="J764"/>
      <c r="K764" s="194"/>
      <c r="L764" s="194"/>
      <c r="M764"/>
      <c r="N764"/>
    </row>
    <row r="765" spans="1:14" x14ac:dyDescent="0.25">
      <c r="A765"/>
      <c r="B765"/>
      <c r="C765"/>
      <c r="D765"/>
      <c r="E765" s="192"/>
      <c r="F765"/>
      <c r="G765" s="194"/>
      <c r="H765"/>
      <c r="I765" s="194"/>
      <c r="J765"/>
      <c r="K765" s="194"/>
      <c r="L765" s="194"/>
      <c r="M765"/>
      <c r="N765"/>
    </row>
    <row r="766" spans="1:14" x14ac:dyDescent="0.25">
      <c r="A766"/>
      <c r="B766"/>
      <c r="C766"/>
      <c r="D766"/>
      <c r="E766" s="192"/>
      <c r="F766"/>
      <c r="G766" s="194"/>
      <c r="H766"/>
      <c r="I766" s="194"/>
      <c r="J766"/>
      <c r="K766" s="194"/>
      <c r="L766" s="194"/>
      <c r="M766"/>
      <c r="N766"/>
    </row>
    <row r="767" spans="1:14" x14ac:dyDescent="0.25">
      <c r="A767"/>
      <c r="B767"/>
      <c r="C767"/>
      <c r="D767"/>
      <c r="E767" s="192"/>
      <c r="F767"/>
      <c r="G767" s="194"/>
      <c r="H767"/>
      <c r="I767" s="194"/>
      <c r="J767"/>
      <c r="K767" s="194"/>
      <c r="L767" s="194"/>
      <c r="M767"/>
      <c r="N767"/>
    </row>
    <row r="768" spans="1:14" x14ac:dyDescent="0.25">
      <c r="A768"/>
      <c r="B768"/>
      <c r="C768"/>
      <c r="D768"/>
      <c r="E768" s="192"/>
      <c r="F768"/>
      <c r="G768" s="194"/>
      <c r="H768"/>
      <c r="I768" s="194"/>
      <c r="J768"/>
      <c r="K768" s="194"/>
      <c r="L768" s="194"/>
      <c r="M768"/>
      <c r="N768"/>
    </row>
    <row r="769" spans="1:14" x14ac:dyDescent="0.25">
      <c r="A769"/>
      <c r="B769"/>
      <c r="C769"/>
      <c r="D769"/>
      <c r="E769" s="192"/>
      <c r="F769"/>
      <c r="G769" s="194"/>
      <c r="H769"/>
      <c r="I769" s="194"/>
      <c r="J769"/>
      <c r="K769" s="194"/>
      <c r="L769" s="194"/>
      <c r="M769"/>
      <c r="N769"/>
    </row>
    <row r="770" spans="1:14" x14ac:dyDescent="0.25">
      <c r="A770"/>
      <c r="B770"/>
      <c r="C770"/>
      <c r="D770"/>
      <c r="E770" s="192"/>
      <c r="F770"/>
      <c r="G770" s="194"/>
      <c r="H770"/>
      <c r="I770" s="194"/>
      <c r="J770"/>
      <c r="K770" s="194"/>
      <c r="L770" s="194"/>
      <c r="M770"/>
      <c r="N770"/>
    </row>
    <row r="771" spans="1:14" x14ac:dyDescent="0.25">
      <c r="A771"/>
      <c r="B771"/>
      <c r="C771"/>
      <c r="D771"/>
      <c r="E771" s="192"/>
      <c r="F771"/>
      <c r="G771" s="194"/>
      <c r="H771"/>
      <c r="I771" s="194"/>
      <c r="J771"/>
      <c r="K771" s="194"/>
      <c r="L771" s="194"/>
      <c r="M771"/>
      <c r="N771"/>
    </row>
    <row r="772" spans="1:14" x14ac:dyDescent="0.25">
      <c r="A772"/>
      <c r="B772"/>
      <c r="C772"/>
      <c r="D772"/>
      <c r="E772" s="192"/>
      <c r="F772"/>
      <c r="G772" s="194"/>
      <c r="H772"/>
      <c r="I772" s="194"/>
      <c r="J772"/>
      <c r="K772" s="194"/>
      <c r="L772" s="194"/>
      <c r="M772"/>
      <c r="N772"/>
    </row>
    <row r="773" spans="1:14" x14ac:dyDescent="0.25">
      <c r="A773"/>
      <c r="B773"/>
      <c r="C773"/>
      <c r="D773"/>
      <c r="E773" s="192"/>
      <c r="F773"/>
      <c r="G773" s="194"/>
      <c r="H773"/>
      <c r="I773" s="194"/>
      <c r="J773"/>
      <c r="K773" s="194"/>
      <c r="L773" s="194"/>
      <c r="M773"/>
      <c r="N773"/>
    </row>
    <row r="774" spans="1:14" x14ac:dyDescent="0.25">
      <c r="A774"/>
      <c r="B774"/>
      <c r="C774"/>
      <c r="D774"/>
      <c r="E774" s="192"/>
      <c r="F774"/>
      <c r="G774" s="194"/>
      <c r="H774"/>
      <c r="I774" s="194"/>
      <c r="J774"/>
      <c r="K774" s="194"/>
      <c r="L774" s="194"/>
      <c r="M774"/>
      <c r="N774"/>
    </row>
    <row r="775" spans="1:14" x14ac:dyDescent="0.25">
      <c r="A775"/>
      <c r="B775"/>
      <c r="C775"/>
      <c r="D775"/>
      <c r="E775" s="192"/>
      <c r="F775"/>
      <c r="G775" s="194"/>
      <c r="H775"/>
      <c r="I775" s="194"/>
      <c r="J775"/>
      <c r="K775" s="194"/>
      <c r="L775" s="194"/>
      <c r="M775"/>
      <c r="N775"/>
    </row>
    <row r="776" spans="1:14" x14ac:dyDescent="0.25">
      <c r="A776"/>
      <c r="B776"/>
      <c r="C776"/>
      <c r="D776"/>
      <c r="E776" s="192"/>
      <c r="F776"/>
      <c r="G776" s="194"/>
      <c r="H776"/>
      <c r="I776" s="194"/>
      <c r="J776"/>
      <c r="K776" s="194"/>
      <c r="L776" s="194"/>
      <c r="M776"/>
      <c r="N776"/>
    </row>
    <row r="777" spans="1:14" x14ac:dyDescent="0.25">
      <c r="A777"/>
      <c r="B777"/>
      <c r="C777"/>
      <c r="D777"/>
      <c r="E777" s="192"/>
      <c r="F777"/>
      <c r="G777" s="194"/>
      <c r="H777"/>
      <c r="I777" s="194"/>
      <c r="J777"/>
      <c r="K777" s="194"/>
      <c r="L777" s="194"/>
      <c r="M777"/>
      <c r="N777"/>
    </row>
    <row r="778" spans="1:14" x14ac:dyDescent="0.25">
      <c r="A778"/>
      <c r="B778"/>
      <c r="C778"/>
      <c r="D778"/>
      <c r="E778" s="192"/>
      <c r="F778"/>
      <c r="G778" s="194"/>
      <c r="H778"/>
      <c r="I778" s="194"/>
      <c r="J778"/>
      <c r="K778" s="194"/>
      <c r="L778" s="194"/>
      <c r="M778"/>
      <c r="N778"/>
    </row>
    <row r="779" spans="1:14" x14ac:dyDescent="0.25">
      <c r="A779"/>
      <c r="B779"/>
      <c r="C779"/>
      <c r="D779"/>
      <c r="E779" s="192"/>
      <c r="F779"/>
      <c r="G779" s="194"/>
      <c r="H779"/>
      <c r="I779" s="194"/>
      <c r="J779"/>
      <c r="K779" s="194"/>
      <c r="L779" s="194"/>
      <c r="M779"/>
      <c r="N779"/>
    </row>
    <row r="780" spans="1:14" x14ac:dyDescent="0.25">
      <c r="A780"/>
      <c r="B780"/>
      <c r="C780"/>
      <c r="D780"/>
      <c r="E780" s="192"/>
      <c r="F780"/>
      <c r="G780" s="194"/>
      <c r="H780"/>
      <c r="I780" s="194"/>
      <c r="J780"/>
      <c r="K780" s="194"/>
      <c r="L780" s="194"/>
      <c r="M780"/>
      <c r="N780"/>
    </row>
    <row r="781" spans="1:14" x14ac:dyDescent="0.25">
      <c r="A781"/>
      <c r="B781"/>
      <c r="C781"/>
      <c r="D781"/>
      <c r="E781" s="192"/>
      <c r="F781"/>
      <c r="G781" s="194"/>
      <c r="H781"/>
      <c r="I781" s="194"/>
      <c r="J781"/>
      <c r="K781" s="194"/>
      <c r="L781" s="194"/>
      <c r="M781"/>
      <c r="N781"/>
    </row>
    <row r="782" spans="1:14" x14ac:dyDescent="0.25">
      <c r="A782"/>
      <c r="B782"/>
      <c r="C782"/>
      <c r="D782"/>
      <c r="E782" s="192"/>
      <c r="F782"/>
      <c r="G782" s="194"/>
      <c r="H782"/>
      <c r="I782" s="194"/>
      <c r="J782"/>
      <c r="K782" s="194"/>
      <c r="L782" s="194"/>
      <c r="M782"/>
      <c r="N782"/>
    </row>
    <row r="783" spans="1:14" x14ac:dyDescent="0.25">
      <c r="A783"/>
      <c r="B783"/>
      <c r="C783"/>
      <c r="D783"/>
      <c r="E783" s="192"/>
      <c r="F783"/>
      <c r="G783" s="194"/>
      <c r="H783"/>
      <c r="I783" s="194"/>
      <c r="J783"/>
      <c r="K783" s="194"/>
      <c r="L783" s="194"/>
      <c r="M783"/>
      <c r="N783"/>
    </row>
    <row r="784" spans="1:14" x14ac:dyDescent="0.25">
      <c r="A784"/>
      <c r="B784"/>
      <c r="C784"/>
      <c r="D784"/>
      <c r="E784" s="192"/>
      <c r="F784"/>
      <c r="G784" s="194"/>
      <c r="H784"/>
      <c r="I784" s="194"/>
      <c r="J784"/>
      <c r="K784" s="194"/>
      <c r="L784" s="194"/>
      <c r="M784"/>
      <c r="N784"/>
    </row>
    <row r="785" spans="1:14" x14ac:dyDescent="0.25">
      <c r="A785"/>
      <c r="B785"/>
      <c r="C785"/>
      <c r="D785"/>
      <c r="E785" s="192"/>
      <c r="F785"/>
      <c r="G785" s="194"/>
      <c r="H785"/>
      <c r="I785" s="194"/>
      <c r="J785"/>
      <c r="K785" s="194"/>
      <c r="L785" s="194"/>
      <c r="M785"/>
      <c r="N785"/>
    </row>
    <row r="786" spans="1:14" x14ac:dyDescent="0.25">
      <c r="A786"/>
      <c r="B786"/>
      <c r="C786"/>
      <c r="D786"/>
      <c r="E786" s="192"/>
      <c r="F786"/>
      <c r="G786" s="194"/>
      <c r="H786"/>
      <c r="I786" s="194"/>
      <c r="J786"/>
      <c r="K786" s="194"/>
      <c r="L786" s="194"/>
      <c r="M786"/>
      <c r="N786"/>
    </row>
    <row r="787" spans="1:14" x14ac:dyDescent="0.25">
      <c r="A787"/>
      <c r="B787"/>
      <c r="C787"/>
      <c r="D787"/>
      <c r="E787" s="192"/>
      <c r="F787"/>
      <c r="G787" s="194"/>
      <c r="H787"/>
      <c r="I787" s="194"/>
      <c r="J787"/>
      <c r="K787" s="194"/>
      <c r="L787" s="194"/>
      <c r="M787"/>
      <c r="N787"/>
    </row>
    <row r="788" spans="1:14" x14ac:dyDescent="0.25">
      <c r="A788"/>
      <c r="B788"/>
      <c r="C788"/>
      <c r="D788"/>
      <c r="E788" s="192"/>
      <c r="F788"/>
      <c r="G788" s="194"/>
      <c r="H788"/>
      <c r="I788" s="194"/>
      <c r="J788"/>
      <c r="K788" s="194"/>
      <c r="L788" s="194"/>
      <c r="M788"/>
      <c r="N788"/>
    </row>
    <row r="789" spans="1:14" x14ac:dyDescent="0.25">
      <c r="A789"/>
      <c r="B789"/>
      <c r="C789"/>
      <c r="D789"/>
      <c r="E789" s="192"/>
      <c r="F789"/>
      <c r="G789" s="194"/>
      <c r="H789"/>
      <c r="I789" s="194"/>
      <c r="J789"/>
      <c r="K789" s="194"/>
      <c r="L789" s="194"/>
      <c r="M789"/>
      <c r="N789"/>
    </row>
    <row r="790" spans="1:14" x14ac:dyDescent="0.25">
      <c r="A790"/>
      <c r="B790"/>
      <c r="C790"/>
      <c r="D790"/>
      <c r="E790" s="192"/>
      <c r="F790"/>
      <c r="G790" s="194"/>
      <c r="H790"/>
      <c r="I790" s="194"/>
      <c r="J790"/>
      <c r="K790" s="194"/>
      <c r="L790" s="194"/>
      <c r="M790"/>
      <c r="N790"/>
    </row>
    <row r="791" spans="1:14" x14ac:dyDescent="0.25">
      <c r="A791"/>
      <c r="B791"/>
      <c r="C791"/>
      <c r="D791"/>
      <c r="E791" s="192"/>
      <c r="F791"/>
      <c r="G791" s="194"/>
      <c r="H791"/>
      <c r="I791" s="194"/>
      <c r="J791"/>
      <c r="K791" s="194"/>
      <c r="L791" s="194"/>
      <c r="M791"/>
      <c r="N791"/>
    </row>
    <row r="792" spans="1:14" x14ac:dyDescent="0.25">
      <c r="A792"/>
      <c r="B792"/>
      <c r="C792"/>
      <c r="D792"/>
      <c r="E792" s="192"/>
      <c r="F792"/>
      <c r="G792" s="194"/>
      <c r="H792"/>
      <c r="I792" s="194"/>
      <c r="J792"/>
      <c r="K792" s="194"/>
      <c r="L792" s="194"/>
      <c r="M792"/>
      <c r="N792"/>
    </row>
    <row r="793" spans="1:14" x14ac:dyDescent="0.25">
      <c r="A793"/>
      <c r="B793"/>
      <c r="C793"/>
      <c r="D793"/>
      <c r="E793" s="192"/>
      <c r="F793"/>
      <c r="G793" s="194"/>
      <c r="H793"/>
      <c r="I793" s="194"/>
      <c r="J793"/>
      <c r="K793" s="194"/>
      <c r="L793" s="194"/>
      <c r="M793"/>
      <c r="N793"/>
    </row>
    <row r="794" spans="1:14" x14ac:dyDescent="0.25">
      <c r="A794"/>
      <c r="B794"/>
      <c r="C794"/>
      <c r="D794"/>
      <c r="E794" s="192"/>
      <c r="F794"/>
      <c r="G794" s="194"/>
      <c r="H794"/>
      <c r="I794" s="194"/>
      <c r="J794"/>
      <c r="K794" s="194"/>
      <c r="L794" s="194"/>
      <c r="M794"/>
      <c r="N794"/>
    </row>
    <row r="795" spans="1:14" x14ac:dyDescent="0.25">
      <c r="A795"/>
      <c r="B795"/>
      <c r="C795"/>
      <c r="D795"/>
      <c r="E795" s="192"/>
      <c r="F795"/>
      <c r="G795" s="194"/>
      <c r="H795"/>
      <c r="I795" s="194"/>
      <c r="J795"/>
      <c r="K795" s="194"/>
      <c r="L795" s="194"/>
      <c r="M795"/>
      <c r="N795"/>
    </row>
    <row r="796" spans="1:14" x14ac:dyDescent="0.25">
      <c r="A796"/>
      <c r="B796"/>
      <c r="C796"/>
      <c r="D796"/>
      <c r="E796" s="192"/>
      <c r="F796"/>
      <c r="G796" s="194"/>
      <c r="H796"/>
      <c r="I796" s="194"/>
      <c r="J796"/>
      <c r="K796" s="194"/>
      <c r="L796" s="194"/>
      <c r="M796"/>
      <c r="N796"/>
    </row>
    <row r="797" spans="1:14" x14ac:dyDescent="0.25">
      <c r="A797"/>
      <c r="B797"/>
      <c r="C797"/>
      <c r="D797"/>
      <c r="E797" s="192"/>
      <c r="F797"/>
      <c r="G797" s="194"/>
      <c r="H797"/>
      <c r="I797" s="194"/>
      <c r="J797"/>
      <c r="K797" s="194"/>
      <c r="L797" s="194"/>
      <c r="M797"/>
      <c r="N797"/>
    </row>
    <row r="798" spans="1:14" x14ac:dyDescent="0.25">
      <c r="A798"/>
      <c r="B798"/>
      <c r="C798"/>
      <c r="D798"/>
      <c r="E798" s="192"/>
      <c r="F798"/>
      <c r="G798" s="194"/>
      <c r="H798"/>
      <c r="I798" s="194"/>
      <c r="J798"/>
      <c r="K798" s="194"/>
      <c r="L798" s="194"/>
      <c r="M798"/>
      <c r="N798"/>
    </row>
    <row r="799" spans="1:14" x14ac:dyDescent="0.25">
      <c r="A799"/>
      <c r="B799"/>
      <c r="C799"/>
      <c r="D799"/>
      <c r="E799" s="192"/>
      <c r="F799"/>
      <c r="G799" s="194"/>
      <c r="H799"/>
      <c r="I799" s="194"/>
      <c r="J799"/>
      <c r="K799" s="194"/>
      <c r="L799" s="194"/>
      <c r="M799"/>
      <c r="N799"/>
    </row>
    <row r="800" spans="1:14" x14ac:dyDescent="0.25">
      <c r="A800"/>
      <c r="B800"/>
      <c r="C800"/>
      <c r="D800"/>
      <c r="E800" s="192"/>
      <c r="F800"/>
      <c r="G800" s="194"/>
      <c r="H800"/>
      <c r="I800" s="194"/>
      <c r="J800"/>
      <c r="K800" s="194"/>
      <c r="L800" s="194"/>
      <c r="M800"/>
      <c r="N800"/>
    </row>
    <row r="801" spans="1:14" x14ac:dyDescent="0.25">
      <c r="A801"/>
      <c r="B801"/>
      <c r="C801"/>
      <c r="D801"/>
      <c r="E801" s="192"/>
      <c r="F801"/>
      <c r="G801" s="194"/>
      <c r="H801"/>
      <c r="I801" s="194"/>
      <c r="J801"/>
      <c r="K801" s="194"/>
      <c r="L801" s="194"/>
      <c r="M801"/>
      <c r="N801"/>
    </row>
    <row r="802" spans="1:14" x14ac:dyDescent="0.25">
      <c r="A802"/>
      <c r="B802"/>
      <c r="C802"/>
      <c r="D802"/>
      <c r="E802" s="192"/>
      <c r="F802"/>
      <c r="G802" s="194"/>
      <c r="H802"/>
      <c r="I802" s="194"/>
      <c r="J802"/>
      <c r="K802" s="194"/>
      <c r="L802" s="194"/>
      <c r="M802"/>
      <c r="N802"/>
    </row>
    <row r="803" spans="1:14" x14ac:dyDescent="0.25">
      <c r="A803"/>
      <c r="B803"/>
      <c r="C803"/>
      <c r="D803"/>
      <c r="E803" s="192"/>
      <c r="F803"/>
      <c r="G803" s="194"/>
      <c r="H803"/>
      <c r="I803" s="194"/>
      <c r="J803"/>
      <c r="K803" s="194"/>
      <c r="L803" s="194"/>
      <c r="M803"/>
      <c r="N803"/>
    </row>
    <row r="804" spans="1:14" x14ac:dyDescent="0.25">
      <c r="A804"/>
      <c r="B804"/>
      <c r="C804"/>
      <c r="D804"/>
      <c r="E804" s="192"/>
      <c r="F804"/>
      <c r="G804" s="194"/>
      <c r="H804"/>
      <c r="I804" s="194"/>
      <c r="J804"/>
      <c r="K804" s="194"/>
      <c r="L804" s="194"/>
      <c r="M804"/>
      <c r="N804"/>
    </row>
    <row r="805" spans="1:14" x14ac:dyDescent="0.25">
      <c r="A805"/>
      <c r="B805"/>
      <c r="C805"/>
      <c r="D805"/>
      <c r="E805" s="192"/>
      <c r="F805"/>
      <c r="G805" s="194"/>
      <c r="H805"/>
      <c r="I805" s="194"/>
      <c r="J805"/>
      <c r="K805" s="194"/>
      <c r="L805" s="194"/>
      <c r="M805"/>
      <c r="N805"/>
    </row>
    <row r="806" spans="1:14" x14ac:dyDescent="0.25">
      <c r="A806"/>
      <c r="B806"/>
      <c r="C806"/>
      <c r="D806"/>
      <c r="E806" s="192"/>
      <c r="F806"/>
      <c r="G806" s="194"/>
      <c r="H806"/>
      <c r="I806" s="194"/>
      <c r="J806"/>
      <c r="K806" s="194"/>
      <c r="L806" s="194"/>
      <c r="M806"/>
      <c r="N806"/>
    </row>
    <row r="807" spans="1:14" x14ac:dyDescent="0.25">
      <c r="A807"/>
      <c r="B807"/>
      <c r="C807"/>
      <c r="D807"/>
      <c r="E807" s="192"/>
      <c r="F807"/>
      <c r="G807" s="194"/>
      <c r="H807"/>
      <c r="I807" s="194"/>
      <c r="J807"/>
      <c r="K807" s="194"/>
      <c r="L807" s="194"/>
      <c r="M807"/>
      <c r="N807"/>
    </row>
    <row r="808" spans="1:14" x14ac:dyDescent="0.25">
      <c r="A808"/>
      <c r="B808"/>
      <c r="C808"/>
      <c r="D808"/>
      <c r="E808" s="192"/>
      <c r="F808"/>
      <c r="G808" s="194"/>
      <c r="H808"/>
      <c r="I808" s="194"/>
      <c r="J808"/>
      <c r="K808" s="194"/>
      <c r="L808" s="194"/>
      <c r="M808"/>
      <c r="N808"/>
    </row>
    <row r="809" spans="1:14" x14ac:dyDescent="0.25">
      <c r="A809"/>
      <c r="B809"/>
      <c r="C809"/>
      <c r="D809"/>
      <c r="E809" s="192"/>
      <c r="F809"/>
      <c r="G809" s="194"/>
      <c r="H809"/>
      <c r="I809" s="194"/>
      <c r="J809"/>
      <c r="K809" s="194"/>
      <c r="L809" s="194"/>
      <c r="M809"/>
      <c r="N809"/>
    </row>
    <row r="810" spans="1:14" x14ac:dyDescent="0.25">
      <c r="A810"/>
      <c r="B810"/>
      <c r="C810"/>
      <c r="D810"/>
      <c r="E810" s="192"/>
      <c r="F810"/>
      <c r="G810" s="194"/>
      <c r="H810"/>
      <c r="I810" s="194"/>
      <c r="J810"/>
      <c r="K810" s="194"/>
      <c r="L810" s="194"/>
      <c r="M810"/>
      <c r="N810"/>
    </row>
    <row r="811" spans="1:14" x14ac:dyDescent="0.25">
      <c r="A811"/>
      <c r="B811"/>
      <c r="C811"/>
      <c r="D811"/>
      <c r="E811" s="192"/>
      <c r="F811"/>
      <c r="G811" s="194"/>
      <c r="H811"/>
      <c r="I811" s="194"/>
      <c r="J811"/>
      <c r="K811" s="194"/>
      <c r="L811" s="194"/>
      <c r="M811"/>
      <c r="N811"/>
    </row>
    <row r="812" spans="1:14" x14ac:dyDescent="0.25">
      <c r="A812"/>
      <c r="B812"/>
      <c r="C812"/>
      <c r="D812"/>
      <c r="E812" s="192"/>
      <c r="F812"/>
      <c r="G812" s="194"/>
      <c r="H812"/>
      <c r="I812" s="194"/>
      <c r="J812"/>
      <c r="K812" s="194"/>
      <c r="L812" s="194"/>
      <c r="M812"/>
      <c r="N812"/>
    </row>
    <row r="813" spans="1:14" x14ac:dyDescent="0.25">
      <c r="A813"/>
      <c r="B813"/>
      <c r="C813"/>
      <c r="D813"/>
      <c r="E813" s="192"/>
      <c r="F813"/>
      <c r="G813" s="194"/>
      <c r="H813"/>
      <c r="I813" s="194"/>
      <c r="J813"/>
      <c r="K813" s="194"/>
      <c r="L813" s="194"/>
      <c r="M813"/>
      <c r="N813"/>
    </row>
    <row r="814" spans="1:14" x14ac:dyDescent="0.25">
      <c r="A814"/>
      <c r="B814"/>
      <c r="C814"/>
      <c r="D814"/>
      <c r="E814" s="192"/>
      <c r="F814"/>
      <c r="G814" s="194"/>
      <c r="H814"/>
      <c r="I814" s="194"/>
      <c r="J814"/>
      <c r="K814" s="194"/>
      <c r="L814" s="194"/>
      <c r="M814"/>
      <c r="N814"/>
    </row>
    <row r="815" spans="1:14" x14ac:dyDescent="0.25">
      <c r="A815"/>
      <c r="B815"/>
      <c r="C815"/>
      <c r="D815"/>
      <c r="E815" s="192"/>
      <c r="F815"/>
      <c r="G815" s="194"/>
      <c r="H815"/>
      <c r="I815" s="194"/>
      <c r="J815"/>
      <c r="K815" s="194"/>
      <c r="L815" s="194"/>
      <c r="M815"/>
      <c r="N815"/>
    </row>
    <row r="816" spans="1:14" x14ac:dyDescent="0.25">
      <c r="A816"/>
      <c r="B816"/>
      <c r="C816"/>
      <c r="D816"/>
      <c r="E816" s="192"/>
      <c r="F816"/>
      <c r="G816" s="194"/>
      <c r="H816"/>
      <c r="I816" s="194"/>
      <c r="J816"/>
      <c r="K816" s="194"/>
      <c r="L816" s="194"/>
      <c r="M816"/>
      <c r="N816"/>
    </row>
    <row r="817" spans="1:14" x14ac:dyDescent="0.25">
      <c r="A817"/>
      <c r="B817"/>
      <c r="C817"/>
      <c r="D817"/>
      <c r="E817" s="192"/>
      <c r="F817"/>
      <c r="G817" s="194"/>
      <c r="H817"/>
      <c r="I817" s="194"/>
      <c r="J817"/>
      <c r="K817" s="194"/>
      <c r="L817" s="194"/>
      <c r="M817"/>
      <c r="N817"/>
    </row>
    <row r="818" spans="1:14" x14ac:dyDescent="0.25">
      <c r="A818"/>
      <c r="B818"/>
      <c r="C818"/>
      <c r="D818"/>
      <c r="E818" s="192"/>
      <c r="F818"/>
      <c r="G818" s="194"/>
      <c r="H818"/>
      <c r="I818" s="194"/>
      <c r="J818"/>
      <c r="K818" s="194"/>
      <c r="L818" s="194"/>
      <c r="M818"/>
      <c r="N818"/>
    </row>
    <row r="819" spans="1:14" x14ac:dyDescent="0.25">
      <c r="A819"/>
      <c r="B819"/>
      <c r="C819"/>
      <c r="D819"/>
      <c r="E819" s="192"/>
      <c r="F819"/>
      <c r="G819" s="194"/>
      <c r="H819"/>
      <c r="I819" s="194"/>
      <c r="J819"/>
      <c r="K819" s="194"/>
      <c r="L819" s="194"/>
      <c r="M819"/>
      <c r="N819"/>
    </row>
    <row r="820" spans="1:14" x14ac:dyDescent="0.25">
      <c r="A820"/>
      <c r="B820"/>
      <c r="C820"/>
      <c r="D820"/>
      <c r="E820" s="192"/>
      <c r="F820"/>
      <c r="G820" s="194"/>
      <c r="H820"/>
      <c r="I820" s="194"/>
      <c r="J820"/>
      <c r="K820" s="194"/>
      <c r="L820" s="194"/>
      <c r="M820"/>
      <c r="N820"/>
    </row>
    <row r="821" spans="1:14" x14ac:dyDescent="0.25">
      <c r="A821"/>
      <c r="B821"/>
      <c r="C821"/>
      <c r="D821"/>
      <c r="E821" s="192"/>
      <c r="F821"/>
      <c r="G821" s="194"/>
      <c r="H821"/>
      <c r="I821" s="194"/>
      <c r="J821"/>
      <c r="K821" s="194"/>
      <c r="L821" s="194"/>
      <c r="M821"/>
      <c r="N821"/>
    </row>
    <row r="822" spans="1:14" x14ac:dyDescent="0.25">
      <c r="A822"/>
      <c r="B822"/>
      <c r="C822"/>
      <c r="D822"/>
      <c r="E822" s="192"/>
      <c r="F822"/>
      <c r="G822" s="194"/>
      <c r="H822"/>
      <c r="I822" s="194"/>
      <c r="J822"/>
      <c r="K822" s="194"/>
      <c r="L822" s="194"/>
      <c r="M822"/>
      <c r="N822"/>
    </row>
    <row r="823" spans="1:14" x14ac:dyDescent="0.25">
      <c r="A823"/>
      <c r="B823"/>
      <c r="C823"/>
      <c r="D823"/>
      <c r="E823" s="192"/>
      <c r="F823"/>
      <c r="G823" s="194"/>
      <c r="H823"/>
      <c r="I823" s="194"/>
      <c r="J823"/>
      <c r="K823" s="194"/>
      <c r="L823" s="194"/>
      <c r="M823"/>
      <c r="N823"/>
    </row>
    <row r="824" spans="1:14" x14ac:dyDescent="0.25">
      <c r="A824"/>
      <c r="B824"/>
      <c r="C824"/>
      <c r="D824"/>
      <c r="E824" s="192"/>
      <c r="F824"/>
      <c r="G824" s="194"/>
      <c r="H824"/>
      <c r="I824" s="194"/>
      <c r="J824"/>
      <c r="K824" s="194"/>
      <c r="L824" s="194"/>
      <c r="M824"/>
      <c r="N824"/>
    </row>
    <row r="825" spans="1:14" x14ac:dyDescent="0.25">
      <c r="A825"/>
      <c r="B825"/>
      <c r="C825"/>
      <c r="D825"/>
      <c r="E825" s="192"/>
      <c r="F825"/>
      <c r="G825" s="194"/>
      <c r="H825"/>
      <c r="I825" s="194"/>
      <c r="J825"/>
      <c r="K825" s="194"/>
      <c r="L825" s="194"/>
      <c r="M825"/>
      <c r="N825"/>
    </row>
    <row r="826" spans="1:14" x14ac:dyDescent="0.25">
      <c r="A826"/>
      <c r="B826"/>
      <c r="C826"/>
      <c r="D826"/>
      <c r="E826" s="192"/>
      <c r="F826"/>
      <c r="G826" s="194"/>
      <c r="H826"/>
      <c r="I826" s="194"/>
      <c r="J826"/>
      <c r="K826" s="194"/>
      <c r="L826" s="194"/>
      <c r="M826"/>
      <c r="N826"/>
    </row>
    <row r="827" spans="1:14" x14ac:dyDescent="0.25">
      <c r="A827"/>
      <c r="B827"/>
      <c r="C827"/>
      <c r="D827"/>
      <c r="E827" s="192"/>
      <c r="F827"/>
      <c r="G827" s="194"/>
      <c r="H827"/>
      <c r="I827" s="194"/>
      <c r="J827"/>
      <c r="K827" s="194"/>
      <c r="L827" s="194"/>
      <c r="M827"/>
      <c r="N827"/>
    </row>
    <row r="828" spans="1:14" x14ac:dyDescent="0.25">
      <c r="A828"/>
      <c r="B828"/>
      <c r="C828"/>
      <c r="D828"/>
      <c r="E828" s="192"/>
      <c r="F828"/>
      <c r="G828" s="194"/>
      <c r="H828"/>
      <c r="I828" s="194"/>
      <c r="J828"/>
      <c r="K828" s="194"/>
      <c r="L828" s="194"/>
      <c r="M828"/>
      <c r="N828"/>
    </row>
    <row r="829" spans="1:14" x14ac:dyDescent="0.25">
      <c r="A829"/>
      <c r="B829"/>
      <c r="C829"/>
      <c r="D829"/>
      <c r="E829" s="192"/>
      <c r="F829"/>
      <c r="G829" s="194"/>
      <c r="H829"/>
      <c r="I829" s="194"/>
      <c r="J829"/>
      <c r="K829" s="194"/>
      <c r="L829" s="194"/>
      <c r="M829"/>
      <c r="N829"/>
    </row>
    <row r="830" spans="1:14" x14ac:dyDescent="0.25">
      <c r="A830"/>
      <c r="B830"/>
      <c r="C830"/>
      <c r="D830"/>
      <c r="E830" s="192"/>
      <c r="F830"/>
      <c r="G830" s="194"/>
      <c r="H830"/>
      <c r="I830" s="194"/>
      <c r="J830"/>
      <c r="K830" s="194"/>
      <c r="L830" s="194"/>
      <c r="M830"/>
      <c r="N830"/>
    </row>
    <row r="831" spans="1:14" x14ac:dyDescent="0.25">
      <c r="A831"/>
      <c r="B831"/>
      <c r="C831"/>
      <c r="D831"/>
      <c r="E831" s="192"/>
      <c r="F831"/>
      <c r="G831" s="194"/>
      <c r="H831"/>
      <c r="I831" s="194"/>
      <c r="J831"/>
      <c r="K831" s="194"/>
      <c r="L831" s="194"/>
      <c r="M831"/>
      <c r="N831"/>
    </row>
    <row r="832" spans="1:14" x14ac:dyDescent="0.25">
      <c r="A832"/>
      <c r="B832"/>
      <c r="C832"/>
      <c r="D832"/>
      <c r="E832" s="192"/>
      <c r="F832"/>
      <c r="G832" s="194"/>
      <c r="H832"/>
      <c r="I832" s="194"/>
      <c r="J832"/>
      <c r="K832" s="194"/>
      <c r="L832" s="194"/>
      <c r="M832"/>
      <c r="N832"/>
    </row>
    <row r="833" spans="1:14" x14ac:dyDescent="0.25">
      <c r="A833"/>
      <c r="B833"/>
      <c r="C833"/>
      <c r="D833"/>
      <c r="E833" s="192"/>
      <c r="F833"/>
      <c r="G833" s="194"/>
      <c r="H833"/>
      <c r="I833" s="194"/>
      <c r="J833"/>
      <c r="K833" s="194"/>
      <c r="L833" s="194"/>
      <c r="M833"/>
      <c r="N833"/>
    </row>
    <row r="834" spans="1:14" x14ac:dyDescent="0.25">
      <c r="A834"/>
      <c r="B834"/>
      <c r="C834"/>
      <c r="D834"/>
      <c r="E834" s="192"/>
      <c r="F834"/>
      <c r="G834" s="194"/>
      <c r="H834"/>
      <c r="I834" s="194"/>
      <c r="J834"/>
      <c r="K834" s="194"/>
      <c r="L834" s="194"/>
      <c r="M834"/>
      <c r="N834"/>
    </row>
    <row r="835" spans="1:14" x14ac:dyDescent="0.25">
      <c r="A835"/>
      <c r="B835"/>
      <c r="C835"/>
      <c r="D835"/>
      <c r="E835" s="192"/>
      <c r="F835"/>
      <c r="G835" s="194"/>
      <c r="H835"/>
      <c r="I835" s="194"/>
      <c r="J835"/>
      <c r="K835" s="194"/>
      <c r="L835" s="194"/>
      <c r="M835"/>
      <c r="N835"/>
    </row>
    <row r="836" spans="1:14" x14ac:dyDescent="0.25">
      <c r="A836"/>
      <c r="B836"/>
      <c r="C836"/>
      <c r="D836"/>
      <c r="E836" s="192"/>
      <c r="F836"/>
      <c r="G836" s="194"/>
      <c r="H836"/>
      <c r="I836" s="194"/>
      <c r="J836"/>
      <c r="K836" s="194"/>
      <c r="L836" s="194"/>
      <c r="M836"/>
      <c r="N836"/>
    </row>
    <row r="837" spans="1:14" x14ac:dyDescent="0.25">
      <c r="A837"/>
      <c r="B837"/>
      <c r="C837"/>
      <c r="D837"/>
      <c r="E837" s="192"/>
      <c r="F837"/>
      <c r="G837" s="194"/>
      <c r="H837"/>
      <c r="I837" s="194"/>
      <c r="J837"/>
      <c r="K837" s="194"/>
      <c r="L837" s="194"/>
      <c r="M837"/>
      <c r="N837"/>
    </row>
    <row r="838" spans="1:14" x14ac:dyDescent="0.25">
      <c r="A838"/>
      <c r="B838"/>
      <c r="C838"/>
      <c r="D838"/>
      <c r="E838" s="192"/>
      <c r="F838"/>
      <c r="G838" s="194"/>
      <c r="H838"/>
      <c r="I838" s="194"/>
      <c r="J838"/>
      <c r="K838" s="194"/>
      <c r="L838" s="194"/>
      <c r="M838"/>
      <c r="N838"/>
    </row>
    <row r="839" spans="1:14" x14ac:dyDescent="0.25">
      <c r="A839"/>
      <c r="B839"/>
      <c r="C839"/>
      <c r="D839"/>
      <c r="E839" s="192"/>
      <c r="F839"/>
      <c r="G839" s="194"/>
      <c r="H839"/>
      <c r="I839" s="194"/>
      <c r="J839"/>
      <c r="K839" s="194"/>
      <c r="L839" s="194"/>
      <c r="M839"/>
      <c r="N839"/>
    </row>
    <row r="840" spans="1:14" x14ac:dyDescent="0.25">
      <c r="A840"/>
      <c r="B840"/>
      <c r="C840"/>
      <c r="D840"/>
      <c r="E840" s="192"/>
      <c r="F840"/>
      <c r="G840" s="194"/>
      <c r="H840"/>
      <c r="I840" s="194"/>
      <c r="J840"/>
      <c r="K840" s="194"/>
      <c r="L840" s="194"/>
      <c r="M840"/>
      <c r="N840"/>
    </row>
    <row r="841" spans="1:14" x14ac:dyDescent="0.25">
      <c r="A841"/>
      <c r="B841"/>
      <c r="C841"/>
      <c r="D841"/>
      <c r="E841" s="192"/>
      <c r="F841"/>
      <c r="G841" s="194"/>
      <c r="H841"/>
      <c r="I841" s="194"/>
      <c r="J841"/>
      <c r="K841" s="194"/>
      <c r="L841" s="194"/>
      <c r="M841"/>
      <c r="N841"/>
    </row>
    <row r="842" spans="1:14" x14ac:dyDescent="0.25">
      <c r="A842"/>
      <c r="B842"/>
      <c r="C842"/>
      <c r="D842"/>
      <c r="E842" s="192"/>
      <c r="F842"/>
      <c r="G842" s="194"/>
      <c r="H842"/>
      <c r="I842" s="194"/>
      <c r="J842"/>
      <c r="K842" s="194"/>
      <c r="L842" s="194"/>
      <c r="M842"/>
      <c r="N842"/>
    </row>
    <row r="843" spans="1:14" x14ac:dyDescent="0.25">
      <c r="A843"/>
      <c r="B843"/>
      <c r="C843"/>
      <c r="D843"/>
      <c r="E843" s="192"/>
      <c r="F843"/>
      <c r="G843" s="194"/>
      <c r="H843"/>
      <c r="I843" s="194"/>
      <c r="J843"/>
      <c r="K843" s="194"/>
      <c r="L843" s="194"/>
      <c r="M843"/>
      <c r="N843"/>
    </row>
    <row r="844" spans="1:14" x14ac:dyDescent="0.25">
      <c r="A844"/>
      <c r="B844"/>
      <c r="C844"/>
      <c r="D844"/>
      <c r="E844" s="192"/>
      <c r="F844"/>
      <c r="G844" s="194"/>
      <c r="H844"/>
      <c r="I844" s="194"/>
      <c r="J844"/>
      <c r="K844" s="194"/>
      <c r="L844" s="194"/>
      <c r="M844"/>
      <c r="N844"/>
    </row>
    <row r="845" spans="1:14" x14ac:dyDescent="0.25">
      <c r="A845"/>
      <c r="B845"/>
      <c r="C845"/>
      <c r="D845"/>
      <c r="E845" s="192"/>
      <c r="F845"/>
      <c r="G845" s="194"/>
      <c r="H845"/>
      <c r="I845" s="194"/>
      <c r="J845"/>
      <c r="K845" s="194"/>
      <c r="L845" s="194"/>
      <c r="M845"/>
      <c r="N845"/>
    </row>
    <row r="846" spans="1:14" x14ac:dyDescent="0.25">
      <c r="A846"/>
      <c r="B846"/>
      <c r="C846"/>
      <c r="D846"/>
      <c r="E846" s="192"/>
      <c r="F846"/>
      <c r="G846" s="194"/>
      <c r="H846"/>
      <c r="I846" s="194"/>
      <c r="J846"/>
      <c r="K846" s="194"/>
      <c r="L846" s="194"/>
      <c r="M846"/>
      <c r="N846"/>
    </row>
    <row r="847" spans="1:14" x14ac:dyDescent="0.25">
      <c r="A847"/>
      <c r="B847"/>
      <c r="C847"/>
      <c r="D847"/>
      <c r="E847" s="192"/>
      <c r="F847"/>
      <c r="G847" s="194"/>
      <c r="H847"/>
      <c r="I847" s="194"/>
      <c r="J847"/>
      <c r="K847" s="194"/>
      <c r="L847" s="194"/>
      <c r="M847"/>
      <c r="N847"/>
    </row>
    <row r="848" spans="1:14" x14ac:dyDescent="0.25">
      <c r="A848"/>
      <c r="B848"/>
      <c r="C848"/>
      <c r="D848"/>
      <c r="E848" s="192"/>
      <c r="F848"/>
      <c r="G848" s="194"/>
      <c r="H848"/>
      <c r="I848" s="194"/>
      <c r="J848"/>
      <c r="K848" s="194"/>
      <c r="L848" s="194"/>
      <c r="M848"/>
      <c r="N848"/>
    </row>
    <row r="849" spans="1:14" x14ac:dyDescent="0.25">
      <c r="A849"/>
      <c r="B849"/>
      <c r="C849"/>
      <c r="D849"/>
      <c r="E849" s="192"/>
      <c r="F849"/>
      <c r="G849" s="194"/>
      <c r="H849"/>
      <c r="I849" s="194"/>
      <c r="J849"/>
      <c r="K849" s="194"/>
      <c r="L849" s="194"/>
      <c r="M849"/>
      <c r="N849"/>
    </row>
    <row r="850" spans="1:14" x14ac:dyDescent="0.25">
      <c r="A850"/>
      <c r="B850"/>
      <c r="C850"/>
      <c r="D850"/>
      <c r="E850" s="192"/>
      <c r="F850"/>
      <c r="G850" s="194"/>
      <c r="H850"/>
      <c r="I850" s="194"/>
      <c r="J850"/>
      <c r="K850" s="194"/>
      <c r="L850" s="194"/>
      <c r="M850"/>
      <c r="N850"/>
    </row>
    <row r="851" spans="1:14" x14ac:dyDescent="0.25">
      <c r="A851"/>
      <c r="B851"/>
      <c r="C851"/>
      <c r="D851"/>
      <c r="E851" s="192"/>
      <c r="F851"/>
      <c r="G851" s="194"/>
      <c r="H851"/>
      <c r="I851" s="194"/>
      <c r="J851"/>
      <c r="K851" s="194"/>
      <c r="L851" s="194"/>
      <c r="M851"/>
      <c r="N851"/>
    </row>
    <row r="852" spans="1:14" x14ac:dyDescent="0.25">
      <c r="A852"/>
      <c r="B852"/>
      <c r="C852"/>
      <c r="D852"/>
      <c r="E852" s="192"/>
      <c r="F852"/>
      <c r="G852" s="194"/>
      <c r="H852"/>
      <c r="I852" s="194"/>
      <c r="J852"/>
      <c r="K852" s="194"/>
      <c r="L852" s="194"/>
      <c r="M852"/>
      <c r="N852"/>
    </row>
    <row r="853" spans="1:14" x14ac:dyDescent="0.25">
      <c r="A853"/>
      <c r="B853"/>
      <c r="C853"/>
      <c r="D853"/>
      <c r="E853" s="192"/>
      <c r="F853"/>
      <c r="G853" s="194"/>
      <c r="H853"/>
      <c r="I853" s="194"/>
      <c r="J853"/>
      <c r="K853" s="194"/>
      <c r="L853" s="194"/>
      <c r="M853"/>
      <c r="N853"/>
    </row>
    <row r="854" spans="1:14" x14ac:dyDescent="0.25">
      <c r="A854"/>
      <c r="B854"/>
      <c r="C854"/>
      <c r="D854"/>
      <c r="E854" s="192"/>
      <c r="F854"/>
      <c r="G854" s="194"/>
      <c r="H854"/>
      <c r="I854" s="194"/>
      <c r="J854"/>
      <c r="K854" s="194"/>
      <c r="L854" s="194"/>
      <c r="M854"/>
      <c r="N854"/>
    </row>
    <row r="855" spans="1:14" x14ac:dyDescent="0.25">
      <c r="A855"/>
      <c r="B855"/>
      <c r="C855"/>
      <c r="D855"/>
      <c r="E855" s="192"/>
      <c r="F855"/>
      <c r="G855" s="194"/>
      <c r="H855"/>
      <c r="I855" s="194"/>
      <c r="J855"/>
      <c r="K855" s="194"/>
      <c r="L855" s="194"/>
      <c r="M855"/>
      <c r="N855"/>
    </row>
    <row r="856" spans="1:14" x14ac:dyDescent="0.25">
      <c r="A856"/>
      <c r="B856"/>
      <c r="C856"/>
      <c r="D856"/>
      <c r="E856" s="192"/>
      <c r="F856"/>
      <c r="G856" s="194"/>
      <c r="H856"/>
      <c r="I856" s="194"/>
      <c r="J856"/>
      <c r="K856" s="194"/>
      <c r="L856" s="194"/>
      <c r="M856"/>
      <c r="N856"/>
    </row>
    <row r="857" spans="1:14" x14ac:dyDescent="0.25">
      <c r="A857"/>
      <c r="B857"/>
      <c r="C857"/>
      <c r="D857"/>
      <c r="E857" s="192"/>
      <c r="F857"/>
      <c r="G857" s="194"/>
      <c r="H857"/>
      <c r="I857" s="194"/>
      <c r="J857"/>
      <c r="K857" s="194"/>
      <c r="L857" s="194"/>
      <c r="M857"/>
      <c r="N857"/>
    </row>
    <row r="858" spans="1:14" x14ac:dyDescent="0.25">
      <c r="A858"/>
      <c r="B858"/>
      <c r="C858"/>
      <c r="D858"/>
      <c r="E858" s="192"/>
      <c r="F858"/>
      <c r="G858" s="194"/>
      <c r="H858"/>
      <c r="I858" s="194"/>
      <c r="J858"/>
      <c r="K858" s="194"/>
      <c r="L858" s="194"/>
      <c r="M858"/>
      <c r="N858"/>
    </row>
    <row r="859" spans="1:14" x14ac:dyDescent="0.25">
      <c r="A859"/>
      <c r="B859"/>
      <c r="C859"/>
      <c r="D859"/>
      <c r="E859" s="192"/>
      <c r="F859"/>
      <c r="G859" s="194"/>
      <c r="H859"/>
      <c r="I859" s="194"/>
      <c r="J859"/>
      <c r="K859" s="194"/>
      <c r="L859" s="194"/>
      <c r="M859"/>
      <c r="N859"/>
    </row>
    <row r="860" spans="1:14" x14ac:dyDescent="0.25">
      <c r="A860"/>
      <c r="B860"/>
      <c r="C860"/>
      <c r="D860"/>
      <c r="E860" s="192"/>
      <c r="F860"/>
      <c r="G860" s="194"/>
      <c r="H860"/>
      <c r="I860" s="194"/>
      <c r="J860"/>
      <c r="K860" s="194"/>
      <c r="L860" s="194"/>
      <c r="M860"/>
      <c r="N860"/>
    </row>
    <row r="861" spans="1:14" x14ac:dyDescent="0.25">
      <c r="A861"/>
      <c r="B861"/>
      <c r="C861"/>
      <c r="D861"/>
      <c r="E861" s="192"/>
      <c r="F861"/>
      <c r="G861" s="194"/>
      <c r="H861"/>
      <c r="I861" s="194"/>
      <c r="J861"/>
      <c r="K861" s="194"/>
      <c r="L861" s="194"/>
      <c r="M861"/>
      <c r="N861"/>
    </row>
    <row r="862" spans="1:14" x14ac:dyDescent="0.25">
      <c r="A862"/>
      <c r="B862"/>
      <c r="C862"/>
      <c r="D862"/>
      <c r="E862" s="192"/>
      <c r="F862"/>
      <c r="G862" s="194"/>
      <c r="H862"/>
      <c r="I862" s="194"/>
      <c r="J862"/>
      <c r="K862" s="194"/>
      <c r="L862" s="194"/>
      <c r="M862"/>
      <c r="N862"/>
    </row>
    <row r="863" spans="1:14" x14ac:dyDescent="0.25">
      <c r="A863"/>
      <c r="B863"/>
      <c r="C863"/>
      <c r="D863"/>
      <c r="E863" s="192"/>
      <c r="F863"/>
      <c r="G863" s="194"/>
      <c r="H863"/>
      <c r="I863" s="194"/>
      <c r="J863"/>
      <c r="K863" s="194"/>
      <c r="L863" s="194"/>
      <c r="M863"/>
      <c r="N863"/>
    </row>
    <row r="864" spans="1:14" x14ac:dyDescent="0.25">
      <c r="A864"/>
      <c r="B864"/>
      <c r="C864"/>
      <c r="D864"/>
      <c r="E864" s="192"/>
      <c r="F864"/>
      <c r="G864" s="194"/>
      <c r="H864"/>
      <c r="I864" s="194"/>
      <c r="J864"/>
      <c r="K864" s="194"/>
      <c r="L864" s="194"/>
      <c r="M864"/>
      <c r="N864"/>
    </row>
    <row r="865" spans="1:14" x14ac:dyDescent="0.25">
      <c r="A865"/>
      <c r="B865"/>
      <c r="C865"/>
      <c r="D865"/>
      <c r="E865" s="192"/>
      <c r="F865"/>
      <c r="G865" s="194"/>
      <c r="H865"/>
      <c r="I865" s="194"/>
      <c r="J865"/>
      <c r="K865" s="194"/>
      <c r="L865" s="194"/>
      <c r="M865"/>
      <c r="N865"/>
    </row>
    <row r="866" spans="1:14" x14ac:dyDescent="0.25">
      <c r="A866"/>
      <c r="B866"/>
      <c r="C866"/>
      <c r="D866"/>
      <c r="E866" s="192"/>
      <c r="F866"/>
      <c r="G866" s="194"/>
      <c r="H866"/>
      <c r="I866" s="194"/>
      <c r="J866"/>
      <c r="K866" s="194"/>
      <c r="L866" s="194"/>
      <c r="M866"/>
      <c r="N866"/>
    </row>
    <row r="867" spans="1:14" x14ac:dyDescent="0.25">
      <c r="A867"/>
      <c r="B867"/>
      <c r="C867"/>
      <c r="D867"/>
      <c r="E867" s="192"/>
      <c r="F867"/>
      <c r="G867" s="194"/>
      <c r="H867"/>
      <c r="I867" s="194"/>
      <c r="J867"/>
      <c r="K867" s="194"/>
      <c r="L867" s="194"/>
      <c r="M867"/>
      <c r="N867"/>
    </row>
    <row r="868" spans="1:14" x14ac:dyDescent="0.25">
      <c r="A868"/>
      <c r="B868"/>
      <c r="C868"/>
      <c r="D868"/>
      <c r="E868" s="192"/>
      <c r="F868"/>
      <c r="G868" s="194"/>
      <c r="H868"/>
      <c r="I868" s="194"/>
      <c r="J868"/>
      <c r="K868" s="194"/>
      <c r="L868" s="194"/>
      <c r="M868"/>
      <c r="N868"/>
    </row>
    <row r="869" spans="1:14" x14ac:dyDescent="0.25">
      <c r="A869"/>
      <c r="B869"/>
      <c r="C869"/>
      <c r="D869"/>
      <c r="E869" s="192"/>
      <c r="F869"/>
      <c r="G869" s="194"/>
      <c r="H869"/>
      <c r="I869" s="194"/>
      <c r="J869"/>
      <c r="K869" s="194"/>
      <c r="L869" s="194"/>
      <c r="M869"/>
      <c r="N869"/>
    </row>
    <row r="870" spans="1:14" x14ac:dyDescent="0.25">
      <c r="A870"/>
      <c r="B870"/>
      <c r="C870"/>
      <c r="D870"/>
      <c r="E870" s="192"/>
      <c r="F870"/>
      <c r="G870" s="194"/>
      <c r="H870"/>
      <c r="I870" s="194"/>
      <c r="J870"/>
      <c r="K870" s="194"/>
      <c r="L870" s="194"/>
      <c r="M870"/>
      <c r="N870"/>
    </row>
    <row r="871" spans="1:14" x14ac:dyDescent="0.25">
      <c r="A871"/>
      <c r="B871"/>
      <c r="C871"/>
      <c r="D871"/>
      <c r="E871" s="192"/>
      <c r="F871"/>
      <c r="G871" s="194"/>
      <c r="H871"/>
      <c r="I871" s="194"/>
      <c r="J871"/>
      <c r="K871" s="194"/>
      <c r="L871" s="194"/>
      <c r="M871"/>
      <c r="N871"/>
    </row>
    <row r="872" spans="1:14" x14ac:dyDescent="0.25">
      <c r="A872"/>
      <c r="B872"/>
      <c r="C872"/>
      <c r="D872"/>
      <c r="E872" s="192"/>
      <c r="F872"/>
      <c r="G872" s="194"/>
      <c r="H872"/>
      <c r="I872" s="194"/>
      <c r="J872"/>
      <c r="K872" s="194"/>
      <c r="L872" s="194"/>
      <c r="M872"/>
      <c r="N872"/>
    </row>
    <row r="873" spans="1:14" x14ac:dyDescent="0.25">
      <c r="A873"/>
      <c r="B873"/>
      <c r="C873"/>
      <c r="D873"/>
      <c r="E873" s="192"/>
      <c r="F873"/>
      <c r="G873" s="194"/>
      <c r="H873"/>
      <c r="I873" s="194"/>
      <c r="J873"/>
      <c r="K873" s="194"/>
      <c r="L873" s="194"/>
      <c r="M873"/>
      <c r="N873"/>
    </row>
    <row r="874" spans="1:14" x14ac:dyDescent="0.25">
      <c r="A874"/>
      <c r="B874"/>
      <c r="C874"/>
      <c r="D874"/>
      <c r="E874" s="192"/>
      <c r="F874"/>
      <c r="G874" s="194"/>
      <c r="H874"/>
      <c r="I874" s="194"/>
      <c r="J874"/>
      <c r="K874" s="194"/>
      <c r="L874" s="194"/>
      <c r="M874"/>
      <c r="N874"/>
    </row>
    <row r="875" spans="1:14" x14ac:dyDescent="0.25">
      <c r="A875"/>
      <c r="B875"/>
      <c r="C875"/>
      <c r="D875"/>
      <c r="E875" s="192"/>
      <c r="F875"/>
      <c r="G875" s="194"/>
      <c r="H875"/>
      <c r="I875" s="194"/>
      <c r="J875"/>
      <c r="K875" s="194"/>
      <c r="L875" s="194"/>
      <c r="M875"/>
      <c r="N875"/>
    </row>
    <row r="876" spans="1:14" x14ac:dyDescent="0.25">
      <c r="A876"/>
      <c r="B876"/>
      <c r="C876"/>
      <c r="D876"/>
      <c r="E876" s="192"/>
      <c r="F876"/>
      <c r="G876" s="194"/>
      <c r="H876"/>
      <c r="I876" s="194"/>
      <c r="J876"/>
      <c r="K876" s="194"/>
      <c r="L876" s="194"/>
      <c r="M876"/>
      <c r="N876"/>
    </row>
    <row r="877" spans="1:14" x14ac:dyDescent="0.25">
      <c r="A877"/>
      <c r="B877"/>
      <c r="C877"/>
      <c r="D877"/>
      <c r="E877" s="192"/>
      <c r="F877"/>
      <c r="G877" s="194"/>
      <c r="H877"/>
      <c r="I877" s="194"/>
      <c r="J877"/>
      <c r="K877" s="194"/>
      <c r="L877" s="194"/>
      <c r="M877"/>
      <c r="N877"/>
    </row>
    <row r="878" spans="1:14" x14ac:dyDescent="0.25">
      <c r="A878"/>
      <c r="B878"/>
      <c r="C878"/>
      <c r="D878"/>
      <c r="E878" s="192"/>
      <c r="F878"/>
      <c r="G878" s="194"/>
      <c r="H878"/>
      <c r="I878" s="194"/>
      <c r="J878"/>
      <c r="K878" s="194"/>
      <c r="L878" s="194"/>
      <c r="M878"/>
      <c r="N878"/>
    </row>
    <row r="879" spans="1:14" x14ac:dyDescent="0.25">
      <c r="A879"/>
      <c r="B879"/>
      <c r="C879"/>
      <c r="D879"/>
      <c r="E879" s="192"/>
      <c r="F879"/>
      <c r="G879" s="194"/>
      <c r="H879"/>
      <c r="I879" s="194"/>
      <c r="J879"/>
      <c r="K879" s="194"/>
      <c r="L879" s="194"/>
      <c r="M879"/>
      <c r="N879"/>
    </row>
    <row r="880" spans="1:14" x14ac:dyDescent="0.25">
      <c r="A880"/>
      <c r="B880"/>
      <c r="C880"/>
      <c r="D880"/>
      <c r="E880" s="192"/>
      <c r="F880"/>
      <c r="G880" s="194"/>
      <c r="H880"/>
      <c r="I880" s="194"/>
      <c r="J880"/>
      <c r="K880" s="194"/>
      <c r="L880" s="194"/>
      <c r="M880"/>
      <c r="N880"/>
    </row>
    <row r="881" spans="1:14" x14ac:dyDescent="0.25">
      <c r="A881"/>
      <c r="B881"/>
      <c r="C881"/>
      <c r="D881"/>
      <c r="E881" s="192"/>
      <c r="F881"/>
      <c r="G881" s="194"/>
      <c r="H881"/>
      <c r="I881" s="194"/>
      <c r="J881"/>
      <c r="K881" s="194"/>
      <c r="L881" s="194"/>
      <c r="M881"/>
      <c r="N881"/>
    </row>
    <row r="882" spans="1:14" x14ac:dyDescent="0.25">
      <c r="A882"/>
      <c r="B882"/>
      <c r="C882"/>
      <c r="D882"/>
      <c r="E882" s="192"/>
      <c r="F882"/>
      <c r="G882" s="194"/>
      <c r="H882"/>
      <c r="I882" s="194"/>
      <c r="J882"/>
      <c r="K882" s="194"/>
      <c r="L882" s="194"/>
      <c r="M882"/>
      <c r="N882"/>
    </row>
    <row r="883" spans="1:14" x14ac:dyDescent="0.25">
      <c r="A883"/>
      <c r="B883"/>
      <c r="C883"/>
      <c r="D883"/>
      <c r="E883" s="192"/>
      <c r="F883"/>
      <c r="G883" s="194"/>
      <c r="H883"/>
      <c r="I883" s="194"/>
      <c r="J883"/>
      <c r="K883" s="194"/>
      <c r="L883" s="194"/>
      <c r="M883"/>
      <c r="N883"/>
    </row>
    <row r="884" spans="1:14" x14ac:dyDescent="0.25">
      <c r="A884"/>
      <c r="B884"/>
      <c r="C884"/>
      <c r="D884"/>
      <c r="E884" s="192"/>
      <c r="F884"/>
      <c r="G884" s="194"/>
      <c r="H884"/>
      <c r="I884" s="194"/>
      <c r="J884"/>
      <c r="K884" s="194"/>
      <c r="L884" s="194"/>
      <c r="M884"/>
      <c r="N884"/>
    </row>
    <row r="885" spans="1:14" x14ac:dyDescent="0.25">
      <c r="A885"/>
      <c r="B885"/>
      <c r="C885"/>
      <c r="D885"/>
      <c r="E885" s="192"/>
      <c r="F885"/>
      <c r="G885" s="194"/>
      <c r="H885"/>
      <c r="I885" s="194"/>
      <c r="J885"/>
      <c r="K885" s="194"/>
      <c r="L885" s="194"/>
      <c r="M885"/>
      <c r="N885"/>
    </row>
    <row r="886" spans="1:14" x14ac:dyDescent="0.25">
      <c r="A886"/>
      <c r="B886"/>
      <c r="C886"/>
      <c r="D886"/>
      <c r="E886" s="192"/>
      <c r="F886"/>
      <c r="G886" s="194"/>
      <c r="H886"/>
      <c r="I886" s="194"/>
      <c r="J886"/>
      <c r="K886" s="194"/>
      <c r="L886" s="194"/>
      <c r="M886"/>
      <c r="N886"/>
    </row>
    <row r="887" spans="1:14" x14ac:dyDescent="0.25">
      <c r="A887"/>
      <c r="B887"/>
      <c r="C887"/>
      <c r="D887"/>
      <c r="E887" s="192"/>
      <c r="F887"/>
      <c r="G887" s="194"/>
      <c r="H887"/>
      <c r="I887" s="194"/>
      <c r="J887"/>
      <c r="K887" s="194"/>
      <c r="L887" s="194"/>
      <c r="M887"/>
      <c r="N887"/>
    </row>
    <row r="888" spans="1:14" x14ac:dyDescent="0.25">
      <c r="A888"/>
      <c r="B888"/>
      <c r="C888"/>
      <c r="D888"/>
      <c r="E888" s="192"/>
      <c r="F888"/>
      <c r="G888" s="194"/>
      <c r="H888"/>
      <c r="I888" s="194"/>
      <c r="J888"/>
      <c r="K888" s="194"/>
      <c r="L888" s="194"/>
      <c r="M888"/>
      <c r="N888"/>
    </row>
    <row r="889" spans="1:14" x14ac:dyDescent="0.25">
      <c r="A889"/>
      <c r="B889"/>
      <c r="C889"/>
      <c r="D889"/>
      <c r="E889" s="192"/>
      <c r="F889"/>
      <c r="G889" s="194"/>
      <c r="H889"/>
      <c r="I889" s="194"/>
      <c r="J889"/>
      <c r="K889" s="194"/>
      <c r="L889" s="194"/>
      <c r="M889"/>
      <c r="N889"/>
    </row>
    <row r="890" spans="1:14" x14ac:dyDescent="0.25">
      <c r="A890"/>
      <c r="B890"/>
      <c r="C890"/>
      <c r="D890"/>
      <c r="E890" s="192"/>
      <c r="F890"/>
      <c r="G890" s="194"/>
      <c r="H890"/>
      <c r="I890" s="194"/>
      <c r="J890"/>
      <c r="K890" s="194"/>
      <c r="L890" s="194"/>
      <c r="M890"/>
      <c r="N890"/>
    </row>
    <row r="891" spans="1:14" x14ac:dyDescent="0.25">
      <c r="A891"/>
      <c r="B891"/>
      <c r="C891"/>
      <c r="D891"/>
      <c r="E891" s="192"/>
      <c r="F891"/>
      <c r="G891" s="194"/>
      <c r="H891"/>
      <c r="I891" s="194"/>
      <c r="J891"/>
      <c r="K891" s="194"/>
      <c r="L891" s="194"/>
      <c r="M891"/>
      <c r="N891"/>
    </row>
    <row r="892" spans="1:14" x14ac:dyDescent="0.25">
      <c r="A892"/>
      <c r="B892"/>
      <c r="C892"/>
      <c r="D892"/>
      <c r="E892" s="192"/>
      <c r="F892"/>
      <c r="G892" s="194"/>
      <c r="H892"/>
      <c r="I892" s="194"/>
      <c r="J892"/>
      <c r="K892" s="194"/>
      <c r="L892" s="194"/>
      <c r="M892"/>
      <c r="N892"/>
    </row>
    <row r="893" spans="1:14" x14ac:dyDescent="0.25">
      <c r="A893"/>
      <c r="B893"/>
      <c r="C893"/>
      <c r="D893"/>
      <c r="E893" s="192"/>
      <c r="F893"/>
      <c r="G893" s="194"/>
      <c r="H893"/>
      <c r="I893" s="194"/>
      <c r="J893"/>
      <c r="K893" s="194"/>
      <c r="L893" s="194"/>
      <c r="M893"/>
      <c r="N893"/>
    </row>
    <row r="894" spans="1:14" x14ac:dyDescent="0.25">
      <c r="A894"/>
      <c r="B894"/>
      <c r="C894"/>
      <c r="D894"/>
      <c r="E894" s="192"/>
      <c r="F894"/>
      <c r="G894" s="194"/>
      <c r="H894"/>
      <c r="I894" s="194"/>
      <c r="J894"/>
      <c r="K894" s="194"/>
      <c r="L894" s="194"/>
      <c r="M894"/>
      <c r="N894"/>
    </row>
    <row r="895" spans="1:14" x14ac:dyDescent="0.25">
      <c r="A895"/>
      <c r="B895"/>
      <c r="C895"/>
      <c r="D895"/>
      <c r="E895" s="192"/>
      <c r="F895"/>
      <c r="G895" s="194"/>
      <c r="H895"/>
      <c r="I895" s="194"/>
      <c r="J895"/>
      <c r="K895" s="194"/>
      <c r="L895" s="194"/>
      <c r="M895"/>
      <c r="N895"/>
    </row>
    <row r="896" spans="1:14" x14ac:dyDescent="0.25">
      <c r="A896"/>
      <c r="B896"/>
      <c r="C896"/>
      <c r="D896"/>
      <c r="E896" s="192"/>
      <c r="F896"/>
      <c r="G896" s="194"/>
      <c r="H896"/>
      <c r="I896" s="194"/>
      <c r="J896"/>
      <c r="K896" s="194"/>
      <c r="L896" s="194"/>
      <c r="M896"/>
      <c r="N896"/>
    </row>
    <row r="897" spans="1:14" x14ac:dyDescent="0.25">
      <c r="A897"/>
      <c r="B897"/>
      <c r="C897"/>
      <c r="D897"/>
      <c r="E897" s="192"/>
      <c r="F897"/>
      <c r="G897" s="194"/>
      <c r="H897"/>
      <c r="I897" s="194"/>
      <c r="J897"/>
      <c r="K897" s="194"/>
      <c r="L897" s="194"/>
      <c r="M897"/>
      <c r="N897"/>
    </row>
    <row r="898" spans="1:14" x14ac:dyDescent="0.25">
      <c r="A898"/>
      <c r="B898"/>
      <c r="C898"/>
      <c r="D898"/>
      <c r="E898" s="192"/>
      <c r="F898"/>
      <c r="G898" s="194"/>
      <c r="H898"/>
      <c r="I898" s="194"/>
      <c r="J898"/>
      <c r="K898" s="194"/>
      <c r="L898" s="194"/>
      <c r="M898"/>
      <c r="N898"/>
    </row>
    <row r="899" spans="1:14" x14ac:dyDescent="0.25">
      <c r="A899"/>
      <c r="B899"/>
      <c r="C899"/>
      <c r="D899"/>
      <c r="E899" s="192"/>
      <c r="F899"/>
      <c r="G899" s="194"/>
      <c r="H899"/>
      <c r="I899" s="194"/>
      <c r="J899"/>
      <c r="K899" s="194"/>
      <c r="L899" s="194"/>
      <c r="M899"/>
      <c r="N899"/>
    </row>
    <row r="900" spans="1:14" x14ac:dyDescent="0.25">
      <c r="A900"/>
      <c r="B900"/>
      <c r="C900"/>
      <c r="D900"/>
      <c r="E900" s="192"/>
      <c r="F900"/>
      <c r="G900" s="194"/>
      <c r="H900"/>
      <c r="I900" s="194"/>
      <c r="J900"/>
      <c r="K900" s="194"/>
      <c r="L900" s="194"/>
      <c r="M900"/>
      <c r="N900"/>
    </row>
    <row r="901" spans="1:14" x14ac:dyDescent="0.25">
      <c r="A901"/>
      <c r="B901"/>
      <c r="C901"/>
      <c r="D901"/>
      <c r="E901" s="192"/>
      <c r="F901"/>
      <c r="G901" s="194"/>
      <c r="H901"/>
      <c r="I901" s="194"/>
      <c r="J901"/>
      <c r="K901" s="194"/>
      <c r="L901" s="194"/>
      <c r="M901"/>
      <c r="N901"/>
    </row>
    <row r="902" spans="1:14" x14ac:dyDescent="0.25">
      <c r="A902"/>
      <c r="B902"/>
      <c r="C902"/>
      <c r="D902"/>
      <c r="E902" s="192"/>
      <c r="F902"/>
      <c r="G902" s="194"/>
      <c r="H902"/>
      <c r="I902" s="194"/>
      <c r="J902"/>
      <c r="K902" s="194"/>
      <c r="L902" s="194"/>
      <c r="M902"/>
      <c r="N902"/>
    </row>
    <row r="903" spans="1:14" x14ac:dyDescent="0.25">
      <c r="A903"/>
      <c r="B903"/>
      <c r="C903"/>
      <c r="D903"/>
      <c r="E903" s="192"/>
      <c r="F903"/>
      <c r="G903" s="194"/>
      <c r="H903"/>
      <c r="I903" s="194"/>
      <c r="J903"/>
      <c r="K903" s="194"/>
      <c r="L903" s="194"/>
      <c r="M903"/>
      <c r="N903"/>
    </row>
    <row r="904" spans="1:14" x14ac:dyDescent="0.25">
      <c r="A904"/>
      <c r="B904"/>
      <c r="C904"/>
      <c r="D904"/>
      <c r="E904" s="192"/>
      <c r="F904"/>
      <c r="G904" s="194"/>
      <c r="H904"/>
      <c r="I904" s="194"/>
      <c r="J904"/>
      <c r="K904" s="194"/>
      <c r="L904" s="194"/>
      <c r="M904"/>
      <c r="N904"/>
    </row>
    <row r="905" spans="1:14" x14ac:dyDescent="0.25">
      <c r="A905"/>
      <c r="B905"/>
      <c r="C905"/>
      <c r="D905"/>
      <c r="E905" s="192"/>
      <c r="F905"/>
      <c r="G905" s="194"/>
      <c r="H905"/>
      <c r="I905" s="194"/>
      <c r="J905"/>
      <c r="K905" s="194"/>
      <c r="L905" s="194"/>
      <c r="M905"/>
      <c r="N905"/>
    </row>
    <row r="906" spans="1:14" x14ac:dyDescent="0.25">
      <c r="A906"/>
      <c r="B906"/>
      <c r="C906"/>
      <c r="D906"/>
      <c r="E906" s="192"/>
      <c r="F906"/>
      <c r="G906" s="194"/>
      <c r="H906"/>
      <c r="I906" s="194"/>
      <c r="J906"/>
      <c r="K906" s="194"/>
      <c r="L906" s="194"/>
      <c r="M906"/>
      <c r="N906"/>
    </row>
    <row r="907" spans="1:14" x14ac:dyDescent="0.25">
      <c r="A907"/>
      <c r="B907"/>
      <c r="C907"/>
      <c r="D907"/>
      <c r="E907" s="192"/>
      <c r="F907"/>
      <c r="G907" s="194"/>
      <c r="H907"/>
      <c r="I907" s="194"/>
      <c r="J907"/>
      <c r="K907" s="194"/>
      <c r="L907" s="194"/>
      <c r="M907"/>
      <c r="N907"/>
    </row>
    <row r="908" spans="1:14" x14ac:dyDescent="0.25">
      <c r="A908"/>
      <c r="B908"/>
      <c r="C908"/>
      <c r="D908"/>
      <c r="E908" s="192"/>
      <c r="F908"/>
      <c r="G908" s="194"/>
      <c r="H908"/>
      <c r="I908" s="194"/>
      <c r="J908"/>
      <c r="K908" s="194"/>
      <c r="L908" s="194"/>
      <c r="M908"/>
      <c r="N908"/>
    </row>
    <row r="909" spans="1:14" x14ac:dyDescent="0.25">
      <c r="A909"/>
      <c r="B909"/>
      <c r="C909"/>
      <c r="D909"/>
      <c r="E909" s="192"/>
      <c r="F909"/>
      <c r="G909" s="194"/>
      <c r="H909"/>
      <c r="I909" s="194"/>
      <c r="J909"/>
      <c r="K909" s="194"/>
      <c r="L909" s="194"/>
      <c r="M909"/>
      <c r="N909"/>
    </row>
    <row r="910" spans="1:14" x14ac:dyDescent="0.25">
      <c r="A910"/>
      <c r="B910"/>
      <c r="C910"/>
      <c r="D910"/>
      <c r="E910" s="192"/>
      <c r="F910"/>
      <c r="G910" s="194"/>
      <c r="H910"/>
      <c r="I910" s="194"/>
      <c r="J910"/>
      <c r="K910" s="194"/>
      <c r="L910" s="194"/>
      <c r="M910"/>
      <c r="N910"/>
    </row>
    <row r="911" spans="1:14" x14ac:dyDescent="0.25">
      <c r="A911"/>
      <c r="B911"/>
      <c r="C911"/>
      <c r="D911"/>
      <c r="E911" s="192"/>
      <c r="F911"/>
      <c r="G911" s="194"/>
      <c r="H911"/>
      <c r="I911" s="194"/>
      <c r="J911"/>
      <c r="K911" s="194"/>
      <c r="L911" s="194"/>
      <c r="M911"/>
      <c r="N911"/>
    </row>
    <row r="912" spans="1:14" x14ac:dyDescent="0.25">
      <c r="A912"/>
      <c r="B912"/>
      <c r="C912"/>
      <c r="D912"/>
      <c r="E912" s="192"/>
      <c r="F912"/>
      <c r="G912" s="194"/>
      <c r="H912"/>
      <c r="I912" s="194"/>
      <c r="J912"/>
      <c r="K912" s="194"/>
      <c r="L912" s="194"/>
      <c r="M912"/>
      <c r="N912"/>
    </row>
    <row r="913" spans="1:14" x14ac:dyDescent="0.25">
      <c r="A913"/>
      <c r="B913"/>
      <c r="C913"/>
      <c r="D913"/>
      <c r="E913" s="192"/>
      <c r="F913"/>
      <c r="G913" s="194"/>
      <c r="H913"/>
      <c r="I913" s="194"/>
      <c r="J913"/>
      <c r="K913" s="194"/>
      <c r="L913" s="194"/>
      <c r="M913"/>
      <c r="N913"/>
    </row>
    <row r="914" spans="1:14" x14ac:dyDescent="0.25">
      <c r="A914"/>
      <c r="B914"/>
      <c r="C914"/>
      <c r="D914"/>
      <c r="E914" s="192"/>
      <c r="F914"/>
      <c r="G914" s="194"/>
      <c r="H914"/>
      <c r="I914" s="194"/>
      <c r="J914"/>
      <c r="K914" s="194"/>
      <c r="L914" s="194"/>
      <c r="M914"/>
      <c r="N914"/>
    </row>
    <row r="915" spans="1:14" x14ac:dyDescent="0.25">
      <c r="A915"/>
      <c r="B915"/>
      <c r="C915"/>
      <c r="D915"/>
      <c r="E915" s="192"/>
      <c r="F915"/>
      <c r="G915" s="194"/>
      <c r="H915"/>
      <c r="I915" s="194"/>
      <c r="J915"/>
      <c r="K915" s="194"/>
      <c r="L915" s="194"/>
      <c r="M915"/>
      <c r="N915"/>
    </row>
    <row r="916" spans="1:14" x14ac:dyDescent="0.25">
      <c r="A916"/>
      <c r="B916"/>
      <c r="C916"/>
      <c r="D916"/>
      <c r="E916" s="192"/>
      <c r="F916"/>
      <c r="G916" s="194"/>
      <c r="H916"/>
      <c r="I916" s="194"/>
      <c r="J916"/>
      <c r="K916" s="194"/>
      <c r="L916" s="194"/>
      <c r="M916"/>
      <c r="N916"/>
    </row>
    <row r="917" spans="1:14" x14ac:dyDescent="0.25">
      <c r="A917"/>
      <c r="B917"/>
      <c r="C917"/>
      <c r="D917"/>
      <c r="E917" s="192"/>
      <c r="F917"/>
      <c r="G917" s="194"/>
      <c r="H917"/>
      <c r="I917" s="194"/>
      <c r="J917"/>
      <c r="K917" s="194"/>
      <c r="L917" s="194"/>
      <c r="M917"/>
      <c r="N917"/>
    </row>
    <row r="918" spans="1:14" x14ac:dyDescent="0.25">
      <c r="A918"/>
      <c r="B918"/>
      <c r="C918"/>
      <c r="D918"/>
      <c r="E918" s="192"/>
      <c r="F918"/>
      <c r="G918" s="194"/>
      <c r="H918"/>
      <c r="I918" s="194"/>
      <c r="J918"/>
      <c r="K918" s="194"/>
      <c r="L918" s="194"/>
      <c r="M918"/>
      <c r="N918"/>
    </row>
    <row r="919" spans="1:14" x14ac:dyDescent="0.25">
      <c r="A919"/>
      <c r="B919"/>
      <c r="C919"/>
      <c r="D919"/>
      <c r="E919" s="192"/>
      <c r="F919"/>
      <c r="G919" s="194"/>
      <c r="H919"/>
      <c r="I919" s="194"/>
      <c r="J919"/>
      <c r="K919" s="194"/>
      <c r="L919" s="194"/>
      <c r="M919"/>
      <c r="N919"/>
    </row>
    <row r="920" spans="1:14" x14ac:dyDescent="0.25">
      <c r="A920"/>
      <c r="B920"/>
      <c r="C920"/>
      <c r="D920"/>
      <c r="E920" s="192"/>
      <c r="F920"/>
      <c r="G920" s="194"/>
      <c r="H920"/>
      <c r="I920" s="194"/>
      <c r="J920"/>
      <c r="K920" s="194"/>
      <c r="L920" s="194"/>
      <c r="M920"/>
      <c r="N920"/>
    </row>
    <row r="921" spans="1:14" x14ac:dyDescent="0.25">
      <c r="A921"/>
      <c r="B921"/>
      <c r="C921"/>
      <c r="D921"/>
      <c r="E921" s="192"/>
      <c r="F921"/>
      <c r="G921" s="194"/>
      <c r="H921"/>
      <c r="I921" s="194"/>
      <c r="J921"/>
      <c r="K921" s="194"/>
      <c r="L921" s="194"/>
      <c r="M921"/>
      <c r="N921"/>
    </row>
    <row r="922" spans="1:14" x14ac:dyDescent="0.25">
      <c r="A922"/>
      <c r="B922"/>
      <c r="C922"/>
      <c r="D922"/>
      <c r="E922" s="192"/>
      <c r="F922"/>
      <c r="G922" s="194"/>
      <c r="H922"/>
      <c r="I922" s="194"/>
      <c r="J922"/>
      <c r="K922" s="194"/>
      <c r="L922" s="194"/>
      <c r="M922"/>
      <c r="N922"/>
    </row>
    <row r="923" spans="1:14" x14ac:dyDescent="0.25">
      <c r="A923"/>
      <c r="B923"/>
      <c r="C923"/>
      <c r="D923"/>
      <c r="E923" s="192"/>
      <c r="F923"/>
      <c r="G923" s="194"/>
      <c r="H923"/>
      <c r="I923" s="194"/>
      <c r="J923"/>
      <c r="K923" s="194"/>
      <c r="L923" s="194"/>
      <c r="M923"/>
      <c r="N923"/>
    </row>
    <row r="924" spans="1:14" x14ac:dyDescent="0.25">
      <c r="A924"/>
      <c r="B924"/>
      <c r="C924"/>
      <c r="D924"/>
      <c r="E924" s="192"/>
      <c r="F924"/>
      <c r="G924" s="194"/>
      <c r="H924"/>
      <c r="I924" s="194"/>
      <c r="J924"/>
      <c r="K924" s="194"/>
      <c r="L924" s="194"/>
      <c r="M924"/>
      <c r="N924"/>
    </row>
    <row r="925" spans="1:14" x14ac:dyDescent="0.25">
      <c r="A925"/>
      <c r="B925"/>
      <c r="C925"/>
      <c r="D925"/>
      <c r="E925" s="192"/>
      <c r="F925"/>
      <c r="G925" s="194"/>
      <c r="H925"/>
      <c r="I925" s="194"/>
      <c r="J925"/>
      <c r="K925" s="194"/>
      <c r="L925" s="194"/>
      <c r="M925"/>
      <c r="N925"/>
    </row>
    <row r="926" spans="1:14" x14ac:dyDescent="0.25">
      <c r="A926"/>
      <c r="B926"/>
      <c r="C926"/>
      <c r="D926"/>
      <c r="E926" s="192"/>
      <c r="F926"/>
      <c r="G926" s="194"/>
      <c r="H926"/>
      <c r="I926" s="194"/>
      <c r="J926"/>
      <c r="K926" s="194"/>
      <c r="L926" s="194"/>
      <c r="M926"/>
      <c r="N926"/>
    </row>
    <row r="927" spans="1:14" x14ac:dyDescent="0.25">
      <c r="A927"/>
      <c r="B927"/>
      <c r="C927"/>
      <c r="D927"/>
      <c r="E927" s="192"/>
      <c r="F927"/>
      <c r="G927" s="194"/>
      <c r="H927"/>
      <c r="I927" s="194"/>
      <c r="J927"/>
      <c r="K927" s="194"/>
      <c r="L927" s="194"/>
      <c r="M927"/>
      <c r="N927"/>
    </row>
    <row r="928" spans="1:14" x14ac:dyDescent="0.25">
      <c r="A928"/>
      <c r="B928"/>
      <c r="C928"/>
      <c r="D928"/>
      <c r="E928" s="192"/>
      <c r="F928"/>
      <c r="G928" s="194"/>
      <c r="H928"/>
      <c r="I928" s="194"/>
      <c r="J928"/>
      <c r="K928" s="194"/>
      <c r="L928" s="194"/>
      <c r="M928"/>
      <c r="N928"/>
    </row>
    <row r="929" spans="1:14" x14ac:dyDescent="0.25">
      <c r="A929"/>
      <c r="B929"/>
      <c r="C929"/>
      <c r="D929"/>
      <c r="E929" s="192"/>
      <c r="F929"/>
      <c r="G929" s="194"/>
      <c r="H929"/>
      <c r="I929" s="194"/>
      <c r="J929"/>
      <c r="K929" s="194"/>
      <c r="L929" s="194"/>
      <c r="M929"/>
      <c r="N929"/>
    </row>
    <row r="930" spans="1:14" x14ac:dyDescent="0.25">
      <c r="A930"/>
      <c r="B930"/>
      <c r="C930"/>
      <c r="D930"/>
      <c r="E930" s="192"/>
      <c r="F930"/>
      <c r="G930" s="194"/>
      <c r="H930"/>
      <c r="I930" s="194"/>
      <c r="J930"/>
      <c r="K930" s="194"/>
      <c r="L930" s="194"/>
      <c r="M930"/>
      <c r="N930"/>
    </row>
    <row r="931" spans="1:14" x14ac:dyDescent="0.25">
      <c r="A931"/>
      <c r="B931"/>
      <c r="C931"/>
      <c r="D931"/>
      <c r="E931" s="192"/>
      <c r="F931"/>
      <c r="G931" s="194"/>
      <c r="H931"/>
      <c r="I931" s="194"/>
      <c r="J931"/>
      <c r="K931" s="194"/>
      <c r="L931" s="194"/>
      <c r="M931"/>
      <c r="N931"/>
    </row>
    <row r="932" spans="1:14" x14ac:dyDescent="0.25">
      <c r="A932"/>
      <c r="B932"/>
      <c r="C932"/>
      <c r="D932"/>
      <c r="E932" s="192"/>
      <c r="F932"/>
      <c r="G932" s="194"/>
      <c r="H932"/>
      <c r="I932" s="194"/>
      <c r="J932"/>
      <c r="K932" s="194"/>
      <c r="L932" s="194"/>
      <c r="M932"/>
      <c r="N932"/>
    </row>
    <row r="933" spans="1:14" x14ac:dyDescent="0.25">
      <c r="A933"/>
      <c r="B933"/>
      <c r="C933"/>
      <c r="D933"/>
      <c r="E933" s="192"/>
      <c r="F933"/>
      <c r="G933" s="194"/>
      <c r="H933"/>
      <c r="I933" s="194"/>
      <c r="J933"/>
      <c r="K933" s="194"/>
      <c r="L933" s="194"/>
      <c r="M933"/>
      <c r="N933"/>
    </row>
    <row r="934" spans="1:14" x14ac:dyDescent="0.25">
      <c r="A934"/>
      <c r="B934"/>
      <c r="C934"/>
      <c r="D934"/>
      <c r="E934" s="192"/>
      <c r="F934"/>
      <c r="G934" s="194"/>
      <c r="H934"/>
      <c r="I934" s="194"/>
      <c r="J934"/>
      <c r="K934" s="194"/>
      <c r="L934" s="194"/>
      <c r="M934"/>
      <c r="N934"/>
    </row>
    <row r="935" spans="1:14" x14ac:dyDescent="0.25">
      <c r="A935"/>
      <c r="B935"/>
      <c r="C935"/>
      <c r="D935"/>
      <c r="E935" s="192"/>
      <c r="F935"/>
      <c r="G935" s="194"/>
      <c r="H935"/>
      <c r="I935" s="194"/>
      <c r="J935"/>
      <c r="K935" s="194"/>
      <c r="L935" s="194"/>
      <c r="M935"/>
      <c r="N935"/>
    </row>
    <row r="936" spans="1:14" x14ac:dyDescent="0.25">
      <c r="A936"/>
      <c r="B936"/>
      <c r="C936"/>
      <c r="D936"/>
      <c r="E936" s="192"/>
      <c r="F936"/>
      <c r="G936" s="194"/>
      <c r="H936"/>
      <c r="I936" s="194"/>
      <c r="J936"/>
      <c r="K936" s="194"/>
      <c r="L936" s="194"/>
      <c r="M936"/>
      <c r="N936"/>
    </row>
    <row r="937" spans="1:14" x14ac:dyDescent="0.25">
      <c r="A937"/>
      <c r="B937"/>
      <c r="C937"/>
      <c r="D937"/>
      <c r="E937" s="192"/>
      <c r="F937"/>
      <c r="G937" s="194"/>
      <c r="H937"/>
      <c r="I937" s="194"/>
      <c r="J937"/>
      <c r="K937" s="194"/>
      <c r="L937" s="194"/>
      <c r="M937"/>
      <c r="N937"/>
    </row>
    <row r="938" spans="1:14" x14ac:dyDescent="0.25">
      <c r="A938"/>
      <c r="B938"/>
      <c r="C938"/>
      <c r="D938"/>
      <c r="E938" s="192"/>
      <c r="F938"/>
      <c r="G938" s="194"/>
      <c r="H938"/>
      <c r="I938" s="194"/>
      <c r="J938"/>
      <c r="K938" s="194"/>
      <c r="L938" s="194"/>
      <c r="M938"/>
      <c r="N938"/>
    </row>
    <row r="939" spans="1:14" x14ac:dyDescent="0.25">
      <c r="A939"/>
      <c r="B939"/>
      <c r="C939"/>
      <c r="D939"/>
      <c r="E939" s="192"/>
      <c r="F939"/>
      <c r="G939" s="194"/>
      <c r="H939"/>
      <c r="I939" s="194"/>
      <c r="J939"/>
      <c r="K939" s="194"/>
      <c r="L939" s="194"/>
      <c r="M939"/>
      <c r="N939"/>
    </row>
    <row r="940" spans="1:14" x14ac:dyDescent="0.25">
      <c r="A940"/>
      <c r="B940"/>
      <c r="C940"/>
      <c r="D940"/>
      <c r="E940" s="192"/>
      <c r="F940"/>
      <c r="G940" s="194"/>
      <c r="H940"/>
      <c r="I940" s="194"/>
      <c r="J940"/>
      <c r="K940" s="194"/>
      <c r="L940" s="194"/>
      <c r="M940"/>
      <c r="N940"/>
    </row>
    <row r="941" spans="1:14" x14ac:dyDescent="0.25">
      <c r="A941"/>
      <c r="B941"/>
      <c r="C941"/>
      <c r="D941"/>
      <c r="E941" s="192"/>
      <c r="F941"/>
      <c r="G941" s="194"/>
      <c r="H941"/>
      <c r="I941" s="194"/>
      <c r="J941"/>
      <c r="K941" s="194"/>
      <c r="L941" s="194"/>
      <c r="M941"/>
      <c r="N941"/>
    </row>
    <row r="942" spans="1:14" x14ac:dyDescent="0.25">
      <c r="A942"/>
      <c r="B942"/>
      <c r="C942"/>
      <c r="D942"/>
      <c r="E942" s="192"/>
      <c r="F942"/>
      <c r="G942" s="194"/>
      <c r="H942"/>
      <c r="I942" s="194"/>
      <c r="J942"/>
      <c r="K942" s="194"/>
      <c r="L942" s="194"/>
      <c r="M942"/>
      <c r="N942"/>
    </row>
    <row r="943" spans="1:14" x14ac:dyDescent="0.25">
      <c r="A943"/>
      <c r="B943"/>
      <c r="C943"/>
      <c r="D943"/>
      <c r="E943" s="192"/>
      <c r="F943"/>
      <c r="G943" s="194"/>
      <c r="H943"/>
      <c r="I943" s="194"/>
      <c r="J943"/>
      <c r="K943" s="194"/>
      <c r="L943" s="194"/>
      <c r="M943"/>
      <c r="N943"/>
    </row>
    <row r="944" spans="1:14" x14ac:dyDescent="0.25">
      <c r="A944"/>
      <c r="B944"/>
      <c r="C944"/>
      <c r="D944"/>
      <c r="E944" s="192"/>
      <c r="F944"/>
      <c r="G944" s="194"/>
      <c r="H944"/>
      <c r="I944" s="194"/>
      <c r="J944"/>
      <c r="K944" s="194"/>
      <c r="L944" s="194"/>
      <c r="M944"/>
      <c r="N944"/>
    </row>
    <row r="945" spans="1:14" x14ac:dyDescent="0.25">
      <c r="A945"/>
      <c r="B945"/>
      <c r="C945"/>
      <c r="D945"/>
      <c r="E945" s="192"/>
      <c r="F945"/>
      <c r="G945" s="194"/>
      <c r="H945"/>
      <c r="I945" s="194"/>
      <c r="J945"/>
      <c r="K945" s="194"/>
      <c r="L945" s="194"/>
      <c r="M945"/>
      <c r="N945"/>
    </row>
    <row r="946" spans="1:14" x14ac:dyDescent="0.25">
      <c r="A946"/>
      <c r="B946"/>
      <c r="C946"/>
      <c r="D946"/>
      <c r="E946" s="192"/>
      <c r="F946"/>
      <c r="G946" s="194"/>
      <c r="H946"/>
      <c r="I946" s="194"/>
      <c r="J946"/>
      <c r="K946" s="194"/>
      <c r="L946" s="194"/>
      <c r="M946"/>
      <c r="N946"/>
    </row>
    <row r="947" spans="1:14" x14ac:dyDescent="0.25">
      <c r="A947"/>
      <c r="B947"/>
      <c r="C947"/>
      <c r="D947"/>
      <c r="E947" s="192"/>
      <c r="F947"/>
      <c r="G947" s="194"/>
      <c r="H947"/>
      <c r="I947" s="194"/>
      <c r="J947"/>
      <c r="K947" s="194"/>
      <c r="L947" s="194"/>
      <c r="M947"/>
      <c r="N947"/>
    </row>
    <row r="948" spans="1:14" x14ac:dyDescent="0.25">
      <c r="A948"/>
      <c r="B948"/>
      <c r="C948"/>
      <c r="D948"/>
      <c r="E948" s="192"/>
      <c r="F948"/>
      <c r="G948" s="194"/>
      <c r="H948"/>
      <c r="I948" s="194"/>
      <c r="J948"/>
      <c r="K948" s="194"/>
      <c r="L948" s="194"/>
      <c r="M948"/>
      <c r="N948"/>
    </row>
    <row r="949" spans="1:14" x14ac:dyDescent="0.25">
      <c r="A949"/>
      <c r="B949"/>
      <c r="C949"/>
      <c r="D949"/>
      <c r="E949" s="192"/>
      <c r="F949"/>
      <c r="G949" s="194"/>
      <c r="H949"/>
      <c r="I949" s="194"/>
      <c r="J949"/>
      <c r="K949" s="194"/>
      <c r="L949" s="194"/>
      <c r="M949"/>
      <c r="N949"/>
    </row>
    <row r="950" spans="1:14" x14ac:dyDescent="0.25">
      <c r="A950"/>
      <c r="B950"/>
      <c r="C950"/>
      <c r="D950"/>
      <c r="E950" s="192"/>
      <c r="F950"/>
      <c r="G950" s="194"/>
      <c r="H950"/>
      <c r="I950" s="194"/>
      <c r="J950"/>
      <c r="K950" s="194"/>
      <c r="L950" s="194"/>
      <c r="M950"/>
      <c r="N950"/>
    </row>
    <row r="951" spans="1:14" x14ac:dyDescent="0.25">
      <c r="A951"/>
      <c r="B951"/>
      <c r="C951"/>
      <c r="D951"/>
      <c r="E951" s="192"/>
      <c r="F951"/>
      <c r="G951" s="194"/>
      <c r="H951"/>
      <c r="I951" s="194"/>
      <c r="J951"/>
      <c r="K951" s="194"/>
      <c r="L951" s="194"/>
      <c r="M951"/>
      <c r="N951"/>
    </row>
    <row r="952" spans="1:14" x14ac:dyDescent="0.25">
      <c r="A952"/>
      <c r="B952"/>
      <c r="C952"/>
      <c r="D952"/>
      <c r="E952" s="192"/>
      <c r="F952"/>
      <c r="G952" s="194"/>
      <c r="H952"/>
      <c r="I952" s="194"/>
      <c r="J952"/>
      <c r="K952" s="194"/>
      <c r="L952" s="194"/>
      <c r="M952"/>
      <c r="N952"/>
    </row>
    <row r="953" spans="1:14" x14ac:dyDescent="0.25">
      <c r="A953"/>
      <c r="B953"/>
      <c r="C953"/>
      <c r="D953"/>
      <c r="E953" s="192"/>
      <c r="F953"/>
      <c r="G953" s="194"/>
      <c r="H953"/>
      <c r="I953" s="194"/>
      <c r="J953"/>
      <c r="K953" s="194"/>
      <c r="L953" s="194"/>
      <c r="M953"/>
      <c r="N953"/>
    </row>
    <row r="954" spans="1:14" x14ac:dyDescent="0.25">
      <c r="A954"/>
      <c r="B954"/>
      <c r="C954"/>
      <c r="D954"/>
      <c r="E954" s="192"/>
      <c r="F954"/>
      <c r="G954" s="194"/>
      <c r="H954"/>
      <c r="I954" s="194"/>
      <c r="J954"/>
      <c r="K954" s="194"/>
      <c r="L954" s="194"/>
      <c r="M954"/>
      <c r="N954"/>
    </row>
    <row r="955" spans="1:14" x14ac:dyDescent="0.25">
      <c r="A955"/>
      <c r="B955"/>
      <c r="C955"/>
      <c r="D955"/>
      <c r="E955" s="192"/>
      <c r="F955"/>
      <c r="G955" s="194"/>
      <c r="H955"/>
      <c r="I955" s="194"/>
      <c r="J955"/>
      <c r="K955" s="194"/>
      <c r="L955" s="194"/>
      <c r="M955"/>
      <c r="N955"/>
    </row>
    <row r="956" spans="1:14" x14ac:dyDescent="0.25">
      <c r="A956"/>
      <c r="B956"/>
      <c r="C956"/>
      <c r="D956"/>
      <c r="E956" s="192"/>
      <c r="F956"/>
      <c r="G956" s="194"/>
      <c r="H956"/>
      <c r="I956" s="194"/>
      <c r="J956"/>
      <c r="K956" s="194"/>
      <c r="L956" s="194"/>
      <c r="M956"/>
      <c r="N956"/>
    </row>
    <row r="957" spans="1:14" x14ac:dyDescent="0.25">
      <c r="A957"/>
      <c r="B957"/>
      <c r="C957"/>
      <c r="D957"/>
      <c r="E957" s="192"/>
      <c r="F957"/>
      <c r="G957" s="194"/>
      <c r="H957"/>
      <c r="I957" s="194"/>
      <c r="J957"/>
      <c r="K957" s="194"/>
      <c r="L957" s="194"/>
      <c r="M957"/>
      <c r="N957"/>
    </row>
    <row r="958" spans="1:14" x14ac:dyDescent="0.25">
      <c r="A958"/>
      <c r="B958"/>
      <c r="C958"/>
      <c r="D958"/>
      <c r="E958" s="192"/>
      <c r="F958"/>
      <c r="G958" s="194"/>
      <c r="H958"/>
      <c r="I958" s="194"/>
      <c r="J958"/>
      <c r="K958" s="194"/>
      <c r="L958" s="194"/>
      <c r="M958"/>
      <c r="N958"/>
    </row>
    <row r="959" spans="1:14" x14ac:dyDescent="0.25">
      <c r="A959"/>
      <c r="B959"/>
      <c r="C959"/>
      <c r="D959"/>
      <c r="E959" s="192"/>
      <c r="F959"/>
      <c r="G959" s="194"/>
      <c r="H959"/>
      <c r="I959" s="194"/>
      <c r="J959"/>
      <c r="K959" s="194"/>
      <c r="L959" s="194"/>
      <c r="M959"/>
      <c r="N959"/>
    </row>
    <row r="960" spans="1:14" x14ac:dyDescent="0.25">
      <c r="A960"/>
      <c r="B960"/>
      <c r="C960"/>
      <c r="D960"/>
      <c r="E960" s="192"/>
      <c r="F960"/>
      <c r="G960" s="194"/>
      <c r="H960"/>
      <c r="I960" s="194"/>
      <c r="J960"/>
      <c r="K960" s="194"/>
      <c r="L960" s="194"/>
      <c r="M960"/>
      <c r="N960"/>
    </row>
    <row r="961" spans="1:14" x14ac:dyDescent="0.25">
      <c r="A961"/>
      <c r="B961"/>
      <c r="C961"/>
      <c r="D961"/>
      <c r="E961" s="192"/>
      <c r="F961"/>
      <c r="G961" s="194"/>
      <c r="H961"/>
      <c r="I961" s="194"/>
      <c r="J961"/>
      <c r="K961" s="194"/>
      <c r="L961" s="194"/>
      <c r="M961"/>
      <c r="N961"/>
    </row>
    <row r="962" spans="1:14" x14ac:dyDescent="0.25">
      <c r="A962"/>
      <c r="B962"/>
      <c r="C962"/>
      <c r="D962"/>
      <c r="E962" s="192"/>
      <c r="F962"/>
      <c r="G962" s="194"/>
      <c r="H962"/>
      <c r="I962" s="194"/>
      <c r="J962"/>
      <c r="K962" s="194"/>
      <c r="L962" s="194"/>
      <c r="M962"/>
      <c r="N962"/>
    </row>
    <row r="963" spans="1:14" x14ac:dyDescent="0.25">
      <c r="A963"/>
      <c r="B963"/>
      <c r="C963"/>
      <c r="D963"/>
      <c r="E963" s="192"/>
      <c r="F963"/>
      <c r="G963" s="194"/>
      <c r="H963"/>
      <c r="I963" s="194"/>
      <c r="J963"/>
      <c r="K963" s="194"/>
      <c r="L963" s="194"/>
      <c r="M963"/>
      <c r="N963"/>
    </row>
    <row r="964" spans="1:14" x14ac:dyDescent="0.25">
      <c r="A964"/>
      <c r="B964"/>
      <c r="C964"/>
      <c r="D964"/>
      <c r="E964" s="192"/>
      <c r="F964"/>
      <c r="G964" s="194"/>
      <c r="H964"/>
      <c r="I964" s="194"/>
      <c r="J964"/>
      <c r="K964" s="194"/>
      <c r="L964" s="194"/>
      <c r="M964"/>
      <c r="N964"/>
    </row>
    <row r="965" spans="1:14" x14ac:dyDescent="0.25">
      <c r="A965"/>
      <c r="B965"/>
      <c r="C965"/>
      <c r="D965"/>
      <c r="E965" s="192"/>
      <c r="F965"/>
      <c r="G965" s="194"/>
      <c r="H965"/>
      <c r="I965" s="194"/>
      <c r="J965"/>
      <c r="K965" s="194"/>
      <c r="L965" s="194"/>
      <c r="M965"/>
      <c r="N965"/>
    </row>
    <row r="966" spans="1:14" x14ac:dyDescent="0.25">
      <c r="A966"/>
      <c r="B966"/>
      <c r="C966"/>
      <c r="D966"/>
      <c r="E966" s="192"/>
      <c r="F966"/>
      <c r="G966" s="194"/>
      <c r="H966"/>
      <c r="I966" s="194"/>
      <c r="J966"/>
      <c r="K966" s="194"/>
      <c r="L966" s="194"/>
      <c r="M966"/>
      <c r="N966"/>
    </row>
    <row r="967" spans="1:14" x14ac:dyDescent="0.25">
      <c r="A967"/>
      <c r="B967"/>
      <c r="C967"/>
      <c r="D967"/>
      <c r="E967" s="192"/>
      <c r="F967"/>
      <c r="G967" s="194"/>
      <c r="H967"/>
      <c r="I967" s="194"/>
      <c r="J967"/>
      <c r="K967" s="194"/>
      <c r="L967" s="194"/>
      <c r="M967"/>
      <c r="N967"/>
    </row>
    <row r="968" spans="1:14" x14ac:dyDescent="0.25">
      <c r="A968"/>
      <c r="B968"/>
      <c r="C968"/>
      <c r="D968"/>
      <c r="E968" s="192"/>
      <c r="F968"/>
      <c r="G968" s="194"/>
      <c r="H968"/>
      <c r="I968" s="194"/>
      <c r="J968"/>
      <c r="K968" s="194"/>
      <c r="L968" s="194"/>
      <c r="M968"/>
      <c r="N968"/>
    </row>
    <row r="969" spans="1:14" x14ac:dyDescent="0.25">
      <c r="A969"/>
      <c r="B969"/>
      <c r="C969"/>
      <c r="D969"/>
      <c r="E969" s="192"/>
      <c r="F969"/>
      <c r="G969" s="194"/>
      <c r="H969"/>
      <c r="I969" s="194"/>
      <c r="J969"/>
      <c r="K969" s="194"/>
      <c r="L969" s="194"/>
      <c r="M969"/>
      <c r="N969"/>
    </row>
    <row r="970" spans="1:14" x14ac:dyDescent="0.25">
      <c r="A970"/>
      <c r="B970"/>
      <c r="C970"/>
      <c r="D970"/>
      <c r="E970" s="192"/>
      <c r="F970"/>
      <c r="G970" s="194"/>
      <c r="H970"/>
      <c r="I970" s="194"/>
      <c r="J970"/>
      <c r="K970" s="194"/>
      <c r="L970" s="194"/>
      <c r="M970"/>
      <c r="N970"/>
    </row>
    <row r="971" spans="1:14" x14ac:dyDescent="0.25">
      <c r="A971"/>
      <c r="B971"/>
      <c r="C971"/>
      <c r="D971"/>
      <c r="E971" s="192"/>
      <c r="F971"/>
      <c r="G971" s="194"/>
      <c r="H971"/>
      <c r="I971" s="194"/>
      <c r="J971"/>
      <c r="K971" s="194"/>
      <c r="L971" s="194"/>
      <c r="M971"/>
      <c r="N971"/>
    </row>
    <row r="972" spans="1:14" x14ac:dyDescent="0.25">
      <c r="A972"/>
      <c r="B972"/>
      <c r="C972"/>
      <c r="D972"/>
      <c r="E972" s="192"/>
      <c r="F972"/>
      <c r="G972" s="194"/>
      <c r="H972"/>
      <c r="I972" s="194"/>
      <c r="J972"/>
      <c r="K972" s="194"/>
      <c r="L972" s="194"/>
      <c r="M972"/>
      <c r="N972"/>
    </row>
    <row r="973" spans="1:14" x14ac:dyDescent="0.25">
      <c r="A973"/>
      <c r="B973"/>
      <c r="C973"/>
      <c r="D973"/>
      <c r="E973" s="192"/>
      <c r="F973"/>
      <c r="G973" s="194"/>
      <c r="H973"/>
      <c r="I973" s="194"/>
      <c r="J973"/>
      <c r="K973" s="194"/>
      <c r="L973" s="194"/>
      <c r="M973"/>
      <c r="N973"/>
    </row>
    <row r="974" spans="1:14" x14ac:dyDescent="0.25">
      <c r="A974"/>
      <c r="B974"/>
      <c r="C974"/>
      <c r="D974"/>
      <c r="E974" s="192"/>
      <c r="F974"/>
      <c r="G974" s="194"/>
      <c r="H974"/>
      <c r="I974" s="194"/>
      <c r="J974"/>
      <c r="K974" s="194"/>
      <c r="L974" s="194"/>
      <c r="M974"/>
      <c r="N974"/>
    </row>
    <row r="975" spans="1:14" x14ac:dyDescent="0.25">
      <c r="A975"/>
      <c r="B975"/>
      <c r="C975"/>
      <c r="D975"/>
      <c r="E975" s="192"/>
      <c r="F975"/>
      <c r="G975" s="194"/>
      <c r="H975"/>
      <c r="I975" s="194"/>
      <c r="J975"/>
      <c r="K975" s="194"/>
      <c r="L975" s="194"/>
      <c r="M975"/>
      <c r="N975"/>
    </row>
    <row r="976" spans="1:14" x14ac:dyDescent="0.25">
      <c r="A976"/>
      <c r="B976"/>
      <c r="C976"/>
      <c r="D976"/>
      <c r="E976" s="192"/>
      <c r="F976"/>
      <c r="G976" s="194"/>
      <c r="H976"/>
      <c r="I976" s="194"/>
      <c r="J976"/>
      <c r="K976" s="194"/>
      <c r="L976" s="194"/>
      <c r="M976"/>
      <c r="N976"/>
    </row>
    <row r="977" spans="1:14" x14ac:dyDescent="0.25">
      <c r="A977"/>
      <c r="B977"/>
      <c r="C977"/>
      <c r="D977"/>
      <c r="E977" s="192"/>
      <c r="F977"/>
      <c r="G977" s="194"/>
      <c r="H977"/>
      <c r="I977" s="194"/>
      <c r="J977"/>
      <c r="K977" s="194"/>
      <c r="L977" s="194"/>
      <c r="M977"/>
      <c r="N977"/>
    </row>
    <row r="978" spans="1:14" x14ac:dyDescent="0.25">
      <c r="A978"/>
      <c r="B978"/>
      <c r="C978"/>
      <c r="D978"/>
      <c r="E978" s="192"/>
      <c r="F978"/>
      <c r="G978" s="194"/>
      <c r="H978"/>
      <c r="I978" s="194"/>
      <c r="J978"/>
      <c r="K978" s="194"/>
      <c r="L978" s="194"/>
      <c r="M978"/>
      <c r="N978"/>
    </row>
    <row r="979" spans="1:14" x14ac:dyDescent="0.25">
      <c r="A979"/>
      <c r="B979"/>
      <c r="C979"/>
      <c r="D979"/>
      <c r="E979" s="192"/>
      <c r="F979"/>
      <c r="G979" s="194"/>
      <c r="H979"/>
      <c r="I979" s="194"/>
      <c r="J979"/>
      <c r="K979" s="194"/>
      <c r="L979" s="194"/>
      <c r="M979"/>
      <c r="N979"/>
    </row>
    <row r="980" spans="1:14" x14ac:dyDescent="0.25">
      <c r="A980"/>
      <c r="B980"/>
      <c r="C980"/>
      <c r="D980"/>
      <c r="E980" s="192"/>
      <c r="F980"/>
      <c r="G980" s="194"/>
      <c r="H980"/>
      <c r="I980" s="194"/>
      <c r="J980"/>
      <c r="K980" s="194"/>
      <c r="L980" s="194"/>
      <c r="M980"/>
      <c r="N980"/>
    </row>
    <row r="981" spans="1:14" x14ac:dyDescent="0.25">
      <c r="A981"/>
      <c r="B981"/>
      <c r="C981"/>
      <c r="D981"/>
      <c r="E981" s="192"/>
      <c r="F981"/>
      <c r="G981" s="194"/>
      <c r="H981"/>
      <c r="I981" s="194"/>
      <c r="J981"/>
      <c r="K981" s="194"/>
      <c r="L981" s="194"/>
      <c r="M981"/>
      <c r="N981"/>
    </row>
    <row r="982" spans="1:14" x14ac:dyDescent="0.25">
      <c r="A982"/>
      <c r="B982"/>
      <c r="C982"/>
      <c r="D982"/>
      <c r="E982" s="192"/>
      <c r="F982"/>
      <c r="G982" s="194"/>
      <c r="H982"/>
      <c r="I982" s="194"/>
      <c r="J982"/>
      <c r="K982" s="194"/>
      <c r="L982" s="194"/>
      <c r="M982"/>
      <c r="N982"/>
    </row>
    <row r="983" spans="1:14" x14ac:dyDescent="0.25">
      <c r="A983"/>
      <c r="B983"/>
      <c r="C983"/>
      <c r="D983"/>
      <c r="E983" s="192"/>
      <c r="F983"/>
      <c r="G983" s="194"/>
      <c r="H983"/>
      <c r="I983" s="194"/>
      <c r="J983"/>
      <c r="K983" s="194"/>
      <c r="L983" s="194"/>
      <c r="M983"/>
    </row>
    <row r="984" spans="1:14" x14ac:dyDescent="0.25">
      <c r="A984"/>
      <c r="B984"/>
      <c r="C984"/>
      <c r="D984"/>
      <c r="E984" s="192"/>
      <c r="F984"/>
      <c r="G984" s="194"/>
      <c r="H984"/>
      <c r="I984" s="194"/>
      <c r="J984"/>
      <c r="K984" s="194"/>
      <c r="L984" s="194"/>
      <c r="M984"/>
    </row>
    <row r="985" spans="1:14" x14ac:dyDescent="0.25">
      <c r="A985"/>
      <c r="B985"/>
      <c r="C985"/>
      <c r="D985"/>
      <c r="E985" s="192"/>
      <c r="F985"/>
      <c r="G985" s="194"/>
      <c r="H985"/>
      <c r="I985" s="194"/>
      <c r="J985"/>
      <c r="K985" s="194"/>
      <c r="L985" s="194"/>
      <c r="M985"/>
    </row>
    <row r="986" spans="1:14" x14ac:dyDescent="0.25">
      <c r="A986"/>
      <c r="B986"/>
      <c r="C986"/>
      <c r="D986"/>
      <c r="E986" s="192"/>
      <c r="F986"/>
      <c r="G986" s="194"/>
      <c r="H986"/>
      <c r="I986" s="194"/>
      <c r="J986"/>
      <c r="K986" s="194"/>
      <c r="L986" s="194"/>
      <c r="M986"/>
    </row>
    <row r="987" spans="1:14" x14ac:dyDescent="0.25">
      <c r="A987"/>
      <c r="B987"/>
      <c r="C987"/>
      <c r="D987"/>
      <c r="E987" s="192"/>
      <c r="F987"/>
      <c r="G987" s="194"/>
      <c r="H987"/>
      <c r="I987" s="194"/>
      <c r="J987"/>
      <c r="K987" s="194"/>
      <c r="L987" s="194"/>
      <c r="M987"/>
    </row>
    <row r="988" spans="1:14" x14ac:dyDescent="0.25">
      <c r="A988"/>
      <c r="B988"/>
      <c r="C988"/>
      <c r="D988"/>
      <c r="E988" s="192"/>
      <c r="F988"/>
      <c r="G988" s="194"/>
      <c r="H988"/>
      <c r="I988" s="194"/>
      <c r="J988"/>
      <c r="K988" s="194"/>
      <c r="L988" s="194"/>
      <c r="M988"/>
    </row>
    <row r="989" spans="1:14" x14ac:dyDescent="0.25">
      <c r="A989"/>
      <c r="B989"/>
      <c r="C989"/>
      <c r="D989"/>
      <c r="E989" s="192"/>
      <c r="F989"/>
      <c r="G989" s="194"/>
      <c r="H989"/>
      <c r="I989" s="194"/>
      <c r="J989"/>
      <c r="K989" s="194"/>
      <c r="L989" s="194"/>
      <c r="M989"/>
    </row>
    <row r="990" spans="1:14" x14ac:dyDescent="0.25">
      <c r="A990"/>
      <c r="B990"/>
      <c r="C990"/>
      <c r="D990"/>
      <c r="E990" s="192"/>
      <c r="F990"/>
      <c r="G990" s="194"/>
      <c r="H990"/>
      <c r="I990" s="194"/>
      <c r="J990"/>
      <c r="K990" s="194"/>
      <c r="L990" s="194"/>
      <c r="M990"/>
    </row>
    <row r="991" spans="1:14" x14ac:dyDescent="0.25">
      <c r="A991"/>
      <c r="B991"/>
      <c r="C991"/>
      <c r="D991"/>
      <c r="E991" s="192"/>
      <c r="F991"/>
      <c r="G991" s="194"/>
      <c r="H991"/>
      <c r="I991" s="194"/>
      <c r="J991"/>
      <c r="K991" s="194"/>
      <c r="L991" s="194"/>
      <c r="M991"/>
    </row>
    <row r="992" spans="1:14" x14ac:dyDescent="0.25">
      <c r="A992"/>
      <c r="B992"/>
      <c r="C992"/>
      <c r="D992"/>
      <c r="E992" s="192"/>
      <c r="F992"/>
      <c r="G992" s="194"/>
      <c r="H992"/>
      <c r="I992" s="194"/>
      <c r="J992"/>
      <c r="K992" s="194"/>
      <c r="L992" s="194"/>
      <c r="M992"/>
    </row>
    <row r="993" spans="1:13" x14ac:dyDescent="0.25">
      <c r="A993"/>
      <c r="B993"/>
      <c r="C993"/>
      <c r="D993"/>
      <c r="E993" s="192"/>
      <c r="F993"/>
      <c r="G993" s="194"/>
      <c r="H993"/>
      <c r="I993" s="194"/>
      <c r="J993"/>
      <c r="K993" s="194"/>
      <c r="L993" s="194"/>
      <c r="M993"/>
    </row>
    <row r="994" spans="1:13" x14ac:dyDescent="0.25">
      <c r="A994"/>
      <c r="B994"/>
      <c r="C994"/>
      <c r="D994"/>
      <c r="E994" s="192"/>
      <c r="F994"/>
      <c r="G994" s="194"/>
      <c r="H994"/>
      <c r="I994" s="194"/>
      <c r="J994"/>
      <c r="K994" s="194"/>
      <c r="L994" s="194"/>
      <c r="M994"/>
    </row>
    <row r="995" spans="1:13" x14ac:dyDescent="0.25">
      <c r="A995"/>
      <c r="B995"/>
      <c r="C995"/>
      <c r="D995"/>
      <c r="E995" s="192"/>
      <c r="F995"/>
      <c r="G995" s="194"/>
      <c r="H995"/>
      <c r="I995" s="194"/>
      <c r="J995"/>
      <c r="K995" s="194"/>
      <c r="L995" s="194"/>
      <c r="M995"/>
    </row>
    <row r="996" spans="1:13" x14ac:dyDescent="0.25">
      <c r="A996"/>
      <c r="B996"/>
      <c r="C996"/>
      <c r="D996"/>
      <c r="E996" s="192"/>
      <c r="F996"/>
      <c r="G996" s="194"/>
      <c r="H996"/>
      <c r="I996" s="194"/>
      <c r="J996"/>
      <c r="K996" s="194"/>
      <c r="L996" s="194"/>
      <c r="M996"/>
    </row>
    <row r="997" spans="1:13" x14ac:dyDescent="0.25">
      <c r="A997"/>
      <c r="B997"/>
      <c r="C997"/>
      <c r="D997"/>
      <c r="E997" s="192"/>
      <c r="F997"/>
      <c r="G997" s="194"/>
      <c r="H997"/>
      <c r="I997" s="194"/>
      <c r="J997"/>
      <c r="K997" s="194"/>
      <c r="L997" s="194"/>
      <c r="M997"/>
    </row>
    <row r="998" spans="1:13" x14ac:dyDescent="0.25">
      <c r="A998"/>
      <c r="B998"/>
      <c r="C998"/>
      <c r="D998"/>
      <c r="E998" s="192"/>
      <c r="F998"/>
      <c r="G998" s="194"/>
      <c r="H998"/>
      <c r="I998" s="194"/>
      <c r="J998"/>
      <c r="K998" s="194"/>
      <c r="L998" s="194"/>
      <c r="M998"/>
    </row>
    <row r="999" spans="1:13" x14ac:dyDescent="0.25">
      <c r="A999"/>
      <c r="B999"/>
      <c r="C999"/>
      <c r="D999"/>
      <c r="E999" s="192"/>
      <c r="F999"/>
      <c r="G999" s="194"/>
      <c r="H999"/>
      <c r="I999" s="194"/>
      <c r="J999"/>
      <c r="K999" s="194"/>
      <c r="L999" s="194"/>
      <c r="M999"/>
    </row>
    <row r="1000" spans="1:13" x14ac:dyDescent="0.25">
      <c r="A1000"/>
      <c r="B1000"/>
      <c r="C1000"/>
      <c r="D1000"/>
      <c r="E1000" s="192"/>
      <c r="F1000"/>
      <c r="G1000" s="194"/>
      <c r="H1000"/>
      <c r="I1000" s="194"/>
      <c r="J1000"/>
      <c r="K1000" s="194"/>
      <c r="L1000" s="194"/>
      <c r="M1000"/>
    </row>
    <row r="1001" spans="1:13" x14ac:dyDescent="0.25">
      <c r="A1001"/>
      <c r="B1001"/>
      <c r="C1001"/>
      <c r="D1001"/>
      <c r="E1001" s="192"/>
      <c r="F1001"/>
      <c r="G1001" s="194"/>
      <c r="H1001"/>
      <c r="I1001" s="194"/>
      <c r="J1001"/>
      <c r="K1001" s="194"/>
      <c r="L1001" s="194"/>
      <c r="M1001"/>
    </row>
    <row r="1002" spans="1:13" x14ac:dyDescent="0.25">
      <c r="A1002"/>
      <c r="B1002"/>
      <c r="C1002"/>
      <c r="D1002"/>
      <c r="E1002" s="192"/>
      <c r="F1002"/>
      <c r="G1002" s="194"/>
      <c r="H1002"/>
      <c r="I1002" s="194"/>
      <c r="J1002"/>
      <c r="K1002" s="194"/>
      <c r="L1002" s="194"/>
      <c r="M1002"/>
    </row>
    <row r="1003" spans="1:13" x14ac:dyDescent="0.25">
      <c r="A1003"/>
      <c r="B1003"/>
      <c r="C1003"/>
      <c r="D1003"/>
      <c r="E1003" s="192"/>
      <c r="F1003"/>
      <c r="G1003" s="194"/>
      <c r="H1003"/>
      <c r="I1003" s="194"/>
      <c r="J1003"/>
      <c r="K1003" s="194"/>
      <c r="L1003" s="194"/>
      <c r="M1003"/>
    </row>
    <row r="1004" spans="1:13" x14ac:dyDescent="0.25">
      <c r="A1004"/>
      <c r="B1004"/>
      <c r="C1004"/>
      <c r="D1004"/>
      <c r="E1004" s="192"/>
      <c r="F1004"/>
      <c r="G1004" s="194"/>
      <c r="H1004"/>
      <c r="I1004" s="194"/>
      <c r="J1004"/>
      <c r="K1004" s="194"/>
      <c r="L1004" s="194"/>
      <c r="M1004"/>
    </row>
    <row r="1005" spans="1:13" x14ac:dyDescent="0.25">
      <c r="A1005"/>
      <c r="B1005"/>
      <c r="C1005"/>
      <c r="D1005"/>
      <c r="E1005" s="192"/>
      <c r="F1005"/>
      <c r="G1005" s="194"/>
      <c r="H1005"/>
      <c r="I1005" s="194"/>
      <c r="J1005"/>
      <c r="K1005" s="194"/>
      <c r="L1005" s="194"/>
      <c r="M1005"/>
    </row>
    <row r="1006" spans="1:13" x14ac:dyDescent="0.25">
      <c r="A1006"/>
      <c r="B1006"/>
      <c r="C1006"/>
      <c r="D1006"/>
      <c r="E1006" s="192"/>
      <c r="F1006"/>
      <c r="G1006" s="194"/>
      <c r="H1006"/>
      <c r="I1006" s="194"/>
      <c r="J1006"/>
      <c r="K1006" s="194"/>
      <c r="L1006" s="194"/>
      <c r="M1006"/>
    </row>
    <row r="1007" spans="1:13" x14ac:dyDescent="0.25">
      <c r="A1007"/>
      <c r="B1007"/>
      <c r="C1007"/>
      <c r="D1007"/>
      <c r="E1007" s="192"/>
      <c r="F1007"/>
      <c r="G1007" s="194"/>
      <c r="H1007"/>
      <c r="I1007" s="194"/>
      <c r="J1007"/>
      <c r="K1007" s="194"/>
      <c r="L1007" s="194"/>
      <c r="M1007"/>
    </row>
    <row r="1008" spans="1:13" x14ac:dyDescent="0.25">
      <c r="A1008"/>
      <c r="B1008"/>
      <c r="C1008"/>
      <c r="D1008"/>
      <c r="E1008" s="192"/>
      <c r="F1008"/>
      <c r="G1008" s="194"/>
      <c r="H1008"/>
      <c r="I1008" s="194"/>
      <c r="J1008"/>
      <c r="K1008" s="194"/>
      <c r="L1008" s="194"/>
      <c r="M1008"/>
    </row>
    <row r="1009" spans="1:13" x14ac:dyDescent="0.25">
      <c r="A1009"/>
      <c r="B1009"/>
      <c r="C1009"/>
      <c r="D1009"/>
      <c r="E1009" s="192"/>
      <c r="F1009"/>
      <c r="G1009" s="194"/>
      <c r="H1009"/>
      <c r="I1009" s="194"/>
      <c r="J1009"/>
      <c r="K1009" s="194"/>
      <c r="L1009" s="194"/>
      <c r="M1009"/>
    </row>
    <row r="1010" spans="1:13" x14ac:dyDescent="0.25">
      <c r="A1010"/>
      <c r="B1010"/>
      <c r="C1010"/>
      <c r="D1010"/>
      <c r="E1010" s="192"/>
      <c r="F1010"/>
      <c r="G1010" s="194"/>
      <c r="H1010"/>
      <c r="I1010" s="194"/>
      <c r="J1010"/>
      <c r="K1010" s="194"/>
      <c r="L1010" s="194"/>
      <c r="M1010"/>
    </row>
    <row r="1011" spans="1:13" x14ac:dyDescent="0.25">
      <c r="A1011"/>
      <c r="B1011"/>
      <c r="C1011"/>
      <c r="D1011"/>
      <c r="E1011" s="192"/>
      <c r="F1011"/>
      <c r="G1011" s="194"/>
      <c r="H1011"/>
      <c r="I1011" s="194"/>
      <c r="J1011"/>
      <c r="K1011" s="194"/>
      <c r="L1011" s="194"/>
      <c r="M1011"/>
    </row>
    <row r="1012" spans="1:13" x14ac:dyDescent="0.25">
      <c r="A1012"/>
      <c r="B1012"/>
      <c r="C1012"/>
      <c r="D1012"/>
      <c r="E1012" s="192"/>
      <c r="F1012"/>
      <c r="G1012" s="194"/>
      <c r="H1012"/>
      <c r="I1012" s="194"/>
      <c r="J1012"/>
      <c r="K1012" s="194"/>
      <c r="L1012" s="194"/>
      <c r="M1012"/>
    </row>
    <row r="1013" spans="1:13" x14ac:dyDescent="0.25">
      <c r="A1013"/>
      <c r="B1013"/>
      <c r="C1013"/>
      <c r="D1013"/>
      <c r="E1013" s="192"/>
      <c r="F1013"/>
      <c r="G1013" s="194"/>
      <c r="H1013"/>
      <c r="I1013" s="194"/>
      <c r="J1013"/>
      <c r="K1013" s="194"/>
      <c r="L1013" s="194"/>
      <c r="M1013"/>
    </row>
    <row r="1014" spans="1:13" x14ac:dyDescent="0.25">
      <c r="A1014"/>
      <c r="B1014"/>
      <c r="C1014"/>
      <c r="D1014"/>
      <c r="E1014" s="192"/>
      <c r="F1014"/>
      <c r="G1014" s="194"/>
      <c r="H1014"/>
      <c r="I1014" s="194"/>
      <c r="J1014"/>
      <c r="K1014" s="194"/>
      <c r="L1014" s="194"/>
      <c r="M1014"/>
    </row>
    <row r="1015" spans="1:13" x14ac:dyDescent="0.25">
      <c r="A1015"/>
      <c r="B1015"/>
      <c r="C1015"/>
      <c r="D1015"/>
      <c r="E1015" s="192"/>
      <c r="F1015"/>
      <c r="G1015" s="194"/>
      <c r="H1015"/>
      <c r="I1015" s="194"/>
      <c r="J1015"/>
      <c r="K1015" s="194"/>
      <c r="L1015" s="194"/>
      <c r="M1015"/>
    </row>
    <row r="1016" spans="1:13" x14ac:dyDescent="0.25">
      <c r="A1016"/>
      <c r="B1016"/>
      <c r="C1016"/>
      <c r="D1016"/>
      <c r="E1016" s="192"/>
      <c r="F1016"/>
      <c r="G1016" s="194"/>
      <c r="H1016"/>
      <c r="I1016" s="194"/>
      <c r="J1016"/>
      <c r="K1016" s="194"/>
      <c r="L1016" s="194"/>
      <c r="M1016"/>
    </row>
    <row r="1017" spans="1:13" x14ac:dyDescent="0.25">
      <c r="A1017"/>
      <c r="B1017"/>
      <c r="C1017"/>
      <c r="D1017"/>
      <c r="E1017" s="192"/>
      <c r="F1017"/>
      <c r="G1017" s="194"/>
      <c r="H1017"/>
      <c r="I1017" s="194"/>
      <c r="J1017"/>
      <c r="K1017" s="194"/>
      <c r="L1017" s="194"/>
      <c r="M1017"/>
    </row>
    <row r="1018" spans="1:13" x14ac:dyDescent="0.25">
      <c r="A1018"/>
      <c r="B1018"/>
      <c r="C1018"/>
      <c r="D1018"/>
      <c r="E1018" s="192"/>
      <c r="F1018"/>
      <c r="G1018" s="194"/>
      <c r="H1018"/>
      <c r="I1018" s="194"/>
      <c r="J1018"/>
      <c r="K1018" s="194"/>
      <c r="L1018" s="194"/>
      <c r="M1018"/>
    </row>
    <row r="1019" spans="1:13" x14ac:dyDescent="0.25">
      <c r="A1019"/>
      <c r="B1019"/>
      <c r="C1019"/>
      <c r="D1019"/>
      <c r="E1019" s="192"/>
      <c r="F1019"/>
      <c r="G1019" s="194"/>
      <c r="H1019"/>
      <c r="I1019" s="194"/>
      <c r="J1019"/>
      <c r="K1019" s="194"/>
      <c r="L1019" s="194"/>
      <c r="M1019"/>
    </row>
    <row r="1020" spans="1:13" x14ac:dyDescent="0.25">
      <c r="A1020"/>
      <c r="B1020"/>
      <c r="C1020"/>
      <c r="D1020"/>
      <c r="E1020" s="192"/>
      <c r="F1020"/>
      <c r="G1020" s="194"/>
      <c r="H1020"/>
      <c r="I1020" s="194"/>
      <c r="J1020"/>
      <c r="K1020" s="194"/>
      <c r="L1020" s="194"/>
      <c r="M1020"/>
    </row>
    <row r="1021" spans="1:13" x14ac:dyDescent="0.25">
      <c r="A1021"/>
      <c r="B1021"/>
      <c r="C1021"/>
      <c r="D1021"/>
      <c r="E1021" s="192"/>
      <c r="F1021"/>
      <c r="G1021" s="194"/>
      <c r="H1021"/>
      <c r="I1021" s="194"/>
      <c r="J1021"/>
      <c r="K1021" s="194"/>
      <c r="L1021" s="194"/>
      <c r="M1021"/>
    </row>
    <row r="1022" spans="1:13" x14ac:dyDescent="0.25">
      <c r="A1022"/>
      <c r="B1022"/>
      <c r="C1022"/>
      <c r="D1022"/>
      <c r="E1022" s="192"/>
      <c r="F1022"/>
      <c r="G1022" s="194"/>
      <c r="H1022"/>
      <c r="I1022" s="194"/>
      <c r="J1022"/>
      <c r="K1022" s="194"/>
      <c r="L1022" s="194"/>
      <c r="M1022"/>
    </row>
    <row r="1023" spans="1:13" x14ac:dyDescent="0.25">
      <c r="A1023"/>
      <c r="B1023"/>
      <c r="C1023"/>
      <c r="D1023"/>
      <c r="E1023" s="192"/>
      <c r="F1023"/>
      <c r="G1023" s="194"/>
      <c r="H1023"/>
      <c r="I1023" s="194"/>
      <c r="J1023"/>
      <c r="K1023" s="194"/>
      <c r="L1023" s="194"/>
      <c r="M1023"/>
    </row>
    <row r="1024" spans="1:13" x14ac:dyDescent="0.25">
      <c r="A1024"/>
      <c r="B1024"/>
      <c r="C1024"/>
      <c r="D1024"/>
      <c r="E1024" s="192"/>
      <c r="F1024"/>
      <c r="G1024" s="194"/>
      <c r="H1024"/>
      <c r="I1024" s="194"/>
      <c r="J1024"/>
      <c r="K1024" s="194"/>
      <c r="L1024" s="194"/>
      <c r="M1024"/>
    </row>
    <row r="1025" spans="1:13" x14ac:dyDescent="0.25">
      <c r="A1025"/>
      <c r="B1025"/>
      <c r="C1025"/>
      <c r="D1025"/>
      <c r="E1025" s="192"/>
      <c r="F1025"/>
      <c r="G1025" s="194"/>
      <c r="H1025"/>
      <c r="I1025" s="194"/>
      <c r="J1025"/>
      <c r="K1025" s="194"/>
      <c r="L1025" s="194"/>
      <c r="M1025"/>
    </row>
    <row r="1026" spans="1:13" x14ac:dyDescent="0.25">
      <c r="A1026"/>
      <c r="B1026"/>
      <c r="C1026"/>
      <c r="D1026"/>
      <c r="E1026" s="192"/>
      <c r="F1026"/>
      <c r="G1026" s="194"/>
      <c r="H1026"/>
      <c r="I1026" s="194"/>
      <c r="J1026"/>
      <c r="K1026" s="194"/>
      <c r="L1026" s="194"/>
      <c r="M1026"/>
    </row>
    <row r="1027" spans="1:13" x14ac:dyDescent="0.25">
      <c r="A1027"/>
      <c r="B1027"/>
      <c r="C1027"/>
      <c r="D1027"/>
      <c r="E1027" s="192"/>
      <c r="F1027"/>
      <c r="G1027" s="194"/>
      <c r="H1027"/>
      <c r="I1027" s="194"/>
      <c r="J1027"/>
      <c r="K1027" s="194"/>
      <c r="L1027" s="194"/>
      <c r="M1027"/>
    </row>
    <row r="1028" spans="1:13" x14ac:dyDescent="0.25">
      <c r="A1028"/>
      <c r="B1028"/>
      <c r="C1028"/>
      <c r="D1028"/>
      <c r="E1028" s="192"/>
      <c r="F1028"/>
      <c r="G1028" s="194"/>
      <c r="H1028"/>
      <c r="I1028" s="194"/>
      <c r="J1028"/>
      <c r="K1028" s="194"/>
      <c r="L1028" s="194"/>
      <c r="M1028"/>
    </row>
    <row r="1029" spans="1:13" x14ac:dyDescent="0.25">
      <c r="A1029"/>
      <c r="B1029"/>
      <c r="C1029"/>
      <c r="D1029"/>
      <c r="E1029" s="192"/>
      <c r="F1029"/>
      <c r="G1029" s="194"/>
      <c r="H1029"/>
      <c r="I1029" s="194"/>
      <c r="J1029"/>
      <c r="K1029" s="194"/>
      <c r="L1029" s="194"/>
      <c r="M1029"/>
    </row>
    <row r="1030" spans="1:13" x14ac:dyDescent="0.25">
      <c r="A1030"/>
      <c r="B1030"/>
      <c r="C1030"/>
      <c r="D1030"/>
      <c r="E1030" s="192"/>
      <c r="F1030"/>
      <c r="G1030" s="194"/>
      <c r="H1030"/>
      <c r="I1030" s="194"/>
      <c r="J1030"/>
      <c r="K1030" s="194"/>
      <c r="L1030" s="194"/>
      <c r="M1030"/>
    </row>
    <row r="1031" spans="1:13" x14ac:dyDescent="0.25">
      <c r="A1031"/>
      <c r="B1031"/>
      <c r="C1031"/>
      <c r="D1031"/>
      <c r="E1031" s="192"/>
      <c r="F1031"/>
      <c r="G1031" s="194"/>
      <c r="H1031"/>
      <c r="I1031" s="194"/>
      <c r="J1031"/>
      <c r="K1031" s="194"/>
      <c r="L1031" s="194"/>
      <c r="M1031"/>
    </row>
    <row r="1032" spans="1:13" x14ac:dyDescent="0.25">
      <c r="A1032"/>
      <c r="B1032"/>
      <c r="C1032"/>
      <c r="D1032"/>
      <c r="E1032" s="192"/>
      <c r="F1032"/>
      <c r="G1032" s="194"/>
      <c r="H1032"/>
      <c r="I1032" s="194"/>
      <c r="J1032"/>
      <c r="K1032" s="194"/>
      <c r="L1032" s="194"/>
      <c r="M1032"/>
    </row>
    <row r="1033" spans="1:13" x14ac:dyDescent="0.25">
      <c r="A1033"/>
      <c r="B1033"/>
      <c r="C1033"/>
      <c r="D1033"/>
      <c r="E1033" s="192"/>
      <c r="F1033"/>
      <c r="G1033" s="194"/>
      <c r="H1033"/>
      <c r="I1033" s="194"/>
      <c r="J1033"/>
      <c r="K1033" s="194"/>
      <c r="L1033" s="194"/>
      <c r="M1033"/>
    </row>
    <row r="1034" spans="1:13" x14ac:dyDescent="0.25">
      <c r="A1034"/>
      <c r="B1034"/>
      <c r="C1034"/>
      <c r="D1034"/>
      <c r="E1034" s="192"/>
      <c r="F1034"/>
      <c r="G1034" s="194"/>
      <c r="H1034"/>
      <c r="I1034" s="194"/>
      <c r="J1034"/>
      <c r="K1034" s="194"/>
      <c r="L1034" s="194"/>
      <c r="M1034"/>
    </row>
    <row r="1035" spans="1:13" x14ac:dyDescent="0.25">
      <c r="A1035"/>
      <c r="B1035"/>
      <c r="C1035"/>
      <c r="D1035"/>
      <c r="E1035" s="192"/>
      <c r="F1035"/>
      <c r="G1035" s="194"/>
      <c r="H1035"/>
      <c r="I1035" s="194"/>
      <c r="J1035"/>
      <c r="K1035" s="194"/>
      <c r="L1035" s="194"/>
      <c r="M1035"/>
    </row>
    <row r="1036" spans="1:13" x14ac:dyDescent="0.25">
      <c r="A1036"/>
      <c r="B1036"/>
      <c r="C1036"/>
      <c r="D1036"/>
      <c r="E1036" s="192"/>
      <c r="F1036"/>
      <c r="G1036" s="194"/>
      <c r="H1036"/>
      <c r="I1036" s="194"/>
      <c r="J1036"/>
      <c r="K1036" s="194"/>
      <c r="L1036" s="194"/>
      <c r="M1036"/>
    </row>
    <row r="1037" spans="1:13" x14ac:dyDescent="0.25">
      <c r="A1037"/>
      <c r="B1037"/>
      <c r="C1037"/>
      <c r="D1037"/>
      <c r="E1037" s="192"/>
      <c r="F1037"/>
      <c r="G1037" s="194"/>
      <c r="H1037"/>
      <c r="I1037" s="194"/>
      <c r="J1037"/>
      <c r="K1037" s="194"/>
      <c r="L1037" s="194"/>
      <c r="M1037"/>
    </row>
    <row r="1038" spans="1:13" x14ac:dyDescent="0.25">
      <c r="A1038"/>
      <c r="B1038"/>
      <c r="C1038"/>
      <c r="D1038"/>
      <c r="E1038" s="192"/>
      <c r="F1038"/>
      <c r="G1038" s="194"/>
      <c r="H1038"/>
      <c r="I1038" s="194"/>
      <c r="J1038"/>
      <c r="K1038" s="194"/>
      <c r="L1038" s="194"/>
      <c r="M1038"/>
    </row>
    <row r="1039" spans="1:13" x14ac:dyDescent="0.25">
      <c r="A1039"/>
      <c r="B1039"/>
      <c r="C1039"/>
      <c r="D1039"/>
      <c r="E1039" s="192"/>
      <c r="F1039"/>
      <c r="G1039" s="194"/>
      <c r="H1039"/>
      <c r="I1039" s="194"/>
      <c r="J1039"/>
      <c r="K1039" s="194"/>
      <c r="L1039" s="194"/>
      <c r="M1039"/>
    </row>
    <row r="1040" spans="1:13" x14ac:dyDescent="0.25">
      <c r="A1040"/>
      <c r="B1040"/>
      <c r="C1040"/>
      <c r="D1040"/>
      <c r="E1040" s="192"/>
      <c r="F1040"/>
      <c r="G1040" s="194"/>
      <c r="H1040"/>
      <c r="I1040" s="194"/>
      <c r="J1040"/>
      <c r="K1040" s="194"/>
      <c r="L1040" s="194"/>
      <c r="M1040"/>
    </row>
    <row r="1041" spans="1:13" x14ac:dyDescent="0.25">
      <c r="A1041"/>
      <c r="B1041"/>
      <c r="C1041"/>
      <c r="D1041"/>
      <c r="E1041" s="192"/>
      <c r="F1041"/>
      <c r="G1041" s="194"/>
      <c r="H1041"/>
      <c r="I1041" s="194"/>
      <c r="J1041"/>
      <c r="K1041" s="194"/>
      <c r="L1041" s="194"/>
      <c r="M1041"/>
    </row>
    <row r="1042" spans="1:13" x14ac:dyDescent="0.25">
      <c r="A1042"/>
      <c r="B1042"/>
      <c r="C1042"/>
      <c r="D1042"/>
      <c r="E1042" s="192"/>
      <c r="F1042"/>
      <c r="G1042" s="194"/>
      <c r="H1042"/>
      <c r="I1042" s="194"/>
      <c r="J1042"/>
      <c r="K1042" s="194"/>
      <c r="L1042" s="194"/>
      <c r="M1042"/>
    </row>
    <row r="1043" spans="1:13" x14ac:dyDescent="0.25">
      <c r="A1043"/>
      <c r="B1043"/>
      <c r="C1043"/>
      <c r="D1043"/>
      <c r="E1043" s="192"/>
      <c r="F1043"/>
      <c r="G1043" s="194"/>
      <c r="H1043"/>
      <c r="I1043" s="194"/>
      <c r="J1043"/>
      <c r="K1043" s="194"/>
      <c r="L1043" s="194"/>
      <c r="M1043"/>
    </row>
    <row r="1044" spans="1:13" x14ac:dyDescent="0.25">
      <c r="A1044"/>
      <c r="B1044"/>
      <c r="C1044"/>
      <c r="D1044"/>
      <c r="E1044" s="192"/>
      <c r="F1044"/>
      <c r="G1044" s="194"/>
      <c r="H1044"/>
      <c r="I1044" s="194"/>
      <c r="J1044"/>
      <c r="K1044" s="194"/>
      <c r="L1044" s="194"/>
      <c r="M1044"/>
    </row>
    <row r="1045" spans="1:13" x14ac:dyDescent="0.25">
      <c r="A1045"/>
      <c r="B1045"/>
      <c r="C1045"/>
      <c r="D1045"/>
      <c r="E1045" s="192"/>
      <c r="F1045"/>
      <c r="G1045" s="194"/>
      <c r="H1045"/>
      <c r="I1045" s="194"/>
      <c r="J1045"/>
      <c r="K1045" s="194"/>
      <c r="L1045" s="194"/>
      <c r="M1045"/>
    </row>
    <row r="1046" spans="1:13" x14ac:dyDescent="0.25">
      <c r="A1046"/>
      <c r="B1046"/>
      <c r="C1046"/>
      <c r="D1046"/>
      <c r="E1046" s="192"/>
      <c r="F1046"/>
      <c r="G1046" s="194"/>
      <c r="H1046"/>
      <c r="I1046" s="194"/>
      <c r="J1046"/>
      <c r="K1046" s="194"/>
      <c r="L1046" s="194"/>
      <c r="M1046"/>
    </row>
    <row r="1047" spans="1:13" x14ac:dyDescent="0.25">
      <c r="A1047"/>
      <c r="B1047"/>
      <c r="C1047"/>
      <c r="D1047"/>
      <c r="E1047" s="192"/>
      <c r="F1047"/>
      <c r="G1047" s="194"/>
      <c r="H1047"/>
      <c r="I1047" s="194"/>
      <c r="J1047"/>
      <c r="K1047" s="194"/>
      <c r="L1047" s="194"/>
      <c r="M1047"/>
    </row>
    <row r="1048" spans="1:13" x14ac:dyDescent="0.25">
      <c r="A1048"/>
      <c r="B1048"/>
      <c r="C1048"/>
      <c r="D1048"/>
      <c r="E1048" s="192"/>
      <c r="F1048"/>
      <c r="G1048" s="194"/>
      <c r="H1048"/>
      <c r="I1048" s="194"/>
      <c r="J1048"/>
      <c r="K1048" s="194"/>
      <c r="L1048" s="194"/>
      <c r="M1048"/>
    </row>
    <row r="1049" spans="1:13" x14ac:dyDescent="0.25">
      <c r="A1049"/>
      <c r="B1049"/>
      <c r="C1049"/>
      <c r="D1049"/>
      <c r="E1049" s="192"/>
      <c r="F1049"/>
      <c r="G1049" s="194"/>
      <c r="H1049"/>
      <c r="I1049" s="194"/>
      <c r="J1049"/>
      <c r="K1049" s="194"/>
      <c r="L1049" s="194"/>
      <c r="M1049"/>
    </row>
    <row r="1050" spans="1:13" x14ac:dyDescent="0.25">
      <c r="A1050"/>
      <c r="B1050"/>
      <c r="C1050"/>
      <c r="D1050"/>
      <c r="E1050" s="192"/>
      <c r="F1050"/>
      <c r="G1050" s="194"/>
      <c r="H1050"/>
      <c r="I1050" s="194"/>
      <c r="J1050"/>
      <c r="K1050" s="194"/>
      <c r="L1050" s="194"/>
      <c r="M1050"/>
    </row>
    <row r="1051" spans="1:13" x14ac:dyDescent="0.25">
      <c r="A1051"/>
      <c r="B1051"/>
      <c r="C1051"/>
      <c r="D1051"/>
      <c r="E1051" s="192"/>
      <c r="F1051"/>
      <c r="G1051" s="194"/>
      <c r="H1051"/>
      <c r="I1051" s="194"/>
      <c r="J1051"/>
      <c r="K1051" s="194"/>
      <c r="L1051" s="194"/>
      <c r="M1051"/>
    </row>
    <row r="1052" spans="1:13" x14ac:dyDescent="0.25">
      <c r="A1052"/>
      <c r="B1052"/>
      <c r="C1052"/>
      <c r="D1052"/>
      <c r="E1052" s="192"/>
      <c r="F1052"/>
      <c r="G1052" s="194"/>
      <c r="H1052"/>
      <c r="I1052" s="194"/>
      <c r="J1052"/>
      <c r="K1052" s="194"/>
      <c r="L1052" s="194"/>
      <c r="M1052"/>
    </row>
    <row r="1053" spans="1:13" x14ac:dyDescent="0.25">
      <c r="A1053"/>
      <c r="B1053"/>
      <c r="C1053"/>
      <c r="D1053"/>
      <c r="E1053" s="192"/>
      <c r="F1053"/>
      <c r="G1053" s="194"/>
      <c r="H1053"/>
      <c r="I1053" s="194"/>
      <c r="J1053"/>
      <c r="K1053" s="194"/>
      <c r="L1053" s="194"/>
      <c r="M1053"/>
    </row>
    <row r="1054" spans="1:13" x14ac:dyDescent="0.25">
      <c r="A1054"/>
      <c r="B1054"/>
      <c r="C1054"/>
      <c r="D1054"/>
      <c r="E1054" s="192"/>
      <c r="F1054"/>
      <c r="G1054" s="194"/>
      <c r="H1054"/>
      <c r="I1054" s="194"/>
      <c r="J1054"/>
      <c r="K1054" s="194"/>
      <c r="L1054" s="194"/>
      <c r="M1054"/>
    </row>
    <row r="1055" spans="1:13" x14ac:dyDescent="0.25">
      <c r="A1055"/>
      <c r="B1055"/>
      <c r="C1055"/>
      <c r="D1055"/>
      <c r="E1055" s="192"/>
      <c r="F1055"/>
      <c r="G1055" s="194"/>
      <c r="H1055"/>
      <c r="I1055" s="194"/>
      <c r="J1055"/>
      <c r="K1055" s="194"/>
      <c r="L1055" s="194"/>
      <c r="M1055"/>
    </row>
    <row r="1056" spans="1:13" x14ac:dyDescent="0.25">
      <c r="A1056"/>
      <c r="B1056"/>
      <c r="C1056"/>
      <c r="D1056"/>
      <c r="E1056" s="192"/>
      <c r="F1056"/>
      <c r="G1056" s="194"/>
      <c r="H1056"/>
      <c r="I1056" s="194"/>
      <c r="J1056"/>
      <c r="K1056" s="194"/>
      <c r="L1056" s="194"/>
      <c r="M1056"/>
    </row>
    <row r="1057" spans="1:13" x14ac:dyDescent="0.25">
      <c r="A1057"/>
      <c r="B1057"/>
      <c r="C1057"/>
      <c r="D1057"/>
      <c r="E1057" s="192"/>
      <c r="F1057"/>
      <c r="G1057" s="194"/>
      <c r="H1057"/>
      <c r="I1057" s="194"/>
      <c r="J1057"/>
      <c r="K1057" s="194"/>
      <c r="L1057" s="194"/>
      <c r="M1057"/>
    </row>
    <row r="1058" spans="1:13" x14ac:dyDescent="0.25">
      <c r="A1058"/>
      <c r="B1058"/>
      <c r="C1058"/>
      <c r="D1058"/>
      <c r="E1058" s="192"/>
      <c r="F1058"/>
      <c r="G1058" s="194"/>
      <c r="H1058"/>
      <c r="I1058" s="194"/>
      <c r="J1058"/>
      <c r="K1058" s="194"/>
      <c r="L1058" s="194"/>
      <c r="M1058"/>
    </row>
    <row r="1059" spans="1:13" x14ac:dyDescent="0.25">
      <c r="A1059"/>
      <c r="B1059"/>
      <c r="C1059"/>
      <c r="D1059"/>
      <c r="E1059" s="192"/>
      <c r="F1059"/>
      <c r="G1059" s="194"/>
      <c r="H1059"/>
      <c r="I1059" s="194"/>
      <c r="J1059"/>
      <c r="K1059" s="194"/>
      <c r="L1059" s="194"/>
      <c r="M1059"/>
    </row>
    <row r="1060" spans="1:13" x14ac:dyDescent="0.25">
      <c r="A1060"/>
      <c r="B1060"/>
      <c r="C1060"/>
      <c r="D1060"/>
      <c r="E1060" s="192"/>
      <c r="F1060"/>
      <c r="G1060" s="194"/>
      <c r="H1060"/>
      <c r="I1060" s="194"/>
      <c r="J1060"/>
      <c r="K1060" s="194"/>
      <c r="L1060" s="194"/>
      <c r="M1060"/>
    </row>
    <row r="1061" spans="1:13" x14ac:dyDescent="0.25">
      <c r="A1061"/>
      <c r="B1061"/>
      <c r="C1061"/>
      <c r="D1061"/>
      <c r="E1061" s="192"/>
      <c r="F1061"/>
      <c r="G1061" s="194"/>
      <c r="H1061"/>
      <c r="I1061" s="194"/>
      <c r="J1061"/>
      <c r="K1061" s="194"/>
      <c r="L1061" s="194"/>
      <c r="M1061"/>
    </row>
    <row r="1062" spans="1:13" x14ac:dyDescent="0.25">
      <c r="A1062"/>
      <c r="B1062"/>
      <c r="C1062"/>
      <c r="D1062"/>
      <c r="E1062" s="192"/>
      <c r="F1062"/>
      <c r="G1062" s="194"/>
      <c r="H1062"/>
      <c r="I1062" s="194"/>
      <c r="J1062"/>
      <c r="K1062" s="194"/>
      <c r="L1062" s="194"/>
      <c r="M1062"/>
    </row>
    <row r="1063" spans="1:13" x14ac:dyDescent="0.25">
      <c r="A1063"/>
      <c r="B1063"/>
      <c r="C1063"/>
      <c r="D1063"/>
      <c r="E1063" s="192"/>
      <c r="F1063"/>
      <c r="G1063" s="194"/>
      <c r="H1063"/>
      <c r="I1063" s="194"/>
      <c r="J1063"/>
      <c r="K1063" s="194"/>
      <c r="L1063" s="194"/>
      <c r="M1063"/>
    </row>
    <row r="1064" spans="1:13" x14ac:dyDescent="0.25">
      <c r="A1064"/>
      <c r="B1064"/>
      <c r="C1064"/>
      <c r="D1064"/>
      <c r="E1064" s="192"/>
      <c r="F1064"/>
      <c r="G1064" s="194"/>
      <c r="H1064"/>
      <c r="I1064" s="194"/>
      <c r="J1064"/>
      <c r="K1064" s="194"/>
      <c r="L1064" s="194"/>
      <c r="M1064"/>
    </row>
    <row r="1065" spans="1:13" x14ac:dyDescent="0.25">
      <c r="A1065"/>
      <c r="B1065"/>
      <c r="C1065"/>
      <c r="D1065"/>
      <c r="E1065" s="192"/>
      <c r="F1065"/>
      <c r="G1065" s="194"/>
      <c r="H1065"/>
      <c r="I1065" s="194"/>
      <c r="J1065"/>
      <c r="K1065" s="194"/>
      <c r="L1065" s="194"/>
      <c r="M1065"/>
    </row>
    <row r="1066" spans="1:13" x14ac:dyDescent="0.25">
      <c r="A1066"/>
      <c r="B1066"/>
      <c r="C1066"/>
      <c r="D1066"/>
      <c r="E1066" s="192"/>
      <c r="F1066"/>
      <c r="G1066" s="194"/>
      <c r="H1066"/>
      <c r="I1066" s="194"/>
      <c r="J1066"/>
      <c r="K1066" s="194"/>
      <c r="L1066" s="194"/>
      <c r="M1066"/>
    </row>
    <row r="1067" spans="1:13" x14ac:dyDescent="0.25">
      <c r="A1067"/>
      <c r="B1067"/>
      <c r="C1067"/>
      <c r="D1067"/>
      <c r="E1067" s="192"/>
      <c r="F1067"/>
      <c r="G1067" s="194"/>
      <c r="H1067"/>
      <c r="I1067" s="194"/>
      <c r="J1067"/>
      <c r="K1067" s="194"/>
      <c r="L1067" s="194"/>
      <c r="M1067"/>
    </row>
    <row r="1068" spans="1:13" x14ac:dyDescent="0.25">
      <c r="A1068"/>
      <c r="B1068"/>
      <c r="C1068"/>
      <c r="D1068"/>
      <c r="E1068" s="192"/>
      <c r="F1068"/>
      <c r="G1068" s="194"/>
      <c r="H1068"/>
      <c r="I1068" s="194"/>
      <c r="J1068"/>
      <c r="K1068" s="194"/>
      <c r="L1068" s="194"/>
      <c r="M1068"/>
    </row>
    <row r="1069" spans="1:13" x14ac:dyDescent="0.25">
      <c r="A1069"/>
      <c r="B1069"/>
      <c r="C1069"/>
      <c r="D1069"/>
      <c r="E1069" s="192"/>
      <c r="F1069"/>
      <c r="G1069" s="194"/>
      <c r="H1069"/>
      <c r="I1069" s="194"/>
      <c r="J1069"/>
      <c r="K1069" s="194"/>
      <c r="L1069" s="194"/>
      <c r="M1069"/>
    </row>
    <row r="1070" spans="1:13" x14ac:dyDescent="0.25">
      <c r="A1070"/>
      <c r="B1070"/>
      <c r="C1070"/>
      <c r="D1070"/>
      <c r="E1070" s="192"/>
      <c r="F1070"/>
      <c r="G1070" s="194"/>
      <c r="H1070"/>
      <c r="I1070" s="194"/>
      <c r="J1070"/>
      <c r="K1070" s="194"/>
      <c r="L1070" s="194"/>
      <c r="M1070"/>
    </row>
    <row r="1071" spans="1:13" x14ac:dyDescent="0.25">
      <c r="A1071"/>
      <c r="B1071"/>
      <c r="C1071"/>
      <c r="D1071"/>
      <c r="E1071" s="192"/>
      <c r="F1071"/>
      <c r="G1071" s="194"/>
      <c r="H1071"/>
      <c r="I1071" s="194"/>
      <c r="J1071"/>
      <c r="K1071" s="194"/>
      <c r="L1071" s="194"/>
      <c r="M1071"/>
    </row>
    <row r="1072" spans="1:13" x14ac:dyDescent="0.25">
      <c r="A1072"/>
      <c r="B1072"/>
      <c r="C1072"/>
      <c r="D1072"/>
      <c r="E1072" s="192"/>
      <c r="F1072"/>
      <c r="G1072" s="194"/>
      <c r="H1072"/>
      <c r="I1072" s="194"/>
      <c r="J1072"/>
      <c r="K1072" s="194"/>
      <c r="L1072" s="194"/>
      <c r="M1072"/>
    </row>
    <row r="1073" spans="1:13" x14ac:dyDescent="0.25">
      <c r="A1073"/>
      <c r="B1073"/>
      <c r="C1073"/>
      <c r="D1073"/>
      <c r="E1073" s="192"/>
      <c r="F1073"/>
      <c r="G1073" s="194"/>
      <c r="H1073"/>
      <c r="I1073" s="194"/>
      <c r="J1073"/>
      <c r="K1073" s="194"/>
      <c r="L1073" s="194"/>
      <c r="M1073"/>
    </row>
    <row r="1074" spans="1:13" x14ac:dyDescent="0.25">
      <c r="A1074"/>
      <c r="B1074"/>
      <c r="C1074"/>
      <c r="D1074"/>
      <c r="E1074" s="192"/>
      <c r="F1074"/>
      <c r="G1074" s="194"/>
      <c r="H1074"/>
      <c r="I1074" s="194"/>
      <c r="J1074"/>
      <c r="K1074" s="194"/>
      <c r="L1074" s="194"/>
      <c r="M1074"/>
    </row>
    <row r="1075" spans="1:13" x14ac:dyDescent="0.25">
      <c r="A1075"/>
      <c r="B1075"/>
      <c r="C1075"/>
      <c r="D1075"/>
      <c r="E1075" s="192"/>
      <c r="F1075"/>
      <c r="G1075" s="194"/>
      <c r="H1075"/>
      <c r="I1075" s="194"/>
      <c r="J1075"/>
      <c r="K1075" s="194"/>
      <c r="L1075" s="194"/>
      <c r="M1075"/>
    </row>
    <row r="1076" spans="1:13" x14ac:dyDescent="0.25">
      <c r="A1076"/>
      <c r="B1076"/>
      <c r="C1076"/>
      <c r="D1076"/>
      <c r="E1076" s="192"/>
      <c r="F1076"/>
      <c r="G1076" s="194"/>
      <c r="H1076"/>
      <c r="I1076" s="194"/>
      <c r="J1076"/>
      <c r="K1076" s="194"/>
      <c r="L1076" s="194"/>
      <c r="M1076"/>
    </row>
    <row r="1077" spans="1:13" x14ac:dyDescent="0.25">
      <c r="A1077"/>
      <c r="B1077"/>
      <c r="C1077"/>
      <c r="D1077"/>
      <c r="E1077" s="192"/>
      <c r="F1077"/>
      <c r="G1077" s="194"/>
      <c r="H1077"/>
      <c r="I1077" s="194"/>
      <c r="J1077"/>
      <c r="K1077" s="194"/>
      <c r="L1077" s="194"/>
      <c r="M1077"/>
    </row>
    <row r="1078" spans="1:13" x14ac:dyDescent="0.25">
      <c r="A1078"/>
      <c r="B1078"/>
      <c r="C1078"/>
      <c r="D1078"/>
      <c r="E1078" s="192"/>
      <c r="F1078"/>
      <c r="G1078" s="194"/>
      <c r="H1078"/>
      <c r="I1078" s="194"/>
      <c r="J1078"/>
      <c r="K1078" s="194"/>
      <c r="L1078" s="194"/>
      <c r="M1078"/>
    </row>
    <row r="1079" spans="1:13" x14ac:dyDescent="0.25">
      <c r="A1079"/>
      <c r="B1079"/>
      <c r="C1079"/>
      <c r="D1079"/>
      <c r="E1079" s="192"/>
      <c r="F1079"/>
      <c r="G1079" s="194"/>
      <c r="H1079"/>
      <c r="I1079" s="194"/>
      <c r="J1079"/>
      <c r="K1079" s="194"/>
      <c r="L1079" s="194"/>
      <c r="M1079"/>
    </row>
    <row r="1080" spans="1:13" x14ac:dyDescent="0.25">
      <c r="A1080"/>
      <c r="B1080"/>
      <c r="C1080"/>
      <c r="D1080"/>
      <c r="E1080" s="192"/>
      <c r="F1080"/>
      <c r="G1080" s="194"/>
      <c r="H1080"/>
      <c r="I1080" s="194"/>
      <c r="J1080"/>
      <c r="K1080" s="194"/>
      <c r="L1080" s="194"/>
      <c r="M1080"/>
    </row>
    <row r="1081" spans="1:13" x14ac:dyDescent="0.25">
      <c r="A1081"/>
      <c r="B1081"/>
      <c r="C1081"/>
      <c r="D1081"/>
      <c r="E1081" s="192"/>
      <c r="F1081"/>
      <c r="G1081" s="194"/>
      <c r="H1081"/>
      <c r="I1081" s="194"/>
      <c r="J1081"/>
      <c r="K1081" s="194"/>
      <c r="L1081" s="194"/>
      <c r="M1081"/>
    </row>
    <row r="1082" spans="1:13" x14ac:dyDescent="0.25">
      <c r="A1082"/>
      <c r="B1082"/>
      <c r="C1082"/>
      <c r="D1082"/>
      <c r="E1082" s="192"/>
      <c r="F1082"/>
      <c r="G1082" s="194"/>
      <c r="H1082"/>
      <c r="I1082" s="194"/>
      <c r="J1082"/>
      <c r="K1082" s="194"/>
      <c r="L1082" s="194"/>
      <c r="M1082"/>
    </row>
    <row r="1083" spans="1:13" x14ac:dyDescent="0.25">
      <c r="A1083"/>
      <c r="B1083"/>
      <c r="C1083"/>
      <c r="D1083"/>
      <c r="E1083" s="192"/>
      <c r="F1083"/>
      <c r="G1083" s="194"/>
      <c r="H1083"/>
      <c r="I1083" s="194"/>
      <c r="J1083"/>
      <c r="K1083" s="194"/>
      <c r="L1083" s="194"/>
      <c r="M1083"/>
    </row>
    <row r="1084" spans="1:13" x14ac:dyDescent="0.25">
      <c r="A1084"/>
      <c r="B1084"/>
      <c r="C1084"/>
      <c r="D1084"/>
      <c r="E1084" s="192"/>
      <c r="F1084"/>
      <c r="G1084" s="194"/>
      <c r="H1084"/>
      <c r="I1084" s="194"/>
      <c r="J1084"/>
      <c r="K1084" s="194"/>
      <c r="L1084" s="194"/>
      <c r="M1084"/>
    </row>
    <row r="1085" spans="1:13" x14ac:dyDescent="0.25">
      <c r="A1085"/>
      <c r="B1085"/>
      <c r="C1085"/>
      <c r="D1085"/>
      <c r="E1085" s="192"/>
      <c r="F1085"/>
      <c r="G1085" s="194"/>
      <c r="H1085"/>
      <c r="I1085" s="194"/>
      <c r="J1085"/>
      <c r="K1085" s="194"/>
      <c r="L1085" s="194"/>
      <c r="M1085"/>
    </row>
    <row r="1086" spans="1:13" x14ac:dyDescent="0.25">
      <c r="A1086"/>
      <c r="B1086"/>
      <c r="C1086"/>
      <c r="D1086"/>
      <c r="E1086" s="192"/>
      <c r="F1086"/>
      <c r="G1086" s="194"/>
      <c r="H1086"/>
      <c r="I1086" s="194"/>
      <c r="J1086"/>
      <c r="K1086" s="194"/>
      <c r="L1086" s="194"/>
      <c r="M1086"/>
    </row>
    <row r="1087" spans="1:13" x14ac:dyDescent="0.25">
      <c r="A1087"/>
      <c r="B1087"/>
      <c r="C1087"/>
      <c r="D1087"/>
      <c r="E1087" s="192"/>
      <c r="F1087"/>
      <c r="G1087" s="194"/>
      <c r="H1087"/>
      <c r="I1087" s="194"/>
      <c r="J1087"/>
      <c r="K1087" s="194"/>
      <c r="L1087" s="194"/>
      <c r="M1087"/>
    </row>
    <row r="1088" spans="1:13" x14ac:dyDescent="0.25">
      <c r="A1088"/>
      <c r="B1088"/>
      <c r="C1088"/>
      <c r="D1088"/>
      <c r="E1088" s="192"/>
      <c r="F1088"/>
      <c r="G1088" s="194"/>
      <c r="H1088"/>
      <c r="I1088" s="194"/>
      <c r="J1088"/>
      <c r="K1088" s="194"/>
      <c r="L1088" s="194"/>
      <c r="M1088"/>
    </row>
    <row r="1089" spans="1:13" x14ac:dyDescent="0.25">
      <c r="A1089"/>
      <c r="B1089"/>
      <c r="C1089"/>
      <c r="D1089"/>
      <c r="E1089" s="192"/>
      <c r="F1089"/>
      <c r="G1089" s="194"/>
      <c r="H1089"/>
      <c r="I1089" s="194"/>
      <c r="J1089"/>
      <c r="K1089" s="194"/>
      <c r="L1089" s="194"/>
      <c r="M1089"/>
    </row>
    <row r="1090" spans="1:13" x14ac:dyDescent="0.25">
      <c r="A1090"/>
      <c r="B1090"/>
      <c r="C1090"/>
      <c r="D1090"/>
      <c r="E1090" s="192"/>
      <c r="F1090"/>
      <c r="G1090" s="194"/>
      <c r="H1090"/>
      <c r="I1090" s="194"/>
      <c r="J1090"/>
      <c r="K1090" s="194"/>
      <c r="L1090" s="194"/>
      <c r="M1090"/>
    </row>
    <row r="1091" spans="1:13" x14ac:dyDescent="0.25">
      <c r="A1091"/>
      <c r="B1091"/>
      <c r="C1091"/>
      <c r="D1091"/>
      <c r="E1091" s="192"/>
      <c r="F1091"/>
      <c r="G1091" s="194"/>
      <c r="H1091"/>
      <c r="I1091" s="194"/>
      <c r="J1091"/>
      <c r="K1091" s="194"/>
      <c r="L1091" s="194"/>
      <c r="M1091"/>
    </row>
    <row r="1092" spans="1:13" x14ac:dyDescent="0.25">
      <c r="A1092"/>
      <c r="B1092"/>
      <c r="C1092"/>
      <c r="D1092"/>
      <c r="E1092" s="192"/>
      <c r="F1092"/>
      <c r="G1092" s="194"/>
      <c r="H1092"/>
      <c r="I1092" s="194"/>
      <c r="J1092"/>
      <c r="K1092" s="194"/>
      <c r="L1092" s="194"/>
      <c r="M1092"/>
    </row>
    <row r="1093" spans="1:13" x14ac:dyDescent="0.25">
      <c r="A1093"/>
      <c r="B1093"/>
      <c r="C1093"/>
      <c r="D1093"/>
      <c r="E1093" s="192"/>
      <c r="F1093"/>
      <c r="G1093" s="194"/>
      <c r="H1093"/>
      <c r="I1093" s="194"/>
      <c r="J1093"/>
      <c r="K1093" s="194"/>
      <c r="L1093" s="194"/>
      <c r="M1093"/>
    </row>
    <row r="1094" spans="1:13" x14ac:dyDescent="0.25">
      <c r="A1094"/>
      <c r="B1094"/>
      <c r="C1094"/>
      <c r="D1094"/>
      <c r="E1094" s="192"/>
      <c r="F1094"/>
      <c r="G1094" s="194"/>
      <c r="H1094"/>
      <c r="I1094" s="194"/>
      <c r="J1094"/>
      <c r="K1094" s="194"/>
      <c r="L1094" s="194"/>
      <c r="M1094"/>
    </row>
    <row r="1095" spans="1:13" x14ac:dyDescent="0.25">
      <c r="A1095"/>
      <c r="B1095"/>
      <c r="C1095"/>
      <c r="D1095"/>
      <c r="E1095" s="192"/>
      <c r="F1095"/>
      <c r="G1095" s="194"/>
      <c r="H1095"/>
      <c r="I1095" s="194"/>
      <c r="J1095"/>
      <c r="K1095" s="194"/>
      <c r="L1095" s="194"/>
      <c r="M1095"/>
    </row>
    <row r="1096" spans="1:13" x14ac:dyDescent="0.25">
      <c r="A1096"/>
      <c r="B1096"/>
      <c r="C1096"/>
      <c r="D1096"/>
      <c r="E1096" s="192"/>
      <c r="F1096"/>
      <c r="G1096" s="194"/>
      <c r="H1096"/>
      <c r="I1096" s="194"/>
      <c r="J1096"/>
      <c r="K1096" s="194"/>
      <c r="L1096" s="194"/>
      <c r="M1096"/>
    </row>
    <row r="1097" spans="1:13" x14ac:dyDescent="0.25">
      <c r="A1097"/>
      <c r="B1097"/>
      <c r="C1097"/>
      <c r="D1097"/>
      <c r="E1097" s="192"/>
      <c r="F1097"/>
      <c r="G1097" s="194"/>
      <c r="H1097"/>
      <c r="I1097" s="194"/>
      <c r="J1097"/>
      <c r="K1097" s="194"/>
      <c r="L1097" s="194"/>
      <c r="M1097"/>
    </row>
    <row r="1098" spans="1:13" x14ac:dyDescent="0.25">
      <c r="A1098"/>
      <c r="B1098"/>
      <c r="C1098"/>
      <c r="D1098"/>
      <c r="E1098" s="192"/>
      <c r="F1098"/>
      <c r="G1098" s="194"/>
      <c r="H1098"/>
      <c r="I1098" s="194"/>
      <c r="J1098"/>
      <c r="K1098" s="194"/>
      <c r="L1098" s="194"/>
      <c r="M1098"/>
    </row>
    <row r="1099" spans="1:13" x14ac:dyDescent="0.25">
      <c r="A1099"/>
      <c r="B1099"/>
      <c r="C1099"/>
      <c r="D1099"/>
      <c r="E1099" s="192"/>
      <c r="F1099"/>
      <c r="G1099" s="194"/>
      <c r="H1099"/>
      <c r="I1099" s="194"/>
      <c r="J1099"/>
      <c r="K1099" s="194"/>
      <c r="L1099" s="194"/>
      <c r="M1099"/>
    </row>
    <row r="1100" spans="1:13" x14ac:dyDescent="0.25">
      <c r="A1100"/>
      <c r="B1100"/>
      <c r="C1100"/>
      <c r="D1100"/>
      <c r="E1100" s="192"/>
      <c r="F1100"/>
      <c r="G1100" s="194"/>
      <c r="H1100"/>
      <c r="I1100" s="194"/>
      <c r="J1100"/>
      <c r="K1100" s="194"/>
      <c r="L1100" s="194"/>
      <c r="M1100"/>
    </row>
    <row r="1101" spans="1:13" x14ac:dyDescent="0.25">
      <c r="A1101"/>
      <c r="B1101"/>
      <c r="C1101"/>
      <c r="D1101"/>
      <c r="E1101" s="192"/>
      <c r="F1101"/>
      <c r="G1101" s="194"/>
      <c r="H1101"/>
      <c r="I1101" s="194"/>
      <c r="J1101"/>
      <c r="K1101" s="194"/>
      <c r="L1101" s="194"/>
      <c r="M1101"/>
    </row>
    <row r="1102" spans="1:13" x14ac:dyDescent="0.25">
      <c r="A1102"/>
      <c r="B1102"/>
      <c r="C1102"/>
      <c r="D1102"/>
      <c r="E1102" s="192"/>
      <c r="F1102"/>
      <c r="G1102" s="194"/>
      <c r="H1102"/>
      <c r="I1102" s="194"/>
      <c r="J1102"/>
      <c r="K1102" s="194"/>
      <c r="L1102" s="194"/>
      <c r="M1102"/>
    </row>
    <row r="1103" spans="1:13" x14ac:dyDescent="0.25">
      <c r="A1103"/>
      <c r="B1103"/>
      <c r="C1103"/>
      <c r="D1103"/>
      <c r="E1103" s="192"/>
      <c r="F1103"/>
      <c r="G1103" s="194"/>
      <c r="H1103"/>
      <c r="I1103" s="194"/>
      <c r="J1103"/>
      <c r="K1103" s="194"/>
      <c r="L1103" s="194"/>
      <c r="M1103"/>
    </row>
    <row r="1104" spans="1:13" x14ac:dyDescent="0.25">
      <c r="A1104"/>
      <c r="B1104"/>
      <c r="C1104"/>
      <c r="D1104"/>
      <c r="E1104" s="192"/>
      <c r="F1104"/>
      <c r="G1104" s="194"/>
      <c r="H1104"/>
      <c r="I1104" s="194"/>
      <c r="J1104"/>
      <c r="K1104" s="194"/>
      <c r="L1104" s="194"/>
      <c r="M1104"/>
    </row>
    <row r="1105" spans="1:13" x14ac:dyDescent="0.25">
      <c r="A1105"/>
      <c r="B1105"/>
      <c r="C1105"/>
      <c r="D1105"/>
      <c r="E1105" s="192"/>
      <c r="F1105"/>
      <c r="G1105" s="194"/>
      <c r="H1105"/>
      <c r="I1105" s="194"/>
      <c r="J1105"/>
      <c r="K1105" s="194"/>
      <c r="L1105" s="194"/>
      <c r="M1105"/>
    </row>
    <row r="1106" spans="1:13" x14ac:dyDescent="0.25">
      <c r="A1106"/>
      <c r="B1106"/>
      <c r="C1106"/>
      <c r="D1106"/>
      <c r="E1106" s="192"/>
      <c r="F1106"/>
      <c r="G1106" s="194"/>
      <c r="H1106"/>
      <c r="I1106" s="194"/>
      <c r="J1106"/>
      <c r="K1106" s="194"/>
      <c r="L1106" s="194"/>
      <c r="M1106"/>
    </row>
    <row r="1107" spans="1:13" x14ac:dyDescent="0.25">
      <c r="A1107"/>
      <c r="B1107"/>
      <c r="C1107"/>
      <c r="D1107"/>
      <c r="E1107" s="192"/>
      <c r="F1107"/>
      <c r="G1107" s="194"/>
      <c r="H1107"/>
      <c r="I1107" s="194"/>
      <c r="J1107"/>
      <c r="K1107" s="194"/>
      <c r="L1107" s="194"/>
      <c r="M1107"/>
    </row>
    <row r="1108" spans="1:13" x14ac:dyDescent="0.25">
      <c r="A1108"/>
      <c r="B1108"/>
      <c r="C1108"/>
      <c r="D1108"/>
      <c r="E1108" s="192"/>
      <c r="F1108"/>
      <c r="G1108" s="194"/>
      <c r="H1108"/>
      <c r="I1108" s="194"/>
      <c r="J1108"/>
      <c r="K1108" s="194"/>
      <c r="L1108" s="194"/>
      <c r="M1108"/>
    </row>
    <row r="1109" spans="1:13" x14ac:dyDescent="0.25">
      <c r="A1109"/>
      <c r="B1109"/>
      <c r="C1109"/>
      <c r="D1109"/>
      <c r="E1109" s="192"/>
      <c r="F1109"/>
      <c r="G1109" s="194"/>
      <c r="H1109"/>
      <c r="I1109" s="194"/>
      <c r="J1109"/>
      <c r="K1109" s="194"/>
      <c r="L1109" s="194"/>
      <c r="M1109"/>
    </row>
    <row r="1110" spans="1:13" x14ac:dyDescent="0.25">
      <c r="A1110"/>
      <c r="B1110"/>
      <c r="C1110"/>
      <c r="D1110"/>
      <c r="E1110" s="192"/>
      <c r="F1110"/>
      <c r="G1110" s="194"/>
      <c r="H1110"/>
      <c r="I1110" s="194"/>
      <c r="J1110"/>
      <c r="K1110" s="194"/>
      <c r="L1110" s="194"/>
      <c r="M1110"/>
    </row>
    <row r="1111" spans="1:13" x14ac:dyDescent="0.25">
      <c r="A1111"/>
      <c r="B1111"/>
      <c r="C1111"/>
      <c r="D1111"/>
      <c r="E1111" s="192"/>
      <c r="F1111"/>
      <c r="G1111" s="194"/>
      <c r="H1111"/>
      <c r="I1111" s="194"/>
      <c r="J1111"/>
      <c r="K1111" s="194"/>
      <c r="L1111" s="194"/>
      <c r="M1111"/>
    </row>
    <row r="1112" spans="1:13" x14ac:dyDescent="0.25">
      <c r="A1112"/>
      <c r="B1112"/>
      <c r="C1112"/>
      <c r="D1112"/>
      <c r="E1112" s="192"/>
      <c r="F1112"/>
      <c r="G1112" s="194"/>
      <c r="H1112"/>
      <c r="I1112" s="194"/>
      <c r="J1112"/>
      <c r="K1112" s="194"/>
      <c r="L1112" s="194"/>
      <c r="M1112"/>
    </row>
    <row r="1113" spans="1:13" x14ac:dyDescent="0.25">
      <c r="A1113"/>
      <c r="B1113"/>
      <c r="C1113"/>
      <c r="D1113"/>
      <c r="E1113" s="192"/>
      <c r="F1113"/>
      <c r="G1113" s="194"/>
      <c r="H1113"/>
      <c r="I1113" s="194"/>
      <c r="J1113"/>
      <c r="K1113" s="194"/>
      <c r="L1113" s="194"/>
      <c r="M1113"/>
    </row>
    <row r="1114" spans="1:13" x14ac:dyDescent="0.25">
      <c r="A1114"/>
      <c r="B1114"/>
      <c r="C1114"/>
      <c r="D1114"/>
      <c r="E1114" s="192"/>
      <c r="F1114"/>
      <c r="G1114" s="194"/>
      <c r="H1114"/>
      <c r="I1114" s="194"/>
      <c r="J1114"/>
      <c r="K1114" s="194"/>
      <c r="L1114" s="194"/>
      <c r="M1114"/>
    </row>
    <row r="1115" spans="1:13" x14ac:dyDescent="0.25">
      <c r="A1115"/>
      <c r="B1115"/>
      <c r="C1115"/>
      <c r="D1115"/>
      <c r="E1115" s="192"/>
      <c r="F1115"/>
      <c r="G1115" s="194"/>
      <c r="H1115"/>
      <c r="I1115" s="194"/>
      <c r="J1115"/>
      <c r="K1115" s="194"/>
      <c r="L1115" s="194"/>
      <c r="M1115"/>
    </row>
    <row r="1116" spans="1:13" x14ac:dyDescent="0.25">
      <c r="A1116"/>
      <c r="B1116"/>
      <c r="C1116"/>
      <c r="D1116"/>
      <c r="E1116" s="192"/>
      <c r="F1116"/>
      <c r="G1116" s="194"/>
      <c r="H1116"/>
      <c r="I1116" s="194"/>
      <c r="J1116"/>
      <c r="K1116" s="194"/>
      <c r="L1116" s="194"/>
      <c r="M1116"/>
    </row>
    <row r="1117" spans="1:13" x14ac:dyDescent="0.25">
      <c r="A1117"/>
      <c r="B1117"/>
      <c r="C1117"/>
      <c r="D1117"/>
      <c r="E1117" s="192"/>
      <c r="F1117"/>
      <c r="G1117" s="194"/>
      <c r="H1117"/>
      <c r="I1117" s="194"/>
      <c r="J1117"/>
      <c r="K1117" s="194"/>
      <c r="L1117" s="194"/>
      <c r="M1117"/>
    </row>
    <row r="1118" spans="1:13" x14ac:dyDescent="0.25">
      <c r="A1118"/>
      <c r="B1118"/>
      <c r="C1118"/>
      <c r="D1118"/>
      <c r="E1118" s="192"/>
      <c r="F1118"/>
      <c r="G1118" s="194"/>
      <c r="H1118"/>
      <c r="I1118" s="194"/>
      <c r="J1118"/>
      <c r="K1118" s="194"/>
      <c r="L1118" s="194"/>
      <c r="M1118"/>
    </row>
    <row r="1119" spans="1:13" x14ac:dyDescent="0.25">
      <c r="A1119"/>
      <c r="B1119"/>
      <c r="C1119"/>
      <c r="D1119"/>
      <c r="E1119" s="192"/>
      <c r="F1119"/>
      <c r="G1119" s="194"/>
      <c r="H1119"/>
      <c r="I1119" s="194"/>
      <c r="J1119"/>
      <c r="K1119" s="194"/>
      <c r="L1119" s="194"/>
      <c r="M1119"/>
    </row>
    <row r="1120" spans="1:13" x14ac:dyDescent="0.25">
      <c r="A1120"/>
      <c r="B1120"/>
      <c r="C1120"/>
      <c r="D1120"/>
      <c r="E1120" s="192"/>
      <c r="F1120"/>
      <c r="G1120" s="194"/>
      <c r="H1120"/>
      <c r="I1120" s="194"/>
      <c r="J1120"/>
      <c r="K1120" s="194"/>
      <c r="L1120" s="194"/>
      <c r="M1120"/>
    </row>
    <row r="1121" spans="1:13" x14ac:dyDescent="0.25">
      <c r="A1121"/>
      <c r="B1121"/>
      <c r="C1121"/>
      <c r="D1121"/>
      <c r="E1121" s="192"/>
      <c r="F1121"/>
      <c r="G1121" s="194"/>
      <c r="H1121"/>
      <c r="I1121" s="194"/>
      <c r="J1121"/>
      <c r="K1121" s="194"/>
      <c r="L1121" s="194"/>
      <c r="M1121"/>
    </row>
    <row r="1122" spans="1:13" x14ac:dyDescent="0.25">
      <c r="A1122"/>
      <c r="B1122"/>
      <c r="C1122"/>
      <c r="D1122"/>
      <c r="E1122" s="192"/>
      <c r="F1122"/>
      <c r="G1122" s="194"/>
      <c r="H1122"/>
      <c r="I1122" s="194"/>
      <c r="J1122"/>
      <c r="K1122" s="194"/>
      <c r="L1122" s="194"/>
      <c r="M1122"/>
    </row>
    <row r="1123" spans="1:13" x14ac:dyDescent="0.25">
      <c r="A1123"/>
      <c r="B1123"/>
      <c r="C1123"/>
      <c r="D1123"/>
      <c r="E1123" s="192"/>
      <c r="F1123"/>
      <c r="G1123" s="194"/>
      <c r="H1123"/>
      <c r="I1123" s="194"/>
      <c r="J1123"/>
      <c r="K1123" s="194"/>
      <c r="L1123" s="194"/>
      <c r="M1123"/>
    </row>
    <row r="1124" spans="1:13" x14ac:dyDescent="0.25">
      <c r="A1124"/>
      <c r="B1124"/>
      <c r="C1124"/>
      <c r="D1124"/>
      <c r="E1124" s="192"/>
      <c r="F1124"/>
      <c r="G1124" s="194"/>
      <c r="H1124"/>
      <c r="I1124" s="194"/>
      <c r="J1124"/>
      <c r="K1124" s="194"/>
      <c r="L1124" s="194"/>
      <c r="M1124"/>
    </row>
    <row r="1125" spans="1:13" x14ac:dyDescent="0.25">
      <c r="A1125"/>
      <c r="B1125"/>
      <c r="C1125"/>
      <c r="D1125"/>
      <c r="E1125" s="192"/>
      <c r="F1125"/>
      <c r="G1125" s="194"/>
      <c r="H1125"/>
      <c r="I1125" s="194"/>
      <c r="J1125"/>
      <c r="K1125" s="194"/>
      <c r="L1125" s="194"/>
      <c r="M1125"/>
    </row>
    <row r="1126" spans="1:13" x14ac:dyDescent="0.25">
      <c r="A1126"/>
      <c r="B1126"/>
      <c r="C1126"/>
      <c r="D1126"/>
      <c r="E1126" s="192"/>
      <c r="F1126"/>
      <c r="G1126" s="194"/>
      <c r="H1126"/>
      <c r="I1126" s="194"/>
      <c r="J1126"/>
      <c r="K1126" s="194"/>
      <c r="L1126" s="194"/>
      <c r="M1126"/>
    </row>
    <row r="1127" spans="1:13" x14ac:dyDescent="0.25">
      <c r="A1127"/>
      <c r="B1127"/>
      <c r="C1127"/>
      <c r="D1127"/>
      <c r="E1127" s="192"/>
      <c r="F1127"/>
      <c r="G1127" s="194"/>
      <c r="H1127"/>
      <c r="I1127" s="194"/>
      <c r="J1127"/>
      <c r="K1127" s="194"/>
      <c r="L1127" s="194"/>
      <c r="M1127"/>
    </row>
    <row r="1128" spans="1:13" x14ac:dyDescent="0.25">
      <c r="A1128"/>
      <c r="B1128"/>
      <c r="C1128"/>
      <c r="D1128"/>
      <c r="E1128" s="192"/>
      <c r="F1128"/>
      <c r="G1128" s="194"/>
      <c r="H1128"/>
      <c r="I1128" s="194"/>
      <c r="J1128"/>
      <c r="K1128" s="194"/>
      <c r="L1128" s="194"/>
      <c r="M1128"/>
    </row>
    <row r="1129" spans="1:13" x14ac:dyDescent="0.25">
      <c r="A1129"/>
      <c r="B1129"/>
      <c r="C1129"/>
      <c r="D1129"/>
      <c r="E1129" s="192"/>
      <c r="F1129"/>
      <c r="G1129" s="194"/>
      <c r="H1129"/>
      <c r="I1129" s="194"/>
      <c r="J1129"/>
      <c r="K1129" s="194"/>
      <c r="L1129" s="194"/>
      <c r="M1129"/>
    </row>
    <row r="1130" spans="1:13" x14ac:dyDescent="0.25">
      <c r="A1130"/>
      <c r="B1130"/>
      <c r="C1130"/>
      <c r="D1130"/>
      <c r="E1130" s="192"/>
      <c r="F1130"/>
      <c r="G1130" s="194"/>
      <c r="H1130"/>
      <c r="I1130" s="194"/>
      <c r="J1130"/>
      <c r="K1130" s="194"/>
      <c r="L1130" s="194"/>
      <c r="M1130"/>
    </row>
    <row r="1131" spans="1:13" x14ac:dyDescent="0.25">
      <c r="A1131"/>
      <c r="B1131"/>
      <c r="C1131"/>
      <c r="D1131"/>
      <c r="E1131" s="192"/>
      <c r="F1131"/>
      <c r="G1131" s="194"/>
      <c r="H1131"/>
      <c r="I1131" s="194"/>
      <c r="J1131"/>
      <c r="K1131" s="194"/>
      <c r="L1131" s="194"/>
      <c r="M1131"/>
    </row>
    <row r="1132" spans="1:13" x14ac:dyDescent="0.25">
      <c r="A1132"/>
      <c r="B1132"/>
      <c r="C1132"/>
      <c r="D1132"/>
      <c r="E1132" s="192"/>
      <c r="F1132"/>
      <c r="G1132" s="194"/>
      <c r="H1132"/>
      <c r="I1132" s="194"/>
      <c r="J1132"/>
      <c r="K1132" s="194"/>
      <c r="L1132" s="194"/>
      <c r="M1132"/>
    </row>
    <row r="1133" spans="1:13" x14ac:dyDescent="0.25">
      <c r="A1133"/>
      <c r="B1133"/>
      <c r="C1133"/>
      <c r="D1133"/>
      <c r="E1133" s="192"/>
      <c r="F1133"/>
      <c r="G1133" s="194"/>
      <c r="H1133"/>
      <c r="I1133" s="194"/>
      <c r="J1133"/>
      <c r="K1133" s="194"/>
      <c r="L1133" s="194"/>
      <c r="M1133"/>
    </row>
    <row r="1134" spans="1:13" x14ac:dyDescent="0.25">
      <c r="A1134"/>
      <c r="B1134"/>
      <c r="C1134"/>
      <c r="D1134"/>
      <c r="E1134" s="192"/>
      <c r="F1134"/>
      <c r="G1134" s="194"/>
      <c r="H1134"/>
      <c r="I1134" s="194"/>
      <c r="J1134"/>
      <c r="K1134" s="194"/>
      <c r="L1134" s="194"/>
      <c r="M1134"/>
    </row>
    <row r="1135" spans="1:13" x14ac:dyDescent="0.25">
      <c r="A1135"/>
      <c r="B1135"/>
      <c r="C1135"/>
      <c r="D1135"/>
      <c r="E1135" s="192"/>
      <c r="F1135"/>
      <c r="G1135" s="194"/>
      <c r="H1135"/>
      <c r="I1135" s="194"/>
      <c r="J1135"/>
      <c r="K1135" s="194"/>
      <c r="L1135" s="194"/>
      <c r="M1135"/>
    </row>
    <row r="1136" spans="1:13" x14ac:dyDescent="0.25">
      <c r="A1136"/>
      <c r="B1136"/>
      <c r="C1136"/>
      <c r="D1136"/>
      <c r="E1136" s="192"/>
      <c r="F1136"/>
      <c r="G1136" s="194"/>
      <c r="H1136"/>
      <c r="I1136" s="194"/>
      <c r="J1136"/>
      <c r="K1136" s="194"/>
      <c r="L1136" s="194"/>
      <c r="M1136"/>
    </row>
    <row r="1137" spans="1:13" x14ac:dyDescent="0.25">
      <c r="A1137"/>
      <c r="B1137"/>
      <c r="C1137"/>
      <c r="D1137"/>
      <c r="E1137" s="192"/>
      <c r="F1137"/>
      <c r="G1137" s="194"/>
      <c r="H1137"/>
      <c r="I1137" s="194"/>
      <c r="J1137"/>
      <c r="K1137" s="194"/>
      <c r="L1137" s="194"/>
      <c r="M1137"/>
    </row>
    <row r="1138" spans="1:13" x14ac:dyDescent="0.25">
      <c r="A1138"/>
      <c r="B1138"/>
      <c r="C1138"/>
      <c r="D1138"/>
      <c r="E1138" s="192"/>
      <c r="F1138"/>
      <c r="G1138" s="194"/>
      <c r="H1138"/>
      <c r="I1138" s="194"/>
      <c r="J1138"/>
      <c r="K1138" s="194"/>
      <c r="L1138" s="194"/>
      <c r="M1138"/>
    </row>
    <row r="1139" spans="1:13" x14ac:dyDescent="0.25">
      <c r="A1139"/>
      <c r="B1139"/>
      <c r="C1139"/>
      <c r="D1139"/>
      <c r="E1139" s="192"/>
      <c r="F1139"/>
      <c r="G1139" s="194"/>
      <c r="H1139"/>
      <c r="I1139" s="194"/>
      <c r="J1139"/>
      <c r="K1139" s="194"/>
      <c r="L1139" s="194"/>
      <c r="M1139"/>
    </row>
    <row r="1140" spans="1:13" x14ac:dyDescent="0.25">
      <c r="A1140"/>
      <c r="B1140"/>
      <c r="C1140"/>
      <c r="D1140"/>
      <c r="E1140" s="192"/>
      <c r="F1140"/>
      <c r="G1140" s="194"/>
      <c r="H1140"/>
      <c r="I1140" s="194"/>
      <c r="J1140"/>
      <c r="K1140" s="194"/>
      <c r="L1140" s="194"/>
      <c r="M1140"/>
    </row>
    <row r="1141" spans="1:13" x14ac:dyDescent="0.25">
      <c r="A1141"/>
      <c r="B1141"/>
      <c r="C1141"/>
      <c r="D1141"/>
      <c r="E1141" s="192"/>
      <c r="F1141"/>
      <c r="G1141" s="194"/>
      <c r="H1141"/>
      <c r="I1141" s="194"/>
      <c r="J1141"/>
      <c r="K1141" s="194"/>
      <c r="L1141" s="194"/>
      <c r="M1141"/>
    </row>
    <row r="1142" spans="1:13" x14ac:dyDescent="0.25">
      <c r="A1142"/>
      <c r="B1142"/>
      <c r="C1142"/>
      <c r="D1142"/>
      <c r="E1142" s="192"/>
      <c r="F1142"/>
      <c r="G1142" s="194"/>
      <c r="H1142"/>
      <c r="I1142" s="194"/>
      <c r="J1142"/>
      <c r="K1142" s="194"/>
      <c r="L1142" s="194"/>
      <c r="M1142"/>
    </row>
    <row r="1143" spans="1:13" x14ac:dyDescent="0.25">
      <c r="A1143"/>
      <c r="B1143"/>
      <c r="C1143"/>
      <c r="D1143"/>
      <c r="E1143" s="192"/>
      <c r="F1143"/>
      <c r="G1143" s="194"/>
      <c r="H1143"/>
      <c r="I1143" s="194"/>
      <c r="J1143"/>
      <c r="K1143" s="194"/>
      <c r="L1143" s="194"/>
      <c r="M1143"/>
    </row>
    <row r="1144" spans="1:13" x14ac:dyDescent="0.25">
      <c r="A1144"/>
      <c r="B1144"/>
      <c r="C1144"/>
      <c r="D1144"/>
      <c r="E1144" s="192"/>
      <c r="F1144"/>
      <c r="G1144" s="194"/>
      <c r="H1144"/>
      <c r="I1144" s="194"/>
      <c r="J1144"/>
      <c r="K1144" s="194"/>
      <c r="L1144" s="194"/>
      <c r="M1144"/>
    </row>
    <row r="1145" spans="1:13" x14ac:dyDescent="0.25">
      <c r="A1145"/>
      <c r="B1145"/>
      <c r="C1145"/>
      <c r="D1145"/>
      <c r="E1145" s="192"/>
      <c r="F1145"/>
      <c r="G1145" s="194"/>
      <c r="H1145"/>
      <c r="I1145" s="194"/>
      <c r="J1145"/>
      <c r="K1145" s="194"/>
      <c r="L1145" s="194"/>
      <c r="M1145"/>
    </row>
    <row r="1146" spans="1:13" x14ac:dyDescent="0.25">
      <c r="A1146"/>
      <c r="B1146"/>
      <c r="C1146"/>
      <c r="D1146"/>
      <c r="E1146" s="192"/>
      <c r="F1146"/>
      <c r="G1146" s="194"/>
      <c r="H1146"/>
      <c r="I1146" s="194"/>
      <c r="J1146"/>
      <c r="K1146" s="194"/>
      <c r="L1146" s="194"/>
      <c r="M1146"/>
    </row>
    <row r="1147" spans="1:13" x14ac:dyDescent="0.25">
      <c r="A1147"/>
      <c r="B1147"/>
      <c r="C1147"/>
      <c r="D1147"/>
      <c r="E1147" s="192"/>
      <c r="F1147"/>
      <c r="G1147" s="194"/>
      <c r="H1147"/>
      <c r="I1147" s="194"/>
      <c r="J1147"/>
      <c r="K1147" s="194"/>
      <c r="L1147" s="194"/>
      <c r="M1147"/>
    </row>
    <row r="1148" spans="1:13" x14ac:dyDescent="0.25">
      <c r="A1148"/>
      <c r="B1148"/>
      <c r="C1148"/>
      <c r="D1148"/>
      <c r="E1148" s="192"/>
      <c r="F1148"/>
      <c r="G1148" s="194"/>
      <c r="H1148"/>
      <c r="I1148" s="194"/>
      <c r="J1148"/>
      <c r="K1148" s="194"/>
      <c r="L1148" s="194"/>
      <c r="M1148"/>
    </row>
    <row r="1149" spans="1:13" x14ac:dyDescent="0.25">
      <c r="A1149"/>
      <c r="B1149"/>
      <c r="C1149"/>
      <c r="D1149"/>
      <c r="E1149" s="192"/>
      <c r="F1149"/>
      <c r="G1149" s="194"/>
      <c r="H1149"/>
      <c r="I1149" s="194"/>
      <c r="J1149"/>
      <c r="K1149" s="194"/>
      <c r="L1149" s="194"/>
      <c r="M1149"/>
    </row>
    <row r="1150" spans="1:13" x14ac:dyDescent="0.25">
      <c r="A1150"/>
      <c r="B1150"/>
      <c r="C1150"/>
      <c r="D1150"/>
      <c r="E1150" s="192"/>
      <c r="F1150"/>
      <c r="G1150" s="194"/>
      <c r="H1150"/>
      <c r="I1150" s="194"/>
      <c r="J1150"/>
      <c r="K1150" s="194"/>
      <c r="L1150" s="194"/>
      <c r="M1150"/>
    </row>
    <row r="1151" spans="1:13" x14ac:dyDescent="0.25">
      <c r="A1151"/>
      <c r="B1151"/>
      <c r="C1151"/>
      <c r="D1151"/>
      <c r="E1151" s="192"/>
      <c r="F1151"/>
      <c r="G1151" s="194"/>
      <c r="H1151"/>
      <c r="I1151" s="194"/>
      <c r="J1151"/>
      <c r="K1151" s="194"/>
      <c r="L1151" s="194"/>
      <c r="M1151"/>
    </row>
    <row r="1152" spans="1:13" x14ac:dyDescent="0.25">
      <c r="A1152"/>
      <c r="B1152"/>
      <c r="C1152"/>
      <c r="D1152"/>
      <c r="E1152" s="192"/>
      <c r="F1152"/>
      <c r="G1152" s="194"/>
      <c r="H1152"/>
      <c r="I1152" s="194"/>
      <c r="J1152"/>
      <c r="K1152" s="194"/>
      <c r="L1152" s="194"/>
      <c r="M1152"/>
    </row>
    <row r="1153" spans="1:13" x14ac:dyDescent="0.25">
      <c r="A1153"/>
      <c r="B1153"/>
      <c r="C1153"/>
      <c r="D1153"/>
      <c r="E1153" s="192"/>
      <c r="F1153"/>
      <c r="G1153" s="194"/>
      <c r="H1153"/>
      <c r="I1153" s="194"/>
      <c r="J1153"/>
      <c r="K1153" s="194"/>
      <c r="L1153" s="194"/>
      <c r="M1153"/>
    </row>
    <row r="1154" spans="1:13" x14ac:dyDescent="0.25">
      <c r="A1154"/>
      <c r="B1154"/>
      <c r="C1154"/>
      <c r="D1154"/>
      <c r="E1154" s="192"/>
      <c r="F1154"/>
      <c r="G1154" s="194"/>
      <c r="H1154"/>
      <c r="I1154" s="194"/>
      <c r="J1154"/>
      <c r="K1154" s="194"/>
      <c r="L1154" s="194"/>
      <c r="M1154"/>
    </row>
    <row r="1155" spans="1:13" x14ac:dyDescent="0.25">
      <c r="A1155"/>
      <c r="B1155"/>
      <c r="C1155"/>
      <c r="D1155"/>
      <c r="E1155" s="192"/>
      <c r="F1155"/>
      <c r="G1155" s="194"/>
      <c r="H1155"/>
      <c r="I1155" s="194"/>
      <c r="J1155"/>
      <c r="K1155" s="194"/>
      <c r="L1155" s="194"/>
      <c r="M1155"/>
    </row>
    <row r="1156" spans="1:13" x14ac:dyDescent="0.25">
      <c r="A1156"/>
      <c r="B1156"/>
      <c r="C1156"/>
      <c r="D1156"/>
      <c r="E1156" s="192"/>
      <c r="F1156"/>
      <c r="G1156" s="194"/>
      <c r="H1156"/>
      <c r="I1156" s="194"/>
      <c r="J1156"/>
      <c r="K1156" s="194"/>
      <c r="L1156" s="194"/>
      <c r="M1156"/>
    </row>
    <row r="1157" spans="1:13" x14ac:dyDescent="0.25">
      <c r="A1157"/>
      <c r="B1157"/>
      <c r="C1157"/>
      <c r="D1157"/>
      <c r="E1157" s="192"/>
      <c r="F1157"/>
      <c r="G1157" s="194"/>
      <c r="H1157"/>
      <c r="I1157" s="194"/>
      <c r="J1157"/>
      <c r="K1157" s="194"/>
      <c r="L1157" s="194"/>
      <c r="M1157"/>
    </row>
    <row r="1158" spans="1:13" x14ac:dyDescent="0.25">
      <c r="A1158"/>
      <c r="B1158"/>
      <c r="C1158"/>
      <c r="D1158"/>
      <c r="E1158" s="192"/>
      <c r="F1158"/>
      <c r="G1158" s="194"/>
      <c r="H1158"/>
      <c r="I1158" s="194"/>
      <c r="J1158"/>
      <c r="K1158" s="194"/>
      <c r="L1158" s="194"/>
      <c r="M1158"/>
    </row>
    <row r="1159" spans="1:13" x14ac:dyDescent="0.25">
      <c r="A1159"/>
      <c r="B1159"/>
      <c r="C1159"/>
      <c r="D1159"/>
      <c r="E1159" s="192"/>
      <c r="F1159"/>
      <c r="G1159" s="194"/>
      <c r="H1159"/>
      <c r="I1159" s="194"/>
      <c r="J1159"/>
      <c r="K1159" s="194"/>
      <c r="L1159" s="194"/>
      <c r="M1159"/>
    </row>
    <row r="1160" spans="1:13" x14ac:dyDescent="0.25">
      <c r="A1160"/>
      <c r="B1160"/>
      <c r="C1160"/>
      <c r="D1160"/>
      <c r="E1160" s="192"/>
      <c r="F1160"/>
      <c r="G1160" s="194"/>
      <c r="H1160"/>
      <c r="I1160" s="194"/>
      <c r="J1160"/>
      <c r="K1160" s="194"/>
      <c r="L1160" s="194"/>
      <c r="M1160"/>
    </row>
    <row r="1161" spans="1:13" x14ac:dyDescent="0.25">
      <c r="A1161"/>
      <c r="B1161"/>
      <c r="C1161"/>
      <c r="D1161"/>
      <c r="E1161" s="192"/>
      <c r="F1161"/>
      <c r="G1161" s="194"/>
      <c r="H1161"/>
      <c r="I1161" s="194"/>
      <c r="J1161"/>
      <c r="K1161" s="194"/>
      <c r="L1161" s="194"/>
      <c r="M1161"/>
    </row>
    <row r="1162" spans="1:13" x14ac:dyDescent="0.25">
      <c r="A1162"/>
      <c r="B1162"/>
      <c r="C1162"/>
      <c r="D1162"/>
      <c r="E1162" s="192"/>
      <c r="F1162"/>
      <c r="G1162" s="194"/>
      <c r="H1162"/>
      <c r="I1162" s="194"/>
      <c r="J1162"/>
      <c r="K1162" s="194"/>
      <c r="L1162" s="194"/>
      <c r="M1162"/>
    </row>
    <row r="1163" spans="1:13" x14ac:dyDescent="0.25">
      <c r="A1163"/>
      <c r="B1163"/>
      <c r="C1163"/>
      <c r="D1163"/>
      <c r="E1163" s="192"/>
      <c r="F1163"/>
      <c r="G1163" s="194"/>
      <c r="H1163"/>
      <c r="I1163" s="194"/>
      <c r="J1163"/>
      <c r="K1163" s="194"/>
      <c r="L1163" s="194"/>
      <c r="M1163"/>
    </row>
    <row r="1164" spans="1:13" x14ac:dyDescent="0.25">
      <c r="A1164"/>
      <c r="B1164"/>
      <c r="C1164"/>
      <c r="D1164"/>
      <c r="E1164" s="192"/>
      <c r="F1164"/>
      <c r="G1164" s="194"/>
      <c r="H1164"/>
      <c r="I1164" s="194"/>
      <c r="J1164"/>
      <c r="K1164" s="194"/>
      <c r="L1164" s="194"/>
      <c r="M1164"/>
    </row>
    <row r="1165" spans="1:13" x14ac:dyDescent="0.25">
      <c r="A1165"/>
      <c r="B1165"/>
      <c r="C1165"/>
      <c r="D1165"/>
      <c r="E1165" s="192"/>
      <c r="F1165"/>
      <c r="G1165" s="194"/>
      <c r="H1165"/>
      <c r="I1165" s="194"/>
      <c r="J1165"/>
      <c r="K1165" s="194"/>
      <c r="L1165" s="194"/>
      <c r="M1165"/>
    </row>
    <row r="1166" spans="1:13" x14ac:dyDescent="0.25">
      <c r="A1166"/>
      <c r="B1166"/>
      <c r="C1166"/>
      <c r="D1166"/>
      <c r="E1166" s="192"/>
      <c r="F1166"/>
      <c r="G1166" s="194"/>
      <c r="H1166"/>
      <c r="I1166" s="194"/>
      <c r="J1166"/>
      <c r="K1166" s="194"/>
      <c r="L1166" s="194"/>
      <c r="M1166"/>
    </row>
    <row r="1167" spans="1:13" x14ac:dyDescent="0.25">
      <c r="A1167"/>
      <c r="B1167"/>
      <c r="C1167"/>
      <c r="D1167"/>
      <c r="E1167" s="192"/>
      <c r="F1167"/>
      <c r="G1167" s="194"/>
      <c r="H1167"/>
      <c r="I1167" s="194"/>
      <c r="J1167"/>
      <c r="K1167" s="194"/>
      <c r="L1167" s="194"/>
      <c r="M1167"/>
    </row>
    <row r="1168" spans="1:13" x14ac:dyDescent="0.25">
      <c r="A1168"/>
      <c r="B1168"/>
      <c r="C1168"/>
      <c r="D1168"/>
      <c r="E1168" s="192"/>
      <c r="F1168"/>
      <c r="G1168" s="194"/>
      <c r="H1168"/>
      <c r="I1168" s="194"/>
      <c r="J1168"/>
      <c r="K1168" s="194"/>
      <c r="L1168" s="194"/>
      <c r="M1168"/>
    </row>
    <row r="1169" spans="1:13" x14ac:dyDescent="0.25">
      <c r="A1169"/>
      <c r="B1169"/>
      <c r="C1169"/>
      <c r="D1169"/>
      <c r="E1169" s="192"/>
      <c r="F1169"/>
      <c r="G1169" s="194"/>
      <c r="H1169"/>
      <c r="I1169" s="194"/>
      <c r="J1169"/>
      <c r="K1169" s="194"/>
      <c r="L1169" s="194"/>
      <c r="M1169"/>
    </row>
    <row r="1170" spans="1:13" x14ac:dyDescent="0.25">
      <c r="A1170"/>
      <c r="B1170"/>
      <c r="C1170"/>
      <c r="D1170"/>
      <c r="E1170" s="192"/>
      <c r="F1170"/>
      <c r="G1170" s="194"/>
      <c r="H1170"/>
      <c r="I1170" s="194"/>
      <c r="J1170"/>
      <c r="K1170" s="194"/>
      <c r="L1170" s="194"/>
      <c r="M1170"/>
    </row>
    <row r="1171" spans="1:13" x14ac:dyDescent="0.25">
      <c r="A1171"/>
      <c r="B1171"/>
      <c r="C1171"/>
      <c r="D1171"/>
      <c r="E1171" s="192"/>
      <c r="F1171"/>
      <c r="G1171" s="194"/>
      <c r="H1171"/>
      <c r="I1171" s="194"/>
      <c r="J1171"/>
      <c r="K1171" s="194"/>
      <c r="L1171" s="194"/>
      <c r="M1171"/>
    </row>
    <row r="1172" spans="1:13" x14ac:dyDescent="0.25">
      <c r="A1172"/>
      <c r="B1172"/>
      <c r="C1172"/>
      <c r="D1172"/>
      <c r="E1172" s="192"/>
      <c r="F1172"/>
      <c r="G1172" s="194"/>
      <c r="H1172"/>
      <c r="I1172" s="194"/>
      <c r="J1172"/>
      <c r="K1172" s="194"/>
      <c r="L1172" s="194"/>
      <c r="M1172"/>
    </row>
    <row r="1173" spans="1:13" x14ac:dyDescent="0.25">
      <c r="A1173"/>
      <c r="B1173"/>
      <c r="C1173"/>
      <c r="D1173"/>
      <c r="E1173" s="192"/>
      <c r="F1173"/>
      <c r="G1173" s="194"/>
      <c r="H1173"/>
      <c r="I1173" s="194"/>
      <c r="J1173"/>
      <c r="K1173" s="194"/>
      <c r="L1173" s="194"/>
      <c r="M1173"/>
    </row>
    <row r="1174" spans="1:13" x14ac:dyDescent="0.25">
      <c r="A1174"/>
      <c r="B1174"/>
      <c r="C1174"/>
      <c r="D1174"/>
      <c r="E1174" s="192"/>
      <c r="F1174"/>
      <c r="G1174" s="194"/>
      <c r="H1174"/>
      <c r="I1174" s="194"/>
      <c r="J1174"/>
      <c r="K1174" s="194"/>
      <c r="L1174" s="194"/>
      <c r="M1174"/>
    </row>
    <row r="1175" spans="1:13" x14ac:dyDescent="0.25">
      <c r="A1175"/>
      <c r="B1175"/>
      <c r="C1175"/>
      <c r="D1175"/>
      <c r="E1175" s="192"/>
      <c r="F1175"/>
      <c r="G1175" s="194"/>
      <c r="H1175"/>
      <c r="I1175" s="194"/>
      <c r="J1175"/>
      <c r="K1175" s="194"/>
      <c r="L1175" s="194"/>
      <c r="M1175"/>
    </row>
    <row r="1176" spans="1:13" x14ac:dyDescent="0.25">
      <c r="A1176"/>
      <c r="B1176"/>
      <c r="C1176"/>
      <c r="D1176"/>
      <c r="E1176" s="192"/>
      <c r="F1176"/>
      <c r="G1176" s="194"/>
      <c r="H1176"/>
      <c r="I1176" s="194"/>
      <c r="J1176"/>
      <c r="K1176" s="194"/>
      <c r="L1176" s="194"/>
      <c r="M1176"/>
    </row>
    <row r="1177" spans="1:13" x14ac:dyDescent="0.25">
      <c r="A1177"/>
      <c r="B1177"/>
      <c r="C1177"/>
      <c r="D1177"/>
      <c r="E1177" s="192"/>
      <c r="F1177"/>
      <c r="G1177" s="194"/>
      <c r="H1177"/>
      <c r="I1177" s="194"/>
      <c r="J1177"/>
      <c r="K1177" s="194"/>
      <c r="L1177" s="194"/>
      <c r="M1177"/>
    </row>
    <row r="1178" spans="1:13" x14ac:dyDescent="0.25">
      <c r="A1178"/>
      <c r="B1178"/>
      <c r="C1178"/>
      <c r="D1178"/>
      <c r="E1178" s="192"/>
      <c r="F1178"/>
      <c r="G1178" s="194"/>
      <c r="H1178"/>
      <c r="I1178" s="194"/>
      <c r="J1178"/>
      <c r="K1178" s="194"/>
      <c r="L1178" s="194"/>
      <c r="M1178"/>
    </row>
    <row r="1179" spans="1:13" x14ac:dyDescent="0.25">
      <c r="A1179"/>
      <c r="B1179"/>
      <c r="C1179"/>
      <c r="D1179"/>
      <c r="E1179" s="192"/>
      <c r="F1179"/>
      <c r="G1179" s="194"/>
      <c r="H1179"/>
      <c r="I1179" s="194"/>
      <c r="J1179"/>
      <c r="K1179" s="194"/>
      <c r="L1179" s="194"/>
      <c r="M1179"/>
    </row>
    <row r="1180" spans="1:13" x14ac:dyDescent="0.25">
      <c r="A1180"/>
      <c r="B1180"/>
      <c r="C1180"/>
      <c r="D1180"/>
      <c r="E1180" s="192"/>
      <c r="F1180"/>
      <c r="G1180" s="194"/>
      <c r="H1180"/>
      <c r="I1180" s="194"/>
      <c r="J1180"/>
      <c r="K1180" s="194"/>
      <c r="L1180" s="194"/>
      <c r="M1180"/>
    </row>
    <row r="1181" spans="1:13" x14ac:dyDescent="0.25">
      <c r="A1181"/>
      <c r="B1181"/>
      <c r="C1181"/>
      <c r="D1181"/>
      <c r="E1181" s="192"/>
      <c r="F1181"/>
      <c r="G1181" s="194"/>
      <c r="H1181"/>
      <c r="I1181" s="194"/>
      <c r="J1181"/>
      <c r="K1181" s="194"/>
      <c r="L1181" s="194"/>
      <c r="M1181"/>
    </row>
    <row r="1182" spans="1:13" x14ac:dyDescent="0.25">
      <c r="A1182"/>
      <c r="B1182"/>
      <c r="C1182"/>
      <c r="D1182"/>
      <c r="E1182" s="192"/>
      <c r="F1182"/>
      <c r="G1182" s="194"/>
      <c r="H1182"/>
      <c r="I1182" s="194"/>
      <c r="J1182"/>
      <c r="K1182" s="194"/>
      <c r="L1182" s="194"/>
      <c r="M1182"/>
    </row>
    <row r="1183" spans="1:13" x14ac:dyDescent="0.25">
      <c r="A1183"/>
      <c r="B1183"/>
      <c r="C1183"/>
      <c r="D1183"/>
      <c r="E1183" s="192"/>
      <c r="F1183"/>
      <c r="G1183" s="194"/>
      <c r="H1183"/>
      <c r="I1183" s="194"/>
      <c r="J1183"/>
      <c r="K1183" s="194"/>
      <c r="L1183" s="194"/>
      <c r="M1183"/>
    </row>
    <row r="1184" spans="1:13" x14ac:dyDescent="0.25">
      <c r="A1184"/>
      <c r="B1184"/>
      <c r="C1184"/>
      <c r="D1184"/>
      <c r="E1184" s="192"/>
      <c r="F1184"/>
      <c r="G1184" s="194"/>
      <c r="H1184"/>
      <c r="I1184" s="194"/>
      <c r="J1184"/>
      <c r="K1184" s="194"/>
      <c r="L1184" s="194"/>
      <c r="M1184"/>
    </row>
    <row r="1185" spans="1:13" x14ac:dyDescent="0.25">
      <c r="A1185"/>
      <c r="B1185"/>
      <c r="C1185"/>
      <c r="D1185"/>
      <c r="E1185" s="192"/>
      <c r="F1185"/>
      <c r="G1185" s="194"/>
      <c r="H1185"/>
      <c r="I1185" s="194"/>
      <c r="J1185"/>
      <c r="K1185" s="194"/>
      <c r="L1185" s="194"/>
      <c r="M1185"/>
    </row>
    <row r="1186" spans="1:13" x14ac:dyDescent="0.25">
      <c r="A1186"/>
      <c r="B1186"/>
      <c r="C1186"/>
      <c r="D1186"/>
      <c r="E1186" s="192"/>
      <c r="F1186"/>
      <c r="G1186" s="194"/>
      <c r="H1186"/>
      <c r="I1186" s="194"/>
      <c r="J1186"/>
      <c r="K1186" s="194"/>
      <c r="L1186" s="194"/>
      <c r="M1186"/>
    </row>
    <row r="1187" spans="1:13" x14ac:dyDescent="0.25">
      <c r="A1187"/>
      <c r="B1187"/>
      <c r="C1187"/>
      <c r="D1187"/>
      <c r="E1187" s="192"/>
      <c r="F1187"/>
      <c r="G1187" s="194"/>
      <c r="H1187"/>
      <c r="I1187" s="194"/>
      <c r="J1187"/>
      <c r="K1187" s="194"/>
      <c r="L1187" s="194"/>
      <c r="M1187"/>
    </row>
    <row r="1188" spans="1:13" x14ac:dyDescent="0.25">
      <c r="A1188"/>
      <c r="B1188"/>
      <c r="C1188"/>
      <c r="D1188"/>
      <c r="E1188" s="192"/>
      <c r="F1188"/>
      <c r="G1188" s="194"/>
      <c r="H1188"/>
      <c r="I1188" s="194"/>
      <c r="J1188"/>
      <c r="K1188" s="194"/>
      <c r="L1188" s="194"/>
      <c r="M1188"/>
    </row>
    <row r="1189" spans="1:13" x14ac:dyDescent="0.25">
      <c r="A1189"/>
      <c r="B1189"/>
      <c r="C1189"/>
      <c r="D1189"/>
      <c r="E1189" s="192"/>
      <c r="F1189"/>
      <c r="G1189" s="194"/>
      <c r="H1189"/>
      <c r="I1189" s="194"/>
      <c r="J1189"/>
      <c r="K1189" s="194"/>
      <c r="L1189" s="194"/>
      <c r="M1189"/>
    </row>
    <row r="1190" spans="1:13" x14ac:dyDescent="0.25">
      <c r="A1190"/>
      <c r="B1190"/>
      <c r="C1190"/>
      <c r="D1190"/>
      <c r="E1190" s="192"/>
      <c r="F1190"/>
      <c r="G1190" s="194"/>
      <c r="H1190"/>
      <c r="I1190" s="194"/>
      <c r="J1190"/>
      <c r="K1190" s="194"/>
      <c r="L1190" s="194"/>
      <c r="M1190"/>
    </row>
    <row r="1191" spans="1:13" x14ac:dyDescent="0.25">
      <c r="A1191"/>
      <c r="B1191"/>
      <c r="C1191"/>
      <c r="D1191"/>
      <c r="E1191" s="192"/>
      <c r="F1191"/>
      <c r="G1191" s="194"/>
      <c r="H1191"/>
      <c r="I1191" s="194"/>
      <c r="J1191"/>
      <c r="K1191" s="194"/>
      <c r="L1191" s="194"/>
      <c r="M1191"/>
    </row>
    <row r="1192" spans="1:13" x14ac:dyDescent="0.25">
      <c r="A1192"/>
      <c r="B1192"/>
      <c r="C1192"/>
      <c r="D1192"/>
      <c r="E1192" s="192"/>
      <c r="F1192"/>
      <c r="G1192" s="194"/>
      <c r="H1192"/>
      <c r="I1192" s="194"/>
      <c r="J1192"/>
      <c r="K1192" s="194"/>
      <c r="L1192" s="194"/>
      <c r="M1192"/>
    </row>
    <row r="1193" spans="1:13" x14ac:dyDescent="0.25">
      <c r="A1193"/>
      <c r="B1193"/>
      <c r="C1193"/>
      <c r="D1193"/>
      <c r="E1193" s="192"/>
      <c r="F1193"/>
      <c r="G1193" s="194"/>
      <c r="H1193"/>
      <c r="I1193" s="194"/>
      <c r="J1193"/>
      <c r="K1193" s="194"/>
      <c r="L1193" s="194"/>
      <c r="M1193"/>
    </row>
    <row r="1194" spans="1:13" x14ac:dyDescent="0.25">
      <c r="A1194"/>
      <c r="B1194"/>
      <c r="C1194"/>
      <c r="D1194"/>
      <c r="E1194" s="192"/>
      <c r="F1194"/>
      <c r="G1194" s="194"/>
      <c r="H1194"/>
      <c r="I1194" s="194"/>
      <c r="J1194"/>
      <c r="K1194" s="194"/>
      <c r="L1194" s="194"/>
      <c r="M1194"/>
    </row>
    <row r="1195" spans="1:13" x14ac:dyDescent="0.25">
      <c r="A1195"/>
      <c r="B1195"/>
      <c r="C1195"/>
      <c r="D1195"/>
      <c r="E1195" s="192"/>
      <c r="F1195"/>
      <c r="G1195" s="194"/>
      <c r="H1195"/>
      <c r="I1195" s="194"/>
      <c r="J1195"/>
      <c r="K1195" s="194"/>
      <c r="L1195" s="194"/>
      <c r="M1195"/>
    </row>
    <row r="1196" spans="1:13" x14ac:dyDescent="0.25">
      <c r="A1196"/>
      <c r="B1196"/>
      <c r="C1196"/>
      <c r="D1196"/>
      <c r="E1196" s="192"/>
      <c r="F1196"/>
      <c r="G1196" s="194"/>
      <c r="H1196"/>
      <c r="I1196" s="194"/>
      <c r="J1196"/>
      <c r="K1196" s="194"/>
      <c r="L1196" s="194"/>
      <c r="M1196"/>
    </row>
    <row r="1197" spans="1:13" x14ac:dyDescent="0.25">
      <c r="A1197"/>
      <c r="B1197"/>
      <c r="C1197"/>
      <c r="D1197"/>
      <c r="E1197" s="192"/>
      <c r="F1197"/>
      <c r="G1197" s="194"/>
      <c r="H1197"/>
      <c r="I1197" s="194"/>
      <c r="J1197"/>
      <c r="K1197" s="194"/>
      <c r="L1197" s="194"/>
      <c r="M1197"/>
    </row>
    <row r="1198" spans="1:13" x14ac:dyDescent="0.25">
      <c r="A1198"/>
      <c r="B1198"/>
      <c r="C1198"/>
      <c r="D1198"/>
      <c r="E1198" s="192"/>
      <c r="F1198"/>
      <c r="G1198" s="194"/>
      <c r="H1198"/>
      <c r="I1198" s="194"/>
      <c r="J1198"/>
      <c r="K1198" s="194"/>
      <c r="L1198" s="194"/>
      <c r="M1198"/>
    </row>
    <row r="1199" spans="1:13" x14ac:dyDescent="0.25">
      <c r="A1199"/>
      <c r="B1199"/>
      <c r="C1199"/>
      <c r="D1199"/>
      <c r="E1199" s="192"/>
      <c r="F1199"/>
      <c r="G1199" s="194"/>
      <c r="H1199"/>
      <c r="I1199" s="194"/>
      <c r="J1199"/>
      <c r="K1199" s="194"/>
      <c r="L1199" s="194"/>
      <c r="M1199"/>
    </row>
    <row r="1200" spans="1:13" x14ac:dyDescent="0.25">
      <c r="A1200"/>
      <c r="B1200"/>
      <c r="C1200"/>
      <c r="D1200"/>
      <c r="E1200" s="192"/>
      <c r="F1200"/>
      <c r="G1200" s="194"/>
      <c r="H1200"/>
      <c r="I1200" s="194"/>
      <c r="J1200"/>
      <c r="K1200" s="194"/>
      <c r="L1200" s="194"/>
      <c r="M1200"/>
    </row>
    <row r="1201" spans="1:13" x14ac:dyDescent="0.25">
      <c r="A1201"/>
      <c r="B1201"/>
      <c r="C1201"/>
      <c r="D1201"/>
      <c r="E1201" s="192"/>
      <c r="F1201"/>
      <c r="G1201" s="194"/>
      <c r="H1201"/>
      <c r="I1201" s="194"/>
      <c r="J1201"/>
      <c r="K1201" s="194"/>
      <c r="L1201" s="194"/>
      <c r="M1201"/>
    </row>
    <row r="1202" spans="1:13" x14ac:dyDescent="0.25">
      <c r="A1202"/>
      <c r="B1202"/>
      <c r="C1202"/>
      <c r="D1202"/>
      <c r="E1202" s="192"/>
      <c r="F1202"/>
      <c r="G1202" s="194"/>
      <c r="H1202"/>
      <c r="I1202" s="194"/>
      <c r="J1202"/>
      <c r="K1202" s="194"/>
      <c r="L1202" s="194"/>
      <c r="M1202"/>
    </row>
    <row r="1203" spans="1:13" x14ac:dyDescent="0.25">
      <c r="A1203"/>
      <c r="B1203"/>
      <c r="C1203"/>
      <c r="D1203"/>
      <c r="E1203" s="192"/>
      <c r="F1203"/>
      <c r="G1203" s="194"/>
      <c r="H1203"/>
      <c r="I1203" s="194"/>
      <c r="J1203"/>
      <c r="K1203" s="194"/>
      <c r="L1203" s="194"/>
      <c r="M1203"/>
    </row>
    <row r="1204" spans="1:13" x14ac:dyDescent="0.25">
      <c r="A1204"/>
      <c r="B1204"/>
      <c r="C1204"/>
      <c r="D1204"/>
      <c r="E1204" s="192"/>
      <c r="F1204"/>
      <c r="G1204" s="194"/>
      <c r="H1204"/>
      <c r="I1204" s="194"/>
      <c r="J1204"/>
      <c r="K1204" s="194"/>
      <c r="L1204" s="194"/>
      <c r="M1204"/>
    </row>
    <row r="1205" spans="1:13" x14ac:dyDescent="0.25">
      <c r="A1205"/>
      <c r="B1205"/>
      <c r="C1205"/>
      <c r="D1205"/>
      <c r="E1205" s="192"/>
      <c r="F1205"/>
      <c r="G1205" s="194"/>
      <c r="H1205"/>
      <c r="I1205" s="194"/>
      <c r="J1205"/>
      <c r="K1205" s="194"/>
      <c r="L1205" s="194"/>
      <c r="M1205"/>
    </row>
    <row r="1206" spans="1:13" x14ac:dyDescent="0.25">
      <c r="A1206"/>
      <c r="B1206"/>
      <c r="C1206"/>
      <c r="D1206"/>
      <c r="E1206" s="192"/>
      <c r="F1206"/>
      <c r="G1206" s="194"/>
      <c r="H1206"/>
      <c r="I1206" s="194"/>
      <c r="J1206"/>
      <c r="K1206" s="194"/>
      <c r="L1206" s="194"/>
      <c r="M1206"/>
    </row>
    <row r="1207" spans="1:13" x14ac:dyDescent="0.25">
      <c r="A1207"/>
      <c r="B1207"/>
      <c r="C1207"/>
      <c r="D1207"/>
      <c r="E1207" s="192"/>
      <c r="F1207"/>
      <c r="G1207" s="194"/>
      <c r="H1207"/>
      <c r="I1207" s="194"/>
      <c r="J1207"/>
      <c r="K1207" s="194"/>
      <c r="L1207" s="194"/>
      <c r="M1207"/>
    </row>
    <row r="1208" spans="1:13" x14ac:dyDescent="0.25">
      <c r="A1208"/>
      <c r="B1208"/>
      <c r="C1208"/>
      <c r="D1208"/>
      <c r="E1208" s="192"/>
      <c r="F1208"/>
      <c r="G1208" s="194"/>
      <c r="H1208"/>
      <c r="I1208" s="194"/>
      <c r="J1208"/>
      <c r="K1208" s="194"/>
      <c r="L1208" s="194"/>
      <c r="M1208"/>
    </row>
    <row r="1209" spans="1:13" x14ac:dyDescent="0.25">
      <c r="A1209"/>
      <c r="B1209"/>
      <c r="C1209"/>
      <c r="D1209"/>
      <c r="E1209" s="192"/>
      <c r="F1209"/>
      <c r="G1209" s="194"/>
      <c r="H1209"/>
      <c r="I1209" s="194"/>
      <c r="J1209"/>
      <c r="K1209" s="194"/>
      <c r="L1209" s="194"/>
      <c r="M1209"/>
    </row>
    <row r="1210" spans="1:13" x14ac:dyDescent="0.25">
      <c r="A1210"/>
      <c r="B1210"/>
      <c r="C1210"/>
      <c r="D1210"/>
      <c r="E1210" s="192"/>
      <c r="F1210"/>
      <c r="G1210" s="194"/>
      <c r="H1210"/>
      <c r="I1210" s="194"/>
      <c r="J1210"/>
      <c r="K1210" s="194"/>
      <c r="L1210" s="194"/>
      <c r="M1210"/>
    </row>
    <row r="1211" spans="1:13" x14ac:dyDescent="0.25">
      <c r="A1211"/>
      <c r="B1211"/>
      <c r="C1211"/>
      <c r="D1211"/>
      <c r="E1211" s="192"/>
      <c r="F1211"/>
      <c r="G1211" s="194"/>
      <c r="H1211"/>
      <c r="I1211" s="194"/>
      <c r="J1211"/>
      <c r="K1211" s="194"/>
      <c r="L1211" s="194"/>
      <c r="M1211"/>
    </row>
    <row r="1212" spans="1:13" x14ac:dyDescent="0.25">
      <c r="A1212"/>
      <c r="B1212"/>
      <c r="C1212"/>
      <c r="D1212"/>
      <c r="E1212" s="192"/>
      <c r="F1212"/>
      <c r="G1212" s="194"/>
      <c r="H1212"/>
      <c r="I1212" s="194"/>
      <c r="J1212"/>
      <c r="K1212" s="194"/>
      <c r="L1212" s="194"/>
      <c r="M1212"/>
    </row>
    <row r="1213" spans="1:13" x14ac:dyDescent="0.25">
      <c r="A1213"/>
      <c r="B1213"/>
      <c r="C1213"/>
      <c r="D1213"/>
      <c r="E1213" s="192"/>
      <c r="F1213"/>
      <c r="G1213" s="194"/>
      <c r="H1213"/>
      <c r="I1213" s="194"/>
      <c r="J1213"/>
      <c r="K1213" s="194"/>
      <c r="L1213" s="194"/>
      <c r="M1213"/>
    </row>
    <row r="1214" spans="1:13" x14ac:dyDescent="0.25">
      <c r="A1214"/>
      <c r="B1214"/>
      <c r="C1214"/>
      <c r="D1214"/>
      <c r="E1214" s="192"/>
      <c r="F1214"/>
      <c r="G1214" s="194"/>
      <c r="H1214"/>
      <c r="I1214" s="194"/>
      <c r="J1214"/>
      <c r="K1214" s="194"/>
      <c r="L1214" s="194"/>
      <c r="M1214"/>
    </row>
    <row r="1215" spans="1:13" x14ac:dyDescent="0.25">
      <c r="A1215"/>
      <c r="B1215"/>
      <c r="C1215"/>
      <c r="D1215"/>
      <c r="E1215" s="192"/>
      <c r="F1215"/>
      <c r="G1215" s="194"/>
      <c r="H1215"/>
      <c r="I1215" s="194"/>
      <c r="J1215"/>
      <c r="K1215" s="194"/>
      <c r="L1215" s="194"/>
      <c r="M1215"/>
    </row>
    <row r="1216" spans="1:13" x14ac:dyDescent="0.25">
      <c r="A1216"/>
      <c r="B1216"/>
      <c r="C1216"/>
      <c r="D1216"/>
      <c r="E1216" s="192"/>
      <c r="F1216"/>
      <c r="G1216" s="194"/>
      <c r="H1216"/>
      <c r="I1216" s="194"/>
      <c r="J1216"/>
      <c r="K1216" s="194"/>
      <c r="L1216" s="194"/>
      <c r="M1216"/>
    </row>
    <row r="1217" spans="1:13" x14ac:dyDescent="0.25">
      <c r="A1217"/>
      <c r="B1217"/>
      <c r="C1217"/>
      <c r="D1217"/>
      <c r="E1217" s="192"/>
      <c r="F1217"/>
      <c r="G1217" s="194"/>
      <c r="H1217"/>
      <c r="I1217" s="194"/>
      <c r="J1217"/>
      <c r="K1217" s="194"/>
      <c r="L1217" s="194"/>
      <c r="M1217"/>
    </row>
    <row r="1218" spans="1:13" x14ac:dyDescent="0.25">
      <c r="A1218"/>
      <c r="B1218"/>
      <c r="C1218"/>
      <c r="D1218"/>
      <c r="E1218" s="192"/>
      <c r="F1218"/>
      <c r="G1218" s="194"/>
      <c r="H1218"/>
      <c r="I1218" s="194"/>
      <c r="J1218"/>
      <c r="K1218" s="194"/>
      <c r="L1218" s="194"/>
      <c r="M1218"/>
    </row>
    <row r="1219" spans="1:13" x14ac:dyDescent="0.25">
      <c r="A1219"/>
      <c r="B1219"/>
      <c r="C1219"/>
      <c r="D1219"/>
      <c r="E1219" s="192"/>
      <c r="F1219"/>
      <c r="G1219" s="194"/>
      <c r="H1219"/>
      <c r="I1219" s="194"/>
      <c r="J1219"/>
      <c r="K1219" s="194"/>
      <c r="L1219" s="194"/>
      <c r="M1219"/>
    </row>
    <row r="1220" spans="1:13" x14ac:dyDescent="0.25">
      <c r="A1220"/>
      <c r="B1220"/>
      <c r="C1220"/>
      <c r="D1220"/>
      <c r="E1220" s="192"/>
      <c r="F1220"/>
      <c r="G1220" s="194"/>
      <c r="H1220"/>
      <c r="I1220" s="194"/>
      <c r="J1220"/>
      <c r="K1220" s="194"/>
      <c r="L1220" s="194"/>
      <c r="M1220"/>
    </row>
    <row r="1221" spans="1:13" x14ac:dyDescent="0.25">
      <c r="A1221"/>
      <c r="B1221"/>
      <c r="C1221"/>
      <c r="D1221"/>
      <c r="E1221" s="192"/>
      <c r="F1221"/>
      <c r="G1221" s="194"/>
      <c r="H1221"/>
      <c r="I1221" s="194"/>
      <c r="J1221"/>
      <c r="K1221" s="194"/>
      <c r="L1221" s="194"/>
      <c r="M1221"/>
    </row>
    <row r="1222" spans="1:13" x14ac:dyDescent="0.25">
      <c r="A1222"/>
      <c r="B1222"/>
      <c r="C1222"/>
      <c r="D1222"/>
      <c r="E1222" s="192"/>
      <c r="F1222"/>
      <c r="G1222" s="194"/>
      <c r="H1222"/>
      <c r="I1222" s="194"/>
      <c r="J1222"/>
      <c r="K1222" s="194"/>
      <c r="L1222" s="194"/>
      <c r="M1222"/>
    </row>
    <row r="1223" spans="1:13" x14ac:dyDescent="0.25">
      <c r="A1223"/>
      <c r="B1223"/>
      <c r="C1223"/>
      <c r="D1223"/>
      <c r="E1223" s="192"/>
      <c r="F1223"/>
      <c r="G1223" s="194"/>
      <c r="H1223"/>
      <c r="I1223" s="194"/>
      <c r="J1223"/>
      <c r="K1223" s="194"/>
      <c r="L1223" s="194"/>
      <c r="M1223"/>
    </row>
    <row r="1224" spans="1:13" x14ac:dyDescent="0.25">
      <c r="A1224"/>
      <c r="B1224"/>
      <c r="C1224"/>
      <c r="D1224"/>
      <c r="E1224" s="192"/>
      <c r="F1224"/>
      <c r="G1224" s="194"/>
      <c r="H1224"/>
      <c r="I1224" s="194"/>
      <c r="J1224"/>
      <c r="K1224" s="194"/>
      <c r="L1224" s="194"/>
      <c r="M1224"/>
    </row>
    <row r="1225" spans="1:13" x14ac:dyDescent="0.25">
      <c r="A1225"/>
      <c r="B1225"/>
      <c r="C1225"/>
      <c r="D1225"/>
      <c r="E1225" s="192"/>
      <c r="F1225"/>
      <c r="G1225" s="194"/>
      <c r="H1225"/>
      <c r="I1225" s="194"/>
      <c r="J1225"/>
      <c r="K1225" s="194"/>
      <c r="L1225" s="194"/>
      <c r="M1225"/>
    </row>
    <row r="1226" spans="1:13" x14ac:dyDescent="0.25">
      <c r="A1226"/>
      <c r="B1226"/>
      <c r="C1226"/>
      <c r="D1226"/>
      <c r="E1226" s="192"/>
      <c r="F1226"/>
      <c r="G1226" s="194"/>
      <c r="H1226"/>
      <c r="I1226" s="194"/>
      <c r="J1226"/>
      <c r="K1226" s="194"/>
      <c r="L1226" s="194"/>
      <c r="M1226"/>
    </row>
    <row r="1227" spans="1:13" x14ac:dyDescent="0.25">
      <c r="A1227"/>
      <c r="B1227"/>
      <c r="C1227"/>
      <c r="D1227"/>
      <c r="E1227" s="192"/>
      <c r="F1227"/>
      <c r="G1227" s="194"/>
      <c r="H1227"/>
      <c r="I1227" s="194"/>
      <c r="J1227"/>
      <c r="K1227" s="194"/>
      <c r="L1227" s="194"/>
      <c r="M1227"/>
    </row>
    <row r="1228" spans="1:13" x14ac:dyDescent="0.25">
      <c r="A1228"/>
      <c r="B1228"/>
      <c r="C1228"/>
      <c r="D1228"/>
      <c r="E1228" s="192"/>
      <c r="F1228"/>
      <c r="G1228" s="194"/>
      <c r="H1228"/>
      <c r="I1228" s="194"/>
      <c r="J1228"/>
      <c r="K1228" s="194"/>
      <c r="L1228" s="194"/>
      <c r="M1228"/>
    </row>
    <row r="1229" spans="1:13" x14ac:dyDescent="0.25">
      <c r="A1229"/>
      <c r="B1229"/>
      <c r="C1229"/>
      <c r="D1229"/>
      <c r="E1229" s="192"/>
      <c r="F1229"/>
      <c r="G1229" s="194"/>
      <c r="H1229"/>
      <c r="I1229" s="194"/>
      <c r="J1229"/>
      <c r="K1229" s="194"/>
      <c r="L1229" s="194"/>
      <c r="M1229"/>
    </row>
    <row r="1230" spans="1:13" x14ac:dyDescent="0.25">
      <c r="A1230"/>
      <c r="B1230"/>
      <c r="C1230"/>
      <c r="D1230"/>
      <c r="E1230" s="192"/>
      <c r="F1230"/>
      <c r="G1230" s="194"/>
      <c r="H1230"/>
      <c r="I1230" s="194"/>
      <c r="J1230"/>
      <c r="K1230" s="194"/>
      <c r="L1230" s="194"/>
      <c r="M1230"/>
    </row>
    <row r="1231" spans="1:13" x14ac:dyDescent="0.25">
      <c r="A1231"/>
      <c r="B1231"/>
      <c r="C1231"/>
      <c r="D1231"/>
      <c r="E1231" s="192"/>
      <c r="F1231"/>
      <c r="G1231" s="194"/>
      <c r="H1231"/>
      <c r="I1231" s="194"/>
      <c r="J1231"/>
      <c r="K1231" s="194"/>
      <c r="L1231" s="194"/>
      <c r="M1231"/>
    </row>
    <row r="1232" spans="1:13" x14ac:dyDescent="0.25">
      <c r="A1232"/>
      <c r="B1232"/>
      <c r="C1232"/>
      <c r="D1232"/>
      <c r="E1232" s="192"/>
      <c r="F1232"/>
      <c r="G1232" s="194"/>
      <c r="H1232"/>
      <c r="I1232" s="194"/>
      <c r="J1232"/>
      <c r="K1232" s="194"/>
      <c r="L1232" s="194"/>
      <c r="M1232"/>
    </row>
    <row r="1233" spans="1:13" x14ac:dyDescent="0.25">
      <c r="A1233"/>
      <c r="B1233"/>
      <c r="C1233"/>
      <c r="D1233"/>
      <c r="E1233" s="192"/>
      <c r="F1233"/>
      <c r="G1233" s="194"/>
      <c r="H1233"/>
      <c r="I1233" s="194"/>
      <c r="J1233"/>
      <c r="K1233" s="194"/>
      <c r="L1233" s="194"/>
      <c r="M1233"/>
    </row>
    <row r="1234" spans="1:13" x14ac:dyDescent="0.25">
      <c r="A1234"/>
      <c r="B1234"/>
      <c r="C1234"/>
      <c r="D1234"/>
      <c r="E1234" s="192"/>
      <c r="F1234"/>
      <c r="G1234" s="194"/>
      <c r="H1234"/>
      <c r="I1234" s="194"/>
      <c r="J1234"/>
      <c r="K1234" s="194"/>
      <c r="L1234" s="194"/>
      <c r="M1234"/>
    </row>
    <row r="1235" spans="1:13" x14ac:dyDescent="0.25">
      <c r="A1235"/>
      <c r="B1235"/>
      <c r="C1235"/>
      <c r="D1235"/>
      <c r="E1235" s="192"/>
      <c r="F1235"/>
      <c r="G1235" s="194"/>
      <c r="H1235"/>
      <c r="I1235" s="194"/>
      <c r="J1235"/>
      <c r="K1235" s="194"/>
      <c r="L1235" s="194"/>
      <c r="M1235"/>
    </row>
    <row r="1236" spans="1:13" x14ac:dyDescent="0.25">
      <c r="A1236"/>
      <c r="B1236"/>
      <c r="C1236"/>
      <c r="D1236"/>
      <c r="E1236" s="192"/>
      <c r="F1236"/>
      <c r="G1236" s="194"/>
      <c r="H1236"/>
      <c r="I1236" s="194"/>
      <c r="J1236"/>
      <c r="K1236" s="194"/>
      <c r="L1236" s="194"/>
      <c r="M1236"/>
    </row>
    <row r="1237" spans="1:13" x14ac:dyDescent="0.25">
      <c r="A1237"/>
      <c r="B1237"/>
      <c r="C1237"/>
      <c r="D1237"/>
      <c r="E1237" s="192"/>
      <c r="F1237"/>
      <c r="G1237" s="194"/>
      <c r="H1237"/>
      <c r="I1237" s="194"/>
      <c r="J1237"/>
      <c r="K1237" s="194"/>
      <c r="L1237" s="194"/>
      <c r="M1237"/>
    </row>
    <row r="1238" spans="1:13" x14ac:dyDescent="0.25">
      <c r="A1238"/>
      <c r="B1238"/>
      <c r="C1238"/>
      <c r="D1238"/>
      <c r="E1238" s="192"/>
      <c r="F1238"/>
      <c r="G1238" s="194"/>
      <c r="H1238"/>
      <c r="I1238" s="194"/>
      <c r="J1238"/>
      <c r="K1238" s="194"/>
      <c r="L1238" s="194"/>
      <c r="M1238"/>
    </row>
    <row r="1239" spans="1:13" x14ac:dyDescent="0.25">
      <c r="A1239"/>
      <c r="B1239"/>
      <c r="C1239"/>
      <c r="D1239"/>
      <c r="E1239" s="192"/>
      <c r="F1239"/>
      <c r="G1239" s="194"/>
      <c r="H1239"/>
      <c r="I1239" s="194"/>
      <c r="J1239"/>
      <c r="K1239" s="194"/>
      <c r="L1239" s="194"/>
      <c r="M1239"/>
    </row>
    <row r="1240" spans="1:13" x14ac:dyDescent="0.25">
      <c r="A1240"/>
      <c r="B1240"/>
      <c r="C1240"/>
      <c r="D1240"/>
      <c r="E1240" s="192"/>
      <c r="F1240"/>
      <c r="G1240" s="194"/>
      <c r="H1240"/>
      <c r="I1240" s="194"/>
      <c r="J1240"/>
      <c r="K1240" s="194"/>
      <c r="L1240" s="194"/>
      <c r="M1240"/>
    </row>
    <row r="1241" spans="1:13" x14ac:dyDescent="0.25">
      <c r="A1241"/>
      <c r="B1241"/>
      <c r="C1241"/>
      <c r="D1241"/>
      <c r="E1241" s="192"/>
      <c r="F1241"/>
      <c r="G1241" s="194"/>
      <c r="H1241"/>
      <c r="I1241" s="194"/>
      <c r="J1241"/>
      <c r="K1241" s="194"/>
      <c r="L1241" s="194"/>
      <c r="M1241"/>
    </row>
    <row r="1242" spans="1:13" x14ac:dyDescent="0.25">
      <c r="A1242"/>
      <c r="B1242"/>
      <c r="C1242"/>
      <c r="D1242"/>
      <c r="E1242" s="192"/>
      <c r="F1242"/>
      <c r="G1242" s="194"/>
      <c r="H1242"/>
      <c r="I1242" s="194"/>
      <c r="J1242"/>
      <c r="K1242" s="194"/>
      <c r="L1242" s="194"/>
      <c r="M1242"/>
    </row>
    <row r="1243" spans="1:13" x14ac:dyDescent="0.25">
      <c r="A1243"/>
      <c r="B1243"/>
      <c r="C1243"/>
      <c r="D1243"/>
      <c r="E1243" s="192"/>
      <c r="F1243"/>
      <c r="G1243" s="194"/>
      <c r="H1243"/>
      <c r="I1243" s="194"/>
      <c r="J1243"/>
      <c r="K1243" s="194"/>
      <c r="L1243" s="194"/>
      <c r="M1243"/>
    </row>
    <row r="1244" spans="1:13" x14ac:dyDescent="0.25">
      <c r="A1244"/>
      <c r="B1244"/>
      <c r="C1244"/>
      <c r="D1244"/>
      <c r="E1244" s="192"/>
      <c r="F1244"/>
      <c r="G1244" s="194"/>
      <c r="H1244"/>
      <c r="I1244" s="194"/>
      <c r="J1244"/>
      <c r="K1244" s="194"/>
      <c r="L1244" s="194"/>
      <c r="M1244"/>
    </row>
    <row r="1245" spans="1:13" x14ac:dyDescent="0.25">
      <c r="A1245"/>
      <c r="B1245"/>
      <c r="C1245"/>
      <c r="D1245"/>
      <c r="E1245" s="192"/>
      <c r="F1245"/>
      <c r="G1245" s="194"/>
      <c r="H1245"/>
      <c r="I1245" s="194"/>
      <c r="J1245"/>
      <c r="K1245" s="194"/>
      <c r="L1245" s="194"/>
      <c r="M1245"/>
    </row>
    <row r="1246" spans="1:13" x14ac:dyDescent="0.25">
      <c r="A1246"/>
      <c r="B1246"/>
      <c r="C1246"/>
      <c r="D1246"/>
      <c r="E1246" s="192"/>
      <c r="F1246"/>
      <c r="G1246" s="194"/>
      <c r="H1246"/>
      <c r="I1246" s="194"/>
      <c r="J1246"/>
      <c r="K1246" s="194"/>
      <c r="L1246" s="194"/>
      <c r="M1246"/>
    </row>
    <row r="1247" spans="1:13" x14ac:dyDescent="0.25">
      <c r="A1247"/>
      <c r="B1247"/>
      <c r="C1247"/>
      <c r="D1247"/>
      <c r="E1247" s="192"/>
      <c r="F1247"/>
      <c r="G1247" s="194"/>
      <c r="H1247"/>
      <c r="I1247" s="194"/>
      <c r="J1247"/>
      <c r="K1247" s="194"/>
      <c r="L1247" s="194"/>
      <c r="M1247"/>
    </row>
    <row r="1248" spans="1:13" x14ac:dyDescent="0.25">
      <c r="A1248"/>
      <c r="B1248"/>
      <c r="C1248"/>
      <c r="D1248"/>
      <c r="E1248" s="192"/>
      <c r="F1248"/>
      <c r="G1248" s="194"/>
      <c r="H1248"/>
      <c r="I1248" s="194"/>
      <c r="J1248"/>
      <c r="K1248" s="194"/>
      <c r="L1248" s="194"/>
      <c r="M1248"/>
    </row>
    <row r="1249" spans="1:13" x14ac:dyDescent="0.25">
      <c r="A1249"/>
      <c r="B1249"/>
      <c r="C1249"/>
      <c r="D1249"/>
      <c r="E1249" s="192"/>
      <c r="F1249"/>
      <c r="G1249" s="194"/>
      <c r="H1249"/>
      <c r="I1249" s="194"/>
      <c r="J1249"/>
      <c r="K1249" s="194"/>
      <c r="L1249" s="194"/>
      <c r="M1249"/>
    </row>
    <row r="1250" spans="1:13" x14ac:dyDescent="0.25">
      <c r="A1250"/>
      <c r="B1250"/>
      <c r="C1250"/>
      <c r="D1250"/>
      <c r="E1250" s="192"/>
      <c r="F1250"/>
      <c r="G1250" s="194"/>
      <c r="H1250"/>
      <c r="I1250" s="194"/>
      <c r="J1250"/>
      <c r="K1250" s="194"/>
      <c r="L1250" s="194"/>
      <c r="M1250"/>
    </row>
    <row r="1251" spans="1:13" x14ac:dyDescent="0.25">
      <c r="A1251"/>
      <c r="B1251"/>
      <c r="C1251"/>
      <c r="D1251"/>
      <c r="E1251" s="192"/>
      <c r="F1251"/>
      <c r="G1251" s="194"/>
      <c r="H1251"/>
      <c r="I1251" s="194"/>
      <c r="J1251"/>
      <c r="K1251" s="194"/>
      <c r="L1251" s="194"/>
      <c r="M1251"/>
    </row>
    <row r="1252" spans="1:13" x14ac:dyDescent="0.25">
      <c r="A1252"/>
      <c r="B1252"/>
      <c r="C1252"/>
      <c r="D1252"/>
      <c r="E1252" s="192"/>
      <c r="F1252"/>
      <c r="G1252" s="194"/>
      <c r="H1252"/>
      <c r="I1252" s="194"/>
      <c r="J1252"/>
      <c r="K1252" s="194"/>
      <c r="L1252" s="194"/>
      <c r="M1252"/>
    </row>
    <row r="1253" spans="1:13" x14ac:dyDescent="0.25">
      <c r="A1253"/>
      <c r="B1253"/>
      <c r="C1253"/>
      <c r="D1253"/>
      <c r="E1253" s="192"/>
      <c r="F1253"/>
      <c r="G1253" s="194"/>
      <c r="H1253"/>
      <c r="I1253" s="194"/>
      <c r="J1253"/>
      <c r="K1253" s="194"/>
      <c r="L1253" s="194"/>
      <c r="M1253"/>
    </row>
    <row r="1254" spans="1:13" x14ac:dyDescent="0.25">
      <c r="A1254"/>
      <c r="B1254"/>
      <c r="C1254"/>
      <c r="D1254"/>
      <c r="E1254" s="192"/>
      <c r="F1254"/>
      <c r="G1254" s="194"/>
      <c r="H1254"/>
      <c r="I1254" s="194"/>
      <c r="J1254"/>
      <c r="K1254" s="194"/>
      <c r="L1254" s="194"/>
      <c r="M1254"/>
    </row>
    <row r="1255" spans="1:13" x14ac:dyDescent="0.25">
      <c r="A1255"/>
      <c r="B1255"/>
      <c r="C1255"/>
      <c r="D1255"/>
      <c r="E1255" s="192"/>
      <c r="F1255"/>
      <c r="G1255" s="194"/>
      <c r="H1255"/>
      <c r="I1255" s="194"/>
      <c r="J1255"/>
      <c r="K1255" s="194"/>
      <c r="L1255" s="194"/>
      <c r="M1255"/>
    </row>
    <row r="1256" spans="1:13" x14ac:dyDescent="0.25">
      <c r="A1256"/>
      <c r="B1256"/>
      <c r="C1256"/>
      <c r="D1256"/>
      <c r="E1256" s="192"/>
      <c r="F1256"/>
      <c r="G1256" s="194"/>
      <c r="H1256"/>
      <c r="I1256" s="194"/>
      <c r="J1256"/>
      <c r="K1256" s="194"/>
      <c r="L1256" s="194"/>
      <c r="M1256"/>
    </row>
    <row r="1257" spans="1:13" x14ac:dyDescent="0.25">
      <c r="A1257"/>
      <c r="B1257"/>
      <c r="C1257"/>
      <c r="D1257"/>
      <c r="E1257" s="192"/>
      <c r="F1257"/>
      <c r="G1257" s="194"/>
      <c r="H1257"/>
      <c r="I1257" s="194"/>
      <c r="J1257"/>
      <c r="K1257" s="194"/>
      <c r="L1257" s="194"/>
      <c r="M1257"/>
    </row>
    <row r="1258" spans="1:13" x14ac:dyDescent="0.25">
      <c r="A1258"/>
      <c r="B1258"/>
      <c r="C1258"/>
      <c r="D1258"/>
      <c r="E1258" s="192"/>
      <c r="F1258"/>
      <c r="G1258" s="194"/>
      <c r="H1258"/>
      <c r="I1258" s="194"/>
      <c r="J1258"/>
      <c r="K1258" s="194"/>
      <c r="L1258" s="194"/>
      <c r="M1258"/>
    </row>
    <row r="1259" spans="1:13" x14ac:dyDescent="0.25">
      <c r="A1259"/>
      <c r="B1259"/>
      <c r="C1259"/>
      <c r="D1259"/>
      <c r="E1259" s="192"/>
      <c r="F1259"/>
      <c r="G1259" s="194"/>
      <c r="H1259"/>
      <c r="I1259" s="194"/>
      <c r="J1259"/>
      <c r="K1259" s="194"/>
      <c r="L1259" s="194"/>
      <c r="M1259"/>
    </row>
    <row r="1260" spans="1:13" x14ac:dyDescent="0.25">
      <c r="A1260"/>
      <c r="B1260"/>
      <c r="C1260"/>
      <c r="D1260"/>
      <c r="E1260" s="192"/>
      <c r="F1260"/>
      <c r="G1260" s="194"/>
      <c r="H1260"/>
      <c r="I1260" s="194"/>
      <c r="J1260"/>
      <c r="K1260" s="194"/>
      <c r="L1260" s="194"/>
      <c r="M1260"/>
    </row>
    <row r="1261" spans="1:13" x14ac:dyDescent="0.25">
      <c r="A1261"/>
      <c r="B1261"/>
      <c r="C1261"/>
      <c r="D1261"/>
      <c r="E1261" s="192"/>
      <c r="F1261"/>
      <c r="G1261" s="194"/>
      <c r="H1261"/>
      <c r="I1261" s="194"/>
      <c r="J1261"/>
      <c r="K1261" s="194"/>
      <c r="L1261" s="194"/>
      <c r="M1261"/>
    </row>
    <row r="1262" spans="1:13" x14ac:dyDescent="0.25">
      <c r="A1262"/>
      <c r="B1262"/>
      <c r="C1262"/>
      <c r="D1262"/>
      <c r="E1262" s="192"/>
      <c r="F1262"/>
      <c r="G1262" s="194"/>
      <c r="H1262"/>
      <c r="I1262" s="194"/>
      <c r="J1262"/>
      <c r="K1262" s="194"/>
      <c r="L1262" s="194"/>
      <c r="M1262"/>
    </row>
    <row r="1263" spans="1:13" x14ac:dyDescent="0.25">
      <c r="A1263"/>
      <c r="B1263"/>
      <c r="C1263"/>
      <c r="D1263"/>
      <c r="E1263" s="192"/>
      <c r="F1263"/>
      <c r="G1263" s="194"/>
      <c r="H1263"/>
      <c r="I1263" s="194"/>
      <c r="J1263"/>
      <c r="K1263" s="194"/>
      <c r="L1263" s="194"/>
      <c r="M1263"/>
    </row>
    <row r="1264" spans="1:13" x14ac:dyDescent="0.25">
      <c r="A1264"/>
      <c r="B1264"/>
      <c r="C1264"/>
      <c r="D1264"/>
      <c r="E1264" s="192"/>
      <c r="F1264"/>
      <c r="G1264" s="194"/>
      <c r="H1264"/>
      <c r="I1264" s="194"/>
      <c r="J1264"/>
      <c r="K1264" s="194"/>
      <c r="L1264" s="194"/>
      <c r="M1264"/>
    </row>
    <row r="1265" spans="1:13" x14ac:dyDescent="0.25">
      <c r="A1265"/>
      <c r="B1265"/>
      <c r="C1265"/>
      <c r="D1265"/>
      <c r="E1265" s="192"/>
      <c r="F1265"/>
      <c r="G1265" s="194"/>
      <c r="H1265"/>
      <c r="I1265" s="194"/>
      <c r="J1265"/>
      <c r="K1265" s="194"/>
      <c r="L1265" s="194"/>
      <c r="M1265"/>
    </row>
    <row r="1266" spans="1:13" x14ac:dyDescent="0.25">
      <c r="A1266"/>
      <c r="B1266"/>
      <c r="C1266"/>
      <c r="D1266"/>
      <c r="E1266" s="192"/>
      <c r="F1266"/>
      <c r="G1266" s="194"/>
      <c r="H1266"/>
      <c r="I1266" s="194"/>
      <c r="J1266"/>
      <c r="K1266" s="194"/>
      <c r="L1266" s="194"/>
      <c r="M1266"/>
    </row>
    <row r="1267" spans="1:13" x14ac:dyDescent="0.25">
      <c r="A1267"/>
      <c r="B1267"/>
      <c r="C1267"/>
      <c r="D1267"/>
      <c r="E1267" s="192"/>
      <c r="F1267"/>
      <c r="G1267" s="194"/>
      <c r="H1267"/>
      <c r="I1267" s="194"/>
      <c r="J1267"/>
      <c r="K1267" s="194"/>
      <c r="L1267" s="194"/>
      <c r="M1267"/>
    </row>
    <row r="1268" spans="1:13" x14ac:dyDescent="0.25">
      <c r="A1268"/>
      <c r="B1268"/>
      <c r="C1268"/>
      <c r="D1268"/>
      <c r="E1268" s="192"/>
      <c r="F1268"/>
      <c r="G1268" s="194"/>
      <c r="H1268"/>
      <c r="I1268" s="194"/>
      <c r="J1268"/>
      <c r="K1268" s="194"/>
      <c r="L1268" s="194"/>
      <c r="M1268"/>
    </row>
    <row r="1269" spans="1:13" x14ac:dyDescent="0.25">
      <c r="A1269"/>
      <c r="B1269"/>
      <c r="C1269"/>
      <c r="D1269"/>
      <c r="E1269" s="192"/>
      <c r="F1269"/>
      <c r="G1269" s="194"/>
      <c r="H1269"/>
      <c r="I1269" s="194"/>
      <c r="J1269"/>
      <c r="K1269" s="194"/>
      <c r="L1269" s="194"/>
      <c r="M1269"/>
    </row>
    <row r="1270" spans="1:13" x14ac:dyDescent="0.25">
      <c r="A1270"/>
      <c r="B1270"/>
      <c r="C1270"/>
      <c r="D1270"/>
      <c r="E1270" s="192"/>
      <c r="F1270"/>
      <c r="G1270" s="194"/>
      <c r="H1270"/>
      <c r="I1270" s="194"/>
      <c r="J1270"/>
      <c r="K1270" s="194"/>
      <c r="L1270" s="194"/>
      <c r="M1270"/>
    </row>
    <row r="1271" spans="1:13" x14ac:dyDescent="0.25">
      <c r="A1271"/>
      <c r="B1271"/>
      <c r="C1271"/>
      <c r="D1271"/>
      <c r="E1271" s="192"/>
      <c r="F1271"/>
      <c r="G1271" s="194"/>
      <c r="H1271"/>
      <c r="I1271" s="194"/>
      <c r="J1271"/>
      <c r="K1271" s="194"/>
      <c r="L1271" s="194"/>
      <c r="M1271"/>
    </row>
    <row r="1272" spans="1:13" x14ac:dyDescent="0.25">
      <c r="A1272"/>
      <c r="B1272"/>
      <c r="C1272"/>
      <c r="D1272"/>
      <c r="E1272" s="192"/>
      <c r="F1272"/>
      <c r="G1272" s="194"/>
      <c r="H1272"/>
      <c r="I1272" s="194"/>
      <c r="J1272"/>
      <c r="K1272" s="194"/>
      <c r="L1272" s="194"/>
      <c r="M1272"/>
    </row>
    <row r="1273" spans="1:13" x14ac:dyDescent="0.25">
      <c r="A1273"/>
      <c r="B1273"/>
      <c r="C1273"/>
      <c r="D1273"/>
      <c r="E1273" s="192"/>
      <c r="F1273"/>
      <c r="G1273" s="194"/>
      <c r="H1273"/>
      <c r="I1273" s="194"/>
      <c r="J1273"/>
      <c r="K1273" s="194"/>
      <c r="L1273" s="194"/>
      <c r="M1273"/>
    </row>
    <row r="1274" spans="1:13" x14ac:dyDescent="0.25">
      <c r="A1274"/>
      <c r="B1274"/>
      <c r="C1274"/>
      <c r="D1274"/>
      <c r="E1274" s="192"/>
      <c r="F1274"/>
      <c r="G1274" s="194"/>
      <c r="H1274"/>
      <c r="I1274" s="194"/>
      <c r="J1274"/>
      <c r="K1274" s="194"/>
      <c r="L1274" s="194"/>
      <c r="M1274"/>
    </row>
    <row r="1275" spans="1:13" x14ac:dyDescent="0.25">
      <c r="A1275"/>
      <c r="B1275"/>
      <c r="C1275"/>
      <c r="D1275"/>
      <c r="E1275" s="192"/>
      <c r="F1275"/>
      <c r="G1275" s="194"/>
      <c r="H1275"/>
      <c r="I1275" s="194"/>
      <c r="J1275"/>
      <c r="K1275" s="194"/>
      <c r="L1275" s="194"/>
      <c r="M1275"/>
    </row>
    <row r="1276" spans="1:13" x14ac:dyDescent="0.25">
      <c r="A1276"/>
      <c r="B1276"/>
      <c r="C1276"/>
      <c r="D1276"/>
      <c r="E1276" s="192"/>
      <c r="F1276"/>
      <c r="G1276" s="194"/>
      <c r="H1276"/>
      <c r="I1276" s="194"/>
      <c r="J1276"/>
      <c r="K1276" s="194"/>
      <c r="L1276" s="194"/>
      <c r="M1276"/>
    </row>
    <row r="1277" spans="1:13" x14ac:dyDescent="0.25">
      <c r="A1277"/>
      <c r="B1277"/>
      <c r="C1277"/>
      <c r="D1277"/>
      <c r="E1277" s="192"/>
      <c r="F1277"/>
      <c r="G1277" s="194"/>
      <c r="H1277"/>
      <c r="I1277" s="194"/>
      <c r="J1277"/>
      <c r="K1277" s="194"/>
      <c r="L1277" s="194"/>
      <c r="M1277"/>
    </row>
    <row r="1278" spans="1:13" x14ac:dyDescent="0.25">
      <c r="A1278"/>
      <c r="B1278"/>
      <c r="C1278"/>
      <c r="D1278"/>
      <c r="E1278" s="192"/>
      <c r="F1278"/>
      <c r="G1278" s="194"/>
      <c r="H1278"/>
      <c r="I1278" s="194"/>
      <c r="J1278"/>
      <c r="K1278" s="194"/>
      <c r="L1278" s="194"/>
      <c r="M1278"/>
    </row>
    <row r="1279" spans="1:13" x14ac:dyDescent="0.25">
      <c r="A1279"/>
      <c r="B1279"/>
      <c r="C1279"/>
      <c r="D1279"/>
      <c r="E1279" s="192"/>
      <c r="F1279"/>
      <c r="G1279" s="194"/>
      <c r="H1279"/>
      <c r="I1279" s="194"/>
      <c r="J1279"/>
      <c r="K1279" s="194"/>
      <c r="L1279" s="194"/>
      <c r="M1279"/>
    </row>
    <row r="1280" spans="1:13" x14ac:dyDescent="0.25">
      <c r="A1280"/>
      <c r="B1280"/>
      <c r="C1280"/>
      <c r="D1280"/>
      <c r="E1280" s="192"/>
      <c r="F1280"/>
      <c r="G1280" s="194"/>
      <c r="H1280"/>
      <c r="I1280" s="194"/>
      <c r="J1280"/>
      <c r="K1280" s="194"/>
      <c r="L1280" s="194"/>
      <c r="M1280"/>
    </row>
    <row r="1281" spans="1:13" x14ac:dyDescent="0.25">
      <c r="A1281"/>
      <c r="B1281"/>
      <c r="C1281"/>
      <c r="D1281"/>
      <c r="E1281" s="192"/>
      <c r="F1281"/>
      <c r="G1281" s="194"/>
      <c r="H1281"/>
      <c r="I1281" s="194"/>
      <c r="J1281"/>
      <c r="K1281" s="194"/>
      <c r="L1281" s="194"/>
      <c r="M1281"/>
    </row>
    <row r="1282" spans="1:13" x14ac:dyDescent="0.25">
      <c r="A1282"/>
      <c r="B1282"/>
      <c r="C1282"/>
      <c r="D1282"/>
      <c r="E1282" s="192"/>
      <c r="F1282"/>
      <c r="G1282" s="194"/>
      <c r="H1282"/>
      <c r="I1282" s="194"/>
      <c r="J1282"/>
      <c r="K1282" s="194"/>
      <c r="L1282" s="194"/>
      <c r="M1282"/>
    </row>
    <row r="1283" spans="1:13" x14ac:dyDescent="0.25">
      <c r="A1283"/>
      <c r="B1283"/>
      <c r="C1283"/>
      <c r="D1283"/>
      <c r="E1283" s="192"/>
      <c r="F1283"/>
      <c r="G1283" s="194"/>
      <c r="H1283"/>
      <c r="I1283" s="194"/>
      <c r="J1283"/>
      <c r="K1283" s="194"/>
      <c r="L1283" s="194"/>
      <c r="M1283"/>
    </row>
    <row r="1284" spans="1:13" x14ac:dyDescent="0.25">
      <c r="A1284"/>
      <c r="B1284"/>
      <c r="C1284"/>
      <c r="D1284"/>
      <c r="E1284" s="192"/>
      <c r="F1284"/>
      <c r="G1284" s="194"/>
      <c r="H1284"/>
      <c r="I1284" s="194"/>
      <c r="J1284"/>
      <c r="K1284" s="194"/>
      <c r="L1284" s="194"/>
      <c r="M1284"/>
    </row>
    <row r="1285" spans="1:13" x14ac:dyDescent="0.25">
      <c r="A1285"/>
      <c r="B1285"/>
      <c r="C1285"/>
      <c r="D1285"/>
      <c r="E1285" s="192"/>
      <c r="F1285"/>
      <c r="G1285" s="194"/>
      <c r="H1285"/>
      <c r="I1285" s="194"/>
      <c r="J1285"/>
      <c r="K1285" s="194"/>
      <c r="L1285" s="194"/>
      <c r="M1285"/>
    </row>
    <row r="1286" spans="1:13" x14ac:dyDescent="0.25">
      <c r="A1286"/>
      <c r="B1286"/>
      <c r="C1286"/>
      <c r="D1286"/>
      <c r="E1286" s="192"/>
      <c r="F1286"/>
      <c r="G1286" s="194"/>
      <c r="H1286"/>
      <c r="I1286" s="194"/>
      <c r="J1286"/>
      <c r="K1286" s="194"/>
      <c r="L1286" s="194"/>
      <c r="M1286"/>
    </row>
    <row r="1287" spans="1:13" x14ac:dyDescent="0.25">
      <c r="A1287"/>
      <c r="B1287"/>
      <c r="C1287"/>
      <c r="D1287"/>
      <c r="E1287" s="192"/>
      <c r="F1287"/>
      <c r="G1287" s="194"/>
      <c r="H1287"/>
      <c r="I1287" s="194"/>
      <c r="J1287"/>
      <c r="K1287" s="194"/>
      <c r="L1287" s="194"/>
      <c r="M1287"/>
    </row>
    <row r="1288" spans="1:13" x14ac:dyDescent="0.25">
      <c r="A1288"/>
      <c r="B1288"/>
      <c r="C1288"/>
      <c r="D1288"/>
      <c r="E1288" s="192"/>
      <c r="F1288"/>
      <c r="G1288" s="194"/>
      <c r="H1288"/>
      <c r="I1288" s="194"/>
      <c r="J1288"/>
      <c r="K1288" s="194"/>
      <c r="L1288" s="194"/>
      <c r="M1288"/>
    </row>
    <row r="1289" spans="1:13" x14ac:dyDescent="0.25">
      <c r="A1289"/>
      <c r="B1289"/>
      <c r="C1289"/>
      <c r="D1289"/>
      <c r="E1289" s="192"/>
      <c r="F1289"/>
      <c r="G1289" s="194"/>
      <c r="H1289"/>
      <c r="I1289" s="194"/>
      <c r="J1289"/>
      <c r="K1289" s="194"/>
      <c r="L1289" s="194"/>
      <c r="M1289"/>
    </row>
    <row r="1290" spans="1:13" x14ac:dyDescent="0.25">
      <c r="A1290"/>
      <c r="B1290"/>
      <c r="C1290"/>
      <c r="D1290"/>
      <c r="E1290" s="192"/>
      <c r="F1290"/>
      <c r="G1290" s="194"/>
      <c r="H1290"/>
      <c r="I1290" s="194"/>
      <c r="J1290"/>
      <c r="K1290" s="194"/>
      <c r="L1290" s="194"/>
      <c r="M1290"/>
    </row>
    <row r="1291" spans="1:13" x14ac:dyDescent="0.25">
      <c r="A1291"/>
      <c r="B1291"/>
      <c r="C1291"/>
      <c r="D1291"/>
      <c r="E1291" s="192"/>
      <c r="F1291"/>
      <c r="G1291" s="194"/>
      <c r="H1291"/>
      <c r="I1291" s="194"/>
      <c r="J1291"/>
      <c r="K1291" s="194"/>
      <c r="L1291" s="194"/>
      <c r="M1291"/>
    </row>
    <row r="1292" spans="1:13" x14ac:dyDescent="0.25">
      <c r="A1292"/>
      <c r="B1292"/>
      <c r="C1292"/>
      <c r="D1292"/>
      <c r="E1292" s="192"/>
      <c r="F1292"/>
      <c r="G1292" s="194"/>
      <c r="H1292"/>
      <c r="I1292" s="194"/>
      <c r="J1292"/>
      <c r="K1292" s="194"/>
      <c r="L1292" s="194"/>
      <c r="M1292"/>
    </row>
    <row r="1293" spans="1:13" x14ac:dyDescent="0.25">
      <c r="A1293"/>
      <c r="B1293"/>
      <c r="C1293"/>
      <c r="D1293"/>
      <c r="E1293" s="192"/>
      <c r="F1293"/>
      <c r="G1293" s="194"/>
      <c r="H1293"/>
      <c r="I1293" s="194"/>
      <c r="J1293"/>
      <c r="K1293" s="194"/>
      <c r="L1293" s="194"/>
      <c r="M1293"/>
    </row>
    <row r="1294" spans="1:13" x14ac:dyDescent="0.25">
      <c r="A1294"/>
      <c r="B1294"/>
      <c r="C1294"/>
      <c r="D1294"/>
      <c r="E1294" s="192"/>
      <c r="F1294"/>
      <c r="G1294" s="194"/>
      <c r="H1294"/>
      <c r="I1294" s="194"/>
      <c r="J1294"/>
      <c r="K1294" s="194"/>
      <c r="L1294" s="194"/>
      <c r="M1294"/>
    </row>
    <row r="1295" spans="1:13" x14ac:dyDescent="0.25">
      <c r="A1295"/>
      <c r="B1295"/>
      <c r="C1295"/>
      <c r="D1295"/>
      <c r="E1295" s="192"/>
      <c r="F1295"/>
      <c r="G1295" s="194"/>
      <c r="H1295"/>
      <c r="I1295" s="194"/>
      <c r="J1295"/>
      <c r="K1295" s="194"/>
      <c r="L1295" s="194"/>
      <c r="M1295"/>
    </row>
    <row r="1296" spans="1:13" x14ac:dyDescent="0.25">
      <c r="A1296"/>
      <c r="B1296"/>
      <c r="C1296"/>
      <c r="D1296"/>
      <c r="E1296" s="192"/>
      <c r="F1296"/>
      <c r="G1296" s="194"/>
      <c r="H1296"/>
      <c r="I1296" s="194"/>
      <c r="J1296"/>
      <c r="K1296" s="194"/>
      <c r="L1296" s="194"/>
      <c r="M1296"/>
    </row>
    <row r="1297" spans="1:13" x14ac:dyDescent="0.25">
      <c r="A1297"/>
      <c r="B1297"/>
      <c r="C1297"/>
      <c r="D1297"/>
      <c r="E1297" s="192"/>
      <c r="F1297"/>
      <c r="G1297" s="194"/>
      <c r="H1297"/>
      <c r="I1297" s="194"/>
      <c r="J1297"/>
      <c r="K1297" s="194"/>
      <c r="L1297" s="194"/>
      <c r="M1297"/>
    </row>
    <row r="1298" spans="1:13" x14ac:dyDescent="0.25">
      <c r="A1298"/>
      <c r="B1298"/>
      <c r="C1298"/>
      <c r="D1298"/>
      <c r="E1298" s="192"/>
      <c r="F1298"/>
      <c r="G1298" s="194"/>
      <c r="H1298"/>
      <c r="I1298" s="194"/>
      <c r="J1298"/>
      <c r="K1298" s="194"/>
      <c r="L1298" s="194"/>
      <c r="M1298"/>
    </row>
    <row r="1299" spans="1:13" x14ac:dyDescent="0.25">
      <c r="A1299"/>
      <c r="B1299"/>
      <c r="C1299"/>
      <c r="D1299"/>
      <c r="E1299" s="192"/>
      <c r="F1299"/>
      <c r="G1299" s="194"/>
      <c r="H1299"/>
      <c r="I1299" s="194"/>
      <c r="J1299"/>
      <c r="K1299" s="194"/>
      <c r="L1299" s="194"/>
      <c r="M1299"/>
    </row>
    <row r="1300" spans="1:13" x14ac:dyDescent="0.25">
      <c r="A1300"/>
      <c r="B1300"/>
      <c r="C1300"/>
      <c r="D1300"/>
      <c r="E1300" s="192"/>
      <c r="F1300"/>
      <c r="G1300" s="194"/>
      <c r="H1300"/>
      <c r="I1300" s="194"/>
      <c r="J1300"/>
      <c r="K1300" s="194"/>
      <c r="L1300" s="194"/>
      <c r="M1300"/>
    </row>
    <row r="1301" spans="1:13" x14ac:dyDescent="0.25">
      <c r="A1301"/>
      <c r="B1301"/>
      <c r="C1301"/>
      <c r="D1301"/>
      <c r="E1301" s="192"/>
      <c r="F1301"/>
      <c r="G1301" s="194"/>
      <c r="H1301"/>
      <c r="I1301" s="194"/>
      <c r="J1301"/>
      <c r="K1301" s="194"/>
      <c r="L1301" s="194"/>
      <c r="M1301"/>
    </row>
    <row r="1302" spans="1:13" x14ac:dyDescent="0.25">
      <c r="A1302"/>
      <c r="B1302"/>
      <c r="C1302"/>
      <c r="D1302"/>
      <c r="E1302" s="192"/>
      <c r="F1302"/>
      <c r="G1302" s="194"/>
      <c r="H1302"/>
      <c r="I1302" s="194"/>
      <c r="J1302"/>
      <c r="K1302" s="194"/>
      <c r="L1302" s="194"/>
      <c r="M1302"/>
    </row>
    <row r="1303" spans="1:13" x14ac:dyDescent="0.25">
      <c r="A1303"/>
      <c r="B1303"/>
      <c r="C1303"/>
      <c r="D1303"/>
      <c r="E1303" s="192"/>
      <c r="F1303"/>
      <c r="G1303" s="194"/>
      <c r="H1303"/>
      <c r="I1303" s="194"/>
      <c r="J1303"/>
      <c r="K1303" s="194"/>
      <c r="L1303" s="194"/>
      <c r="M1303"/>
    </row>
    <row r="1304" spans="1:13" x14ac:dyDescent="0.25">
      <c r="A1304"/>
      <c r="B1304"/>
      <c r="C1304"/>
      <c r="D1304"/>
      <c r="E1304" s="192"/>
      <c r="F1304"/>
      <c r="G1304" s="194"/>
      <c r="H1304"/>
      <c r="I1304" s="194"/>
      <c r="J1304"/>
      <c r="K1304" s="194"/>
      <c r="L1304" s="194"/>
      <c r="M1304"/>
    </row>
    <row r="1305" spans="1:13" x14ac:dyDescent="0.25">
      <c r="A1305"/>
      <c r="B1305"/>
      <c r="C1305"/>
      <c r="D1305"/>
      <c r="E1305" s="192"/>
      <c r="F1305"/>
      <c r="G1305" s="194"/>
      <c r="H1305"/>
      <c r="I1305" s="194"/>
      <c r="J1305"/>
      <c r="K1305" s="194"/>
      <c r="L1305" s="194"/>
      <c r="M1305"/>
    </row>
    <row r="1306" spans="1:13" x14ac:dyDescent="0.25">
      <c r="A1306"/>
      <c r="B1306"/>
      <c r="C1306"/>
      <c r="D1306"/>
      <c r="E1306" s="192"/>
      <c r="F1306"/>
      <c r="G1306" s="194"/>
      <c r="H1306"/>
      <c r="I1306" s="194"/>
      <c r="J1306"/>
      <c r="K1306" s="194"/>
      <c r="L1306" s="194"/>
      <c r="M1306"/>
    </row>
    <row r="1307" spans="1:13" x14ac:dyDescent="0.25">
      <c r="A1307"/>
      <c r="B1307"/>
      <c r="C1307"/>
      <c r="D1307"/>
      <c r="E1307" s="192"/>
      <c r="F1307"/>
      <c r="G1307" s="194"/>
      <c r="H1307"/>
      <c r="I1307" s="194"/>
      <c r="J1307"/>
      <c r="K1307" s="194"/>
      <c r="L1307" s="194"/>
      <c r="M1307"/>
    </row>
    <row r="1308" spans="1:13" x14ac:dyDescent="0.25">
      <c r="A1308"/>
      <c r="B1308"/>
      <c r="C1308"/>
      <c r="D1308"/>
      <c r="E1308" s="192"/>
      <c r="F1308"/>
      <c r="G1308" s="194"/>
      <c r="H1308"/>
      <c r="I1308" s="194"/>
      <c r="J1308"/>
      <c r="K1308" s="194"/>
      <c r="L1308" s="194"/>
      <c r="M1308"/>
    </row>
    <row r="1309" spans="1:13" x14ac:dyDescent="0.25">
      <c r="A1309"/>
      <c r="B1309"/>
      <c r="C1309"/>
      <c r="D1309"/>
      <c r="E1309" s="192"/>
      <c r="F1309"/>
      <c r="G1309" s="194"/>
      <c r="H1309"/>
      <c r="I1309" s="194"/>
      <c r="J1309"/>
      <c r="K1309" s="194"/>
      <c r="L1309" s="194"/>
      <c r="M1309"/>
    </row>
    <row r="1310" spans="1:13" x14ac:dyDescent="0.25">
      <c r="A1310"/>
      <c r="B1310"/>
      <c r="C1310"/>
      <c r="D1310"/>
      <c r="E1310" s="192"/>
      <c r="F1310"/>
      <c r="G1310" s="194"/>
      <c r="H1310"/>
      <c r="I1310" s="194"/>
      <c r="J1310"/>
      <c r="K1310" s="194"/>
      <c r="L1310" s="194"/>
      <c r="M1310"/>
    </row>
    <row r="1311" spans="1:13" x14ac:dyDescent="0.25">
      <c r="A1311"/>
      <c r="B1311"/>
      <c r="C1311"/>
      <c r="D1311"/>
      <c r="E1311" s="192"/>
      <c r="F1311"/>
      <c r="G1311" s="194"/>
      <c r="H1311"/>
      <c r="I1311" s="194"/>
      <c r="J1311"/>
      <c r="K1311" s="194"/>
      <c r="L1311" s="194"/>
      <c r="M1311"/>
    </row>
    <row r="1312" spans="1:13" x14ac:dyDescent="0.25">
      <c r="A1312"/>
      <c r="B1312"/>
      <c r="C1312"/>
      <c r="D1312"/>
      <c r="E1312" s="192"/>
      <c r="F1312"/>
      <c r="G1312" s="194"/>
      <c r="H1312"/>
      <c r="I1312" s="194"/>
      <c r="J1312"/>
      <c r="K1312" s="194"/>
      <c r="L1312" s="194"/>
      <c r="M1312"/>
    </row>
    <row r="1313" spans="1:13" x14ac:dyDescent="0.25">
      <c r="A1313"/>
      <c r="B1313"/>
      <c r="C1313"/>
      <c r="D1313"/>
      <c r="E1313" s="192"/>
      <c r="F1313"/>
      <c r="G1313" s="194"/>
      <c r="H1313"/>
      <c r="I1313" s="194"/>
      <c r="J1313"/>
      <c r="K1313" s="194"/>
      <c r="L1313" s="194"/>
      <c r="M1313"/>
    </row>
    <row r="1314" spans="1:13" x14ac:dyDescent="0.25">
      <c r="A1314"/>
      <c r="B1314"/>
      <c r="C1314"/>
      <c r="D1314"/>
      <c r="E1314" s="192"/>
      <c r="F1314"/>
      <c r="G1314" s="194"/>
      <c r="H1314"/>
      <c r="I1314" s="194"/>
      <c r="J1314"/>
      <c r="K1314" s="194"/>
      <c r="L1314" s="194"/>
      <c r="M1314"/>
    </row>
    <row r="1315" spans="1:13" x14ac:dyDescent="0.25">
      <c r="A1315"/>
      <c r="B1315"/>
      <c r="C1315"/>
      <c r="D1315"/>
      <c r="E1315" s="192"/>
      <c r="F1315"/>
      <c r="G1315" s="194"/>
      <c r="H1315"/>
      <c r="I1315" s="194"/>
      <c r="J1315"/>
      <c r="K1315" s="194"/>
      <c r="L1315" s="194"/>
      <c r="M1315"/>
    </row>
    <row r="1316" spans="1:13" x14ac:dyDescent="0.25">
      <c r="A1316"/>
      <c r="B1316"/>
      <c r="C1316"/>
      <c r="D1316"/>
      <c r="E1316" s="192"/>
      <c r="F1316"/>
      <c r="G1316" s="194"/>
      <c r="H1316"/>
      <c r="I1316" s="194"/>
      <c r="J1316"/>
      <c r="K1316" s="194"/>
      <c r="L1316" s="194"/>
      <c r="M1316"/>
    </row>
    <row r="1317" spans="1:13" x14ac:dyDescent="0.25">
      <c r="A1317"/>
      <c r="B1317"/>
      <c r="C1317"/>
      <c r="D1317"/>
      <c r="E1317" s="192"/>
      <c r="F1317"/>
      <c r="G1317" s="194"/>
      <c r="H1317"/>
      <c r="I1317" s="194"/>
      <c r="J1317"/>
      <c r="K1317" s="194"/>
      <c r="L1317" s="194"/>
      <c r="M1317"/>
    </row>
    <row r="1318" spans="1:13" x14ac:dyDescent="0.25">
      <c r="A1318"/>
      <c r="B1318"/>
      <c r="C1318"/>
      <c r="D1318"/>
      <c r="E1318" s="192"/>
      <c r="F1318"/>
      <c r="G1318" s="194"/>
      <c r="H1318"/>
      <c r="I1318" s="194"/>
      <c r="J1318"/>
      <c r="K1318" s="194"/>
      <c r="L1318" s="194"/>
      <c r="M1318"/>
    </row>
    <row r="1319" spans="1:13" x14ac:dyDescent="0.25">
      <c r="A1319"/>
      <c r="B1319"/>
      <c r="C1319"/>
      <c r="D1319"/>
      <c r="E1319" s="192"/>
      <c r="F1319"/>
      <c r="G1319" s="194"/>
      <c r="H1319"/>
      <c r="I1319" s="194"/>
      <c r="J1319"/>
      <c r="K1319" s="194"/>
      <c r="L1319" s="194"/>
      <c r="M1319"/>
    </row>
    <row r="1320" spans="1:13" x14ac:dyDescent="0.25">
      <c r="A1320"/>
      <c r="B1320"/>
      <c r="C1320"/>
      <c r="D1320"/>
      <c r="E1320" s="192"/>
      <c r="F1320"/>
      <c r="G1320" s="194"/>
      <c r="H1320"/>
      <c r="I1320" s="194"/>
      <c r="J1320"/>
      <c r="K1320" s="194"/>
      <c r="L1320" s="194"/>
      <c r="M1320"/>
    </row>
    <row r="1321" spans="1:13" x14ac:dyDescent="0.25">
      <c r="A1321"/>
      <c r="B1321"/>
      <c r="C1321"/>
      <c r="D1321"/>
      <c r="E1321" s="192"/>
      <c r="F1321"/>
      <c r="G1321" s="194"/>
      <c r="H1321"/>
      <c r="I1321" s="194"/>
      <c r="J1321"/>
      <c r="K1321" s="194"/>
      <c r="L1321" s="194"/>
      <c r="M1321"/>
    </row>
    <row r="1322" spans="1:13" x14ac:dyDescent="0.25">
      <c r="A1322"/>
      <c r="B1322"/>
      <c r="C1322"/>
      <c r="D1322"/>
      <c r="E1322" s="192"/>
      <c r="F1322"/>
      <c r="G1322" s="194"/>
      <c r="H1322"/>
      <c r="I1322" s="194"/>
      <c r="J1322"/>
      <c r="K1322" s="194"/>
      <c r="L1322" s="194"/>
      <c r="M1322"/>
    </row>
    <row r="1323" spans="1:13" x14ac:dyDescent="0.25">
      <c r="A1323"/>
      <c r="B1323"/>
      <c r="C1323"/>
      <c r="D1323"/>
      <c r="E1323" s="192"/>
      <c r="F1323"/>
      <c r="G1323" s="194"/>
      <c r="H1323"/>
      <c r="I1323" s="194"/>
      <c r="J1323"/>
      <c r="K1323" s="194"/>
      <c r="L1323" s="194"/>
      <c r="M1323"/>
    </row>
    <row r="1324" spans="1:13" x14ac:dyDescent="0.25">
      <c r="A1324"/>
      <c r="B1324"/>
      <c r="C1324"/>
      <c r="D1324"/>
      <c r="E1324" s="192"/>
      <c r="F1324"/>
      <c r="G1324" s="194"/>
      <c r="H1324"/>
      <c r="I1324" s="194"/>
      <c r="J1324"/>
      <c r="K1324" s="194"/>
      <c r="L1324" s="194"/>
      <c r="M1324"/>
    </row>
    <row r="1325" spans="1:13" x14ac:dyDescent="0.25">
      <c r="A1325"/>
      <c r="B1325"/>
      <c r="C1325"/>
      <c r="D1325"/>
      <c r="E1325" s="192"/>
      <c r="F1325"/>
      <c r="G1325" s="194"/>
      <c r="H1325"/>
      <c r="I1325" s="194"/>
      <c r="J1325"/>
      <c r="K1325" s="194"/>
      <c r="L1325" s="194"/>
      <c r="M1325"/>
    </row>
    <row r="1326" spans="1:13" x14ac:dyDescent="0.25">
      <c r="A1326"/>
      <c r="B1326"/>
      <c r="C1326"/>
      <c r="D1326"/>
      <c r="E1326" s="192"/>
      <c r="F1326"/>
      <c r="G1326" s="194"/>
      <c r="H1326"/>
      <c r="I1326" s="194"/>
      <c r="J1326"/>
      <c r="K1326" s="194"/>
      <c r="L1326" s="194"/>
      <c r="M1326"/>
    </row>
    <row r="1327" spans="1:13" x14ac:dyDescent="0.25">
      <c r="A1327"/>
      <c r="B1327"/>
      <c r="C1327"/>
      <c r="D1327"/>
      <c r="E1327" s="192"/>
      <c r="F1327"/>
      <c r="G1327" s="194"/>
      <c r="H1327"/>
      <c r="I1327" s="194"/>
      <c r="J1327"/>
      <c r="K1327" s="194"/>
      <c r="L1327" s="194"/>
      <c r="M1327"/>
    </row>
    <row r="1328" spans="1:13" x14ac:dyDescent="0.25">
      <c r="A1328"/>
      <c r="B1328"/>
      <c r="C1328"/>
      <c r="D1328"/>
      <c r="E1328" s="192"/>
      <c r="F1328"/>
      <c r="G1328" s="194"/>
      <c r="H1328"/>
      <c r="I1328" s="194"/>
      <c r="J1328"/>
      <c r="K1328" s="194"/>
      <c r="L1328" s="194"/>
      <c r="M1328"/>
    </row>
    <row r="1329" spans="1:13" x14ac:dyDescent="0.25">
      <c r="A1329"/>
      <c r="B1329"/>
      <c r="C1329"/>
      <c r="D1329"/>
      <c r="E1329" s="192"/>
      <c r="F1329"/>
      <c r="G1329" s="194"/>
      <c r="H1329"/>
      <c r="I1329" s="194"/>
      <c r="J1329"/>
      <c r="K1329" s="194"/>
      <c r="L1329" s="194"/>
      <c r="M1329"/>
    </row>
    <row r="1330" spans="1:13" x14ac:dyDescent="0.25">
      <c r="A1330"/>
      <c r="B1330"/>
      <c r="C1330"/>
      <c r="D1330"/>
      <c r="E1330" s="192"/>
      <c r="F1330"/>
      <c r="G1330" s="194"/>
      <c r="H1330"/>
      <c r="I1330" s="194"/>
      <c r="J1330"/>
      <c r="K1330" s="194"/>
      <c r="L1330" s="194"/>
      <c r="M1330"/>
    </row>
    <row r="1331" spans="1:13" x14ac:dyDescent="0.25">
      <c r="A1331"/>
      <c r="B1331"/>
      <c r="C1331"/>
      <c r="D1331"/>
      <c r="E1331" s="192"/>
      <c r="F1331"/>
      <c r="G1331" s="194"/>
      <c r="H1331"/>
      <c r="I1331" s="194"/>
      <c r="J1331"/>
      <c r="K1331" s="194"/>
      <c r="L1331" s="194"/>
      <c r="M1331"/>
    </row>
    <row r="1332" spans="1:13" x14ac:dyDescent="0.25">
      <c r="A1332"/>
      <c r="B1332"/>
      <c r="C1332"/>
      <c r="D1332"/>
      <c r="E1332" s="192"/>
      <c r="F1332"/>
      <c r="G1332" s="194"/>
      <c r="H1332"/>
      <c r="I1332" s="194"/>
      <c r="J1332"/>
      <c r="K1332" s="194"/>
      <c r="L1332" s="194"/>
      <c r="M1332"/>
    </row>
    <row r="1333" spans="1:13" x14ac:dyDescent="0.25">
      <c r="A1333"/>
      <c r="B1333"/>
      <c r="C1333"/>
      <c r="D1333"/>
      <c r="E1333" s="192"/>
      <c r="F1333"/>
      <c r="G1333" s="194"/>
      <c r="H1333"/>
      <c r="I1333" s="194"/>
      <c r="J1333"/>
      <c r="K1333" s="194"/>
      <c r="L1333" s="194"/>
      <c r="M1333"/>
    </row>
    <row r="1334" spans="1:13" x14ac:dyDescent="0.25">
      <c r="A1334"/>
      <c r="B1334"/>
      <c r="C1334"/>
      <c r="D1334"/>
      <c r="E1334" s="192"/>
      <c r="F1334"/>
      <c r="G1334" s="194"/>
      <c r="H1334"/>
      <c r="I1334" s="194"/>
      <c r="J1334"/>
      <c r="K1334" s="194"/>
      <c r="L1334" s="194"/>
      <c r="M1334"/>
    </row>
    <row r="1335" spans="1:13" x14ac:dyDescent="0.25">
      <c r="A1335"/>
      <c r="B1335"/>
      <c r="C1335"/>
      <c r="D1335"/>
      <c r="E1335" s="192"/>
      <c r="F1335"/>
      <c r="G1335" s="194"/>
      <c r="H1335"/>
      <c r="I1335" s="194"/>
      <c r="J1335"/>
      <c r="K1335" s="194"/>
      <c r="L1335" s="194"/>
      <c r="M1335"/>
    </row>
    <row r="1336" spans="1:13" x14ac:dyDescent="0.25">
      <c r="A1336"/>
      <c r="B1336"/>
      <c r="C1336"/>
      <c r="D1336"/>
      <c r="E1336" s="192"/>
      <c r="F1336"/>
      <c r="G1336" s="194"/>
      <c r="H1336"/>
      <c r="I1336" s="194"/>
      <c r="J1336"/>
      <c r="K1336" s="194"/>
      <c r="L1336" s="194"/>
      <c r="M1336"/>
    </row>
    <row r="1337" spans="1:13" x14ac:dyDescent="0.25">
      <c r="A1337"/>
      <c r="B1337"/>
      <c r="C1337"/>
      <c r="D1337"/>
      <c r="E1337" s="192"/>
      <c r="F1337"/>
      <c r="G1337" s="194"/>
      <c r="H1337"/>
      <c r="I1337" s="194"/>
      <c r="J1337"/>
      <c r="K1337" s="194"/>
      <c r="L1337" s="194"/>
      <c r="M1337"/>
    </row>
    <row r="1338" spans="1:13" x14ac:dyDescent="0.25">
      <c r="A1338"/>
      <c r="B1338"/>
      <c r="C1338"/>
      <c r="D1338"/>
      <c r="E1338" s="192"/>
      <c r="F1338"/>
      <c r="G1338" s="194"/>
      <c r="H1338"/>
      <c r="I1338" s="194"/>
      <c r="J1338"/>
      <c r="K1338" s="194"/>
      <c r="L1338" s="194"/>
      <c r="M1338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0412-6148-438D-8595-E330FE58D736}">
  <sheetPr codeName="Hoja8">
    <tabColor rgb="FF00B0F0"/>
  </sheetPr>
  <dimension ref="A1:AG561"/>
  <sheetViews>
    <sheetView zoomScale="40" zoomScaleNormal="40" workbookViewId="0">
      <pane xSplit="1" topLeftCell="B1" activePane="topRight" state="frozen"/>
      <selection pane="topRight" activeCell="A6" sqref="A6"/>
    </sheetView>
  </sheetViews>
  <sheetFormatPr baseColWidth="10" defaultRowHeight="15" x14ac:dyDescent="0.25"/>
  <cols>
    <col min="1" max="1" width="18.5703125" bestFit="1" customWidth="1"/>
    <col min="2" max="2" width="16.28515625" style="10" bestFit="1" customWidth="1"/>
    <col min="3" max="3" width="11.42578125" style="10" bestFit="1" customWidth="1"/>
    <col min="4" max="4" width="13.140625" style="10" bestFit="1" customWidth="1"/>
    <col min="5" max="5" width="17.85546875" style="10" bestFit="1" customWidth="1"/>
    <col min="6" max="6" width="19.7109375" style="10" bestFit="1" customWidth="1"/>
    <col min="7" max="7" width="7.7109375" style="10" bestFit="1" customWidth="1"/>
    <col min="8" max="8" width="11.28515625" style="11" bestFit="1" customWidth="1"/>
    <col min="9" max="10" width="12.42578125" style="10" bestFit="1" customWidth="1"/>
    <col min="11" max="11" width="15.7109375" style="10" bestFit="1" customWidth="1"/>
    <col min="12" max="12" width="17.140625" style="10" bestFit="1" customWidth="1"/>
    <col min="13" max="13" width="10.28515625" style="11" bestFit="1" customWidth="1"/>
    <col min="14" max="14" width="11" style="10" bestFit="1" customWidth="1"/>
    <col min="15" max="15" width="12" style="10" bestFit="1" customWidth="1"/>
    <col min="16" max="16" width="10.42578125" style="10" bestFit="1" customWidth="1"/>
    <col min="17" max="17" width="7.7109375" style="49" bestFit="1" customWidth="1"/>
    <col min="18" max="18" width="10.5703125" style="10" bestFit="1" customWidth="1"/>
    <col min="19" max="19" width="10.5703125" style="11" bestFit="1" customWidth="1"/>
    <col min="20" max="20" width="53.42578125" style="10" bestFit="1" customWidth="1"/>
    <col min="21" max="22" width="47.42578125" bestFit="1" customWidth="1"/>
    <col min="23" max="23" width="43.5703125" bestFit="1" customWidth="1"/>
    <col min="24" max="24" width="9.5703125" bestFit="1" customWidth="1"/>
    <col min="25" max="25" width="9.5703125" style="7" bestFit="1" customWidth="1"/>
    <col min="26" max="26" width="9.5703125" bestFit="1" customWidth="1"/>
    <col min="27" max="27" width="14.42578125" style="48" bestFit="1" customWidth="1"/>
    <col min="28" max="28" width="12" style="48" bestFit="1" customWidth="1"/>
    <col min="29" max="33" width="15.5703125" bestFit="1" customWidth="1"/>
  </cols>
  <sheetData>
    <row r="1" spans="1:33" s="31" customFormat="1" ht="84.2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Y2"/>
      <c r="AA2"/>
      <c r="AB2"/>
    </row>
    <row r="3" spans="1:33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Y3"/>
      <c r="AA3"/>
      <c r="AB3"/>
    </row>
    <row r="4" spans="1:33" ht="75" x14ac:dyDescent="0.25">
      <c r="A4" s="36" t="s">
        <v>0</v>
      </c>
      <c r="B4" s="30" t="s">
        <v>29</v>
      </c>
      <c r="C4" s="32" t="s">
        <v>30</v>
      </c>
      <c r="D4" s="33" t="s">
        <v>43</v>
      </c>
      <c r="E4" s="33" t="s">
        <v>44</v>
      </c>
      <c r="F4" s="33" t="s">
        <v>45</v>
      </c>
      <c r="G4" s="50" t="s">
        <v>48</v>
      </c>
      <c r="H4" s="51" t="s">
        <v>41</v>
      </c>
      <c r="I4" s="34" t="s">
        <v>31</v>
      </c>
      <c r="J4" s="35" t="s">
        <v>46</v>
      </c>
      <c r="K4" s="35" t="s">
        <v>47</v>
      </c>
      <c r="L4" s="35" t="s">
        <v>32</v>
      </c>
      <c r="M4" s="52" t="s">
        <v>49</v>
      </c>
      <c r="N4" s="53" t="s">
        <v>42</v>
      </c>
      <c r="O4" s="92" t="s">
        <v>130</v>
      </c>
      <c r="P4" s="92" t="s">
        <v>131</v>
      </c>
      <c r="Q4" s="93" t="s">
        <v>91</v>
      </c>
      <c r="R4"/>
      <c r="S4"/>
      <c r="T4"/>
      <c r="Y4"/>
      <c r="AA4"/>
      <c r="AB4"/>
    </row>
    <row r="5" spans="1:33" x14ac:dyDescent="0.25">
      <c r="A5" s="3" t="s">
        <v>422</v>
      </c>
      <c r="B5" s="68">
        <v>16649.75</v>
      </c>
      <c r="C5" s="68">
        <v>7529.75</v>
      </c>
      <c r="D5" s="10">
        <v>0</v>
      </c>
      <c r="E5" s="68">
        <v>7529.75</v>
      </c>
      <c r="F5" s="10">
        <v>0</v>
      </c>
      <c r="G5" s="68">
        <v>142560</v>
      </c>
      <c r="H5" s="47">
        <v>52.818111672278341</v>
      </c>
      <c r="I5" s="10">
        <v>9120</v>
      </c>
      <c r="J5" s="10">
        <v>0</v>
      </c>
      <c r="K5" s="10">
        <v>9120</v>
      </c>
      <c r="L5" s="10">
        <v>12</v>
      </c>
      <c r="M5" s="67">
        <v>169763</v>
      </c>
      <c r="N5" s="47">
        <v>53.721953547003764</v>
      </c>
      <c r="O5" s="10">
        <v>611</v>
      </c>
      <c r="P5" s="37">
        <v>3.8083529568683251E-2</v>
      </c>
      <c r="Q5" s="10">
        <v>6144</v>
      </c>
      <c r="R5"/>
      <c r="S5"/>
      <c r="T5"/>
      <c r="Y5"/>
      <c r="AA5"/>
      <c r="AB5"/>
    </row>
    <row r="6" spans="1:33" x14ac:dyDescent="0.25">
      <c r="A6" s="268" t="s">
        <v>423</v>
      </c>
      <c r="B6" s="68">
        <v>16649.75</v>
      </c>
      <c r="C6" s="68">
        <v>7529.75</v>
      </c>
      <c r="D6" s="10">
        <v>0</v>
      </c>
      <c r="E6" s="68">
        <v>7529.75</v>
      </c>
      <c r="F6" s="10">
        <v>0</v>
      </c>
      <c r="G6" s="68">
        <v>142560</v>
      </c>
      <c r="H6" s="47">
        <v>52.818111672278341</v>
      </c>
      <c r="I6" s="10">
        <v>9120</v>
      </c>
      <c r="J6" s="10">
        <v>0</v>
      </c>
      <c r="K6" s="10">
        <v>9120</v>
      </c>
      <c r="L6" s="10">
        <v>12</v>
      </c>
      <c r="M6" s="67">
        <v>169763</v>
      </c>
      <c r="N6" s="47">
        <v>53.721953547003764</v>
      </c>
      <c r="O6" s="10">
        <v>611</v>
      </c>
      <c r="P6" s="37">
        <v>3.8083529568683251E-2</v>
      </c>
      <c r="Q6" s="10">
        <v>6144</v>
      </c>
      <c r="R6"/>
      <c r="S6"/>
      <c r="T6"/>
      <c r="Y6"/>
      <c r="AA6"/>
      <c r="AB6"/>
    </row>
    <row r="7" spans="1:33" x14ac:dyDescent="0.25">
      <c r="A7" s="459" t="s">
        <v>435</v>
      </c>
      <c r="B7" s="68">
        <v>16649.75</v>
      </c>
      <c r="C7" s="68">
        <v>7529.75</v>
      </c>
      <c r="D7" s="10">
        <v>0</v>
      </c>
      <c r="E7" s="68">
        <v>7529.75</v>
      </c>
      <c r="F7" s="10">
        <v>0</v>
      </c>
      <c r="G7" s="68">
        <v>142560</v>
      </c>
      <c r="H7" s="47">
        <v>52.818111672278341</v>
      </c>
      <c r="I7" s="10">
        <v>9120</v>
      </c>
      <c r="J7" s="10">
        <v>0</v>
      </c>
      <c r="K7" s="10">
        <v>9120</v>
      </c>
      <c r="L7" s="10">
        <v>12</v>
      </c>
      <c r="M7" s="67">
        <v>169763</v>
      </c>
      <c r="N7" s="47">
        <v>53.721953547003764</v>
      </c>
      <c r="O7" s="10">
        <v>611</v>
      </c>
      <c r="P7" s="37">
        <v>3.8083529568683251E-2</v>
      </c>
      <c r="Q7" s="10">
        <v>6144</v>
      </c>
      <c r="R7"/>
      <c r="S7"/>
      <c r="T7"/>
      <c r="Y7"/>
      <c r="AA7"/>
      <c r="AB7"/>
    </row>
    <row r="8" spans="1:33" x14ac:dyDescent="0.25">
      <c r="A8" s="460">
        <v>46143</v>
      </c>
      <c r="B8" s="68">
        <v>192.25</v>
      </c>
      <c r="C8" s="68">
        <v>11.25</v>
      </c>
      <c r="D8" s="37">
        <v>0</v>
      </c>
      <c r="E8" s="68">
        <v>11.25</v>
      </c>
      <c r="F8" s="10">
        <v>0</v>
      </c>
      <c r="G8" s="68">
        <v>0</v>
      </c>
      <c r="H8" s="47">
        <v>0</v>
      </c>
      <c r="I8" s="10">
        <v>181</v>
      </c>
      <c r="J8" s="37">
        <v>0</v>
      </c>
      <c r="K8" s="10">
        <v>181</v>
      </c>
      <c r="L8" s="10">
        <v>0</v>
      </c>
      <c r="M8" s="67">
        <v>5072</v>
      </c>
      <c r="N8" s="47">
        <v>35.686119873817034</v>
      </c>
      <c r="O8" s="10">
        <v>0</v>
      </c>
      <c r="P8" s="37">
        <v>4.7991071428571452E-2</v>
      </c>
      <c r="Q8" s="10">
        <v>0</v>
      </c>
      <c r="R8"/>
      <c r="S8"/>
      <c r="T8"/>
      <c r="Y8"/>
      <c r="AA8"/>
      <c r="AB8"/>
    </row>
    <row r="9" spans="1:33" x14ac:dyDescent="0.25">
      <c r="A9" s="460">
        <v>46144</v>
      </c>
      <c r="B9" s="68">
        <v>0</v>
      </c>
      <c r="C9" s="68">
        <v>0</v>
      </c>
      <c r="D9" s="37">
        <v>0</v>
      </c>
      <c r="E9" s="68">
        <v>0</v>
      </c>
      <c r="F9" s="10">
        <v>0</v>
      </c>
      <c r="G9" s="68">
        <v>0</v>
      </c>
      <c r="H9" s="47">
        <v>0</v>
      </c>
      <c r="I9" s="10">
        <v>0</v>
      </c>
      <c r="J9" s="37">
        <v>0</v>
      </c>
      <c r="K9" s="10">
        <v>0</v>
      </c>
      <c r="L9" s="10">
        <v>1</v>
      </c>
      <c r="M9" s="67">
        <v>0</v>
      </c>
      <c r="N9" s="47">
        <v>0</v>
      </c>
      <c r="O9" s="10">
        <v>0</v>
      </c>
      <c r="P9" s="37">
        <v>5.9371072756078967E-2</v>
      </c>
      <c r="Q9" s="10">
        <v>0</v>
      </c>
      <c r="R9"/>
      <c r="S9"/>
      <c r="T9"/>
      <c r="Y9"/>
      <c r="AA9"/>
      <c r="AB9"/>
    </row>
    <row r="10" spans="1:33" x14ac:dyDescent="0.25">
      <c r="A10" s="460">
        <v>46145</v>
      </c>
      <c r="B10" s="68">
        <v>0</v>
      </c>
      <c r="C10" s="68">
        <v>0</v>
      </c>
      <c r="D10" s="37">
        <v>0</v>
      </c>
      <c r="E10" s="68">
        <v>0</v>
      </c>
      <c r="F10" s="10">
        <v>0</v>
      </c>
      <c r="G10" s="68">
        <v>0</v>
      </c>
      <c r="H10" s="47">
        <v>0</v>
      </c>
      <c r="I10" s="10">
        <v>0</v>
      </c>
      <c r="J10" s="37">
        <v>0</v>
      </c>
      <c r="K10" s="10">
        <v>0</v>
      </c>
      <c r="L10" s="10">
        <v>0</v>
      </c>
      <c r="M10" s="67">
        <v>0</v>
      </c>
      <c r="N10" s="47">
        <v>0</v>
      </c>
      <c r="O10" s="10">
        <v>0</v>
      </c>
      <c r="P10" s="37">
        <v>7.0522862905564823E-2</v>
      </c>
      <c r="Q10" s="10">
        <v>0</v>
      </c>
      <c r="R10"/>
      <c r="S10"/>
      <c r="T10"/>
      <c r="Y10"/>
      <c r="AA10"/>
      <c r="AB10"/>
    </row>
    <row r="11" spans="1:33" x14ac:dyDescent="0.25">
      <c r="A11" s="460">
        <v>46146</v>
      </c>
      <c r="B11" s="68">
        <v>1325.75</v>
      </c>
      <c r="C11" s="68">
        <v>488.75</v>
      </c>
      <c r="D11" s="37">
        <v>0.3615407769036339</v>
      </c>
      <c r="E11" s="68">
        <v>488.75</v>
      </c>
      <c r="F11" s="10">
        <v>0</v>
      </c>
      <c r="G11" s="68">
        <v>11133</v>
      </c>
      <c r="H11" s="47">
        <v>43.901015000449114</v>
      </c>
      <c r="I11" s="10">
        <v>837</v>
      </c>
      <c r="J11" s="37">
        <v>0.63845922309636605</v>
      </c>
      <c r="K11" s="10">
        <v>837</v>
      </c>
      <c r="L11" s="10">
        <v>0</v>
      </c>
      <c r="M11" s="67">
        <v>15763</v>
      </c>
      <c r="N11" s="47">
        <v>53.099029372581363</v>
      </c>
      <c r="O11" s="10">
        <v>0</v>
      </c>
      <c r="P11" s="37">
        <v>0</v>
      </c>
      <c r="Q11" s="10">
        <v>0</v>
      </c>
      <c r="R11"/>
      <c r="S11"/>
      <c r="T11"/>
      <c r="Y11"/>
      <c r="AA11"/>
      <c r="AB11"/>
    </row>
    <row r="12" spans="1:33" x14ac:dyDescent="0.25">
      <c r="A12" s="460">
        <v>46147</v>
      </c>
      <c r="B12" s="68">
        <v>1488.75</v>
      </c>
      <c r="C12" s="68">
        <v>676.75</v>
      </c>
      <c r="D12" s="37">
        <v>0.45599721243656394</v>
      </c>
      <c r="E12" s="68">
        <v>676.75</v>
      </c>
      <c r="F12" s="10">
        <v>0</v>
      </c>
      <c r="G12" s="68">
        <v>11014</v>
      </c>
      <c r="H12" s="47">
        <v>61.44452514980933</v>
      </c>
      <c r="I12" s="10">
        <v>812</v>
      </c>
      <c r="J12" s="37">
        <v>0.54400278756343601</v>
      </c>
      <c r="K12" s="10">
        <v>812</v>
      </c>
      <c r="L12" s="10">
        <v>0</v>
      </c>
      <c r="M12" s="67">
        <v>20699</v>
      </c>
      <c r="N12" s="47">
        <v>39.228948258369968</v>
      </c>
      <c r="O12" s="10">
        <v>88</v>
      </c>
      <c r="P12" s="37">
        <v>9.1721727941299333E-2</v>
      </c>
      <c r="Q12" s="10">
        <v>2245</v>
      </c>
      <c r="R12"/>
      <c r="S12"/>
      <c r="T12"/>
      <c r="Y12"/>
      <c r="AA12"/>
      <c r="AB12"/>
    </row>
    <row r="13" spans="1:33" x14ac:dyDescent="0.25">
      <c r="A13" s="460">
        <v>46148</v>
      </c>
      <c r="B13" s="68">
        <v>1423.5</v>
      </c>
      <c r="C13" s="68">
        <v>578.5</v>
      </c>
      <c r="D13" s="37">
        <v>0.40868200975049057</v>
      </c>
      <c r="E13" s="68">
        <v>578.5</v>
      </c>
      <c r="F13" s="10">
        <v>0</v>
      </c>
      <c r="G13" s="68">
        <v>10289</v>
      </c>
      <c r="H13" s="47">
        <v>56.225094761395667</v>
      </c>
      <c r="I13" s="10">
        <v>845</v>
      </c>
      <c r="J13" s="37">
        <v>0.59131799024950948</v>
      </c>
      <c r="K13" s="10">
        <v>845</v>
      </c>
      <c r="L13" s="10">
        <v>3</v>
      </c>
      <c r="M13" s="67">
        <v>18237</v>
      </c>
      <c r="N13" s="47">
        <v>46.334375171354942</v>
      </c>
      <c r="O13" s="10">
        <v>83</v>
      </c>
      <c r="P13" s="37">
        <v>4.327515708528832E-2</v>
      </c>
      <c r="Q13" s="10">
        <v>780</v>
      </c>
      <c r="R13"/>
      <c r="S13"/>
      <c r="T13"/>
      <c r="Y13"/>
      <c r="AA13"/>
      <c r="AB13"/>
    </row>
    <row r="14" spans="1:33" x14ac:dyDescent="0.25">
      <c r="A14" s="460">
        <v>46149</v>
      </c>
      <c r="B14" s="68">
        <v>1523.125</v>
      </c>
      <c r="C14" s="68">
        <v>707.125</v>
      </c>
      <c r="D14" s="37">
        <v>0.43887130014916731</v>
      </c>
      <c r="E14" s="68">
        <v>707.125</v>
      </c>
      <c r="F14" s="10">
        <v>0</v>
      </c>
      <c r="G14" s="68">
        <v>16358</v>
      </c>
      <c r="H14" s="47">
        <v>43.228084117862814</v>
      </c>
      <c r="I14" s="10">
        <v>816</v>
      </c>
      <c r="J14" s="37">
        <v>0.56112869985083269</v>
      </c>
      <c r="K14" s="10">
        <v>816</v>
      </c>
      <c r="L14" s="10">
        <v>2</v>
      </c>
      <c r="M14" s="67">
        <v>21204</v>
      </c>
      <c r="N14" s="47">
        <v>38.483305036785517</v>
      </c>
      <c r="O14" s="10">
        <v>73</v>
      </c>
      <c r="P14" s="37">
        <v>5.2625526572890179E-2</v>
      </c>
      <c r="Q14" s="10">
        <v>1038</v>
      </c>
      <c r="R14"/>
      <c r="S14"/>
      <c r="T14"/>
      <c r="Y14"/>
      <c r="AA14"/>
      <c r="AB14"/>
    </row>
    <row r="15" spans="1:33" x14ac:dyDescent="0.25">
      <c r="A15" s="460">
        <v>46150</v>
      </c>
      <c r="B15" s="68">
        <v>1420.375</v>
      </c>
      <c r="C15" s="68">
        <v>666.375</v>
      </c>
      <c r="D15" s="37">
        <v>0.47163037829936377</v>
      </c>
      <c r="E15" s="68">
        <v>666.375</v>
      </c>
      <c r="F15" s="10">
        <v>0</v>
      </c>
      <c r="G15" s="68">
        <v>14589</v>
      </c>
      <c r="H15" s="47">
        <v>45.676537117005964</v>
      </c>
      <c r="I15" s="10">
        <v>754</v>
      </c>
      <c r="J15" s="37">
        <v>0.52836962170063628</v>
      </c>
      <c r="K15" s="10">
        <v>754</v>
      </c>
      <c r="L15" s="10">
        <v>0</v>
      </c>
      <c r="M15" s="67">
        <v>19779</v>
      </c>
      <c r="N15" s="47">
        <v>38.121239698670308</v>
      </c>
      <c r="O15" s="10">
        <v>88</v>
      </c>
      <c r="P15" s="37">
        <v>2.2191582271350763E-2</v>
      </c>
      <c r="Q15" s="10">
        <v>2081</v>
      </c>
      <c r="R15"/>
      <c r="S15"/>
      <c r="T15"/>
      <c r="Y15"/>
      <c r="AA15"/>
      <c r="AB15"/>
    </row>
    <row r="16" spans="1:33" x14ac:dyDescent="0.25">
      <c r="A16" s="460">
        <v>46151</v>
      </c>
      <c r="B16" s="68">
        <v>1038.25</v>
      </c>
      <c r="C16" s="68">
        <v>420.25</v>
      </c>
      <c r="D16" s="37">
        <v>0.4026739221877369</v>
      </c>
      <c r="E16" s="68">
        <v>420.25</v>
      </c>
      <c r="F16" s="10">
        <v>0</v>
      </c>
      <c r="G16" s="68">
        <v>8271</v>
      </c>
      <c r="H16" s="47">
        <v>50.810059243138681</v>
      </c>
      <c r="I16" s="10">
        <v>618</v>
      </c>
      <c r="J16" s="37">
        <v>0.5973260778122631</v>
      </c>
      <c r="K16" s="10">
        <v>618</v>
      </c>
      <c r="L16" s="10">
        <v>1</v>
      </c>
      <c r="M16" s="67">
        <v>17119</v>
      </c>
      <c r="N16" s="47">
        <v>36.10023949997079</v>
      </c>
      <c r="O16" s="10">
        <v>0</v>
      </c>
      <c r="P16" s="37">
        <v>3.2275938046014953E-2</v>
      </c>
      <c r="Q16" s="10"/>
      <c r="R16"/>
      <c r="S16"/>
      <c r="T16"/>
      <c r="Y16"/>
      <c r="AA16"/>
      <c r="AB16"/>
    </row>
    <row r="17" spans="1:17" customFormat="1" x14ac:dyDescent="0.25">
      <c r="A17" s="460">
        <v>46152</v>
      </c>
      <c r="B17" s="68">
        <v>0</v>
      </c>
      <c r="C17" s="68">
        <v>0</v>
      </c>
      <c r="D17" s="37">
        <v>0</v>
      </c>
      <c r="E17" s="68">
        <v>0</v>
      </c>
      <c r="F17" s="10">
        <v>0</v>
      </c>
      <c r="G17" s="68"/>
      <c r="H17" s="47">
        <v>0</v>
      </c>
      <c r="I17" s="10">
        <v>0</v>
      </c>
      <c r="J17" s="37">
        <v>0</v>
      </c>
      <c r="K17" s="10">
        <v>0</v>
      </c>
      <c r="L17" s="10">
        <v>1</v>
      </c>
      <c r="M17" s="67">
        <v>0</v>
      </c>
      <c r="N17" s="47">
        <v>0</v>
      </c>
      <c r="O17" s="10">
        <v>0</v>
      </c>
      <c r="P17" s="37">
        <v>2.6980999178172944E-2</v>
      </c>
      <c r="Q17" s="10"/>
    </row>
    <row r="18" spans="1:17" customFormat="1" x14ac:dyDescent="0.25">
      <c r="A18" s="460">
        <v>46153</v>
      </c>
      <c r="B18" s="68">
        <v>1332.75</v>
      </c>
      <c r="C18" s="68">
        <v>535.75</v>
      </c>
      <c r="D18" s="37">
        <v>0.39825403729530656</v>
      </c>
      <c r="E18" s="68">
        <v>535.75</v>
      </c>
      <c r="F18" s="10">
        <v>0</v>
      </c>
      <c r="G18" s="68">
        <v>8086</v>
      </c>
      <c r="H18" s="47">
        <v>66.256492703438042</v>
      </c>
      <c r="I18" s="10">
        <v>797</v>
      </c>
      <c r="J18" s="37">
        <v>0.60174596270469338</v>
      </c>
      <c r="K18" s="10">
        <v>797</v>
      </c>
      <c r="L18" s="10">
        <v>0</v>
      </c>
      <c r="M18" s="67">
        <v>16406</v>
      </c>
      <c r="N18" s="47">
        <v>48.579787882482016</v>
      </c>
      <c r="O18" s="10">
        <v>0</v>
      </c>
      <c r="P18" s="37">
        <v>2.3235800344234059E-2</v>
      </c>
      <c r="Q18" s="10"/>
    </row>
    <row r="19" spans="1:17" customFormat="1" x14ac:dyDescent="0.25">
      <c r="A19" s="460">
        <v>46154</v>
      </c>
      <c r="B19" s="68">
        <v>1378.75</v>
      </c>
      <c r="C19" s="68">
        <v>665.75</v>
      </c>
      <c r="D19" s="37">
        <v>207.72562490753035</v>
      </c>
      <c r="E19" s="68">
        <v>665.75</v>
      </c>
      <c r="F19" s="10">
        <v>0</v>
      </c>
      <c r="G19" s="68">
        <v>10991</v>
      </c>
      <c r="H19" s="47">
        <v>60.572286416158676</v>
      </c>
      <c r="I19" s="10">
        <v>713</v>
      </c>
      <c r="J19" s="37">
        <v>-206.72562490753035</v>
      </c>
      <c r="K19" s="10">
        <v>713</v>
      </c>
      <c r="L19" s="10">
        <v>2</v>
      </c>
      <c r="M19" s="67">
        <v>15351</v>
      </c>
      <c r="N19" s="47">
        <v>46.446485570972577</v>
      </c>
      <c r="O19" s="10">
        <v>0</v>
      </c>
      <c r="P19" s="37">
        <v>2.9715731682385244E-2</v>
      </c>
      <c r="Q19" s="10"/>
    </row>
    <row r="20" spans="1:17" customFormat="1" x14ac:dyDescent="0.25">
      <c r="A20" s="460">
        <v>46155</v>
      </c>
      <c r="B20" s="68">
        <v>1448</v>
      </c>
      <c r="C20" s="68">
        <v>647</v>
      </c>
      <c r="D20" s="37">
        <v>0.43887287661695651</v>
      </c>
      <c r="E20" s="68">
        <v>647</v>
      </c>
      <c r="F20" s="10">
        <v>0</v>
      </c>
      <c r="G20" s="68">
        <v>13448</v>
      </c>
      <c r="H20" s="47">
        <v>48.111243307555029</v>
      </c>
      <c r="I20" s="10">
        <v>801</v>
      </c>
      <c r="J20" s="37">
        <v>0.5611271233830436</v>
      </c>
      <c r="K20" s="10">
        <v>801</v>
      </c>
      <c r="L20" s="10">
        <v>0</v>
      </c>
      <c r="M20" s="67">
        <v>19530</v>
      </c>
      <c r="N20" s="47">
        <v>41.013824884792626</v>
      </c>
      <c r="O20" s="10">
        <v>40</v>
      </c>
      <c r="P20" s="37">
        <v>2.0959882029448835E-2</v>
      </c>
      <c r="Q20" s="10"/>
    </row>
    <row r="21" spans="1:17" customFormat="1" x14ac:dyDescent="0.25">
      <c r="A21" s="460">
        <v>46156</v>
      </c>
      <c r="B21" s="68">
        <v>1331.25</v>
      </c>
      <c r="C21" s="68">
        <v>529.25</v>
      </c>
      <c r="D21" s="37">
        <v>0.3929776789197465</v>
      </c>
      <c r="E21" s="68">
        <v>529.25</v>
      </c>
      <c r="F21" s="10">
        <v>0</v>
      </c>
      <c r="G21" s="68">
        <v>10269</v>
      </c>
      <c r="H21" s="47">
        <v>51.538611354562271</v>
      </c>
      <c r="I21" s="10">
        <v>802</v>
      </c>
      <c r="J21" s="37">
        <v>0.60702232108025356</v>
      </c>
      <c r="K21" s="10">
        <v>802</v>
      </c>
      <c r="L21" s="10">
        <v>1</v>
      </c>
      <c r="M21" s="67">
        <v>603</v>
      </c>
      <c r="N21" s="47">
        <v>1330.0165837479269</v>
      </c>
      <c r="O21" s="10">
        <v>77</v>
      </c>
      <c r="P21" s="37">
        <v>1.528808784354955E-2</v>
      </c>
      <c r="Q21" s="10"/>
    </row>
    <row r="22" spans="1:17" customFormat="1" x14ac:dyDescent="0.25">
      <c r="A22" s="460">
        <v>46157</v>
      </c>
      <c r="B22" s="68">
        <v>1252.25</v>
      </c>
      <c r="C22" s="68">
        <v>603.25</v>
      </c>
      <c r="D22" s="37">
        <v>0.48045810065192535</v>
      </c>
      <c r="E22" s="68">
        <v>603.25</v>
      </c>
      <c r="F22" s="10">
        <v>0</v>
      </c>
      <c r="G22" s="68">
        <v>10647</v>
      </c>
      <c r="H22" s="47">
        <v>56.659152812998961</v>
      </c>
      <c r="I22" s="10">
        <v>649</v>
      </c>
      <c r="J22" s="37">
        <v>0.5195418993480746</v>
      </c>
      <c r="K22" s="10">
        <v>649</v>
      </c>
      <c r="L22" s="10">
        <v>0</v>
      </c>
      <c r="M22" s="67"/>
      <c r="N22" s="47">
        <v>0</v>
      </c>
      <c r="O22" s="10">
        <v>65</v>
      </c>
      <c r="P22" s="37">
        <v>4.9836646825596152E-2</v>
      </c>
      <c r="Q22" s="10"/>
    </row>
    <row r="23" spans="1:17" customFormat="1" x14ac:dyDescent="0.25">
      <c r="A23" s="460">
        <v>46158</v>
      </c>
      <c r="B23" s="68">
        <v>1084</v>
      </c>
      <c r="C23" s="68">
        <v>599</v>
      </c>
      <c r="D23" s="37">
        <v>0.63320684598335253</v>
      </c>
      <c r="E23" s="68">
        <v>599</v>
      </c>
      <c r="F23" s="10">
        <v>0</v>
      </c>
      <c r="G23" s="68">
        <v>10471</v>
      </c>
      <c r="H23" s="47">
        <v>57.205615509502437</v>
      </c>
      <c r="I23" s="10">
        <v>485</v>
      </c>
      <c r="J23" s="37">
        <v>0.36679315401664753</v>
      </c>
      <c r="K23" s="10">
        <v>485</v>
      </c>
      <c r="L23" s="10">
        <v>1</v>
      </c>
      <c r="M23" s="67"/>
      <c r="N23" s="47">
        <v>0</v>
      </c>
      <c r="O23" s="10">
        <v>73</v>
      </c>
      <c r="P23" s="37">
        <v>-4.3777724985500144E-2</v>
      </c>
      <c r="Q23" s="10"/>
    </row>
    <row r="24" spans="1:17" customFormat="1" x14ac:dyDescent="0.25">
      <c r="A24" s="460">
        <v>46159</v>
      </c>
      <c r="B24" s="68">
        <v>0</v>
      </c>
      <c r="C24" s="68">
        <v>0</v>
      </c>
      <c r="D24" s="37">
        <v>0</v>
      </c>
      <c r="E24" s="68">
        <v>0</v>
      </c>
      <c r="F24" s="10">
        <v>0</v>
      </c>
      <c r="G24" s="68"/>
      <c r="H24" s="47">
        <v>0</v>
      </c>
      <c r="I24" s="10">
        <v>0</v>
      </c>
      <c r="J24" s="37">
        <v>0</v>
      </c>
      <c r="K24" s="10">
        <v>0</v>
      </c>
      <c r="L24" s="10">
        <v>0</v>
      </c>
      <c r="M24" s="67"/>
      <c r="N24" s="47">
        <v>0</v>
      </c>
      <c r="O24" s="10">
        <v>0</v>
      </c>
      <c r="P24" s="37">
        <v>7.8169891908693834E-2</v>
      </c>
      <c r="Q24" s="10"/>
    </row>
    <row r="25" spans="1:17" customFormat="1" x14ac:dyDescent="0.25">
      <c r="A25" s="460">
        <v>46160</v>
      </c>
      <c r="B25" s="68">
        <v>410.75</v>
      </c>
      <c r="C25" s="68">
        <v>400.75</v>
      </c>
      <c r="D25" s="37">
        <v>0</v>
      </c>
      <c r="E25" s="68">
        <v>400.75</v>
      </c>
      <c r="F25" s="10">
        <v>0</v>
      </c>
      <c r="G25" s="68">
        <v>6994</v>
      </c>
      <c r="H25" s="47">
        <v>57.299113525879328</v>
      </c>
      <c r="I25" s="10">
        <v>10</v>
      </c>
      <c r="J25" s="37">
        <v>0</v>
      </c>
      <c r="K25" s="10">
        <v>10</v>
      </c>
      <c r="L25" s="10">
        <v>0</v>
      </c>
      <c r="M25" s="67"/>
      <c r="N25" s="47">
        <v>0</v>
      </c>
      <c r="O25" s="10">
        <v>24</v>
      </c>
      <c r="P25" s="37">
        <v>0</v>
      </c>
      <c r="Q25" s="10"/>
    </row>
    <row r="26" spans="1:17" customFormat="1" x14ac:dyDescent="0.25">
      <c r="A26" s="3" t="s">
        <v>2</v>
      </c>
      <c r="B26" s="68">
        <v>16649.75</v>
      </c>
      <c r="C26" s="68">
        <v>7529.75</v>
      </c>
      <c r="D26" s="37">
        <v>0</v>
      </c>
      <c r="E26" s="68">
        <v>7529.75</v>
      </c>
      <c r="F26" s="10">
        <v>0</v>
      </c>
      <c r="G26" s="68">
        <v>142560</v>
      </c>
      <c r="H26" s="47">
        <v>52.818111672278341</v>
      </c>
      <c r="I26" s="10">
        <v>9120</v>
      </c>
      <c r="J26" s="10">
        <v>0</v>
      </c>
      <c r="K26" s="10">
        <v>9120</v>
      </c>
      <c r="L26" s="10">
        <v>12</v>
      </c>
      <c r="M26" s="67">
        <v>169763</v>
      </c>
      <c r="N26" s="47">
        <v>53.721953547003764</v>
      </c>
      <c r="O26" s="10">
        <v>611</v>
      </c>
      <c r="P26" s="37">
        <v>3.8083529568683251E-2</v>
      </c>
      <c r="Q26" s="10">
        <v>6144</v>
      </c>
    </row>
    <row r="27" spans="1:17" customFormat="1" x14ac:dyDescent="0.25"/>
    <row r="28" spans="1:17" customFormat="1" x14ac:dyDescent="0.25"/>
    <row r="29" spans="1:17" customFormat="1" x14ac:dyDescent="0.25"/>
    <row r="30" spans="1:17" customFormat="1" x14ac:dyDescent="0.25"/>
    <row r="31" spans="1:17" customFormat="1" x14ac:dyDescent="0.25"/>
    <row r="32" spans="1:17" customFormat="1" x14ac:dyDescent="0.25"/>
    <row r="33" spans="2:28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Y33"/>
      <c r="AA33"/>
      <c r="AB33"/>
    </row>
    <row r="34" spans="2:28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Y34"/>
    </row>
    <row r="35" spans="2:28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Y35"/>
    </row>
    <row r="36" spans="2:28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Y36"/>
    </row>
    <row r="37" spans="2:28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Y37"/>
    </row>
    <row r="38" spans="2:28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Y38"/>
    </row>
    <row r="39" spans="2:28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Y39"/>
    </row>
    <row r="40" spans="2:28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Y40"/>
    </row>
    <row r="41" spans="2:28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Y41"/>
    </row>
    <row r="42" spans="2:28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Y42"/>
    </row>
    <row r="43" spans="2:28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Y43"/>
    </row>
    <row r="44" spans="2:28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Y44"/>
    </row>
    <row r="45" spans="2:28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Y45"/>
    </row>
    <row r="46" spans="2:28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Y46"/>
    </row>
    <row r="47" spans="2:28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Y47"/>
    </row>
    <row r="48" spans="2:28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Y48"/>
    </row>
    <row r="49" spans="2:2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Y49"/>
    </row>
    <row r="50" spans="2:2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Y50"/>
    </row>
    <row r="51" spans="2:2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Y51"/>
    </row>
    <row r="52" spans="2:2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Y52"/>
    </row>
    <row r="53" spans="2:2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Y53"/>
    </row>
    <row r="54" spans="2:2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Y54"/>
    </row>
    <row r="55" spans="2:2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Y55"/>
    </row>
    <row r="56" spans="2:2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Y56"/>
    </row>
    <row r="57" spans="2:2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Y57"/>
    </row>
    <row r="58" spans="2:2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Y58"/>
    </row>
    <row r="59" spans="2:2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Y59"/>
    </row>
    <row r="60" spans="2:2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Y60"/>
    </row>
    <row r="61" spans="2:2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Y61"/>
    </row>
    <row r="62" spans="2:25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Y62"/>
    </row>
    <row r="63" spans="2:25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Y63"/>
    </row>
    <row r="64" spans="2:25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Y64"/>
    </row>
    <row r="65" spans="2:25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Y65"/>
    </row>
    <row r="66" spans="2:25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Y66"/>
    </row>
    <row r="67" spans="2:25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Y67"/>
    </row>
    <row r="68" spans="2:25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Y68"/>
    </row>
    <row r="69" spans="2:25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Y69"/>
    </row>
    <row r="70" spans="2:25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Y70"/>
    </row>
    <row r="71" spans="2:25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Y71"/>
    </row>
    <row r="72" spans="2:25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Y72"/>
    </row>
    <row r="73" spans="2:25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Y73"/>
    </row>
    <row r="74" spans="2:25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Y74"/>
    </row>
    <row r="75" spans="2:25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Y75"/>
    </row>
    <row r="76" spans="2:25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Y76"/>
    </row>
    <row r="77" spans="2:25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Y77"/>
    </row>
    <row r="78" spans="2:25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Y78"/>
    </row>
    <row r="79" spans="2:25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Y79"/>
    </row>
    <row r="80" spans="2:25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Y80"/>
    </row>
    <row r="81" spans="2:25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Y81"/>
    </row>
    <row r="82" spans="2:25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Y82"/>
    </row>
    <row r="83" spans="2:25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Y83"/>
    </row>
    <row r="84" spans="2:25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Y84"/>
    </row>
    <row r="85" spans="2:25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Y85"/>
    </row>
    <row r="86" spans="2:25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Y86"/>
    </row>
    <row r="87" spans="2:25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Y87"/>
    </row>
    <row r="88" spans="2:25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Y88"/>
    </row>
    <row r="89" spans="2:25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Y89"/>
    </row>
    <row r="90" spans="2:25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Y90"/>
    </row>
    <row r="91" spans="2:25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Y91"/>
    </row>
    <row r="92" spans="2:25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Y92"/>
    </row>
    <row r="93" spans="2:25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Y93"/>
    </row>
    <row r="94" spans="2:25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Y94"/>
    </row>
    <row r="95" spans="2:25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Y95"/>
    </row>
    <row r="96" spans="2:25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Y96"/>
    </row>
    <row r="97" spans="2:25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Y97"/>
    </row>
    <row r="98" spans="2:25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Y98"/>
    </row>
    <row r="99" spans="2:25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Y99"/>
    </row>
    <row r="100" spans="2:25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Y100"/>
    </row>
    <row r="101" spans="2:25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Y101"/>
    </row>
    <row r="102" spans="2:25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Y102"/>
    </row>
    <row r="103" spans="2:25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Y103"/>
    </row>
    <row r="104" spans="2:25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Y104"/>
    </row>
    <row r="105" spans="2:25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Y105"/>
    </row>
    <row r="106" spans="2:25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Y106"/>
    </row>
    <row r="107" spans="2:25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Y107"/>
    </row>
    <row r="108" spans="2:25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Y108"/>
    </row>
    <row r="109" spans="2:25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Y109"/>
    </row>
    <row r="110" spans="2:25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Y110"/>
    </row>
    <row r="111" spans="2:25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Y111"/>
    </row>
    <row r="112" spans="2:25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Y112"/>
    </row>
    <row r="113" spans="2:25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Y113"/>
    </row>
    <row r="114" spans="2:25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Y114"/>
    </row>
    <row r="115" spans="2:25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Y115"/>
    </row>
    <row r="116" spans="2:25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Y116"/>
    </row>
    <row r="117" spans="2:25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Y117"/>
    </row>
    <row r="118" spans="2:25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Y118"/>
    </row>
    <row r="119" spans="2:25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Y119"/>
    </row>
    <row r="120" spans="2:25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Y120"/>
    </row>
    <row r="121" spans="2:25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Y121"/>
    </row>
    <row r="122" spans="2:25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Y122"/>
    </row>
    <row r="123" spans="2:25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Y123"/>
    </row>
    <row r="124" spans="2:25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Y124"/>
    </row>
    <row r="125" spans="2:25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Y125"/>
    </row>
    <row r="126" spans="2:25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Y126"/>
    </row>
    <row r="127" spans="2:25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Y127"/>
    </row>
    <row r="128" spans="2:25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Y128"/>
    </row>
    <row r="129" spans="2:25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Y129"/>
    </row>
    <row r="130" spans="2:25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Y130"/>
    </row>
    <row r="131" spans="2:25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Y131"/>
    </row>
    <row r="132" spans="2:25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Y132"/>
    </row>
    <row r="133" spans="2:25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Y133"/>
    </row>
    <row r="134" spans="2:25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Y134"/>
    </row>
    <row r="135" spans="2:25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Y135"/>
    </row>
    <row r="136" spans="2:25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Y136"/>
    </row>
    <row r="137" spans="2:25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Y137"/>
    </row>
    <row r="138" spans="2:25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Y138"/>
    </row>
    <row r="139" spans="2:25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Y139"/>
    </row>
    <row r="140" spans="2:25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Y140"/>
    </row>
    <row r="141" spans="2:25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Y141"/>
    </row>
    <row r="142" spans="2:25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Y142"/>
    </row>
    <row r="143" spans="2:25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Y143"/>
    </row>
    <row r="144" spans="2:25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Y144"/>
    </row>
    <row r="145" spans="2:25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Y145"/>
    </row>
    <row r="146" spans="2:25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Y146"/>
    </row>
    <row r="147" spans="2:25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Y147"/>
    </row>
    <row r="148" spans="2:25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Y148"/>
    </row>
    <row r="149" spans="2:25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Y149"/>
    </row>
    <row r="150" spans="2:25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Y150"/>
    </row>
    <row r="151" spans="2:25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Y151"/>
    </row>
    <row r="152" spans="2:25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Y152"/>
    </row>
    <row r="153" spans="2:25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Y153"/>
    </row>
    <row r="154" spans="2:25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Y154"/>
    </row>
    <row r="155" spans="2:25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Y155"/>
    </row>
    <row r="156" spans="2:25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Y156"/>
    </row>
    <row r="157" spans="2:25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Y157"/>
    </row>
    <row r="158" spans="2:25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Y158"/>
    </row>
    <row r="159" spans="2:25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Y159"/>
    </row>
    <row r="160" spans="2:25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Y160"/>
    </row>
    <row r="161" spans="2:25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Y161"/>
    </row>
    <row r="162" spans="2:25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Y162"/>
    </row>
    <row r="163" spans="2:25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Y163"/>
    </row>
    <row r="164" spans="2:25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Y164"/>
    </row>
    <row r="165" spans="2:25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Y165"/>
    </row>
    <row r="166" spans="2:25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Y166"/>
    </row>
    <row r="167" spans="2:25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Y167"/>
    </row>
    <row r="168" spans="2:25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Y168"/>
    </row>
    <row r="169" spans="2:25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Y169"/>
    </row>
    <row r="170" spans="2:25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Y170"/>
    </row>
    <row r="171" spans="2:25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Y171"/>
    </row>
    <row r="172" spans="2:25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Y172"/>
    </row>
    <row r="173" spans="2:25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Y173"/>
    </row>
    <row r="174" spans="2:25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Y174"/>
    </row>
    <row r="175" spans="2:25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Y175"/>
    </row>
    <row r="176" spans="2:25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Y176"/>
    </row>
    <row r="177" spans="2:25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Y177"/>
    </row>
    <row r="178" spans="2:25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Y178"/>
    </row>
    <row r="179" spans="2:25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Y179"/>
    </row>
    <row r="180" spans="2:25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Y180"/>
    </row>
    <row r="181" spans="2:25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Y181"/>
    </row>
    <row r="182" spans="2:25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Y182"/>
    </row>
    <row r="183" spans="2:25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Y183"/>
    </row>
    <row r="184" spans="2:25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Y184"/>
    </row>
    <row r="185" spans="2:25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Y185"/>
    </row>
    <row r="186" spans="2:25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Y186"/>
    </row>
    <row r="187" spans="2:25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Y187"/>
    </row>
    <row r="188" spans="2:25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Y188"/>
    </row>
    <row r="189" spans="2:25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Y189"/>
    </row>
    <row r="190" spans="2:25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Y190"/>
    </row>
    <row r="191" spans="2:25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Y191"/>
    </row>
    <row r="192" spans="2:25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Y192"/>
    </row>
    <row r="193" spans="2:25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Y193"/>
    </row>
    <row r="194" spans="2:25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Y194"/>
    </row>
    <row r="195" spans="2:25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Y195"/>
    </row>
    <row r="196" spans="2:25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Y196"/>
    </row>
    <row r="197" spans="2:25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Y197"/>
    </row>
    <row r="198" spans="2:25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Y198"/>
    </row>
    <row r="199" spans="2:25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Y199"/>
    </row>
    <row r="200" spans="2:25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Y200"/>
    </row>
    <row r="201" spans="2:25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Y201"/>
    </row>
    <row r="202" spans="2:25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Y202"/>
    </row>
    <row r="203" spans="2:25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Y203"/>
    </row>
    <row r="204" spans="2:25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Y204"/>
    </row>
    <row r="205" spans="2:25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Y205"/>
    </row>
    <row r="206" spans="2:25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Y206"/>
    </row>
    <row r="207" spans="2:25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Y207"/>
    </row>
    <row r="208" spans="2:25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Y208"/>
    </row>
    <row r="209" spans="2:25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Y209"/>
    </row>
    <row r="210" spans="2:25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Y210"/>
    </row>
    <row r="211" spans="2:25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Y211"/>
    </row>
    <row r="212" spans="2:25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Y212"/>
    </row>
    <row r="213" spans="2:25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Y213"/>
    </row>
    <row r="214" spans="2:25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Y214"/>
    </row>
    <row r="215" spans="2:25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Y215"/>
    </row>
    <row r="216" spans="2:25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Y216"/>
    </row>
    <row r="217" spans="2:25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Y217"/>
    </row>
    <row r="218" spans="2:25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Y218"/>
    </row>
    <row r="219" spans="2:25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Y219"/>
    </row>
    <row r="220" spans="2:25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Y220"/>
    </row>
    <row r="221" spans="2:25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Y221"/>
    </row>
    <row r="222" spans="2:25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Y222"/>
    </row>
    <row r="223" spans="2:25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Y223"/>
    </row>
    <row r="224" spans="2:25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Y224"/>
    </row>
    <row r="225" spans="2:25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Y225"/>
    </row>
    <row r="226" spans="2:25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Y226"/>
    </row>
    <row r="227" spans="2:25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Y227"/>
    </row>
    <row r="228" spans="2:25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Y228"/>
    </row>
    <row r="229" spans="2:25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Y229"/>
    </row>
    <row r="230" spans="2:25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Y230"/>
    </row>
    <row r="231" spans="2:25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Y231"/>
    </row>
    <row r="232" spans="2:25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Y232"/>
    </row>
    <row r="233" spans="2:25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Y233"/>
    </row>
    <row r="234" spans="2:25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Y234"/>
    </row>
    <row r="235" spans="2:25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Y235"/>
    </row>
    <row r="236" spans="2:25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Y236"/>
    </row>
    <row r="237" spans="2:25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Y237"/>
    </row>
    <row r="238" spans="2:25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Y238"/>
    </row>
    <row r="239" spans="2:25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Y239"/>
    </row>
    <row r="240" spans="2:25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Y240"/>
    </row>
    <row r="241" spans="2:25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Y241"/>
    </row>
    <row r="242" spans="2:25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Y242"/>
    </row>
    <row r="243" spans="2:25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Y243"/>
    </row>
    <row r="244" spans="2:25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Y244"/>
    </row>
    <row r="245" spans="2:25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Y245"/>
    </row>
    <row r="246" spans="2:25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Y246"/>
    </row>
    <row r="247" spans="2:25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Y247"/>
    </row>
    <row r="248" spans="2:25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Y248"/>
    </row>
    <row r="249" spans="2:25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Y249"/>
    </row>
    <row r="250" spans="2:25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Y250"/>
    </row>
    <row r="251" spans="2:25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Y251"/>
    </row>
    <row r="252" spans="2:25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Y252"/>
    </row>
    <row r="253" spans="2:25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Y253"/>
    </row>
    <row r="254" spans="2:25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Y254"/>
    </row>
    <row r="255" spans="2:25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Y255"/>
    </row>
    <row r="256" spans="2:25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Y256"/>
    </row>
    <row r="257" spans="2:25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Y257"/>
    </row>
    <row r="258" spans="2:25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Y258"/>
    </row>
    <row r="259" spans="2:25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Y259"/>
    </row>
    <row r="260" spans="2:25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Y260"/>
    </row>
    <row r="261" spans="2:25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Y261"/>
    </row>
    <row r="262" spans="2:25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Y262"/>
    </row>
    <row r="263" spans="2:25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Y263"/>
    </row>
    <row r="264" spans="2:25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Y264"/>
    </row>
    <row r="265" spans="2:25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Y265"/>
    </row>
    <row r="266" spans="2:25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Y266"/>
    </row>
    <row r="267" spans="2:25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Y267"/>
    </row>
    <row r="268" spans="2:25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Y268"/>
    </row>
    <row r="269" spans="2:25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Y269"/>
    </row>
    <row r="270" spans="2:25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Y270"/>
    </row>
    <row r="271" spans="2:25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Y271"/>
    </row>
    <row r="272" spans="2:25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Y272"/>
    </row>
    <row r="273" spans="2:25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Y273"/>
    </row>
    <row r="274" spans="2:25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Y274"/>
    </row>
    <row r="275" spans="2:25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Y275"/>
    </row>
    <row r="276" spans="2:25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Y276"/>
    </row>
    <row r="277" spans="2:25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Y277"/>
    </row>
    <row r="278" spans="2:25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pans="2:25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pans="2:25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pans="2:25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pans="2:25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pans="2:25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2:25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2:25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2:25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2:25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2:25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2:17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2:17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2:17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2:17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2:17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2:17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2:17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2:17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2:17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2:17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2:17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2:17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2:17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2:17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2:17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2:17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2:17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2:17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2:17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2:17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2:17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2:17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2:17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2:17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2:17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2:17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2:17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2:17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2:17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2:17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2:17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2:17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2:17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2:17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2:17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2:17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pans="2:17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pans="2:17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pans="2:17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pans="2:17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pans="2:17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2:17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pans="2:17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pans="2:17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pans="2:17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pans="2:17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pans="2:17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pans="2:17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pans="2:17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pans="2:17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pans="2:17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pans="2:17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2:17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pans="2:17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pans="2:17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pans="2:17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pans="2:17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pans="2:17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pans="2:17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pans="2:17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pans="2:17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pans="2:17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pans="2:17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pans="2:17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pans="2:17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pans="2:17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pans="2:17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pans="2:17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pans="2:17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pans="2:17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pans="2:17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pans="2:17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pans="2:17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pans="2:17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pans="2:17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pans="2:17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pans="2:17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pans="2:17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pans="2:17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pans="2:17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pans="2:17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2:17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2:17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2:17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2:17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2:17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2:17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2:17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2:17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2:17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2:17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2:17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2:17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2:17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2:17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2:17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2:17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2:17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2:17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2:17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2:17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2:17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2:17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2:17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2:17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2:17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2:17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2:17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2:17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2:17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2:17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2:17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2:14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2:14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2:14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2:14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2:14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2:14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2:14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2:14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2:14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2:14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2:14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2:14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2:14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2:14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2:14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2:14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2:14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2:14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2:14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2:14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2:14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2:14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2:14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2:14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2:14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2:14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2:14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2:14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2:14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2:14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2:14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2:14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2:14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2:14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2:14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2:14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2:14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2:14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2:14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2:14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2:14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2:14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2:14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2:14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2:14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2:14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2:14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2:14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2:14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2:14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2:14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2:14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2:14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2:14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2:14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2:14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2:14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2:14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2:14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2:14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2:14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2:14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2:14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2:14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2:14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2:14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2:14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2:14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2:14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2:14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2:14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2:14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2:14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2:14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2:14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2:14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2:14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2:14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2:14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2:14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2:14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2:14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2:14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2:14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2:14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2:14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2:14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2:14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2:14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2:14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2:14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2:14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2:14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2:14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2:14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2:14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2:14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2:14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2:14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2:14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2:14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2:14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2:14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2:14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2:14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2:14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2:14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2:14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2:14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2:14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2:14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2:14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2:14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2:14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2:14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2:14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2:14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2:14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2:14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2:14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2:14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2:14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2:14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2:14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2:14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2:14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2:14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2:14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2:14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2:14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2:14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2:14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2:14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2:14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2:14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2:14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2:14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2:14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2:14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2:14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2:14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2:14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2:14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2:14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2:14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2:14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2:14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2:14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2:14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2:14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2:14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2:14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2:14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2:14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2:14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2:14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2:14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2:14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2:14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2:14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2:14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mensual</vt:lpstr>
      <vt:lpstr>DB DIARIO</vt:lpstr>
      <vt:lpstr>BASE DE DATOS</vt:lpstr>
      <vt:lpstr>BALANCE RO</vt:lpstr>
      <vt:lpstr>MODELO DE CONSUMO</vt:lpstr>
      <vt:lpstr>INDICADORES DE 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Erbin Dario Galvis Rodriguez</dc:creator>
  <cp:lastModifiedBy>David Santiago Arevalo Neira</cp:lastModifiedBy>
  <dcterms:created xsi:type="dcterms:W3CDTF">2024-05-23T12:38:25Z</dcterms:created>
  <dcterms:modified xsi:type="dcterms:W3CDTF">2026-06-03T20:45:29Z</dcterms:modified>
</cp:coreProperties>
</file>