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T:\2026\BALANCES 2026\BALANCE HIDRICO\FORMULACIÓN BALANCE\"/>
    </mc:Choice>
  </mc:AlternateContent>
  <xr:revisionPtr revIDLastSave="0" documentId="8_{255221A2-9983-4793-A0A7-C0604F5B0CFF}" xr6:coauthVersionLast="47" xr6:coauthVersionMax="47" xr10:uidLastSave="{00000000-0000-0000-0000-000000000000}"/>
  <bookViews>
    <workbookView xWindow="-108" yWindow="-108" windowWidth="19416" windowHeight="10296" activeTab="1" xr2:uid="{AF06997E-58C8-40AC-A354-DC2089346A52}"/>
  </bookViews>
  <sheets>
    <sheet name="BOGOTA SP 2024 - 2025 (2)" sheetId="3" r:id="rId1"/>
    <sheet name="PERMODA 2025 (2)" sheetId="2" r:id="rId2"/>
    <sheet name="Hoja2" sheetId="1" r:id="rId3"/>
    <sheet name="FUENTES" sheetId="6" r:id="rId4"/>
    <sheet name="KG VS IND (2)" sheetId="8" r:id="rId5"/>
    <sheet name="M3 VS IND" sheetId="7" r:id="rId6"/>
    <sheet name="Hoja2 (2)" sheetId="5" r:id="rId7"/>
  </sheets>
  <calcPr calcId="191029"/>
  <pivotCaches>
    <pivotCache cacheId="6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0" i="8" l="1"/>
  <c r="H29" i="8"/>
  <c r="H27" i="8"/>
  <c r="H20" i="8"/>
  <c r="H19" i="8"/>
  <c r="H16" i="8"/>
  <c r="H15" i="8"/>
  <c r="Q5" i="5" l="1"/>
  <c r="R5" i="5"/>
  <c r="U5" i="5"/>
  <c r="X5" i="5"/>
  <c r="S3" i="5"/>
  <c r="U3" i="5" s="1"/>
  <c r="T3" i="5"/>
  <c r="S4" i="5"/>
  <c r="T4" i="5"/>
  <c r="U2" i="5"/>
  <c r="T2" i="5"/>
  <c r="S2" i="5"/>
  <c r="C5" i="5"/>
  <c r="D5" i="5"/>
  <c r="E5" i="5"/>
  <c r="F5" i="5"/>
  <c r="G5" i="5"/>
  <c r="H5" i="5"/>
  <c r="I5" i="5"/>
  <c r="J5" i="5"/>
  <c r="K5" i="5"/>
  <c r="L5" i="5"/>
  <c r="M5" i="5"/>
  <c r="N5" i="5"/>
  <c r="O5" i="5"/>
  <c r="P5" i="5"/>
  <c r="V5" i="5"/>
  <c r="W5" i="5"/>
  <c r="B3" i="5"/>
  <c r="B4" i="5"/>
  <c r="B2" i="5"/>
  <c r="U4" i="5" l="1"/>
  <c r="T5" i="5"/>
  <c r="S5" i="5"/>
  <c r="B5" i="5"/>
</calcChain>
</file>

<file path=xl/sharedStrings.xml><?xml version="1.0" encoding="utf-8"?>
<sst xmlns="http://schemas.openxmlformats.org/spreadsheetml/2006/main" count="110" uniqueCount="63">
  <si>
    <t>Total general</t>
  </si>
  <si>
    <t>Diciembre</t>
  </si>
  <si>
    <t>Noviembre</t>
  </si>
  <si>
    <t>Octubre</t>
  </si>
  <si>
    <t>Septiembre</t>
  </si>
  <si>
    <t>Agosto</t>
  </si>
  <si>
    <t>Julio</t>
  </si>
  <si>
    <t>Junio</t>
  </si>
  <si>
    <t>Mayo</t>
  </si>
  <si>
    <t>Abril</t>
  </si>
  <si>
    <t>Marzo</t>
  </si>
  <si>
    <t>Febrero</t>
  </si>
  <si>
    <t>Enero</t>
  </si>
  <si>
    <t xml:space="preserve">VOLUMEN CONSUMO PTAP (m3)  </t>
  </si>
  <si>
    <t xml:space="preserve">VOLUMEN ENVIADO PERMEADO RO FUNZA (m3)  </t>
  </si>
  <si>
    <t xml:space="preserve">VOLUMEN CONSUMO CARROTANQUES FUNZA (m3)  </t>
  </si>
  <si>
    <t xml:space="preserve">VOLUMEN CONSUMO ACUEDUCTO (m3)  </t>
  </si>
  <si>
    <t xml:space="preserve">VOLUMEN CONSUMO RECHAZO (m3) </t>
  </si>
  <si>
    <t xml:space="preserve">VOLUMEN CONSUMO CARROTANQUES BOGOTA (m3)  </t>
  </si>
  <si>
    <t xml:space="preserve">VOLUMEN ENVIADO PERMEADO RO BOGOTA (m3)  </t>
  </si>
  <si>
    <t xml:space="preserve">TOTAL CONSUMO AGUA PRODUCCIÓN FUNZA (m3)  </t>
  </si>
  <si>
    <t xml:space="preserve">TOTAL CONSUMO AGUA PRODUCCIÓN BOGOTA (m3)  </t>
  </si>
  <si>
    <t xml:space="preserve">TOTAL CONSUMO AGUA PRODUCCIÓN (m3)  </t>
  </si>
  <si>
    <t>MES</t>
  </si>
  <si>
    <t>VOLUMEN TINT BOGOTA</t>
  </si>
  <si>
    <t>VOLUMEN TINT FUNZA</t>
  </si>
  <si>
    <t>KG TINT BOGOTA</t>
  </si>
  <si>
    <t>KG TINT FUNZA</t>
  </si>
  <si>
    <t>IND TINT BOGOTA</t>
  </si>
  <si>
    <t>IND TINT FUNZA</t>
  </si>
  <si>
    <t>VOLUMEN LAV</t>
  </si>
  <si>
    <t>UND EFECTIVAS</t>
  </si>
  <si>
    <t xml:space="preserve">IND LAVANDERIA </t>
  </si>
  <si>
    <t>NUEVO VOLUMEN TINT BOGOTA</t>
  </si>
  <si>
    <t>VOLUMEN TOTAL TINTORERIA</t>
  </si>
  <si>
    <t>KG TOTAL TINTORERIA</t>
  </si>
  <si>
    <t>INDICADOR (L/</t>
  </si>
  <si>
    <t>INDICADOR LAVANDERIA</t>
  </si>
  <si>
    <t>ERROR EN REPORTE DE MICROSTRATEGY POR FALLA EN SEDOMASTER, PENDIENTE REALIZAR ACTUALIZACIÓN POR PARTE DE INGENIERIA 02 Y 03 DE DICIEMBRE</t>
  </si>
  <si>
    <t>INDICADOR TINTORERIA</t>
  </si>
  <si>
    <t>COMENTARIOS:</t>
  </si>
  <si>
    <t>BALANCE HÍDRICO</t>
  </si>
  <si>
    <t>INFORME BALANCE HIDRICO SOSTENIBILIDAD PTAR 2025</t>
  </si>
  <si>
    <t xml:space="preserve">VOLUMEN CONSUMO PTAP BOGOTA (m3) </t>
  </si>
  <si>
    <t>Etiquetas de fila</t>
  </si>
  <si>
    <t xml:space="preserve">   TOTAL CONSUMO AGUA PRODUCCIÓN (m3)  </t>
  </si>
  <si>
    <t xml:space="preserve">   TOTAL CONSUMO AGUA PRODUCCIÓN BOGOTA (m3)  </t>
  </si>
  <si>
    <t xml:space="preserve">   TOTAL CONSUMO AGUA PRODUCCIÓN FUNZA (m3)  </t>
  </si>
  <si>
    <t xml:space="preserve">   VOLUMEN CONSUMO CARROTANQUES BOGOTA (m3)  </t>
  </si>
  <si>
    <t xml:space="preserve">   VOLUMEN ENVIADO PERMEADO RO BOGOTA (m3)  </t>
  </si>
  <si>
    <t xml:space="preserve">   VOLUMEN CONSUMO ACUEDUCTO (m3)  </t>
  </si>
  <si>
    <t xml:space="preserve">   VOLUMEN CONSUMO PTAP BOGOTA (m3) </t>
  </si>
  <si>
    <t xml:space="preserve">   VOLUMEN CONSUMO CARROTANQUES FUNZA (m3)  </t>
  </si>
  <si>
    <t xml:space="preserve">   VOLUMEN CONSUMO PTAP FUNZA(m3)  </t>
  </si>
  <si>
    <t xml:space="preserve">   VOLUMEN ENVIADO PERMEADO RO FUNZA (m3)  </t>
  </si>
  <si>
    <t xml:space="preserve">   NUEVO VOLUMEN TINT BOGOTA</t>
  </si>
  <si>
    <t xml:space="preserve">   VOLUMEN TINT FUNZA</t>
  </si>
  <si>
    <t xml:space="preserve">   IND TINT BOGOTA</t>
  </si>
  <si>
    <t xml:space="preserve">   IND TINT FUNZA</t>
  </si>
  <si>
    <t xml:space="preserve">   VOLUMEN TOTAL TINTORERIA</t>
  </si>
  <si>
    <t xml:space="preserve">   KG TINT BOGOTA</t>
  </si>
  <si>
    <t xml:space="preserve">   KG TINT FUNZA</t>
  </si>
  <si>
    <t xml:space="preserve">KG TOTAL TINTORERIA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</si>
</sst>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$&quot;\ * #,##0_-;\-&quot;$&quot;\ * #,##0_-;_-&quot;$&quot;\ * &quot;-&quot;_-;_-@_-"/>
    <numFmt numFmtId="44" formatCode="_-&quot;$&quot;\ * #,##0.00_-;\-&quot;$&quot;\ * #,##0.00_-;_-&quot;$&quot;\ * &quot;-&quot;??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 tint="4.9989318521683403E-2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36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9FCB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5">
    <xf numFmtId="0" fontId="0" fillId="0" borderId="0" xfId="0"/>
    <xf numFmtId="3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1" fontId="0" fillId="0" borderId="0" xfId="0" applyNumberFormat="1"/>
    <xf numFmtId="3" fontId="0" fillId="4" borderId="0" xfId="0" applyNumberFormat="1" applyFill="1"/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3" fontId="0" fillId="0" borderId="13" xfId="0" applyNumberFormat="1" applyBorder="1"/>
    <xf numFmtId="3" fontId="0" fillId="0" borderId="14" xfId="0" applyNumberFormat="1" applyBorder="1"/>
    <xf numFmtId="3" fontId="0" fillId="0" borderId="15" xfId="0" applyNumberFormat="1" applyBorder="1"/>
    <xf numFmtId="3" fontId="0" fillId="0" borderId="16" xfId="0" applyNumberFormat="1" applyBorder="1"/>
    <xf numFmtId="3" fontId="0" fillId="0" borderId="17" xfId="0" applyNumberFormat="1" applyBorder="1"/>
    <xf numFmtId="3" fontId="0" fillId="4" borderId="17" xfId="0" applyNumberFormat="1" applyFill="1" applyBorder="1"/>
    <xf numFmtId="0" fontId="0" fillId="5" borderId="0" xfId="0" applyFill="1"/>
    <xf numFmtId="42" fontId="0" fillId="0" borderId="0" xfId="0" applyNumberFormat="1"/>
    <xf numFmtId="44" fontId="0" fillId="0" borderId="0" xfId="1" applyFont="1" applyFill="1" applyBorder="1" applyAlignment="1"/>
    <xf numFmtId="0" fontId="0" fillId="0" borderId="0" xfId="0" applyAlignment="1">
      <alignment horizontal="center"/>
    </xf>
    <xf numFmtId="44" fontId="0" fillId="0" borderId="0" xfId="1" applyFont="1" applyFill="1" applyBorder="1"/>
    <xf numFmtId="44" fontId="0" fillId="5" borderId="0" xfId="1" applyFont="1" applyFill="1" applyBorder="1"/>
    <xf numFmtId="0" fontId="0" fillId="5" borderId="0" xfId="0" applyFill="1" applyAlignment="1">
      <alignment horizontal="center"/>
    </xf>
    <xf numFmtId="0" fontId="0" fillId="5" borderId="9" xfId="0" applyFill="1" applyBorder="1"/>
    <xf numFmtId="0" fontId="0" fillId="5" borderId="8" xfId="0" applyFill="1" applyBorder="1"/>
    <xf numFmtId="0" fontId="0" fillId="5" borderId="7" xfId="0" applyFill="1" applyBorder="1"/>
    <xf numFmtId="0" fontId="0" fillId="5" borderId="6" xfId="0" applyFill="1" applyBorder="1"/>
    <xf numFmtId="0" fontId="0" fillId="5" borderId="5" xfId="0" applyFill="1" applyBorder="1"/>
    <xf numFmtId="0" fontId="0" fillId="5" borderId="6" xfId="0" applyFill="1" applyBorder="1" applyAlignment="1">
      <alignment horizontal="left"/>
    </xf>
    <xf numFmtId="0" fontId="0" fillId="5" borderId="4" xfId="0" applyFill="1" applyBorder="1"/>
    <xf numFmtId="0" fontId="0" fillId="5" borderId="3" xfId="0" applyFill="1" applyBorder="1"/>
    <xf numFmtId="0" fontId="0" fillId="5" borderId="2" xfId="0" applyFill="1" applyBorder="1"/>
    <xf numFmtId="0" fontId="0" fillId="8" borderId="0" xfId="0" applyFill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7" fillId="7" borderId="20" xfId="0" applyFont="1" applyFill="1" applyBorder="1" applyAlignment="1">
      <alignment horizontal="center"/>
    </xf>
    <xf numFmtId="0" fontId="7" fillId="7" borderId="19" xfId="0" applyFont="1" applyFill="1" applyBorder="1" applyAlignment="1">
      <alignment horizontal="center"/>
    </xf>
    <xf numFmtId="0" fontId="7" fillId="7" borderId="18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6" fillId="6" borderId="9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5" fillId="6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44" fontId="0" fillId="0" borderId="0" xfId="0" applyNumberFormat="1" applyAlignment="1">
      <alignment horizontal="center"/>
    </xf>
    <xf numFmtId="42" fontId="0" fillId="0" borderId="0" xfId="0" applyNumberFormat="1" applyAlignment="1">
      <alignment horizontal="center"/>
    </xf>
    <xf numFmtId="0" fontId="0" fillId="5" borderId="0" xfId="0" applyFill="1" applyAlignment="1">
      <alignment horizontal="center"/>
    </xf>
    <xf numFmtId="0" fontId="4" fillId="7" borderId="20" xfId="0" applyFont="1" applyFill="1" applyBorder="1" applyAlignment="1">
      <alignment horizontal="center" vertical="center"/>
    </xf>
    <xf numFmtId="0" fontId="4" fillId="7" borderId="19" xfId="0" applyFont="1" applyFill="1" applyBorder="1" applyAlignment="1">
      <alignment horizontal="center" vertical="center"/>
    </xf>
    <xf numFmtId="0" fontId="4" fillId="7" borderId="18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94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3" formatCode="#,##0"/>
    </dxf>
    <dxf>
      <numFmt numFmtId="3" formatCode="#,##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3" formatCode="#,##0"/>
    </dxf>
    <dxf>
      <numFmt numFmtId="3" formatCode="#,##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center" vertical="center" textRotation="0" wrapText="1" indent="0" justifyLastLine="0" shrinkToFit="0" readingOrder="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3" formatCode="#,##0"/>
    </dxf>
    <dxf>
      <numFmt numFmtId="3" formatCode="#,##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3" formatCode="#,##0"/>
    </dxf>
    <dxf>
      <numFmt numFmtId="3" formatCode="#,##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9FCBA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[PERMODA EN PROCESO.xlsx]FUENTES!TablaDinámica1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FUENTES</a:t>
            </a:r>
            <a:r>
              <a:rPr lang="es-CO" baseline="0"/>
              <a:t> DE ABASTECIMIENTO PERMODA 2026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l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bg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tx2">
              <a:lumMod val="25000"/>
              <a:lumOff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3"/>
          <c:order val="3"/>
          <c:tx>
            <c:strRef>
              <c:f>FUENTES!$F$1</c:f>
              <c:strCache>
                <c:ptCount val="1"/>
                <c:pt idx="0">
                  <c:v>   VOLUMEN CONSUMO CARROTANQUES FUNZA (m3) 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FUENTES!$B$2:$B$5</c:f>
              <c:strCache>
                <c:ptCount val="3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</c:strCache>
            </c:strRef>
          </c:cat>
          <c:val>
            <c:numRef>
              <c:f>FUENTES!$F$2:$F$5</c:f>
              <c:numCache>
                <c:formatCode>#,##0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325-405C-8B7A-DA15BB0DCC3F}"/>
            </c:ext>
          </c:extLst>
        </c:ser>
        <c:ser>
          <c:idx val="4"/>
          <c:order val="4"/>
          <c:tx>
            <c:strRef>
              <c:f>FUENTES!$G$1</c:f>
              <c:strCache>
                <c:ptCount val="1"/>
                <c:pt idx="0">
                  <c:v>   VOLUMEN CONSUMO PTAP FUNZA(m3)  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FUENTES!$B$2:$B$5</c:f>
              <c:strCache>
                <c:ptCount val="3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</c:strCache>
            </c:strRef>
          </c:cat>
          <c:val>
            <c:numRef>
              <c:f>FUENTES!$G$2:$G$5</c:f>
              <c:numCache>
                <c:formatCode>#,##0</c:formatCode>
                <c:ptCount val="3"/>
                <c:pt idx="0">
                  <c:v>122</c:v>
                </c:pt>
                <c:pt idx="1">
                  <c:v>23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325-405C-8B7A-DA15BB0DCC3F}"/>
            </c:ext>
          </c:extLst>
        </c:ser>
        <c:ser>
          <c:idx val="5"/>
          <c:order val="5"/>
          <c:tx>
            <c:strRef>
              <c:f>FUENTES!$H$1</c:f>
              <c:strCache>
                <c:ptCount val="1"/>
                <c:pt idx="0">
                  <c:v>   VOLUMEN ENVIADO PERMEADO RO FUNZA (m3) 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FUENTES!$B$2:$B$5</c:f>
              <c:strCache>
                <c:ptCount val="3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</c:strCache>
            </c:strRef>
          </c:cat>
          <c:val>
            <c:numRef>
              <c:f>FUENTES!$H$2:$H$5</c:f>
              <c:numCache>
                <c:formatCode>#,##0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325-405C-8B7A-DA15BB0DCC3F}"/>
            </c:ext>
          </c:extLst>
        </c:ser>
        <c:ser>
          <c:idx val="6"/>
          <c:order val="6"/>
          <c:tx>
            <c:strRef>
              <c:f>FUENTES!$I$1</c:f>
              <c:strCache>
                <c:ptCount val="1"/>
                <c:pt idx="0">
                  <c:v>   VOLUMEN CONSUMO CARROTANQUES BOGOTA (m3)  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FUENTES!$B$2:$B$5</c:f>
              <c:strCache>
                <c:ptCount val="3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</c:strCache>
            </c:strRef>
          </c:cat>
          <c:val>
            <c:numRef>
              <c:f>FUENTES!$I$2:$I$5</c:f>
              <c:numCache>
                <c:formatCode>#,##0</c:formatCode>
                <c:ptCount val="3"/>
                <c:pt idx="0">
                  <c:v>180</c:v>
                </c:pt>
                <c:pt idx="1">
                  <c:v>308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325-405C-8B7A-DA15BB0DCC3F}"/>
            </c:ext>
          </c:extLst>
        </c:ser>
        <c:ser>
          <c:idx val="7"/>
          <c:order val="7"/>
          <c:tx>
            <c:strRef>
              <c:f>FUENTES!$J$1</c:f>
              <c:strCache>
                <c:ptCount val="1"/>
                <c:pt idx="0">
                  <c:v>   VOLUMEN ENVIADO PERMEADO RO BOGOTA (m3)  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FUENTES!$B$2:$B$5</c:f>
              <c:strCache>
                <c:ptCount val="3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</c:strCache>
            </c:strRef>
          </c:cat>
          <c:val>
            <c:numRef>
              <c:f>FUENTES!$J$2:$J$5</c:f>
              <c:numCache>
                <c:formatCode>#,##0</c:formatCode>
                <c:ptCount val="3"/>
                <c:pt idx="0">
                  <c:v>11443</c:v>
                </c:pt>
                <c:pt idx="1">
                  <c:v>11281</c:v>
                </c:pt>
                <c:pt idx="2">
                  <c:v>5573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325-405C-8B7A-DA15BB0DCC3F}"/>
            </c:ext>
          </c:extLst>
        </c:ser>
        <c:ser>
          <c:idx val="8"/>
          <c:order val="8"/>
          <c:tx>
            <c:strRef>
              <c:f>FUENTES!$K$1</c:f>
              <c:strCache>
                <c:ptCount val="1"/>
                <c:pt idx="0">
                  <c:v>   VOLUMEN CONSUMO ACUEDUCTO (m3)  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FUENTES!$B$2:$B$5</c:f>
              <c:strCache>
                <c:ptCount val="3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</c:strCache>
            </c:strRef>
          </c:cat>
          <c:val>
            <c:numRef>
              <c:f>FUENTES!$K$2:$K$5</c:f>
              <c:numCache>
                <c:formatCode>#,##0</c:formatCode>
                <c:ptCount val="3"/>
                <c:pt idx="0">
                  <c:v>9944</c:v>
                </c:pt>
                <c:pt idx="1">
                  <c:v>10159</c:v>
                </c:pt>
                <c:pt idx="2">
                  <c:v>2450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325-405C-8B7A-DA15BB0DCC3F}"/>
            </c:ext>
          </c:extLst>
        </c:ser>
        <c:ser>
          <c:idx val="9"/>
          <c:order val="9"/>
          <c:tx>
            <c:strRef>
              <c:f>FUENTES!$L$1</c:f>
              <c:strCache>
                <c:ptCount val="1"/>
                <c:pt idx="0">
                  <c:v>   VOLUMEN CONSUMO PTAP BOGOTA (m3) </c:v>
                </c:pt>
              </c:strCache>
            </c:strRef>
          </c:tx>
          <c:spPr>
            <a:solidFill>
              <a:schemeClr val="tx2">
                <a:lumMod val="25000"/>
                <a:lumOff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FUENTES!$B$2:$B$5</c:f>
              <c:strCache>
                <c:ptCount val="3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</c:strCache>
            </c:strRef>
          </c:cat>
          <c:val>
            <c:numRef>
              <c:f>FUENTES!$L$2:$L$5</c:f>
              <c:numCache>
                <c:formatCode>#,##0</c:formatCode>
                <c:ptCount val="3"/>
                <c:pt idx="0">
                  <c:v>5662</c:v>
                </c:pt>
                <c:pt idx="1">
                  <c:v>4456</c:v>
                </c:pt>
                <c:pt idx="2">
                  <c:v>2551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325-405C-8B7A-DA15BB0DCC3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1329820000"/>
        <c:axId val="1329821920"/>
      </c:barChart>
      <c:lineChart>
        <c:grouping val="standard"/>
        <c:varyColors val="0"/>
        <c:ser>
          <c:idx val="0"/>
          <c:order val="0"/>
          <c:tx>
            <c:strRef>
              <c:f>FUENTES!$C$1</c:f>
              <c:strCache>
                <c:ptCount val="1"/>
                <c:pt idx="0">
                  <c:v>   TOTAL CONSUMO AGUA PRODUCCIÓN (m3) 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FUENTES!$B$2:$B$5</c:f>
              <c:strCache>
                <c:ptCount val="3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</c:strCache>
            </c:strRef>
          </c:cat>
          <c:val>
            <c:numRef>
              <c:f>FUENTES!$C$2:$C$5</c:f>
              <c:numCache>
                <c:formatCode>#,##0</c:formatCode>
                <c:ptCount val="3"/>
                <c:pt idx="0">
                  <c:v>27351</c:v>
                </c:pt>
                <c:pt idx="1">
                  <c:v>26227</c:v>
                </c:pt>
                <c:pt idx="2">
                  <c:v>10574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25-405C-8B7A-DA15BB0DCC3F}"/>
            </c:ext>
          </c:extLst>
        </c:ser>
        <c:ser>
          <c:idx val="1"/>
          <c:order val="1"/>
          <c:tx>
            <c:strRef>
              <c:f>FUENTES!$D$1</c:f>
              <c:strCache>
                <c:ptCount val="1"/>
                <c:pt idx="0">
                  <c:v>   TOTAL CONSUMO AGUA PRODUCCIÓN BOGOTA (m3) 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FUENTES!$B$2:$B$5</c:f>
              <c:strCache>
                <c:ptCount val="3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</c:strCache>
            </c:strRef>
          </c:cat>
          <c:val>
            <c:numRef>
              <c:f>FUENTES!$D$2:$D$5</c:f>
              <c:numCache>
                <c:formatCode>#,##0</c:formatCode>
                <c:ptCount val="3"/>
                <c:pt idx="0">
                  <c:v>27229</c:v>
                </c:pt>
                <c:pt idx="1">
                  <c:v>26204</c:v>
                </c:pt>
                <c:pt idx="2">
                  <c:v>10574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325-405C-8B7A-DA15BB0DCC3F}"/>
            </c:ext>
          </c:extLst>
        </c:ser>
        <c:ser>
          <c:idx val="2"/>
          <c:order val="2"/>
          <c:tx>
            <c:strRef>
              <c:f>FUENTES!$E$1</c:f>
              <c:strCache>
                <c:ptCount val="1"/>
                <c:pt idx="0">
                  <c:v>   TOTAL CONSUMO AGUA PRODUCCIÓN FUNZA (m3) 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FUENTES!$B$2:$B$5</c:f>
              <c:strCache>
                <c:ptCount val="3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</c:strCache>
            </c:strRef>
          </c:cat>
          <c:val>
            <c:numRef>
              <c:f>FUENTES!$E$2:$E$5</c:f>
              <c:numCache>
                <c:formatCode>#,##0</c:formatCode>
                <c:ptCount val="3"/>
                <c:pt idx="0">
                  <c:v>122</c:v>
                </c:pt>
                <c:pt idx="1">
                  <c:v>23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325-405C-8B7A-DA15BB0DCC3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29820000"/>
        <c:axId val="1329821920"/>
      </c:lineChart>
      <c:catAx>
        <c:axId val="1329820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29821920"/>
        <c:crosses val="autoZero"/>
        <c:auto val="1"/>
        <c:lblAlgn val="ctr"/>
        <c:lblOffset val="100"/>
        <c:noMultiLvlLbl val="0"/>
      </c:catAx>
      <c:valAx>
        <c:axId val="132982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29820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[PERMODA EN PROCESO.xlsx]KG VS IND (2)!TablaDinámica2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CONSUMO</a:t>
            </a:r>
            <a:r>
              <a:rPr lang="es-CO" baseline="0"/>
              <a:t> (M3) TINTORERIA Vs IND (L/Kg)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tx1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tx1">
                <a:alpha val="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tx1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6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solidFill>
              <a:schemeClr val="tx1">
                <a:alpha val="0"/>
              </a:schemeClr>
            </a:solidFill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'KG VS IND (2)'!$B$3</c:f>
              <c:strCache>
                <c:ptCount val="1"/>
                <c:pt idx="0">
                  <c:v>   IND TINT BOGOTA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solidFill>
                <a:schemeClr val="bg1">
                  <a:lumMod val="9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'KG VS IND (2)'!$A$4:$A$7</c:f>
              <c:strCache>
                <c:ptCount val="3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</c:strCache>
            </c:strRef>
          </c:cat>
          <c:val>
            <c:numRef>
              <c:f>'KG VS IND (2)'!$B$4:$B$7</c:f>
              <c:numCache>
                <c:formatCode>#,##0</c:formatCode>
                <c:ptCount val="3"/>
                <c:pt idx="0">
                  <c:v>52</c:v>
                </c:pt>
                <c:pt idx="1">
                  <c:v>41</c:v>
                </c:pt>
                <c:pt idx="2">
                  <c:v>52.2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08-47C5-B0E8-ECD3CCE43FF0}"/>
            </c:ext>
          </c:extLst>
        </c:ser>
        <c:ser>
          <c:idx val="1"/>
          <c:order val="1"/>
          <c:tx>
            <c:strRef>
              <c:f>'KG VS IND (2)'!$C$3</c:f>
              <c:strCache>
                <c:ptCount val="1"/>
                <c:pt idx="0">
                  <c:v>   IND TINT FUNZA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1"/>
              </a:solidFill>
            </a:ln>
            <a:effectLst/>
          </c:spPr>
          <c:invertIfNegative val="0"/>
          <c:dLbls>
            <c:spPr>
              <a:solidFill>
                <a:schemeClr val="bg1">
                  <a:lumMod val="9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'KG VS IND (2)'!$A$4:$A$7</c:f>
              <c:strCache>
                <c:ptCount val="3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</c:strCache>
            </c:strRef>
          </c:cat>
          <c:val>
            <c:numRef>
              <c:f>'KG VS IND (2)'!$C$4:$C$7</c:f>
              <c:numCache>
                <c:formatCode>#,##0</c:formatCode>
                <c:ptCount val="3"/>
                <c:pt idx="0">
                  <c:v>83.8</c:v>
                </c:pt>
                <c:pt idx="1">
                  <c:v>255.6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08-47C5-B0E8-ECD3CCE43FF0}"/>
            </c:ext>
          </c:extLst>
        </c:ser>
        <c:ser>
          <c:idx val="2"/>
          <c:order val="2"/>
          <c:tx>
            <c:strRef>
              <c:f>'KG VS IND (2)'!$D$3</c:f>
              <c:strCache>
                <c:ptCount val="1"/>
                <c:pt idx="0">
                  <c:v>   KG TINT BOGOTA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'KG VS IND (2)'!$A$4:$A$7</c:f>
              <c:strCache>
                <c:ptCount val="3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</c:strCache>
            </c:strRef>
          </c:cat>
          <c:val>
            <c:numRef>
              <c:f>'KG VS IND (2)'!$D$4:$D$7</c:f>
              <c:numCache>
                <c:formatCode>#,##0</c:formatCode>
                <c:ptCount val="3"/>
                <c:pt idx="0">
                  <c:v>206773</c:v>
                </c:pt>
                <c:pt idx="1">
                  <c:v>130962</c:v>
                </c:pt>
                <c:pt idx="2">
                  <c:v>74655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A08-47C5-B0E8-ECD3CCE43FF0}"/>
            </c:ext>
          </c:extLst>
        </c:ser>
        <c:ser>
          <c:idx val="3"/>
          <c:order val="3"/>
          <c:tx>
            <c:strRef>
              <c:f>'KG VS IND (2)'!$E$3</c:f>
              <c:strCache>
                <c:ptCount val="1"/>
                <c:pt idx="0">
                  <c:v>   KG TINT FUNZA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'KG VS IND (2)'!$A$4:$A$7</c:f>
              <c:strCache>
                <c:ptCount val="3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</c:strCache>
            </c:strRef>
          </c:cat>
          <c:val>
            <c:numRef>
              <c:f>'KG VS IND (2)'!$E$4:$E$7</c:f>
              <c:numCache>
                <c:formatCode>#,##0</c:formatCode>
                <c:ptCount val="3"/>
                <c:pt idx="0">
                  <c:v>1455</c:v>
                </c:pt>
                <c:pt idx="1">
                  <c:v>90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A08-47C5-B0E8-ECD3CCE43FF0}"/>
            </c:ext>
          </c:extLst>
        </c:ser>
        <c:ser>
          <c:idx val="4"/>
          <c:order val="4"/>
          <c:tx>
            <c:strRef>
              <c:f>'KG VS IND (2)'!$F$3</c:f>
              <c:strCache>
                <c:ptCount val="1"/>
                <c:pt idx="0">
                  <c:v>KG TOTAL TINTORERIA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'KG VS IND (2)'!$A$4:$A$7</c:f>
              <c:strCache>
                <c:ptCount val="3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</c:strCache>
            </c:strRef>
          </c:cat>
          <c:val>
            <c:numRef>
              <c:f>'KG VS IND (2)'!$F$4:$F$7</c:f>
              <c:numCache>
                <c:formatCode>#,##0</c:formatCode>
                <c:ptCount val="3"/>
                <c:pt idx="0">
                  <c:v>208228</c:v>
                </c:pt>
                <c:pt idx="1">
                  <c:v>131052</c:v>
                </c:pt>
                <c:pt idx="2">
                  <c:v>74655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A08-47C5-B0E8-ECD3CCE43FF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179719328"/>
        <c:axId val="179715968"/>
      </c:barChart>
      <c:catAx>
        <c:axId val="179719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9715968"/>
        <c:crosses val="autoZero"/>
        <c:auto val="1"/>
        <c:lblAlgn val="ctr"/>
        <c:lblOffset val="100"/>
        <c:noMultiLvlLbl val="0"/>
      </c:catAx>
      <c:valAx>
        <c:axId val="179715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9719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[PERMODA EN PROCESO.xlsx]M3 VS IND!TablaDinámica2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CONSUMO</a:t>
            </a:r>
            <a:r>
              <a:rPr lang="es-CO" baseline="0"/>
              <a:t> (M3) TINTORERIA Vs IND (L/Kg)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tx1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tx1">
                <a:alpha val="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tx1"/>
            </a:solidFill>
            <a:ln w="9525">
              <a:solidFill>
                <a:schemeClr val="accent3"/>
              </a:solidFill>
            </a:ln>
            <a:effectLst/>
          </c:spPr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'M3 VS IND'!$B$3</c:f>
              <c:strCache>
                <c:ptCount val="1"/>
                <c:pt idx="0">
                  <c:v>   NUEVO VOLUMEN TINT BOGOTA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'M3 VS IND'!$A$4:$A$7</c:f>
              <c:strCache>
                <c:ptCount val="3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</c:strCache>
            </c:strRef>
          </c:cat>
          <c:val>
            <c:numRef>
              <c:f>'M3 VS IND'!$B$4:$B$7</c:f>
              <c:numCache>
                <c:formatCode>#,##0</c:formatCode>
                <c:ptCount val="3"/>
                <c:pt idx="0">
                  <c:v>10753</c:v>
                </c:pt>
                <c:pt idx="1">
                  <c:v>5366</c:v>
                </c:pt>
                <c:pt idx="2">
                  <c:v>3898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24-4086-89C6-1EDB08143862}"/>
            </c:ext>
          </c:extLst>
        </c:ser>
        <c:ser>
          <c:idx val="1"/>
          <c:order val="1"/>
          <c:tx>
            <c:strRef>
              <c:f>'M3 VS IND'!$C$3</c:f>
              <c:strCache>
                <c:ptCount val="1"/>
                <c:pt idx="0">
                  <c:v>   VOLUMEN TINT FUNZA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'M3 VS IND'!$A$4:$A$7</c:f>
              <c:strCache>
                <c:ptCount val="3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</c:strCache>
            </c:strRef>
          </c:cat>
          <c:val>
            <c:numRef>
              <c:f>'M3 VS IND'!$C$4:$C$7</c:f>
              <c:numCache>
                <c:formatCode>#,##0</c:formatCode>
                <c:ptCount val="3"/>
                <c:pt idx="0">
                  <c:v>122</c:v>
                </c:pt>
                <c:pt idx="1">
                  <c:v>23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24-4086-89C6-1EDB0814386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179719328"/>
        <c:axId val="179715968"/>
      </c:barChart>
      <c:lineChart>
        <c:grouping val="standard"/>
        <c:varyColors val="0"/>
        <c:ser>
          <c:idx val="4"/>
          <c:order val="4"/>
          <c:tx>
            <c:strRef>
              <c:f>'M3 VS IND'!$F$3</c:f>
              <c:strCache>
                <c:ptCount val="1"/>
                <c:pt idx="0">
                  <c:v>   VOLUMEN TOTAL TINTORERIA</c:v>
                </c:pt>
              </c:strCache>
            </c:strRef>
          </c:tx>
          <c:spPr>
            <a:ln w="28575" cap="rnd">
              <a:solidFill>
                <a:schemeClr val="tx1">
                  <a:alpha val="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'M3 VS IND'!$A$4:$A$7</c:f>
              <c:strCache>
                <c:ptCount val="3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</c:strCache>
            </c:strRef>
          </c:cat>
          <c:val>
            <c:numRef>
              <c:f>'M3 VS IND'!$F$4:$F$7</c:f>
              <c:numCache>
                <c:formatCode>#,##0</c:formatCode>
                <c:ptCount val="3"/>
                <c:pt idx="0">
                  <c:v>10875</c:v>
                </c:pt>
                <c:pt idx="1">
                  <c:v>5389</c:v>
                </c:pt>
                <c:pt idx="2">
                  <c:v>3898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624-4086-89C6-1EDB0814386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9719328"/>
        <c:axId val="179715968"/>
      </c:lineChart>
      <c:lineChart>
        <c:grouping val="standard"/>
        <c:varyColors val="0"/>
        <c:ser>
          <c:idx val="2"/>
          <c:order val="2"/>
          <c:tx>
            <c:strRef>
              <c:f>'M3 VS IND'!$D$3</c:f>
              <c:strCache>
                <c:ptCount val="1"/>
                <c:pt idx="0">
                  <c:v>   IND TINT BOGOTA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solidFill>
                <a:schemeClr val="bg1">
                  <a:lumMod val="9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'M3 VS IND'!$A$4:$A$7</c:f>
              <c:strCache>
                <c:ptCount val="3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</c:strCache>
            </c:strRef>
          </c:cat>
          <c:val>
            <c:numRef>
              <c:f>'M3 VS IND'!$D$4:$D$7</c:f>
              <c:numCache>
                <c:formatCode>#,##0</c:formatCode>
                <c:ptCount val="3"/>
                <c:pt idx="0">
                  <c:v>52</c:v>
                </c:pt>
                <c:pt idx="1">
                  <c:v>41</c:v>
                </c:pt>
                <c:pt idx="2">
                  <c:v>52.2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624-4086-89C6-1EDB08143862}"/>
            </c:ext>
          </c:extLst>
        </c:ser>
        <c:ser>
          <c:idx val="3"/>
          <c:order val="3"/>
          <c:tx>
            <c:strRef>
              <c:f>'M3 VS IND'!$E$3</c:f>
              <c:strCache>
                <c:ptCount val="1"/>
                <c:pt idx="0">
                  <c:v>   IND TINT FUNZA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solidFill>
                <a:schemeClr val="bg1">
                  <a:lumMod val="9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'M3 VS IND'!$A$4:$A$7</c:f>
              <c:strCache>
                <c:ptCount val="3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</c:strCache>
            </c:strRef>
          </c:cat>
          <c:val>
            <c:numRef>
              <c:f>'M3 VS IND'!$E$4:$E$7</c:f>
              <c:numCache>
                <c:formatCode>#,##0</c:formatCode>
                <c:ptCount val="3"/>
                <c:pt idx="0">
                  <c:v>83.8</c:v>
                </c:pt>
                <c:pt idx="1">
                  <c:v>255.6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624-4086-89C6-1EDB0814386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9727488"/>
        <c:axId val="179714528"/>
      </c:lineChart>
      <c:catAx>
        <c:axId val="179719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9715968"/>
        <c:crosses val="autoZero"/>
        <c:auto val="1"/>
        <c:lblAlgn val="ctr"/>
        <c:lblOffset val="100"/>
        <c:noMultiLvlLbl val="0"/>
      </c:catAx>
      <c:valAx>
        <c:axId val="179715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9719328"/>
        <c:crosses val="autoZero"/>
        <c:crossBetween val="between"/>
      </c:valAx>
      <c:valAx>
        <c:axId val="179714528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9727488"/>
        <c:crosses val="max"/>
        <c:crossBetween val="between"/>
      </c:valAx>
      <c:catAx>
        <c:axId val="1797274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97145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emf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image" Target="../media/image12.emf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95250</xdr:colOff>
      <xdr:row>10</xdr:row>
      <xdr:rowOff>0</xdr:rowOff>
    </xdr:from>
    <xdr:ext cx="184731" cy="264560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CCD28765-3D8F-4963-A9F2-206C95A682CF}"/>
            </a:ext>
          </a:extLst>
        </xdr:cNvPr>
        <xdr:cNvSpPr txBox="1"/>
      </xdr:nvSpPr>
      <xdr:spPr>
        <a:xfrm>
          <a:off x="882015" y="1809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</xdr:col>
      <xdr:colOff>262610</xdr:colOff>
      <xdr:row>10</xdr:row>
      <xdr:rowOff>0</xdr:rowOff>
    </xdr:from>
    <xdr:ext cx="184731" cy="26456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7DC72486-0343-4C15-A488-D428C6EAFB34}"/>
            </a:ext>
          </a:extLst>
        </xdr:cNvPr>
        <xdr:cNvSpPr txBox="1"/>
      </xdr:nvSpPr>
      <xdr:spPr>
        <a:xfrm>
          <a:off x="1051280" y="1809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0</xdr:col>
      <xdr:colOff>640773</xdr:colOff>
      <xdr:row>44</xdr:row>
      <xdr:rowOff>53860</xdr:rowOff>
    </xdr:from>
    <xdr:ext cx="17949873" cy="3916523"/>
    <xdr:pic>
      <xdr:nvPicPr>
        <xdr:cNvPr id="4" name="Imagen 3">
          <a:extLst>
            <a:ext uri="{FF2B5EF4-FFF2-40B4-BE49-F238E27FC236}">
              <a16:creationId xmlns:a16="http://schemas.microsoft.com/office/drawing/2014/main" id="{8B274836-D762-4A89-AD75-2529FD9E62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868" y="8020570"/>
          <a:ext cx="17949873" cy="3916523"/>
        </a:xfrm>
        <a:prstGeom prst="rect">
          <a:avLst/>
        </a:prstGeom>
      </xdr:spPr>
    </xdr:pic>
    <xdr:clientData/>
  </xdr:oneCellAnchor>
  <xdr:oneCellAnchor>
    <xdr:from>
      <xdr:col>0</xdr:col>
      <xdr:colOff>155864</xdr:colOff>
      <xdr:row>5</xdr:row>
      <xdr:rowOff>0</xdr:rowOff>
    </xdr:from>
    <xdr:ext cx="15281284" cy="3336124"/>
    <xdr:pic>
      <xdr:nvPicPr>
        <xdr:cNvPr id="5" name="Imagen 4">
          <a:extLst>
            <a:ext uri="{FF2B5EF4-FFF2-40B4-BE49-F238E27FC236}">
              <a16:creationId xmlns:a16="http://schemas.microsoft.com/office/drawing/2014/main" id="{0E228A2E-5DBF-4E7C-BCAA-E77B4E0664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5864" y="904875"/>
          <a:ext cx="15281284" cy="3336124"/>
        </a:xfrm>
        <a:prstGeom prst="rect">
          <a:avLst/>
        </a:prstGeom>
      </xdr:spPr>
    </xdr:pic>
    <xdr:clientData/>
  </xdr:oneCellAnchor>
  <xdr:oneCellAnchor>
    <xdr:from>
      <xdr:col>9</xdr:col>
      <xdr:colOff>103910</xdr:colOff>
      <xdr:row>5</xdr:row>
      <xdr:rowOff>86591</xdr:rowOff>
    </xdr:from>
    <xdr:ext cx="3447387" cy="2955124"/>
    <xdr:pic>
      <xdr:nvPicPr>
        <xdr:cNvPr id="6" name="Imagen 5">
          <a:extLst>
            <a:ext uri="{FF2B5EF4-FFF2-40B4-BE49-F238E27FC236}">
              <a16:creationId xmlns:a16="http://schemas.microsoft.com/office/drawing/2014/main" id="{F5D5C513-EC6E-4437-B566-050F36F88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17180" y="993371"/>
          <a:ext cx="3447387" cy="2955124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238942</xdr:rowOff>
    </xdr:from>
    <xdr:ext cx="9548404" cy="3233127"/>
    <xdr:pic>
      <xdr:nvPicPr>
        <xdr:cNvPr id="7" name="Imagen 6">
          <a:extLst>
            <a:ext uri="{FF2B5EF4-FFF2-40B4-BE49-F238E27FC236}">
              <a16:creationId xmlns:a16="http://schemas.microsoft.com/office/drawing/2014/main" id="{08585AC1-E6C6-4FCC-8BCB-14F722A749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4527097"/>
          <a:ext cx="9548404" cy="3233127"/>
        </a:xfrm>
        <a:prstGeom prst="rect">
          <a:avLst/>
        </a:prstGeom>
      </xdr:spPr>
    </xdr:pic>
    <xdr:clientData/>
  </xdr:oneCellAnchor>
  <xdr:oneCellAnchor>
    <xdr:from>
      <xdr:col>5</xdr:col>
      <xdr:colOff>1336425</xdr:colOff>
      <xdr:row>24</xdr:row>
      <xdr:rowOff>256629</xdr:rowOff>
    </xdr:from>
    <xdr:ext cx="8914850" cy="3145157"/>
    <xdr:pic>
      <xdr:nvPicPr>
        <xdr:cNvPr id="8" name="Imagen 7">
          <a:extLst>
            <a:ext uri="{FF2B5EF4-FFF2-40B4-BE49-F238E27FC236}">
              <a16:creationId xmlns:a16="http://schemas.microsoft.com/office/drawing/2014/main" id="{B00D1F2C-61CC-420F-B5C5-962913A894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746375" y="4521924"/>
          <a:ext cx="8914850" cy="3145157"/>
        </a:xfrm>
        <a:prstGeom prst="rect">
          <a:avLst/>
        </a:prstGeom>
      </xdr:spPr>
    </xdr:pic>
    <xdr:clientData/>
  </xdr:oneCellAnchor>
  <xdr:oneCellAnchor>
    <xdr:from>
      <xdr:col>3</xdr:col>
      <xdr:colOff>285750</xdr:colOff>
      <xdr:row>35</xdr:row>
      <xdr:rowOff>1143000</xdr:rowOff>
    </xdr:from>
    <xdr:ext cx="11661321" cy="925830"/>
    <xdr:pic>
      <xdr:nvPicPr>
        <xdr:cNvPr id="9" name="Imagen 8">
          <a:extLst>
            <a:ext uri="{FF2B5EF4-FFF2-40B4-BE49-F238E27FC236}">
              <a16:creationId xmlns:a16="http://schemas.microsoft.com/office/drawing/2014/main" id="{1CA71EBD-1983-4DEA-94FB-F78E0FABA4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3665" y="6515100"/>
          <a:ext cx="11661321" cy="9258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95250</xdr:colOff>
      <xdr:row>7</xdr:row>
      <xdr:rowOff>0</xdr:rowOff>
    </xdr:from>
    <xdr:ext cx="184731" cy="264560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D439C9E8-DF84-4046-858E-A364C1E8D0B3}"/>
            </a:ext>
          </a:extLst>
        </xdr:cNvPr>
        <xdr:cNvSpPr txBox="1"/>
      </xdr:nvSpPr>
      <xdr:spPr>
        <a:xfrm>
          <a:off x="882015" y="126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</xdr:col>
      <xdr:colOff>262610</xdr:colOff>
      <xdr:row>7</xdr:row>
      <xdr:rowOff>0</xdr:rowOff>
    </xdr:from>
    <xdr:ext cx="184731" cy="26456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D6EB7AF0-2F1D-44B8-A867-CF7BC25A9D6C}"/>
            </a:ext>
          </a:extLst>
        </xdr:cNvPr>
        <xdr:cNvSpPr txBox="1"/>
      </xdr:nvSpPr>
      <xdr:spPr>
        <a:xfrm>
          <a:off x="1051280" y="1266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0</xdr:col>
      <xdr:colOff>142875</xdr:colOff>
      <xdr:row>40</xdr:row>
      <xdr:rowOff>95251</xdr:rowOff>
    </xdr:from>
    <xdr:ext cx="21949410" cy="3869920"/>
    <xdr:pic>
      <xdr:nvPicPr>
        <xdr:cNvPr id="4" name="Imagen 3">
          <a:extLst>
            <a:ext uri="{FF2B5EF4-FFF2-40B4-BE49-F238E27FC236}">
              <a16:creationId xmlns:a16="http://schemas.microsoft.com/office/drawing/2014/main" id="{94315775-216F-431A-9C63-21485418F7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" y="7330441"/>
          <a:ext cx="21949410" cy="3869920"/>
        </a:xfrm>
        <a:prstGeom prst="rect">
          <a:avLst/>
        </a:prstGeom>
      </xdr:spPr>
    </xdr:pic>
    <xdr:clientData/>
  </xdr:oneCellAnchor>
  <xdr:oneCellAnchor>
    <xdr:from>
      <xdr:col>4</xdr:col>
      <xdr:colOff>304800</xdr:colOff>
      <xdr:row>53</xdr:row>
      <xdr:rowOff>778329</xdr:rowOff>
    </xdr:from>
    <xdr:ext cx="10807664" cy="1111473"/>
    <xdr:pic>
      <xdr:nvPicPr>
        <xdr:cNvPr id="5" name="Imagen 4">
          <a:extLst>
            <a:ext uri="{FF2B5EF4-FFF2-40B4-BE49-F238E27FC236}">
              <a16:creationId xmlns:a16="http://schemas.microsoft.com/office/drawing/2014/main" id="{8441E2AC-C37F-4940-9DE5-B480D8DC9C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67100" y="9773739"/>
          <a:ext cx="10807664" cy="1111473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551817</xdr:rowOff>
    </xdr:from>
    <xdr:ext cx="17118503" cy="3434693"/>
    <xdr:pic>
      <xdr:nvPicPr>
        <xdr:cNvPr id="6" name="Imagen 5">
          <a:extLst>
            <a:ext uri="{FF2B5EF4-FFF2-40B4-BE49-F238E27FC236}">
              <a16:creationId xmlns:a16="http://schemas.microsoft.com/office/drawing/2014/main" id="{77A31C9A-09FD-446E-B202-03F6524120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27077"/>
          <a:ext cx="17118503" cy="3434693"/>
        </a:xfrm>
        <a:prstGeom prst="rect">
          <a:avLst/>
        </a:prstGeom>
      </xdr:spPr>
    </xdr:pic>
    <xdr:clientData/>
  </xdr:oneCellAnchor>
  <xdr:oneCellAnchor>
    <xdr:from>
      <xdr:col>12</xdr:col>
      <xdr:colOff>2840181</xdr:colOff>
      <xdr:row>3</xdr:row>
      <xdr:rowOff>207819</xdr:rowOff>
    </xdr:from>
    <xdr:ext cx="4697479" cy="3931466"/>
    <xdr:pic>
      <xdr:nvPicPr>
        <xdr:cNvPr id="7" name="Imagen 6">
          <a:extLst>
            <a:ext uri="{FF2B5EF4-FFF2-40B4-BE49-F238E27FC236}">
              <a16:creationId xmlns:a16="http://schemas.microsoft.com/office/drawing/2014/main" id="{D45C3352-17AE-4EE3-A08D-953E8BCD96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275396" y="725979"/>
          <a:ext cx="4697479" cy="3931466"/>
        </a:xfrm>
        <a:prstGeom prst="rect">
          <a:avLst/>
        </a:prstGeom>
      </xdr:spPr>
    </xdr:pic>
    <xdr:clientData/>
  </xdr:oneCellAnchor>
  <xdr:oneCellAnchor>
    <xdr:from>
      <xdr:col>0</xdr:col>
      <xdr:colOff>432955</xdr:colOff>
      <xdr:row>20</xdr:row>
      <xdr:rowOff>86591</xdr:rowOff>
    </xdr:from>
    <xdr:ext cx="21158488" cy="4601174"/>
    <xdr:pic>
      <xdr:nvPicPr>
        <xdr:cNvPr id="8" name="Imagen 7">
          <a:extLst>
            <a:ext uri="{FF2B5EF4-FFF2-40B4-BE49-F238E27FC236}">
              <a16:creationId xmlns:a16="http://schemas.microsoft.com/office/drawing/2014/main" id="{180ACED0-FA1E-4734-AEF4-72B8CE342B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36765" y="3707996"/>
          <a:ext cx="21158488" cy="4601174"/>
        </a:xfrm>
        <a:prstGeom prst="rect">
          <a:avLst/>
        </a:prstGeom>
      </xdr:spPr>
    </xdr:pic>
    <xdr:clientData/>
  </xdr:oneCellAnchor>
  <xdr:oneCellAnchor>
    <xdr:from>
      <xdr:col>4</xdr:col>
      <xdr:colOff>969818</xdr:colOff>
      <xdr:row>32</xdr:row>
      <xdr:rowOff>1333500</xdr:rowOff>
    </xdr:from>
    <xdr:ext cx="9561195" cy="1117889"/>
    <xdr:pic>
      <xdr:nvPicPr>
        <xdr:cNvPr id="9" name="Imagen 8">
          <a:extLst>
            <a:ext uri="{FF2B5EF4-FFF2-40B4-BE49-F238E27FC236}">
              <a16:creationId xmlns:a16="http://schemas.microsoft.com/office/drawing/2014/main" id="{C0B3AB02-A9A3-4B27-8B40-71963AF45E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54953" y="5972175"/>
          <a:ext cx="9561195" cy="11178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11430</xdr:rowOff>
    </xdr:from>
    <xdr:to>
      <xdr:col>0</xdr:col>
      <xdr:colOff>17221200</xdr:colOff>
      <xdr:row>29</xdr:row>
      <xdr:rowOff>19050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0E9D832-C99A-E77D-56F5-F3C78A1A2C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853440</xdr:colOff>
      <xdr:row>9</xdr:row>
      <xdr:rowOff>75246</xdr:rowOff>
    </xdr:from>
    <xdr:to>
      <xdr:col>5</xdr:col>
      <xdr:colOff>1706880</xdr:colOff>
      <xdr:row>27</xdr:row>
      <xdr:rowOff>146684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54857B7-65AC-40F2-855A-B2515A48EA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853440</xdr:colOff>
      <xdr:row>9</xdr:row>
      <xdr:rowOff>75246</xdr:rowOff>
    </xdr:from>
    <xdr:to>
      <xdr:col>5</xdr:col>
      <xdr:colOff>1706880</xdr:colOff>
      <xdr:row>27</xdr:row>
      <xdr:rowOff>146684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D6FA1B3-8225-5AE1-CFB2-363D87A6FE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na Sofia Osorio Parra" refreshedDate="46094.482243402781" createdVersion="8" refreshedVersion="8" minRefreshableVersion="3" recordCount="4" xr:uid="{B0D2A1AA-C595-499A-8FA7-9CD7671288C8}">
  <cacheSource type="worksheet">
    <worksheetSource name="Tabla13"/>
  </cacheSource>
  <cacheFields count="24">
    <cacheField name="MES" numFmtId="0">
      <sharedItems count="4">
        <s v="Enero"/>
        <s v="Febrero"/>
        <s v="Marzo"/>
        <s v="Total general"/>
      </sharedItems>
    </cacheField>
    <cacheField name="TOTAL CONSUMO AGUA PRODUCCIÓN (m3)  " numFmtId="3">
      <sharedItems containsSemiMixedTypes="0" containsString="0" containsNumber="1" containsInteger="1" minValue="10574" maxValue="64152"/>
    </cacheField>
    <cacheField name="TOTAL CONSUMO AGUA PRODUCCIÓN BOGOTA (m3)  " numFmtId="3">
      <sharedItems containsSemiMixedTypes="0" containsString="0" containsNumber="1" containsInteger="1" minValue="10574" maxValue="64007"/>
    </cacheField>
    <cacheField name="TOTAL CONSUMO AGUA PRODUCCIÓN FUNZA (m3)  " numFmtId="3">
      <sharedItems containsSemiMixedTypes="0" containsString="0" containsNumber="1" containsInteger="1" minValue="0" maxValue="145"/>
    </cacheField>
    <cacheField name="VOLUMEN CONSUMO CARROTANQUES BOGOTA (m3)  " numFmtId="3">
      <sharedItems containsSemiMixedTypes="0" containsString="0" containsNumber="1" containsInteger="1" minValue="0" maxValue="488"/>
    </cacheField>
    <cacheField name="VOLUMEN ENVIADO PERMEADO RO BOGOTA (m3)  " numFmtId="3">
      <sharedItems containsSemiMixedTypes="0" containsString="0" containsNumber="1" containsInteger="1" minValue="5573" maxValue="28297"/>
    </cacheField>
    <cacheField name="VOLUMEN CONSUMO ACUEDUCTO (m3)  " numFmtId="3">
      <sharedItems containsSemiMixedTypes="0" containsString="0" containsNumber="1" containsInteger="1" minValue="2450" maxValue="22553"/>
    </cacheField>
    <cacheField name="VOLUMEN CONSUMO PTAP BOGOTA (m3) " numFmtId="3">
      <sharedItems containsSemiMixedTypes="0" containsString="0" containsNumber="1" containsInteger="1" minValue="2551" maxValue="12669"/>
    </cacheField>
    <cacheField name="VOLUMEN ENVIADO PERMEADO RO FUNZA (m3)  " numFmtId="3">
      <sharedItems containsSemiMixedTypes="0" containsString="0" containsNumber="1" containsInteger="1" minValue="0" maxValue="0"/>
    </cacheField>
    <cacheField name="VOLUMEN CONSUMO CARROTANQUES FUNZA (m3)  " numFmtId="3">
      <sharedItems containsSemiMixedTypes="0" containsString="0" containsNumber="1" containsInteger="1" minValue="0" maxValue="0"/>
    </cacheField>
    <cacheField name="VOLUMEN CONSUMO PTAP (m3)  " numFmtId="3">
      <sharedItems containsSemiMixedTypes="0" containsString="0" containsNumber="1" containsInteger="1" minValue="0" maxValue="145"/>
    </cacheField>
    <cacheField name="VOLUMEN TINT BOGOTA" numFmtId="3">
      <sharedItems containsSemiMixedTypes="0" containsString="0" containsNumber="1" containsInteger="1" minValue="32259" maxValue="102942"/>
    </cacheField>
    <cacheField name="NUEVO VOLUMEN TINT BOGOTA" numFmtId="3">
      <sharedItems containsSemiMixedTypes="0" containsString="0" containsNumber="1" containsInteger="1" minValue="3898" maxValue="20017"/>
    </cacheField>
    <cacheField name="VOLUMEN TINT FUNZA" numFmtId="3">
      <sharedItems containsSemiMixedTypes="0" containsString="0" containsNumber="1" containsInteger="1" minValue="0" maxValue="145"/>
    </cacheField>
    <cacheField name="KG TINT BOGOTA" numFmtId="3">
      <sharedItems containsSemiMixedTypes="0" containsString="0" containsNumber="1" containsInteger="1" minValue="74655" maxValue="412390"/>
    </cacheField>
    <cacheField name="KG TINT FUNZA" numFmtId="3">
      <sharedItems containsSemiMixedTypes="0" containsString="0" containsNumber="1" containsInteger="1" minValue="0" maxValue="1545"/>
    </cacheField>
    <cacheField name="IND TINT BOGOTA" numFmtId="3">
      <sharedItems containsSemiMixedTypes="0" containsString="0" containsNumber="1" minValue="41" maxValue="52.2"/>
    </cacheField>
    <cacheField name="IND TINT FUNZA" numFmtId="3">
      <sharedItems containsSemiMixedTypes="0" containsString="0" containsNumber="1" minValue="0" maxValue="255.6"/>
    </cacheField>
    <cacheField name="VOLUMEN TOTAL TINTORERIA" numFmtId="3">
      <sharedItems containsSemiMixedTypes="0" containsString="0" containsNumber="1" containsInteger="1" minValue="3898" maxValue="20162"/>
    </cacheField>
    <cacheField name="KG TOTAL TINTORERIA" numFmtId="3">
      <sharedItems containsSemiMixedTypes="0" containsString="0" containsNumber="1" containsInteger="1" minValue="74655" maxValue="413935"/>
    </cacheField>
    <cacheField name="INDICADOR (L/" numFmtId="3">
      <sharedItems containsSemiMixedTypes="0" containsString="0" containsNumber="1" minValue="41.121081708024299" maxValue="52.226405670707109"/>
    </cacheField>
    <cacheField name="VOLUMEN LAV" numFmtId="3">
      <sharedItems containsSemiMixedTypes="0" containsString="0" containsNumber="1" containsInteger="1" minValue="6494" maxValue="43539"/>
    </cacheField>
    <cacheField name="UND EFECTIVAS" numFmtId="3">
      <sharedItems containsSemiMixedTypes="0" containsString="0" containsNumber="1" containsInteger="1" minValue="128607" maxValue="940678"/>
    </cacheField>
    <cacheField name="IND LAVANDERIA " numFmtId="3">
      <sharedItems containsSemiMixedTypes="0" containsString="0" containsNumber="1" minValue="45.5" maxValue="50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27351"/>
    <n v="27229"/>
    <n v="122"/>
    <n v="180"/>
    <n v="11443"/>
    <n v="9944"/>
    <n v="5662"/>
    <n v="0"/>
    <n v="0"/>
    <n v="122"/>
    <n v="32451"/>
    <n v="10753"/>
    <n v="122"/>
    <n v="206773"/>
    <n v="1455"/>
    <n v="52"/>
    <n v="83.8"/>
    <n v="10875"/>
    <n v="208228"/>
    <n v="52.226405670707109"/>
    <n v="16476"/>
    <n v="361783"/>
    <n v="45.5"/>
  </r>
  <r>
    <x v="1"/>
    <n v="26227"/>
    <n v="26204"/>
    <n v="23"/>
    <n v="308"/>
    <n v="11281"/>
    <n v="10159"/>
    <n v="4456"/>
    <n v="0"/>
    <n v="0"/>
    <n v="23"/>
    <n v="32259"/>
    <n v="5366"/>
    <n v="23"/>
    <n v="130962"/>
    <n v="90"/>
    <n v="41"/>
    <n v="255.6"/>
    <n v="5389"/>
    <n v="131052"/>
    <n v="41.121081708024299"/>
    <n v="20569"/>
    <n v="450288"/>
    <n v="45.7"/>
  </r>
  <r>
    <x v="2"/>
    <n v="10574"/>
    <n v="10574"/>
    <n v="0"/>
    <n v="0"/>
    <n v="5573"/>
    <n v="2450"/>
    <n v="2551"/>
    <n v="0"/>
    <n v="0"/>
    <n v="0"/>
    <n v="38232"/>
    <n v="3898"/>
    <n v="0"/>
    <n v="74655"/>
    <n v="0"/>
    <n v="52.2"/>
    <n v="0"/>
    <n v="3898"/>
    <n v="74655"/>
    <n v="52.213515504654744"/>
    <n v="6494"/>
    <n v="128607"/>
    <n v="50.5"/>
  </r>
  <r>
    <x v="3"/>
    <n v="64152"/>
    <n v="64007"/>
    <n v="145"/>
    <n v="488"/>
    <n v="28297"/>
    <n v="22553"/>
    <n v="12669"/>
    <n v="0"/>
    <n v="0"/>
    <n v="145"/>
    <n v="102942"/>
    <n v="20017"/>
    <n v="145"/>
    <n v="412390"/>
    <n v="1545"/>
    <n v="48.539004340551422"/>
    <n v="93.851132686084142"/>
    <n v="20162"/>
    <n v="413935"/>
    <n v="46.284701034785549"/>
    <n v="43539"/>
    <n v="940678"/>
    <n v="46.28470103478554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255772-5103-4B30-BD27-8B2C00E772C2}" name="TablaDiná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1:L5" firstHeaderRow="0" firstDataRow="1" firstDataCol="1"/>
  <pivotFields count="24">
    <pivotField axis="axisRow" showAll="0">
      <items count="5">
        <item x="0"/>
        <item x="1"/>
        <item x="2"/>
        <item h="1" x="3"/>
        <item t="default"/>
      </items>
    </pivotField>
    <pivotField dataField="1" numFmtId="3" showAll="0"/>
    <pivotField dataField="1" numFmtId="3" showAll="0"/>
    <pivotField dataField="1" numFmtId="3" showAll="0"/>
    <pivotField dataField="1" numFmtId="3" showAll="0"/>
    <pivotField dataField="1" numFmtId="3" showAll="0"/>
    <pivotField dataField="1" numFmtId="3" showAll="0"/>
    <pivotField dataField="1" numFmtId="3" showAll="0"/>
    <pivotField dataField="1" numFmtId="3" showAll="0"/>
    <pivotField dataField="1" numFmtId="3" showAll="0"/>
    <pivotField dataField="1"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   TOTAL CONSUMO AGUA PRODUCCIÓN (m3)  " fld="1" baseField="0" baseItem="0" numFmtId="3"/>
    <dataField name="   TOTAL CONSUMO AGUA PRODUCCIÓN BOGOTA (m3)  " fld="2" baseField="0" baseItem="0" numFmtId="3"/>
    <dataField name="   TOTAL CONSUMO AGUA PRODUCCIÓN FUNZA (m3)  " fld="3" baseField="0" baseItem="0" numFmtId="3"/>
    <dataField name="   VOLUMEN CONSUMO CARROTANQUES FUNZA (m3)  " fld="9" baseField="0" baseItem="0" numFmtId="3"/>
    <dataField name="   VOLUMEN CONSUMO PTAP FUNZA(m3)  " fld="10" baseField="0" baseItem="0" numFmtId="3"/>
    <dataField name="   VOLUMEN ENVIADO PERMEADO RO FUNZA (m3)  " fld="8" baseField="0" baseItem="0" numFmtId="3"/>
    <dataField name="   VOLUMEN CONSUMO CARROTANQUES BOGOTA (m3)  " fld="4" baseField="0" baseItem="0" numFmtId="3"/>
    <dataField name="   VOLUMEN ENVIADO PERMEADO RO BOGOTA (m3)  " fld="5" baseField="0" baseItem="0" numFmtId="3"/>
    <dataField name="   VOLUMEN CONSUMO ACUEDUCTO (m3)  " fld="6" baseField="0" baseItem="0" numFmtId="3"/>
    <dataField name="   VOLUMEN CONSUMO PTAP BOGOTA (m3) " fld="7" baseField="0" baseItem="0" numFmtId="3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8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9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11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19B7CD-2224-43B2-9CCC-9FE3B2C1CCA4}" name="TablaDinámica2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A3:F7" firstHeaderRow="0" firstDataRow="1" firstDataCol="1"/>
  <pivotFields count="24">
    <pivotField axis="axisRow" showAll="0">
      <items count="5">
        <item x="0"/>
        <item x="1"/>
        <item x="2"/>
        <item h="1" x="3"/>
        <item t="default"/>
      </items>
    </pivotField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dataField="1" numFmtId="3" showAll="0"/>
    <pivotField dataField="1" numFmtId="3" showAll="0"/>
    <pivotField dataField="1" numFmtId="3" showAll="0"/>
    <pivotField dataField="1" numFmtId="3" showAll="0"/>
    <pivotField numFmtId="3" showAll="0"/>
    <pivotField dataField="1" numFmtId="3" showAll="0"/>
    <pivotField numFmtId="3" showAll="0"/>
    <pivotField numFmtId="3" showAll="0"/>
    <pivotField numFmtId="3" showAll="0"/>
    <pivotField numFmtId="3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   IND TINT BOGOTA" fld="16" baseField="0" baseItem="0" numFmtId="3"/>
    <dataField name="   IND TINT FUNZA" fld="17" baseField="0" baseItem="0" numFmtId="3"/>
    <dataField name="   KG TINT BOGOTA" fld="14" baseField="0" baseItem="0" numFmtId="3"/>
    <dataField name="   KG TINT FUNZA" fld="15" baseField="0" baseItem="0" numFmtId="3"/>
    <dataField name="KG TOTAL TINTORERIA " fld="19" baseField="0" baseItem="0" numFmtId="3"/>
  </dataFields>
  <chartFormats count="8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12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13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2E8857-D189-4732-8445-8C7B5828F13C}" name="TablaDinámica2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3:F7" firstHeaderRow="0" firstDataRow="1" firstDataCol="1"/>
  <pivotFields count="24">
    <pivotField axis="axisRow" showAll="0">
      <items count="5">
        <item x="0"/>
        <item x="1"/>
        <item x="2"/>
        <item h="1" x="3"/>
        <item t="default"/>
      </items>
    </pivotField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dataField="1" numFmtId="3" showAll="0"/>
    <pivotField dataField="1" numFmtId="3" showAll="0"/>
    <pivotField numFmtId="3" showAll="0"/>
    <pivotField numFmtId="3" showAll="0"/>
    <pivotField dataField="1" numFmtId="3" showAll="0"/>
    <pivotField dataField="1" numFmtId="3" showAll="0"/>
    <pivotField dataField="1" numFmtId="3" showAll="0"/>
    <pivotField numFmtId="3" showAll="0"/>
    <pivotField numFmtId="3" showAll="0"/>
    <pivotField numFmtId="3" showAll="0"/>
    <pivotField numFmtId="3" showAll="0"/>
    <pivotField numFmtId="3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   NUEVO VOLUMEN TINT BOGOTA" fld="12" baseField="0" baseItem="0" numFmtId="3"/>
    <dataField name="   VOLUMEN TINT FUNZA" fld="13" baseField="0" baseItem="0" numFmtId="3"/>
    <dataField name="   IND TINT BOGOTA" fld="16" baseField="0" baseItem="0" numFmtId="3"/>
    <dataField name="   IND TINT FUNZA" fld="17" baseField="0" baseItem="0" numFmtId="3"/>
    <dataField name="   VOLUMEN TOTAL TINTORERIA" fld="18" baseField="0" baseItem="0" numFmtId="3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2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20EE99-496C-4065-8EE4-81EE588491CB}" name="Tabla1" displayName="Tabla1" ref="A1:X15" totalsRowCount="1" headerRowDxfId="93">
  <autoFilter ref="A1:X14" xr:uid="{7D761DFA-DFCB-4BC8-8BA2-04B03A42DA66}"/>
  <tableColumns count="24">
    <tableColumn id="1" xr3:uid="{1A51D525-6569-4059-8CD1-5B77805709D9}" name="MES"/>
    <tableColumn id="2" xr3:uid="{D312E4C4-ED88-4A9B-BE57-5352BC04790A}" name="TOTAL CONSUMO AGUA PRODUCCIÓN (m3)  " dataDxfId="92" totalsRowDxfId="91"/>
    <tableColumn id="3" xr3:uid="{A50504AD-F061-4D0E-B22D-4C8D12C88D88}" name="TOTAL CONSUMO AGUA PRODUCCIÓN BOGOTA (m3)  " dataDxfId="90" totalsRowDxfId="89"/>
    <tableColumn id="4" xr3:uid="{70043841-C228-4F6D-8A11-9A7D8F549C33}" name="TOTAL CONSUMO AGUA PRODUCCIÓN FUNZA (m3)  " dataDxfId="88" totalsRowDxfId="87"/>
    <tableColumn id="6" xr3:uid="{4E79404C-D5E8-4D54-82F6-1A1D1CF9A6B9}" name="VOLUMEN CONSUMO CARROTANQUES BOGOTA (m3)  " dataDxfId="86" totalsRowDxfId="85"/>
    <tableColumn id="5" xr3:uid="{6B589073-5A3F-4BB9-8FFB-AF9D8A1EC1D0}" name="VOLUMEN ENVIADO PERMEADO RO BOGOTA (m3)  " dataDxfId="84" totalsRowDxfId="83"/>
    <tableColumn id="12" xr3:uid="{171B88E4-07F0-499C-95BB-8FDF053E51F7}" name="VOLUMEN CONSUMO ACUEDUCTO (m3)  " dataDxfId="82" totalsRowDxfId="81"/>
    <tableColumn id="11" xr3:uid="{325DAE61-9797-4A10-854E-71E04BAFB67C}" name="VOLUMEN CONSUMO RECHAZO (m3) " dataDxfId="80" totalsRowDxfId="79"/>
    <tableColumn id="9" xr3:uid="{DAF0BF72-3559-4455-803D-882E41C4A36E}" name="VOLUMEN ENVIADO PERMEADO RO FUNZA (m3)  " dataDxfId="78" totalsRowDxfId="77"/>
    <tableColumn id="8" xr3:uid="{58CB4B7C-0D1E-4E60-80F8-D01181691BE1}" name="VOLUMEN CONSUMO CARROTANQUES FUNZA (m3)  " dataDxfId="76" totalsRowDxfId="75"/>
    <tableColumn id="10" xr3:uid="{E5B8A3C3-AB75-455C-AB6F-56D1FF5080BE}" name="VOLUMEN CONSUMO PTAP (m3)  " dataDxfId="74" totalsRowDxfId="73"/>
    <tableColumn id="15" xr3:uid="{86099750-E124-415C-8A53-8C87C9279B6D}" name="VOLUMEN TINT BOGOTA" dataDxfId="72" totalsRowDxfId="71"/>
    <tableColumn id="24" xr3:uid="{7F7EA650-B750-4BA8-84DB-C29146FD81E9}" name="NUEVO VOLUMEN TINT BOGOTA" dataDxfId="70" totalsRowDxfId="69"/>
    <tableColumn id="16" xr3:uid="{E58FBBB6-110C-49CC-B632-126C06E9DF7C}" name="VOLUMEN TINT FUNZA" dataDxfId="68" totalsRowDxfId="67"/>
    <tableColumn id="17" xr3:uid="{A3A07F60-87FD-453C-927F-5B7001AD263F}" name="KG TINT BOGOTA" dataDxfId="66" totalsRowDxfId="65"/>
    <tableColumn id="18" xr3:uid="{302D6B52-B6C6-436B-ABE6-FBA10651C7B6}" name="KG TINT FUNZA" dataDxfId="64" totalsRowDxfId="63"/>
    <tableColumn id="19" xr3:uid="{6E4FF75B-0CDC-4D72-A1F6-55623F4BC1B8}" name="IND TINT BOGOTA" dataDxfId="62" totalsRowDxfId="61"/>
    <tableColumn id="20" xr3:uid="{0001D928-3E4D-403E-8A18-179FA402CAD2}" name="IND TINT FUNZA" dataDxfId="60" totalsRowDxfId="59"/>
    <tableColumn id="29" xr3:uid="{9CCE545C-9387-449D-9218-1C88FEB5E0CD}" name="VOLUMEN TOTAL TINTORERIA" dataDxfId="58" totalsRowDxfId="57"/>
    <tableColumn id="28" xr3:uid="{FA595095-080F-467C-A8B7-1666632A9C53}" name="KG TOTAL TINTORERIA" dataDxfId="56" totalsRowDxfId="55"/>
    <tableColumn id="27" xr3:uid="{97203D8C-8483-4481-80E9-8C41B943376A}" name="INDICADOR (L/" dataDxfId="54" totalsRowDxfId="53"/>
    <tableColumn id="21" xr3:uid="{6892CD24-948C-47C5-BCCB-5F4E1F277AA3}" name="VOLUMEN LAV" dataDxfId="52" totalsRowDxfId="51"/>
    <tableColumn id="22" xr3:uid="{993AAC95-2DC7-4D48-BAAF-FB4F29939198}" name="UND EFECTIVAS" dataDxfId="50" totalsRowDxfId="49"/>
    <tableColumn id="23" xr3:uid="{7FB600D9-E2CA-4F0A-9F41-CCA8CE319923}" name="IND LAVANDERIA " dataDxfId="48" totalsRowDxfId="47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6BBC68-F495-42EA-B391-D81E30BCE1F3}" name="Tabla13" displayName="Tabla13" ref="A1:X6" totalsRowCount="1" headerRowDxfId="46">
  <autoFilter ref="A1:X5" xr:uid="{7D761DFA-DFCB-4BC8-8BA2-04B03A42DA66}"/>
  <tableColumns count="24">
    <tableColumn id="1" xr3:uid="{63748F18-64D8-4463-BCCC-0A6B1B0DB71E}" name="MES"/>
    <tableColumn id="2" xr3:uid="{949AAF95-0222-4177-A6FC-E855B7E0A514}" name="TOTAL CONSUMO AGUA PRODUCCIÓN (m3)  " dataDxfId="45" totalsRowDxfId="44"/>
    <tableColumn id="3" xr3:uid="{BA3C033B-C0CC-40A4-8E33-28A22B641A78}" name="TOTAL CONSUMO AGUA PRODUCCIÓN BOGOTA (m3)  " dataDxfId="43" totalsRowDxfId="42"/>
    <tableColumn id="4" xr3:uid="{C9BD4A80-CBED-467A-877F-271EBFEA1FA4}" name="TOTAL CONSUMO AGUA PRODUCCIÓN FUNZA (m3)  " dataDxfId="41" totalsRowDxfId="40"/>
    <tableColumn id="6" xr3:uid="{2384CBD4-8F87-49A3-A288-9B7C1A83D114}" name="VOLUMEN CONSUMO CARROTANQUES BOGOTA (m3)  " dataDxfId="39" totalsRowDxfId="38"/>
    <tableColumn id="5" xr3:uid="{51F7C48E-20E7-4F45-9BD5-C0A20B0464F3}" name="VOLUMEN ENVIADO PERMEADO RO BOGOTA (m3)  " dataDxfId="37" totalsRowDxfId="36"/>
    <tableColumn id="12" xr3:uid="{6EF266AF-575D-45A8-8424-2B8A1CD287A1}" name="VOLUMEN CONSUMO ACUEDUCTO (m3)  " dataDxfId="35" totalsRowDxfId="34"/>
    <tableColumn id="11" xr3:uid="{CF8208ED-41BB-4C98-9904-762863B7A88E}" name="VOLUMEN CONSUMO PTAP BOGOTA (m3) " dataDxfId="33" totalsRowDxfId="32"/>
    <tableColumn id="9" xr3:uid="{2A741702-BD5E-405B-81AA-074051CFADC6}" name="VOLUMEN ENVIADO PERMEADO RO FUNZA (m3)  " dataDxfId="31" totalsRowDxfId="30"/>
    <tableColumn id="8" xr3:uid="{E20B257B-B8C7-4B99-B496-F8A5C7A73CE1}" name="VOLUMEN CONSUMO CARROTANQUES FUNZA (m3)  " dataDxfId="29" totalsRowDxfId="28"/>
    <tableColumn id="10" xr3:uid="{423FC228-7E0D-4213-B072-D39B0D89306F}" name="VOLUMEN CONSUMO PTAP (m3)  " dataDxfId="27" totalsRowDxfId="26"/>
    <tableColumn id="15" xr3:uid="{6FBF5032-41DD-4F8B-8617-9EC75A6929AC}" name="VOLUMEN TINT BOGOTA" dataDxfId="25" totalsRowDxfId="24"/>
    <tableColumn id="24" xr3:uid="{99BB7400-6BE4-460E-A4FA-4D2F929CFB0B}" name="NUEVO VOLUMEN TINT BOGOTA" dataDxfId="23" totalsRowDxfId="22"/>
    <tableColumn id="16" xr3:uid="{4ED4E964-CC76-4BC1-A3BD-43F7BE254119}" name="VOLUMEN TINT FUNZA" dataDxfId="21" totalsRowDxfId="20"/>
    <tableColumn id="17" xr3:uid="{B524B1E7-C1B3-4489-970A-59C30F4B1043}" name="KG TINT BOGOTA" dataDxfId="19" totalsRowDxfId="18"/>
    <tableColumn id="18" xr3:uid="{D43EBEC0-79F0-436E-90F2-3BF8B928423F}" name="KG TINT FUNZA" dataDxfId="17" totalsRowDxfId="16"/>
    <tableColumn id="19" xr3:uid="{9F487B1D-CC08-4296-9987-0A1D6494C665}" name="IND TINT BOGOTA" dataDxfId="15" totalsRowDxfId="14"/>
    <tableColumn id="20" xr3:uid="{4D83441E-BD05-4DFD-8F7E-ED0192D04631}" name="IND TINT FUNZA" dataDxfId="13" totalsRowDxfId="12"/>
    <tableColumn id="29" xr3:uid="{86317B02-F6D9-446F-8AA1-92F599AF076D}" name="VOLUMEN TOTAL TINTORERIA" dataDxfId="11" totalsRowDxfId="10"/>
    <tableColumn id="28" xr3:uid="{4A3E11B9-0241-4CA2-9287-F7CD10E2EA46}" name="KG TOTAL TINTORERIA" dataDxfId="9" totalsRowDxfId="8"/>
    <tableColumn id="27" xr3:uid="{C0B53C9A-E4F8-423E-8F81-74FCBE9B7BC3}" name="INDICADOR (L/" dataDxfId="7" totalsRowDxfId="6"/>
    <tableColumn id="21" xr3:uid="{B7127F4A-18D2-4781-9F59-AA78C8E05195}" name="VOLUMEN LAV" dataDxfId="5" totalsRowDxfId="4"/>
    <tableColumn id="22" xr3:uid="{E9E67198-0965-408E-A0B1-A50E0B9A8124}" name="UND EFECTIVAS" dataDxfId="3" totalsRowDxfId="2"/>
    <tableColumn id="23" xr3:uid="{6DE62129-2E34-4551-8EF6-11AE9F8C3DFE}" name="IND LAVANDERIA " dataDxfId="1" totalsRow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50A35-4676-411D-8D08-DF3A8520DC93}">
  <dimension ref="A1:S69"/>
  <sheetViews>
    <sheetView zoomScale="55" zoomScaleNormal="55" workbookViewId="0">
      <selection sqref="A1:K1"/>
    </sheetView>
  </sheetViews>
  <sheetFormatPr baseColWidth="10" defaultRowHeight="14.4" x14ac:dyDescent="0.3"/>
  <cols>
    <col min="1" max="8" width="24.6640625" customWidth="1"/>
    <col min="9" max="11" width="26.6640625" customWidth="1"/>
    <col min="13" max="19" width="11.5546875" style="16"/>
  </cols>
  <sheetData>
    <row r="1" spans="1:11" ht="47.4" x14ac:dyDescent="0.9">
      <c r="A1" s="35">
        <v>2025</v>
      </c>
      <c r="B1" s="36"/>
      <c r="C1" s="36"/>
      <c r="D1" s="36"/>
      <c r="E1" s="36"/>
      <c r="F1" s="36"/>
      <c r="G1" s="36"/>
      <c r="H1" s="36"/>
      <c r="I1" s="36"/>
      <c r="J1" s="36"/>
      <c r="K1" s="37"/>
    </row>
    <row r="2" spans="1:11" x14ac:dyDescent="0.3">
      <c r="A2" s="38" t="s">
        <v>41</v>
      </c>
      <c r="B2" s="39"/>
      <c r="C2" s="39"/>
      <c r="D2" s="39"/>
      <c r="E2" s="39"/>
      <c r="F2" s="39"/>
      <c r="G2" s="39"/>
      <c r="H2" s="39"/>
      <c r="I2" s="39"/>
      <c r="J2" s="39"/>
      <c r="K2" s="40"/>
    </row>
    <row r="3" spans="1:11" x14ac:dyDescent="0.3">
      <c r="A3" s="41"/>
      <c r="B3" s="42"/>
      <c r="C3" s="42"/>
      <c r="D3" s="42"/>
      <c r="E3" s="42"/>
      <c r="F3" s="42"/>
      <c r="G3" s="42"/>
      <c r="H3" s="42"/>
      <c r="I3" s="42"/>
      <c r="J3" s="42"/>
      <c r="K3" s="43"/>
    </row>
    <row r="4" spans="1:11" x14ac:dyDescent="0.3">
      <c r="A4" s="31"/>
      <c r="B4" s="30"/>
      <c r="C4" s="30"/>
      <c r="D4" s="30"/>
      <c r="E4" s="30"/>
      <c r="F4" s="30"/>
      <c r="G4" s="30"/>
      <c r="H4" s="30"/>
      <c r="I4" s="30"/>
      <c r="J4" s="30"/>
      <c r="K4" s="29"/>
    </row>
    <row r="5" spans="1:11" x14ac:dyDescent="0.3">
      <c r="A5" s="27"/>
      <c r="B5" s="16"/>
      <c r="C5" s="16"/>
      <c r="D5" s="16"/>
      <c r="E5" s="16"/>
      <c r="F5" s="16"/>
      <c r="G5" s="16"/>
      <c r="H5" s="16"/>
      <c r="I5" s="16"/>
      <c r="J5" s="16"/>
      <c r="K5" s="26"/>
    </row>
    <row r="6" spans="1:11" x14ac:dyDescent="0.3">
      <c r="A6" s="27"/>
      <c r="B6" s="16"/>
      <c r="C6" s="16"/>
      <c r="D6" s="16"/>
      <c r="E6" s="16"/>
      <c r="F6" s="16"/>
      <c r="G6" s="16"/>
      <c r="H6" s="16"/>
      <c r="I6" s="16"/>
      <c r="J6" s="16"/>
      <c r="K6" s="26"/>
    </row>
    <row r="7" spans="1:11" x14ac:dyDescent="0.3">
      <c r="A7" s="27"/>
      <c r="B7" s="16"/>
      <c r="C7" s="16"/>
      <c r="D7" s="16"/>
      <c r="E7" s="16"/>
      <c r="F7" s="16"/>
      <c r="G7" s="16"/>
      <c r="H7" s="16"/>
      <c r="I7" s="16"/>
      <c r="J7" s="16"/>
      <c r="K7" s="26"/>
    </row>
    <row r="8" spans="1:11" x14ac:dyDescent="0.3">
      <c r="A8" s="27"/>
      <c r="B8" s="16"/>
      <c r="C8" s="16"/>
      <c r="D8" s="16"/>
      <c r="E8" s="16"/>
      <c r="F8" s="16"/>
      <c r="G8" s="16"/>
      <c r="H8" s="16"/>
      <c r="I8" s="16"/>
      <c r="J8" s="16"/>
      <c r="K8" s="26"/>
    </row>
    <row r="9" spans="1:11" x14ac:dyDescent="0.3">
      <c r="A9" s="27"/>
      <c r="B9" s="16"/>
      <c r="C9" s="16"/>
      <c r="D9" s="16"/>
      <c r="E9" s="16"/>
      <c r="F9" s="16"/>
      <c r="G9" s="16"/>
      <c r="H9" s="16"/>
      <c r="I9" s="16"/>
      <c r="J9" s="16"/>
      <c r="K9" s="26"/>
    </row>
    <row r="10" spans="1:11" ht="216" customHeight="1" x14ac:dyDescent="0.3">
      <c r="A10" s="27"/>
      <c r="B10" s="16"/>
      <c r="C10" s="16"/>
      <c r="D10" s="16"/>
      <c r="E10" s="16"/>
      <c r="F10" s="16"/>
      <c r="G10" s="16"/>
      <c r="H10" s="16"/>
      <c r="I10" s="16"/>
      <c r="J10" s="16"/>
      <c r="K10" s="26"/>
    </row>
    <row r="11" spans="1:11" hidden="1" x14ac:dyDescent="0.3">
      <c r="A11" s="27"/>
      <c r="B11" s="16"/>
      <c r="C11" s="16"/>
      <c r="D11" s="16"/>
      <c r="E11" s="16"/>
      <c r="F11" s="16"/>
      <c r="G11" s="16"/>
      <c r="H11" s="16"/>
      <c r="I11" s="16"/>
      <c r="J11" s="16"/>
      <c r="K11" s="26"/>
    </row>
    <row r="12" spans="1:11" hidden="1" x14ac:dyDescent="0.3">
      <c r="A12" s="27"/>
      <c r="B12" s="16"/>
      <c r="C12" s="16"/>
      <c r="D12" s="16"/>
      <c r="E12" s="16"/>
      <c r="F12" s="16"/>
      <c r="G12" s="16"/>
      <c r="H12" s="16"/>
      <c r="I12" s="16"/>
      <c r="J12" s="16"/>
      <c r="K12" s="26"/>
    </row>
    <row r="13" spans="1:11" hidden="1" x14ac:dyDescent="0.3">
      <c r="A13" s="27"/>
      <c r="B13" s="16"/>
      <c r="C13" s="16"/>
      <c r="D13" s="16"/>
      <c r="E13" s="16"/>
      <c r="F13" s="16"/>
      <c r="G13" s="16"/>
      <c r="H13" s="16"/>
      <c r="I13" s="16"/>
      <c r="J13" s="16"/>
      <c r="K13" s="26"/>
    </row>
    <row r="14" spans="1:11" hidden="1" x14ac:dyDescent="0.3">
      <c r="A14" s="27"/>
      <c r="B14" s="16"/>
      <c r="C14" s="16"/>
      <c r="D14" s="16"/>
      <c r="E14" s="16"/>
      <c r="F14" s="16"/>
      <c r="G14" s="16"/>
      <c r="H14" s="16"/>
      <c r="I14" s="16"/>
      <c r="J14" s="16"/>
      <c r="K14" s="26"/>
    </row>
    <row r="15" spans="1:11" hidden="1" x14ac:dyDescent="0.3">
      <c r="A15" s="27"/>
      <c r="B15" s="16"/>
      <c r="C15" s="16"/>
      <c r="D15" s="16"/>
      <c r="E15" s="16"/>
      <c r="F15" s="16"/>
      <c r="G15" s="16"/>
      <c r="H15" s="16"/>
      <c r="I15" s="16"/>
      <c r="J15" s="16"/>
      <c r="K15" s="26"/>
    </row>
    <row r="16" spans="1:11" hidden="1" x14ac:dyDescent="0.3">
      <c r="A16" s="27"/>
      <c r="B16" s="16"/>
      <c r="C16" s="16"/>
      <c r="D16" s="16"/>
      <c r="E16" s="16"/>
      <c r="F16" s="16"/>
      <c r="G16" s="16"/>
      <c r="H16" s="16"/>
      <c r="I16" s="16"/>
      <c r="J16" s="16"/>
      <c r="K16" s="26"/>
    </row>
    <row r="17" spans="1:11" s="16" customFormat="1" ht="26.25" customHeight="1" x14ac:dyDescent="0.3">
      <c r="A17" s="25"/>
      <c r="B17" s="24"/>
      <c r="C17" s="24"/>
      <c r="D17" s="24"/>
      <c r="E17" s="24"/>
      <c r="F17" s="24"/>
      <c r="G17" s="24"/>
      <c r="H17" s="24"/>
      <c r="I17" s="24"/>
      <c r="J17" s="24"/>
      <c r="K17" s="23"/>
    </row>
    <row r="18" spans="1:11" s="16" customFormat="1" ht="15" customHeight="1" x14ac:dyDescent="0.3">
      <c r="A18" s="44" t="s">
        <v>40</v>
      </c>
      <c r="B18" s="44"/>
      <c r="C18" s="44"/>
      <c r="D18" s="44"/>
      <c r="E18" s="44"/>
      <c r="F18" s="44"/>
      <c r="G18" s="44"/>
      <c r="H18" s="44"/>
      <c r="I18" s="44"/>
      <c r="J18" s="44"/>
      <c r="K18" s="44"/>
    </row>
    <row r="19" spans="1:11" s="16" customFormat="1" x14ac:dyDescent="0.3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</row>
    <row r="20" spans="1:11" s="16" customFormat="1" x14ac:dyDescent="0.3">
      <c r="A20" s="44"/>
      <c r="B20" s="44"/>
      <c r="C20" s="44"/>
      <c r="D20" s="44"/>
      <c r="E20" s="44"/>
      <c r="F20" s="44"/>
      <c r="G20" s="44"/>
      <c r="H20" s="44"/>
      <c r="I20" s="44"/>
      <c r="J20" s="44"/>
      <c r="K20" s="44"/>
    </row>
    <row r="21" spans="1:11" s="16" customFormat="1" ht="11.25" customHeight="1" x14ac:dyDescent="0.3">
      <c r="A21" s="44"/>
      <c r="B21" s="44"/>
      <c r="C21" s="44"/>
      <c r="D21" s="44"/>
      <c r="E21" s="44"/>
      <c r="F21" s="44"/>
      <c r="G21" s="44"/>
      <c r="H21" s="44"/>
      <c r="I21" s="44"/>
      <c r="J21" s="44"/>
      <c r="K21" s="44"/>
    </row>
    <row r="22" spans="1:11" s="16" customFormat="1" x14ac:dyDescent="0.3">
      <c r="A22" s="45" t="s">
        <v>39</v>
      </c>
      <c r="B22" s="46"/>
      <c r="C22" s="46"/>
      <c r="D22" s="46"/>
      <c r="E22" s="46"/>
      <c r="F22" s="46"/>
      <c r="G22" s="46"/>
      <c r="H22" s="46"/>
      <c r="I22" s="46"/>
      <c r="J22" s="46"/>
      <c r="K22" s="47"/>
    </row>
    <row r="23" spans="1:11" s="16" customFormat="1" x14ac:dyDescent="0.3">
      <c r="A23" s="48"/>
      <c r="B23" s="49"/>
      <c r="C23" s="49"/>
      <c r="D23" s="49"/>
      <c r="E23" s="49"/>
      <c r="F23" s="49"/>
      <c r="G23" s="49"/>
      <c r="H23" s="49"/>
      <c r="I23" s="49"/>
      <c r="J23" s="49"/>
      <c r="K23" s="50"/>
    </row>
    <row r="24" spans="1:11" s="16" customFormat="1" ht="22.2" customHeight="1" x14ac:dyDescent="0.3">
      <c r="A24" s="31"/>
      <c r="B24" s="30"/>
      <c r="C24" s="30"/>
      <c r="D24" s="30"/>
      <c r="E24" s="30"/>
      <c r="F24" s="30"/>
      <c r="G24" s="30"/>
      <c r="H24" s="30"/>
      <c r="I24" s="30"/>
      <c r="J24" s="30"/>
      <c r="K24" s="29"/>
    </row>
    <row r="25" spans="1:11" s="16" customFormat="1" ht="22.2" customHeight="1" x14ac:dyDescent="0.3">
      <c r="A25" s="27"/>
      <c r="K25" s="26"/>
    </row>
    <row r="26" spans="1:11" s="16" customFormat="1" ht="22.2" customHeight="1" x14ac:dyDescent="0.3">
      <c r="A26" s="27"/>
      <c r="K26" s="26"/>
    </row>
    <row r="27" spans="1:11" s="16" customFormat="1" ht="22.2" customHeight="1" x14ac:dyDescent="0.3">
      <c r="A27" s="27"/>
      <c r="K27" s="26"/>
    </row>
    <row r="28" spans="1:11" s="16" customFormat="1" ht="22.2" customHeight="1" x14ac:dyDescent="0.3">
      <c r="A28" s="27"/>
      <c r="K28" s="26"/>
    </row>
    <row r="29" spans="1:11" s="16" customFormat="1" ht="22.2" customHeight="1" x14ac:dyDescent="0.3">
      <c r="A29" s="27"/>
      <c r="K29" s="26"/>
    </row>
    <row r="30" spans="1:11" s="16" customFormat="1" ht="22.2" customHeight="1" x14ac:dyDescent="0.3">
      <c r="A30" s="27"/>
      <c r="K30" s="26"/>
    </row>
    <row r="31" spans="1:11" s="16" customFormat="1" ht="22.2" customHeight="1" x14ac:dyDescent="0.3">
      <c r="A31" s="27"/>
      <c r="K31" s="26"/>
    </row>
    <row r="32" spans="1:11" s="16" customFormat="1" ht="22.2" customHeight="1" x14ac:dyDescent="0.3">
      <c r="A32" s="27"/>
      <c r="K32" s="26"/>
    </row>
    <row r="33" spans="1:11" s="16" customFormat="1" ht="22.2" customHeight="1" x14ac:dyDescent="0.3">
      <c r="A33" s="27"/>
      <c r="K33" s="26"/>
    </row>
    <row r="34" spans="1:11" s="16" customFormat="1" ht="22.2" customHeight="1" x14ac:dyDescent="0.3">
      <c r="A34" s="27"/>
      <c r="K34" s="26"/>
    </row>
    <row r="35" spans="1:11" s="16" customFormat="1" ht="22.2" customHeight="1" x14ac:dyDescent="0.3">
      <c r="A35" s="27"/>
      <c r="K35" s="26"/>
    </row>
    <row r="36" spans="1:11" s="16" customFormat="1" ht="123" customHeight="1" x14ac:dyDescent="0.3">
      <c r="A36" s="27"/>
      <c r="K36" s="26"/>
    </row>
    <row r="37" spans="1:11" s="16" customFormat="1" ht="73.5" customHeight="1" x14ac:dyDescent="0.3">
      <c r="A37" s="25"/>
      <c r="B37" s="24"/>
      <c r="C37" s="24"/>
      <c r="D37" s="24"/>
      <c r="E37" s="24"/>
      <c r="F37" s="24"/>
      <c r="G37" s="24"/>
      <c r="H37" s="24"/>
      <c r="I37" s="24"/>
      <c r="J37" s="24"/>
      <c r="K37" s="23"/>
    </row>
    <row r="38" spans="1:11" s="16" customFormat="1" ht="15" customHeight="1" x14ac:dyDescent="0.3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</row>
    <row r="39" spans="1:11" s="16" customFormat="1" x14ac:dyDescent="0.3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</row>
    <row r="40" spans="1:11" s="16" customFormat="1" x14ac:dyDescent="0.3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</row>
    <row r="41" spans="1:11" s="16" customFormat="1" x14ac:dyDescent="0.3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</row>
    <row r="42" spans="1:11" s="16" customFormat="1" x14ac:dyDescent="0.3">
      <c r="A42" s="45" t="s">
        <v>37</v>
      </c>
      <c r="B42" s="46"/>
      <c r="C42" s="46"/>
      <c r="D42" s="46"/>
      <c r="E42" s="46"/>
      <c r="F42" s="46"/>
      <c r="G42" s="46"/>
      <c r="H42" s="46"/>
      <c r="I42" s="46"/>
      <c r="J42" s="46"/>
      <c r="K42" s="47"/>
    </row>
    <row r="43" spans="1:11" s="16" customFormat="1" x14ac:dyDescent="0.3">
      <c r="A43" s="48"/>
      <c r="B43" s="49"/>
      <c r="C43" s="49"/>
      <c r="D43" s="49"/>
      <c r="E43" s="49"/>
      <c r="F43" s="49"/>
      <c r="G43" s="49"/>
      <c r="H43" s="49"/>
      <c r="I43" s="49"/>
      <c r="J43" s="49"/>
      <c r="K43" s="50"/>
    </row>
    <row r="44" spans="1:11" s="16" customFormat="1" ht="23.4" customHeight="1" x14ac:dyDescent="0.3">
      <c r="A44" s="31"/>
      <c r="B44" s="30"/>
      <c r="C44" s="30"/>
      <c r="D44" s="30"/>
      <c r="E44" s="30"/>
      <c r="F44" s="30"/>
      <c r="G44" s="30"/>
      <c r="H44" s="30"/>
      <c r="I44" s="30"/>
      <c r="J44" s="30"/>
      <c r="K44" s="29"/>
    </row>
    <row r="45" spans="1:11" s="16" customFormat="1" ht="23.4" customHeight="1" x14ac:dyDescent="0.3">
      <c r="A45" s="27"/>
      <c r="K45" s="26"/>
    </row>
    <row r="46" spans="1:11" s="16" customFormat="1" ht="23.4" customHeight="1" x14ac:dyDescent="0.3">
      <c r="A46" s="27"/>
      <c r="K46" s="26"/>
    </row>
    <row r="47" spans="1:11" s="16" customFormat="1" ht="23.4" customHeight="1" x14ac:dyDescent="0.3">
      <c r="A47" s="27"/>
      <c r="K47" s="26"/>
    </row>
    <row r="48" spans="1:11" s="16" customFormat="1" ht="23.4" customHeight="1" x14ac:dyDescent="0.3">
      <c r="A48" s="27"/>
      <c r="K48" s="26"/>
    </row>
    <row r="49" spans="1:11" s="16" customFormat="1" ht="23.4" customHeight="1" x14ac:dyDescent="0.3">
      <c r="A49" s="27"/>
      <c r="K49" s="26"/>
    </row>
    <row r="50" spans="1:11" s="16" customFormat="1" ht="23.4" customHeight="1" x14ac:dyDescent="0.3">
      <c r="A50" s="27"/>
      <c r="K50" s="26"/>
    </row>
    <row r="51" spans="1:11" s="16" customFormat="1" ht="23.4" customHeight="1" x14ac:dyDescent="0.3">
      <c r="A51" s="27"/>
      <c r="K51" s="26"/>
    </row>
    <row r="52" spans="1:11" s="16" customFormat="1" ht="23.4" customHeight="1" x14ac:dyDescent="0.3">
      <c r="A52" s="27"/>
      <c r="K52" s="26"/>
    </row>
    <row r="53" spans="1:11" s="16" customFormat="1" ht="23.4" customHeight="1" x14ac:dyDescent="0.3">
      <c r="A53" s="27"/>
      <c r="K53" s="26"/>
    </row>
    <row r="54" spans="1:11" s="16" customFormat="1" ht="23.4" customHeight="1" x14ac:dyDescent="0.3">
      <c r="A54" s="27"/>
      <c r="K54" s="26"/>
    </row>
    <row r="55" spans="1:11" s="16" customFormat="1" ht="23.4" customHeight="1" x14ac:dyDescent="0.3">
      <c r="A55" s="27"/>
      <c r="K55" s="26"/>
    </row>
    <row r="56" spans="1:11" s="16" customFormat="1" ht="23.4" customHeight="1" x14ac:dyDescent="0.3">
      <c r="A56" s="27"/>
      <c r="K56" s="26"/>
    </row>
    <row r="57" spans="1:11" s="16" customFormat="1" ht="70.2" customHeight="1" x14ac:dyDescent="0.3">
      <c r="A57" s="25"/>
      <c r="B57" s="24"/>
      <c r="C57" s="24"/>
      <c r="D57" s="24"/>
      <c r="E57" s="24"/>
      <c r="F57" s="24"/>
      <c r="G57" s="24"/>
      <c r="H57" s="24"/>
      <c r="I57" s="24"/>
      <c r="J57" s="24"/>
      <c r="K57" s="23"/>
    </row>
    <row r="58" spans="1:11" s="16" customFormat="1" ht="15" customHeight="1" x14ac:dyDescent="0.3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</row>
    <row r="59" spans="1:11" s="16" customFormat="1" x14ac:dyDescent="0.3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</row>
    <row r="60" spans="1:11" s="16" customFormat="1" x14ac:dyDescent="0.3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</row>
    <row r="61" spans="1:11" s="16" customFormat="1" x14ac:dyDescent="0.3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</row>
    <row r="62" spans="1:11" s="16" customFormat="1" hidden="1" x14ac:dyDescent="0.3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</row>
    <row r="63" spans="1:11" s="16" customFormat="1" ht="3.45" customHeight="1" x14ac:dyDescent="0.3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</row>
    <row r="64" spans="1:11" s="16" customFormat="1" ht="86.1" customHeight="1" x14ac:dyDescent="0.3">
      <c r="A64"/>
      <c r="B64"/>
      <c r="C64"/>
      <c r="D64"/>
      <c r="E64"/>
      <c r="F64"/>
      <c r="G64"/>
      <c r="H64"/>
      <c r="I64"/>
      <c r="J64"/>
      <c r="K64"/>
    </row>
    <row r="65" spans="1:11" s="16" customFormat="1" x14ac:dyDescent="0.3">
      <c r="A65"/>
      <c r="B65" s="51"/>
      <c r="C65" s="51"/>
      <c r="D65" s="19"/>
      <c r="E65" s="19"/>
      <c r="F65" s="19"/>
      <c r="G65"/>
      <c r="H65"/>
      <c r="I65"/>
      <c r="J65"/>
      <c r="K65"/>
    </row>
    <row r="66" spans="1:11" s="16" customFormat="1" x14ac:dyDescent="0.3">
      <c r="A66"/>
      <c r="B66"/>
      <c r="C66" s="20"/>
      <c r="D66" s="52"/>
      <c r="E66" s="53"/>
      <c r="F66" s="54"/>
      <c r="G66"/>
      <c r="H66"/>
      <c r="I66"/>
      <c r="J66"/>
      <c r="K66"/>
    </row>
    <row r="67" spans="1:11" s="16" customFormat="1" x14ac:dyDescent="0.3">
      <c r="A67"/>
      <c r="B67"/>
      <c r="C67" s="20"/>
      <c r="D67" s="52"/>
      <c r="E67" s="53"/>
      <c r="F67" s="54"/>
      <c r="G67"/>
      <c r="H67"/>
      <c r="I67"/>
      <c r="J67"/>
      <c r="K67"/>
    </row>
    <row r="68" spans="1:11" s="16" customFormat="1" x14ac:dyDescent="0.3">
      <c r="A68"/>
      <c r="B68"/>
      <c r="C68" s="20"/>
      <c r="D68" s="52"/>
      <c r="E68" s="53"/>
      <c r="F68" s="54"/>
      <c r="G68"/>
      <c r="H68"/>
      <c r="I68"/>
      <c r="J68"/>
      <c r="K68"/>
    </row>
    <row r="69" spans="1:11" s="16" customFormat="1" x14ac:dyDescent="0.3">
      <c r="A69"/>
      <c r="B69"/>
      <c r="C69" s="20"/>
      <c r="D69" s="19"/>
      <c r="E69" s="18"/>
      <c r="F69" s="17"/>
      <c r="G69"/>
      <c r="H69"/>
      <c r="I69"/>
      <c r="J69"/>
      <c r="K69"/>
    </row>
  </sheetData>
  <mergeCells count="12">
    <mergeCell ref="A42:K43"/>
    <mergeCell ref="A58:K61"/>
    <mergeCell ref="A62:K63"/>
    <mergeCell ref="B65:C65"/>
    <mergeCell ref="D66:D68"/>
    <mergeCell ref="E66:E68"/>
    <mergeCell ref="F66:F68"/>
    <mergeCell ref="A1:K1"/>
    <mergeCell ref="A2:K3"/>
    <mergeCell ref="A18:K21"/>
    <mergeCell ref="A22:K23"/>
    <mergeCell ref="A38:K4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4DB32-A293-4665-9BF0-A0AA929A5F1B}">
  <dimension ref="A1:O60"/>
  <sheetViews>
    <sheetView tabSelected="1" topLeftCell="A6" zoomScale="25" zoomScaleNormal="25" workbookViewId="0">
      <selection activeCell="N34" sqref="N34"/>
    </sheetView>
  </sheetViews>
  <sheetFormatPr baseColWidth="10" defaultRowHeight="14.4" x14ac:dyDescent="0.3"/>
  <cols>
    <col min="1" max="1" width="18.88671875" customWidth="1"/>
    <col min="2" max="2" width="20.109375" bestFit="1" customWidth="1"/>
    <col min="3" max="8" width="18.88671875" customWidth="1"/>
    <col min="9" max="9" width="27.33203125" customWidth="1"/>
    <col min="13" max="13" width="46" customWidth="1"/>
    <col min="14" max="14" width="66.88671875" customWidth="1"/>
    <col min="15" max="15" width="11.5546875" style="16"/>
  </cols>
  <sheetData>
    <row r="1" spans="1:14" s="16" customFormat="1" ht="38.25" customHeight="1" x14ac:dyDescent="0.3">
      <c r="A1" s="56" t="s">
        <v>42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8"/>
    </row>
    <row r="2" spans="1:14" s="16" customFormat="1" x14ac:dyDescent="0.3">
      <c r="A2" s="59" t="s">
        <v>41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1"/>
    </row>
    <row r="3" spans="1:14" s="16" customFormat="1" x14ac:dyDescent="0.3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4"/>
    </row>
    <row r="4" spans="1:14" s="16" customFormat="1" ht="118.5" customHeight="1" x14ac:dyDescent="0.3">
      <c r="A4" s="31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29"/>
    </row>
    <row r="5" spans="1:14" s="16" customFormat="1" ht="118.5" customHeight="1" x14ac:dyDescent="0.3">
      <c r="A5" s="27"/>
      <c r="N5" s="26"/>
    </row>
    <row r="6" spans="1:14" s="16" customFormat="1" ht="118.5" customHeight="1" x14ac:dyDescent="0.3">
      <c r="A6" s="27"/>
      <c r="N6" s="26"/>
    </row>
    <row r="7" spans="1:14" s="16" customFormat="1" ht="26.4" customHeight="1" x14ac:dyDescent="0.3">
      <c r="A7" s="27"/>
      <c r="N7" s="26"/>
    </row>
    <row r="8" spans="1:14" s="16" customFormat="1" hidden="1" x14ac:dyDescent="0.3">
      <c r="A8" s="27"/>
      <c r="N8" s="26"/>
    </row>
    <row r="9" spans="1:14" s="16" customFormat="1" hidden="1" x14ac:dyDescent="0.3">
      <c r="A9" s="27"/>
      <c r="N9" s="26"/>
    </row>
    <row r="10" spans="1:14" s="16" customFormat="1" hidden="1" x14ac:dyDescent="0.3">
      <c r="A10" s="27"/>
      <c r="N10" s="26"/>
    </row>
    <row r="11" spans="1:14" s="16" customFormat="1" hidden="1" x14ac:dyDescent="0.3">
      <c r="A11" s="27"/>
      <c r="N11" s="26"/>
    </row>
    <row r="12" spans="1:14" s="16" customFormat="1" hidden="1" x14ac:dyDescent="0.3">
      <c r="A12" s="27"/>
      <c r="N12" s="26"/>
    </row>
    <row r="13" spans="1:14" s="16" customFormat="1" hidden="1" x14ac:dyDescent="0.3">
      <c r="A13" s="27"/>
      <c r="N13" s="26"/>
    </row>
    <row r="14" spans="1:14" s="16" customFormat="1" ht="18.75" hidden="1" customHeight="1" x14ac:dyDescent="0.3">
      <c r="A14" s="25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3"/>
    </row>
    <row r="15" spans="1:14" s="16" customFormat="1" ht="15" hidden="1" customHeight="1" x14ac:dyDescent="0.3">
      <c r="A15" s="44" t="s">
        <v>40</v>
      </c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</row>
    <row r="16" spans="1:14" s="16" customFormat="1" hidden="1" x14ac:dyDescent="0.3">
      <c r="A16" s="44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</row>
    <row r="17" spans="1:14" s="16" customFormat="1" hidden="1" x14ac:dyDescent="0.3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</row>
    <row r="18" spans="1:14" s="16" customFormat="1" ht="11.25" hidden="1" customHeight="1" x14ac:dyDescent="0.3">
      <c r="A18" s="4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</row>
    <row r="19" spans="1:14" s="16" customFormat="1" ht="15" customHeight="1" x14ac:dyDescent="0.3">
      <c r="A19" s="59" t="s">
        <v>39</v>
      </c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1"/>
    </row>
    <row r="20" spans="1:14" s="16" customFormat="1" ht="15" customHeight="1" x14ac:dyDescent="0.3">
      <c r="A20" s="62"/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4"/>
    </row>
    <row r="21" spans="1:14" s="16" customFormat="1" ht="22.2" customHeight="1" x14ac:dyDescent="0.3">
      <c r="A21" s="31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29"/>
    </row>
    <row r="22" spans="1:14" s="16" customFormat="1" ht="22.2" customHeight="1" x14ac:dyDescent="0.3">
      <c r="A22" s="27"/>
      <c r="N22" s="28"/>
    </row>
    <row r="23" spans="1:14" s="16" customFormat="1" ht="22.2" customHeight="1" x14ac:dyDescent="0.3">
      <c r="A23" s="27"/>
      <c r="N23" s="26"/>
    </row>
    <row r="24" spans="1:14" s="16" customFormat="1" ht="22.2" customHeight="1" x14ac:dyDescent="0.3">
      <c r="A24" s="27"/>
      <c r="N24" s="26"/>
    </row>
    <row r="25" spans="1:14" s="16" customFormat="1" ht="22.2" customHeight="1" x14ac:dyDescent="0.3">
      <c r="A25" s="27"/>
      <c r="N25" s="26"/>
    </row>
    <row r="26" spans="1:14" s="16" customFormat="1" ht="22.2" customHeight="1" x14ac:dyDescent="0.3">
      <c r="A26" s="27"/>
      <c r="N26" s="26"/>
    </row>
    <row r="27" spans="1:14" s="16" customFormat="1" ht="22.2" customHeight="1" x14ac:dyDescent="0.3">
      <c r="A27" s="27"/>
      <c r="N27" s="26"/>
    </row>
    <row r="28" spans="1:14" s="16" customFormat="1" ht="22.2" customHeight="1" x14ac:dyDescent="0.3">
      <c r="A28" s="27"/>
      <c r="N28" s="26"/>
    </row>
    <row r="29" spans="1:14" s="16" customFormat="1" ht="22.2" customHeight="1" x14ac:dyDescent="0.3">
      <c r="A29" s="27"/>
      <c r="N29" s="26"/>
    </row>
    <row r="30" spans="1:14" s="16" customFormat="1" ht="22.2" customHeight="1" x14ac:dyDescent="0.3">
      <c r="A30" s="27"/>
      <c r="N30" s="26"/>
    </row>
    <row r="31" spans="1:14" s="16" customFormat="1" ht="22.2" customHeight="1" x14ac:dyDescent="0.3">
      <c r="A31" s="27"/>
      <c r="N31" s="26"/>
    </row>
    <row r="32" spans="1:14" s="16" customFormat="1" ht="22.2" customHeight="1" x14ac:dyDescent="0.3">
      <c r="A32" s="27"/>
      <c r="N32" s="26"/>
    </row>
    <row r="33" spans="1:14" s="16" customFormat="1" ht="123" customHeight="1" x14ac:dyDescent="0.3">
      <c r="A33" s="27"/>
      <c r="N33" s="26"/>
    </row>
    <row r="34" spans="1:14" s="16" customFormat="1" ht="80.099999999999994" customHeight="1" x14ac:dyDescent="0.3">
      <c r="A34" s="25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3"/>
    </row>
    <row r="35" spans="1:14" s="16" customFormat="1" ht="15" hidden="1" customHeight="1" x14ac:dyDescent="0.3">
      <c r="A35" s="44" t="s">
        <v>38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</row>
    <row r="36" spans="1:14" s="16" customFormat="1" hidden="1" x14ac:dyDescent="0.3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</row>
    <row r="37" spans="1:14" s="16" customFormat="1" hidden="1" x14ac:dyDescent="0.3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</row>
    <row r="38" spans="1:14" s="16" customFormat="1" hidden="1" x14ac:dyDescent="0.3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</row>
    <row r="39" spans="1:14" s="16" customFormat="1" ht="15" customHeight="1" x14ac:dyDescent="0.3">
      <c r="A39" s="59" t="s">
        <v>37</v>
      </c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1"/>
    </row>
    <row r="40" spans="1:14" s="16" customFormat="1" ht="15" customHeight="1" x14ac:dyDescent="0.3">
      <c r="A40" s="62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4"/>
    </row>
    <row r="41" spans="1:14" s="16" customFormat="1" ht="23.4" customHeight="1" x14ac:dyDescent="0.3">
      <c r="A41" s="31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29"/>
    </row>
    <row r="42" spans="1:14" s="16" customFormat="1" ht="23.4" customHeight="1" x14ac:dyDescent="0.3">
      <c r="A42" s="27"/>
      <c r="N42" s="28"/>
    </row>
    <row r="43" spans="1:14" s="16" customFormat="1" ht="23.4" customHeight="1" x14ac:dyDescent="0.3">
      <c r="A43" s="27"/>
      <c r="N43" s="26"/>
    </row>
    <row r="44" spans="1:14" s="16" customFormat="1" ht="23.4" customHeight="1" x14ac:dyDescent="0.3">
      <c r="A44" s="27"/>
      <c r="N44" s="26"/>
    </row>
    <row r="45" spans="1:14" s="16" customFormat="1" ht="23.4" customHeight="1" x14ac:dyDescent="0.3">
      <c r="A45" s="27"/>
      <c r="N45" s="26"/>
    </row>
    <row r="46" spans="1:14" s="16" customFormat="1" ht="23.4" customHeight="1" x14ac:dyDescent="0.3">
      <c r="A46" s="27"/>
      <c r="N46" s="26"/>
    </row>
    <row r="47" spans="1:14" s="16" customFormat="1" ht="23.4" customHeight="1" x14ac:dyDescent="0.3">
      <c r="A47" s="27"/>
      <c r="N47" s="26"/>
    </row>
    <row r="48" spans="1:14" s="16" customFormat="1" ht="23.4" customHeight="1" x14ac:dyDescent="0.3">
      <c r="A48" s="27"/>
      <c r="N48" s="26"/>
    </row>
    <row r="49" spans="1:14" s="16" customFormat="1" ht="23.4" customHeight="1" x14ac:dyDescent="0.3">
      <c r="A49" s="27"/>
      <c r="N49" s="26"/>
    </row>
    <row r="50" spans="1:14" s="16" customFormat="1" ht="23.4" customHeight="1" x14ac:dyDescent="0.3">
      <c r="A50" s="27"/>
      <c r="N50" s="26"/>
    </row>
    <row r="51" spans="1:14" s="16" customFormat="1" ht="23.4" customHeight="1" x14ac:dyDescent="0.3">
      <c r="A51" s="27"/>
      <c r="N51" s="26"/>
    </row>
    <row r="52" spans="1:14" s="16" customFormat="1" ht="23.4" customHeight="1" x14ac:dyDescent="0.3">
      <c r="A52" s="27"/>
      <c r="N52" s="26"/>
    </row>
    <row r="53" spans="1:14" s="16" customFormat="1" ht="23.4" customHeight="1" x14ac:dyDescent="0.3">
      <c r="A53" s="27"/>
      <c r="N53" s="26"/>
    </row>
    <row r="54" spans="1:14" s="16" customFormat="1" ht="178.2" customHeight="1" x14ac:dyDescent="0.3">
      <c r="A54" s="25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3"/>
    </row>
    <row r="55" spans="1:14" s="16" customFormat="1" ht="85.5" customHeight="1" x14ac:dyDescent="0.3"/>
    <row r="56" spans="1:14" s="16" customFormat="1" x14ac:dyDescent="0.3">
      <c r="B56" s="55"/>
      <c r="C56" s="55"/>
      <c r="D56" s="22"/>
      <c r="E56" s="22"/>
      <c r="F56" s="22"/>
    </row>
    <row r="57" spans="1:14" s="16" customFormat="1" x14ac:dyDescent="0.3">
      <c r="C57" s="21"/>
      <c r="D57" s="52"/>
      <c r="E57" s="53"/>
      <c r="F57" s="54"/>
    </row>
    <row r="58" spans="1:14" s="16" customFormat="1" x14ac:dyDescent="0.3">
      <c r="C58" s="21"/>
      <c r="D58" s="52"/>
      <c r="E58" s="53"/>
      <c r="F58" s="54"/>
    </row>
    <row r="59" spans="1:14" s="16" customFormat="1" x14ac:dyDescent="0.3">
      <c r="A59"/>
      <c r="B59"/>
      <c r="C59" s="20"/>
      <c r="D59" s="52"/>
      <c r="E59" s="53"/>
      <c r="F59" s="54"/>
      <c r="G59"/>
      <c r="H59"/>
      <c r="I59"/>
      <c r="J59"/>
      <c r="K59"/>
      <c r="L59"/>
      <c r="M59"/>
      <c r="N59"/>
    </row>
    <row r="60" spans="1:14" s="16" customFormat="1" x14ac:dyDescent="0.3">
      <c r="A60"/>
      <c r="B60"/>
      <c r="C60" s="20"/>
      <c r="D60" s="19"/>
      <c r="E60" s="18"/>
      <c r="F60" s="17"/>
      <c r="G60"/>
      <c r="H60"/>
      <c r="I60"/>
      <c r="J60"/>
      <c r="K60"/>
      <c r="L60"/>
      <c r="M60"/>
      <c r="N60"/>
    </row>
  </sheetData>
  <mergeCells count="10">
    <mergeCell ref="B56:C56"/>
    <mergeCell ref="D57:D59"/>
    <mergeCell ref="E57:E59"/>
    <mergeCell ref="F57:F59"/>
    <mergeCell ref="A1:N1"/>
    <mergeCell ref="A2:N3"/>
    <mergeCell ref="A15:N18"/>
    <mergeCell ref="A19:N20"/>
    <mergeCell ref="A35:N38"/>
    <mergeCell ref="A39:N4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35C3A-0C98-419E-A1C8-4F7A0AC9A08D}">
  <dimension ref="A1:X17"/>
  <sheetViews>
    <sheetView zoomScale="70" zoomScaleNormal="70" workbookViewId="0">
      <selection sqref="A1:X4"/>
    </sheetView>
  </sheetViews>
  <sheetFormatPr baseColWidth="10" defaultRowHeight="14.4" x14ac:dyDescent="0.3"/>
  <cols>
    <col min="1" max="1" width="16.21875" customWidth="1"/>
    <col min="2" max="11" width="15" customWidth="1"/>
    <col min="12" max="12" width="0" hidden="1" customWidth="1"/>
  </cols>
  <sheetData>
    <row r="1" spans="1:24" s="2" customFormat="1" ht="72" x14ac:dyDescent="0.3">
      <c r="A1" s="3" t="s">
        <v>23</v>
      </c>
      <c r="B1" s="3" t="s">
        <v>22</v>
      </c>
      <c r="C1" s="3" t="s">
        <v>21</v>
      </c>
      <c r="D1" s="3" t="s">
        <v>20</v>
      </c>
      <c r="E1" s="32" t="s">
        <v>18</v>
      </c>
      <c r="F1" s="32" t="s">
        <v>19</v>
      </c>
      <c r="G1" s="32" t="s">
        <v>16</v>
      </c>
      <c r="H1" s="32" t="s">
        <v>17</v>
      </c>
      <c r="I1" s="3" t="s">
        <v>14</v>
      </c>
      <c r="J1" s="3" t="s">
        <v>15</v>
      </c>
      <c r="K1" s="3" t="s">
        <v>13</v>
      </c>
      <c r="L1" s="7" t="s">
        <v>24</v>
      </c>
      <c r="M1" s="8" t="s">
        <v>33</v>
      </c>
      <c r="N1" s="8" t="s">
        <v>25</v>
      </c>
      <c r="O1" s="9" t="s">
        <v>26</v>
      </c>
      <c r="P1" s="7" t="s">
        <v>27</v>
      </c>
      <c r="Q1" s="8" t="s">
        <v>28</v>
      </c>
      <c r="R1" s="9" t="s">
        <v>29</v>
      </c>
      <c r="S1" s="7" t="s">
        <v>34</v>
      </c>
      <c r="T1" s="8" t="s">
        <v>35</v>
      </c>
      <c r="U1" s="9" t="s">
        <v>36</v>
      </c>
      <c r="V1" s="4" t="s">
        <v>30</v>
      </c>
      <c r="W1" s="4" t="s">
        <v>31</v>
      </c>
      <c r="X1" s="4" t="s">
        <v>32</v>
      </c>
    </row>
    <row r="2" spans="1:24" x14ac:dyDescent="0.3">
      <c r="A2" t="s">
        <v>12</v>
      </c>
      <c r="B2" s="1">
        <v>60696.608320313295</v>
      </c>
      <c r="C2" s="1">
        <v>53960.608320313295</v>
      </c>
      <c r="D2" s="1">
        <v>6736</v>
      </c>
      <c r="E2" s="1">
        <v>4559.3966101694914</v>
      </c>
      <c r="F2" s="1">
        <v>12094.131783590468</v>
      </c>
      <c r="G2" s="1">
        <v>19392</v>
      </c>
      <c r="H2" s="1">
        <v>17915.079926553335</v>
      </c>
      <c r="I2" s="1">
        <v>0</v>
      </c>
      <c r="J2" s="1">
        <v>0</v>
      </c>
      <c r="K2" s="1">
        <v>6736</v>
      </c>
      <c r="L2" s="10">
        <v>32451</v>
      </c>
      <c r="M2" s="1">
        <v>41072.608320313295</v>
      </c>
      <c r="N2" s="1">
        <v>6736</v>
      </c>
      <c r="O2" s="11">
        <v>383335</v>
      </c>
      <c r="P2" s="10">
        <v>183740</v>
      </c>
      <c r="Q2" s="1">
        <v>107.1454688987786</v>
      </c>
      <c r="R2" s="11">
        <v>36.660498530532273</v>
      </c>
      <c r="S2" s="10">
        <v>47808.608320313295</v>
      </c>
      <c r="T2" s="1">
        <v>567075</v>
      </c>
      <c r="U2" s="11">
        <v>84.307381422762944</v>
      </c>
      <c r="V2" s="1">
        <v>12888</v>
      </c>
      <c r="W2" s="1">
        <v>600836</v>
      </c>
      <c r="X2" s="1">
        <v>21.450112842772405</v>
      </c>
    </row>
    <row r="3" spans="1:24" x14ac:dyDescent="0.3">
      <c r="A3" t="s">
        <v>11</v>
      </c>
      <c r="B3" s="1">
        <v>65498.910088098339</v>
      </c>
      <c r="C3" s="1">
        <v>57783.910088098339</v>
      </c>
      <c r="D3" s="1">
        <v>7715</v>
      </c>
      <c r="E3" s="1">
        <v>5958.7144067796607</v>
      </c>
      <c r="F3" s="1">
        <v>11859.097558947062</v>
      </c>
      <c r="G3" s="1">
        <v>22147</v>
      </c>
      <c r="H3" s="1">
        <v>17819.098122371615</v>
      </c>
      <c r="I3" s="1">
        <v>273</v>
      </c>
      <c r="J3" s="1">
        <v>568</v>
      </c>
      <c r="K3" s="1">
        <v>6874</v>
      </c>
      <c r="L3" s="10">
        <v>32259</v>
      </c>
      <c r="M3" s="1">
        <v>40000.410088098339</v>
      </c>
      <c r="N3" s="1">
        <v>7715</v>
      </c>
      <c r="O3" s="11">
        <v>368411</v>
      </c>
      <c r="P3" s="10">
        <v>159953</v>
      </c>
      <c r="Q3" s="1">
        <v>108.57550422788228</v>
      </c>
      <c r="R3" s="11">
        <v>48.232918419785811</v>
      </c>
      <c r="S3" s="10">
        <v>47715.410088098339</v>
      </c>
      <c r="T3" s="1">
        <v>528364</v>
      </c>
      <c r="U3" s="11">
        <v>90.307837188185303</v>
      </c>
      <c r="V3" s="1">
        <v>17783.5</v>
      </c>
      <c r="W3" s="1">
        <v>703600</v>
      </c>
      <c r="X3" s="1">
        <v>25.275014212620807</v>
      </c>
    </row>
    <row r="4" spans="1:24" x14ac:dyDescent="0.3">
      <c r="A4" t="s">
        <v>10</v>
      </c>
      <c r="B4" s="1">
        <v>75136.796390851523</v>
      </c>
      <c r="C4" s="1">
        <v>65911.796390851523</v>
      </c>
      <c r="D4" s="1">
        <v>9225</v>
      </c>
      <c r="E4" s="1">
        <v>5318.5406779661016</v>
      </c>
      <c r="F4" s="1">
        <v>18730.809394103213</v>
      </c>
      <c r="G4" s="1">
        <v>19098</v>
      </c>
      <c r="H4" s="1">
        <v>22764.446318782204</v>
      </c>
      <c r="I4" s="1">
        <v>531</v>
      </c>
      <c r="J4" s="1">
        <v>4990</v>
      </c>
      <c r="K4" s="1">
        <v>3704</v>
      </c>
      <c r="L4" s="10">
        <v>38232</v>
      </c>
      <c r="M4" s="1">
        <v>47837.796390851523</v>
      </c>
      <c r="N4" s="1">
        <v>9225</v>
      </c>
      <c r="O4" s="11">
        <v>424502</v>
      </c>
      <c r="P4" s="10">
        <v>192317</v>
      </c>
      <c r="Q4" s="1">
        <v>112.69156892276484</v>
      </c>
      <c r="R4" s="11">
        <v>47.967678364367167</v>
      </c>
      <c r="S4" s="10">
        <v>57062.796390851523</v>
      </c>
      <c r="T4" s="1">
        <v>616819</v>
      </c>
      <c r="U4" s="11">
        <v>92.511411598623781</v>
      </c>
      <c r="V4" s="1">
        <v>18074</v>
      </c>
      <c r="W4" s="1">
        <v>660688</v>
      </c>
      <c r="X4" s="1">
        <v>27.356331581624005</v>
      </c>
    </row>
    <row r="5" spans="1:24" x14ac:dyDescent="0.3">
      <c r="A5" t="s">
        <v>9</v>
      </c>
      <c r="B5" s="1">
        <v>54026.005039215539</v>
      </c>
      <c r="C5" s="1">
        <v>46875.005039215539</v>
      </c>
      <c r="D5" s="1">
        <v>7151</v>
      </c>
      <c r="E5" s="1">
        <v>3726.6042372881357</v>
      </c>
      <c r="F5" s="1">
        <v>15197.191396016135</v>
      </c>
      <c r="G5" s="1">
        <v>17250</v>
      </c>
      <c r="H5" s="1">
        <v>10701.209405911271</v>
      </c>
      <c r="I5" s="1">
        <v>757</v>
      </c>
      <c r="J5" s="1">
        <v>251</v>
      </c>
      <c r="K5" s="1">
        <v>6143</v>
      </c>
      <c r="L5" s="10">
        <v>24527</v>
      </c>
      <c r="M5" s="1">
        <v>31111.005039215539</v>
      </c>
      <c r="N5" s="1">
        <v>7151</v>
      </c>
      <c r="O5" s="11">
        <v>309946</v>
      </c>
      <c r="P5" s="10">
        <v>201642</v>
      </c>
      <c r="Q5" s="1">
        <v>100.37556554759712</v>
      </c>
      <c r="R5" s="11">
        <v>35.463841858343002</v>
      </c>
      <c r="S5" s="10">
        <v>38262.005039215539</v>
      </c>
      <c r="T5" s="1">
        <v>511588</v>
      </c>
      <c r="U5" s="11">
        <v>74.79066170280683</v>
      </c>
      <c r="V5" s="1">
        <v>15764</v>
      </c>
      <c r="W5" s="1">
        <v>600767</v>
      </c>
      <c r="X5" s="1">
        <v>26.239790134944162</v>
      </c>
    </row>
    <row r="6" spans="1:24" x14ac:dyDescent="0.3">
      <c r="A6" t="s">
        <v>8</v>
      </c>
      <c r="B6" s="1">
        <v>62725.212403724596</v>
      </c>
      <c r="C6" s="1">
        <v>54355.212403724596</v>
      </c>
      <c r="D6" s="1">
        <v>8370</v>
      </c>
      <c r="E6" s="1">
        <v>9245.6949152542365</v>
      </c>
      <c r="F6" s="1">
        <v>12569.265625649768</v>
      </c>
      <c r="G6" s="1">
        <v>22063</v>
      </c>
      <c r="H6" s="1">
        <v>10477.251862820589</v>
      </c>
      <c r="I6" s="1">
        <v>327</v>
      </c>
      <c r="J6" s="1">
        <v>0</v>
      </c>
      <c r="K6" s="1">
        <v>8043</v>
      </c>
      <c r="L6" s="10">
        <v>29781</v>
      </c>
      <c r="M6" s="1">
        <v>34995.212403724596</v>
      </c>
      <c r="N6" s="1">
        <v>8370</v>
      </c>
      <c r="O6" s="11">
        <v>414224</v>
      </c>
      <c r="P6" s="10">
        <v>187913</v>
      </c>
      <c r="Q6" s="1">
        <v>84.483787524925148</v>
      </c>
      <c r="R6" s="11">
        <v>44.54188906568465</v>
      </c>
      <c r="S6" s="10">
        <v>43365.212403724596</v>
      </c>
      <c r="T6" s="1">
        <v>602137</v>
      </c>
      <c r="U6" s="11">
        <v>72.018846879903734</v>
      </c>
      <c r="V6" s="1">
        <v>19360</v>
      </c>
      <c r="W6" s="1">
        <v>596301</v>
      </c>
      <c r="X6" s="1">
        <v>32.466824640575815</v>
      </c>
    </row>
    <row r="7" spans="1:24" x14ac:dyDescent="0.3">
      <c r="A7" t="s">
        <v>7</v>
      </c>
      <c r="B7" s="1">
        <v>42686.364263441006</v>
      </c>
      <c r="C7" s="1">
        <v>36084.364263441006</v>
      </c>
      <c r="D7" s="1">
        <v>6602</v>
      </c>
      <c r="E7" s="1">
        <v>6626.0813559322032</v>
      </c>
      <c r="F7" s="1">
        <v>12911.686177069905</v>
      </c>
      <c r="G7" s="1">
        <v>13917</v>
      </c>
      <c r="H7" s="1">
        <v>2629.5967304389028</v>
      </c>
      <c r="I7" s="1">
        <v>0</v>
      </c>
      <c r="J7" s="1">
        <v>0</v>
      </c>
      <c r="K7" s="1">
        <v>6602</v>
      </c>
      <c r="L7" s="10">
        <v>16180</v>
      </c>
      <c r="M7" s="1">
        <v>19753.364263441006</v>
      </c>
      <c r="N7" s="1">
        <v>6602</v>
      </c>
      <c r="O7" s="11">
        <v>332005</v>
      </c>
      <c r="P7" s="10">
        <v>153651</v>
      </c>
      <c r="Q7" s="1">
        <v>59.497189088842056</v>
      </c>
      <c r="R7" s="11">
        <v>42.967504279178137</v>
      </c>
      <c r="S7" s="10">
        <v>26355.364263441006</v>
      </c>
      <c r="T7" s="1">
        <v>485656</v>
      </c>
      <c r="U7" s="11">
        <v>54.267556178531734</v>
      </c>
      <c r="V7" s="1">
        <v>16331</v>
      </c>
      <c r="W7" s="1">
        <v>512358</v>
      </c>
      <c r="X7" s="1">
        <v>31.874197338579666</v>
      </c>
    </row>
    <row r="8" spans="1:24" x14ac:dyDescent="0.3">
      <c r="A8" t="s">
        <v>6</v>
      </c>
      <c r="B8" s="1">
        <v>50259.900733043731</v>
      </c>
      <c r="C8" s="1">
        <v>41963.900733043731</v>
      </c>
      <c r="D8" s="1">
        <v>8296</v>
      </c>
      <c r="E8" s="1">
        <v>5738.9025423728817</v>
      </c>
      <c r="F8" s="1">
        <v>14290.486089740923</v>
      </c>
      <c r="G8" s="1">
        <v>16849</v>
      </c>
      <c r="H8" s="1">
        <v>5085.5121009299291</v>
      </c>
      <c r="I8" s="1">
        <v>0</v>
      </c>
      <c r="J8" s="1">
        <v>0</v>
      </c>
      <c r="K8" s="1">
        <v>8296</v>
      </c>
      <c r="L8" s="10">
        <v>18857</v>
      </c>
      <c r="M8" s="1">
        <v>23294.900733043731</v>
      </c>
      <c r="N8" s="1">
        <v>8296</v>
      </c>
      <c r="O8" s="11">
        <v>383183</v>
      </c>
      <c r="P8" s="10">
        <v>186654</v>
      </c>
      <c r="Q8" s="1">
        <v>60.793147746752155</v>
      </c>
      <c r="R8" s="11">
        <v>44.445873112818369</v>
      </c>
      <c r="S8" s="10">
        <v>31590.900733043731</v>
      </c>
      <c r="T8" s="1">
        <v>569837</v>
      </c>
      <c r="U8" s="11">
        <v>55.438486326868436</v>
      </c>
      <c r="V8" s="1">
        <v>18669</v>
      </c>
      <c r="W8" s="1">
        <v>625614</v>
      </c>
      <c r="X8" s="1">
        <v>29.841084118961533</v>
      </c>
    </row>
    <row r="9" spans="1:24" x14ac:dyDescent="0.3">
      <c r="A9" t="s">
        <v>5</v>
      </c>
      <c r="B9" s="1">
        <v>40825.167081765438</v>
      </c>
      <c r="C9" s="1">
        <v>33714.167081765438</v>
      </c>
      <c r="D9" s="1">
        <v>7111</v>
      </c>
      <c r="E9" s="1">
        <v>5281.15</v>
      </c>
      <c r="F9" s="1">
        <v>8241.3940408366943</v>
      </c>
      <c r="G9" s="1">
        <v>13933</v>
      </c>
      <c r="H9" s="1">
        <v>6258.6230409287446</v>
      </c>
      <c r="I9" s="1">
        <v>0</v>
      </c>
      <c r="J9" s="1">
        <v>0</v>
      </c>
      <c r="K9" s="1">
        <v>7111</v>
      </c>
      <c r="L9" s="10">
        <v>13845</v>
      </c>
      <c r="M9" s="1">
        <v>18707.167081765438</v>
      </c>
      <c r="N9" s="1">
        <v>7111</v>
      </c>
      <c r="O9" s="11">
        <v>308755</v>
      </c>
      <c r="P9" s="10">
        <v>167629</v>
      </c>
      <c r="Q9" s="1">
        <v>60.589033640800764</v>
      </c>
      <c r="R9" s="11">
        <v>42.421060794969847</v>
      </c>
      <c r="S9" s="10">
        <v>25818.167081765438</v>
      </c>
      <c r="T9" s="1">
        <v>476384</v>
      </c>
      <c r="U9" s="11">
        <v>54.196125566277288</v>
      </c>
      <c r="V9" s="1">
        <v>15007</v>
      </c>
      <c r="W9" s="1">
        <v>494956</v>
      </c>
      <c r="X9" s="1">
        <v>30.319866816444289</v>
      </c>
    </row>
    <row r="10" spans="1:24" x14ac:dyDescent="0.3">
      <c r="A10" t="s">
        <v>4</v>
      </c>
      <c r="B10" s="1">
        <v>33055.820447897422</v>
      </c>
      <c r="C10" s="1">
        <v>31701.820447897418</v>
      </c>
      <c r="D10" s="1">
        <v>1354</v>
      </c>
      <c r="E10" s="1">
        <v>725.15254237288138</v>
      </c>
      <c r="F10" s="1">
        <v>11348.505967480351</v>
      </c>
      <c r="G10" s="1">
        <v>11942</v>
      </c>
      <c r="H10" s="1">
        <v>7686.1619380441862</v>
      </c>
      <c r="I10" s="1">
        <v>0</v>
      </c>
      <c r="J10" s="1">
        <v>0</v>
      </c>
      <c r="K10" s="1">
        <v>1354</v>
      </c>
      <c r="L10" s="10">
        <v>11276</v>
      </c>
      <c r="M10" s="1">
        <v>15439.820447897422</v>
      </c>
      <c r="N10" s="1">
        <v>1354</v>
      </c>
      <c r="O10" s="11">
        <v>201166</v>
      </c>
      <c r="P10" s="10">
        <v>20898</v>
      </c>
      <c r="Q10" s="1">
        <v>76.751640177253719</v>
      </c>
      <c r="R10" s="11">
        <v>64.790889080294761</v>
      </c>
      <c r="S10" s="10">
        <v>16793.820447897422</v>
      </c>
      <c r="T10" s="1">
        <v>222064</v>
      </c>
      <c r="U10" s="11">
        <v>75.626037754419556</v>
      </c>
      <c r="V10" s="1">
        <v>16262</v>
      </c>
      <c r="W10" s="1">
        <v>525776</v>
      </c>
      <c r="X10" s="1">
        <v>30.929521317062779</v>
      </c>
    </row>
    <row r="11" spans="1:24" x14ac:dyDescent="0.3">
      <c r="A11" t="s">
        <v>3</v>
      </c>
      <c r="B11" s="1">
        <v>36011.583519086307</v>
      </c>
      <c r="C11" s="1">
        <v>35970.583519086307</v>
      </c>
      <c r="D11" s="1">
        <v>41</v>
      </c>
      <c r="E11" s="1">
        <v>426.0271186440678</v>
      </c>
      <c r="F11" s="1">
        <v>10895.659853619994</v>
      </c>
      <c r="G11" s="1">
        <v>15814</v>
      </c>
      <c r="H11" s="1">
        <v>8834.8965468222468</v>
      </c>
      <c r="I11" s="1">
        <v>0</v>
      </c>
      <c r="J11" s="1">
        <v>0</v>
      </c>
      <c r="K11" s="1">
        <v>41</v>
      </c>
      <c r="L11" s="10">
        <v>12941</v>
      </c>
      <c r="M11" s="1">
        <v>17530.583519086307</v>
      </c>
      <c r="N11" s="1">
        <v>41</v>
      </c>
      <c r="O11" s="11">
        <v>271734</v>
      </c>
      <c r="P11" s="10">
        <v>0</v>
      </c>
      <c r="Q11" s="1">
        <v>64.5137653701278</v>
      </c>
      <c r="R11" s="11">
        <v>0</v>
      </c>
      <c r="S11" s="10">
        <v>17571.583519086307</v>
      </c>
      <c r="T11" s="1">
        <v>271734</v>
      </c>
      <c r="U11" s="11">
        <v>64.664648218795989</v>
      </c>
      <c r="V11" s="1">
        <v>18440</v>
      </c>
      <c r="W11" s="1">
        <v>594825</v>
      </c>
      <c r="X11" s="1">
        <v>31.000714495860127</v>
      </c>
    </row>
    <row r="12" spans="1:24" x14ac:dyDescent="0.3">
      <c r="A12" t="s">
        <v>2</v>
      </c>
      <c r="B12" s="1">
        <v>33635.507095729263</v>
      </c>
      <c r="C12" s="1">
        <v>33611.507095729263</v>
      </c>
      <c r="D12" s="1">
        <v>24</v>
      </c>
      <c r="E12" s="1">
        <v>1069.5999999999999</v>
      </c>
      <c r="F12" s="1">
        <v>8610.1546346737632</v>
      </c>
      <c r="G12" s="1">
        <v>14588</v>
      </c>
      <c r="H12" s="1">
        <v>9343.7524610554992</v>
      </c>
      <c r="I12" s="1">
        <v>0</v>
      </c>
      <c r="J12" s="1">
        <v>0</v>
      </c>
      <c r="K12" s="1">
        <v>24</v>
      </c>
      <c r="L12" s="10">
        <v>12050</v>
      </c>
      <c r="M12" s="1">
        <v>15846.507095729263</v>
      </c>
      <c r="N12" s="1">
        <v>24</v>
      </c>
      <c r="O12" s="11">
        <v>233760</v>
      </c>
      <c r="P12" s="10">
        <v>0</v>
      </c>
      <c r="Q12" s="1">
        <v>67.789643633338741</v>
      </c>
      <c r="R12" s="11">
        <v>0</v>
      </c>
      <c r="S12" s="10">
        <v>15870.507095729263</v>
      </c>
      <c r="T12" s="1">
        <v>233760</v>
      </c>
      <c r="U12" s="11">
        <v>67.892313037856198</v>
      </c>
      <c r="V12" s="1">
        <v>17765</v>
      </c>
      <c r="W12" s="1">
        <v>506440</v>
      </c>
      <c r="X12" s="1">
        <v>35.078192875760209</v>
      </c>
    </row>
    <row r="13" spans="1:24" x14ac:dyDescent="0.3">
      <c r="A13" t="s">
        <v>1</v>
      </c>
      <c r="B13" s="1">
        <v>35477.12461683352</v>
      </c>
      <c r="C13" s="1">
        <v>35477.12461683352</v>
      </c>
      <c r="D13" s="1">
        <v>0</v>
      </c>
      <c r="E13" s="1">
        <v>793.13559322033893</v>
      </c>
      <c r="F13" s="1">
        <v>9420.6174782717171</v>
      </c>
      <c r="G13" s="1">
        <v>16171</v>
      </c>
      <c r="H13" s="1">
        <v>9092.3715453414679</v>
      </c>
      <c r="I13" s="1">
        <v>0</v>
      </c>
      <c r="J13" s="1">
        <v>0</v>
      </c>
      <c r="K13" s="1">
        <v>0</v>
      </c>
      <c r="L13" s="10">
        <v>11976</v>
      </c>
      <c r="M13" s="1">
        <v>15901.12461683352</v>
      </c>
      <c r="N13" s="1">
        <v>0</v>
      </c>
      <c r="O13" s="11">
        <v>243691</v>
      </c>
      <c r="P13" s="10">
        <v>0</v>
      </c>
      <c r="Q13" s="1">
        <v>65.251177174510005</v>
      </c>
      <c r="R13" s="11">
        <v>0</v>
      </c>
      <c r="S13" s="10">
        <v>15901.12461683352</v>
      </c>
      <c r="T13" s="1">
        <v>243691</v>
      </c>
      <c r="U13" s="11">
        <v>65.251177174510005</v>
      </c>
      <c r="V13" s="1">
        <v>19576</v>
      </c>
      <c r="W13" s="1">
        <v>461278</v>
      </c>
      <c r="X13" s="1">
        <v>42.438616192404581</v>
      </c>
    </row>
    <row r="14" spans="1:24" ht="15" thickBot="1" x14ac:dyDescent="0.35">
      <c r="A14" t="s">
        <v>0</v>
      </c>
      <c r="B14" s="1">
        <v>590035</v>
      </c>
      <c r="C14" s="1">
        <v>527410</v>
      </c>
      <c r="D14" s="1">
        <v>62625</v>
      </c>
      <c r="E14" s="1">
        <v>49468.999999999993</v>
      </c>
      <c r="F14" s="1">
        <v>146168.99999999997</v>
      </c>
      <c r="G14" s="1">
        <v>203164</v>
      </c>
      <c r="H14" s="1">
        <v>128607.99999999997</v>
      </c>
      <c r="I14" s="1">
        <v>1888</v>
      </c>
      <c r="J14" s="1">
        <v>5809</v>
      </c>
      <c r="K14" s="1">
        <v>54928</v>
      </c>
      <c r="L14" s="12">
        <v>254375</v>
      </c>
      <c r="M14" s="13">
        <v>321490.5</v>
      </c>
      <c r="N14" s="13">
        <v>62625</v>
      </c>
      <c r="O14" s="14">
        <v>3874712</v>
      </c>
      <c r="P14" s="12">
        <v>1454397</v>
      </c>
      <c r="Q14" s="13">
        <v>82.971456975382949</v>
      </c>
      <c r="R14" s="14">
        <v>43.059082217578833</v>
      </c>
      <c r="S14" s="12">
        <v>384115.5</v>
      </c>
      <c r="T14" s="13">
        <v>5329109</v>
      </c>
      <c r="U14" s="15">
        <v>72.078747122642824</v>
      </c>
      <c r="V14" s="1">
        <v>205919.5</v>
      </c>
      <c r="W14" s="1">
        <v>6883439</v>
      </c>
      <c r="X14" s="6">
        <v>29.915206628547153</v>
      </c>
    </row>
    <row r="15" spans="1:24" x14ac:dyDescent="0.3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x14ac:dyDescent="0.3">
      <c r="M16" s="1"/>
      <c r="N16" s="5"/>
    </row>
    <row r="17" spans="8:8" x14ac:dyDescent="0.3">
      <c r="H17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BBCCD-4FE1-4220-85E6-8B479BD93364}">
  <dimension ref="B1:L5"/>
  <sheetViews>
    <sheetView zoomScale="70" zoomScaleNormal="70" workbookViewId="0">
      <selection activeCell="A2" sqref="A2"/>
    </sheetView>
  </sheetViews>
  <sheetFormatPr baseColWidth="10" defaultRowHeight="14.4" x14ac:dyDescent="0.3"/>
  <cols>
    <col min="1" max="1" width="255.44140625" customWidth="1"/>
    <col min="2" max="2" width="24" bestFit="1" customWidth="1"/>
    <col min="3" max="3" width="54.88671875" bestFit="1" customWidth="1"/>
    <col min="4" max="4" width="66" bestFit="1" customWidth="1"/>
    <col min="5" max="5" width="63.33203125" bestFit="1" customWidth="1"/>
    <col min="6" max="6" width="64" bestFit="1" customWidth="1"/>
    <col min="7" max="7" width="49.5546875" bestFit="1" customWidth="1"/>
    <col min="8" max="8" width="59.6640625" bestFit="1" customWidth="1"/>
    <col min="9" max="9" width="66.33203125" bestFit="1" customWidth="1"/>
    <col min="10" max="10" width="62.109375" bestFit="1" customWidth="1"/>
    <col min="11" max="11" width="50" bestFit="1" customWidth="1"/>
    <col min="12" max="12" width="52.21875" bestFit="1" customWidth="1"/>
    <col min="13" max="13" width="49.109375" bestFit="1" customWidth="1"/>
  </cols>
  <sheetData>
    <row r="1" spans="2:12" x14ac:dyDescent="0.3">
      <c r="B1" s="33" t="s">
        <v>44</v>
      </c>
      <c r="C1" t="s">
        <v>45</v>
      </c>
      <c r="D1" t="s">
        <v>46</v>
      </c>
      <c r="E1" t="s">
        <v>47</v>
      </c>
      <c r="F1" t="s">
        <v>52</v>
      </c>
      <c r="G1" t="s">
        <v>53</v>
      </c>
      <c r="H1" t="s">
        <v>54</v>
      </c>
      <c r="I1" t="s">
        <v>48</v>
      </c>
      <c r="J1" t="s">
        <v>49</v>
      </c>
      <c r="K1" t="s">
        <v>50</v>
      </c>
      <c r="L1" t="s">
        <v>51</v>
      </c>
    </row>
    <row r="2" spans="2:12" x14ac:dyDescent="0.3">
      <c r="B2" s="34" t="s">
        <v>12</v>
      </c>
      <c r="C2" s="1">
        <v>27351</v>
      </c>
      <c r="D2" s="1">
        <v>27229</v>
      </c>
      <c r="E2" s="1">
        <v>122</v>
      </c>
      <c r="F2" s="1">
        <v>0</v>
      </c>
      <c r="G2" s="1">
        <v>122</v>
      </c>
      <c r="H2" s="1">
        <v>0</v>
      </c>
      <c r="I2" s="1">
        <v>180</v>
      </c>
      <c r="J2" s="1">
        <v>11443</v>
      </c>
      <c r="K2" s="1">
        <v>9944</v>
      </c>
      <c r="L2" s="1">
        <v>5662</v>
      </c>
    </row>
    <row r="3" spans="2:12" x14ac:dyDescent="0.3">
      <c r="B3" s="34" t="s">
        <v>11</v>
      </c>
      <c r="C3" s="1">
        <v>26227</v>
      </c>
      <c r="D3" s="1">
        <v>26204</v>
      </c>
      <c r="E3" s="1">
        <v>23</v>
      </c>
      <c r="F3" s="1">
        <v>0</v>
      </c>
      <c r="G3" s="1">
        <v>23</v>
      </c>
      <c r="H3" s="1">
        <v>0</v>
      </c>
      <c r="I3" s="1">
        <v>308</v>
      </c>
      <c r="J3" s="1">
        <v>11281</v>
      </c>
      <c r="K3" s="1">
        <v>10159</v>
      </c>
      <c r="L3" s="1">
        <v>4456</v>
      </c>
    </row>
    <row r="4" spans="2:12" x14ac:dyDescent="0.3">
      <c r="B4" s="34" t="s">
        <v>10</v>
      </c>
      <c r="C4" s="1">
        <v>10574</v>
      </c>
      <c r="D4" s="1">
        <v>10574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5573</v>
      </c>
      <c r="K4" s="1">
        <v>2450</v>
      </c>
      <c r="L4" s="1">
        <v>2551</v>
      </c>
    </row>
    <row r="5" spans="2:12" x14ac:dyDescent="0.3">
      <c r="B5" s="34" t="s">
        <v>0</v>
      </c>
      <c r="C5" s="1">
        <v>64152</v>
      </c>
      <c r="D5" s="1">
        <v>64007</v>
      </c>
      <c r="E5" s="1">
        <v>145</v>
      </c>
      <c r="F5" s="1">
        <v>0</v>
      </c>
      <c r="G5" s="1">
        <v>145</v>
      </c>
      <c r="H5" s="1">
        <v>0</v>
      </c>
      <c r="I5" s="1">
        <v>488</v>
      </c>
      <c r="J5" s="1">
        <v>28297</v>
      </c>
      <c r="K5" s="1">
        <v>22553</v>
      </c>
      <c r="L5" s="1">
        <v>12669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07ECD-F884-4D33-A75A-D3FCC814AAAD}">
  <dimension ref="A3:H30"/>
  <sheetViews>
    <sheetView topLeftCell="A12" workbookViewId="0">
      <selection activeCell="I30" sqref="I30"/>
    </sheetView>
  </sheetViews>
  <sheetFormatPr baseColWidth="10" defaultRowHeight="14.4" x14ac:dyDescent="0.3"/>
  <cols>
    <col min="1" max="1" width="17.33203125" bestFit="1" customWidth="1"/>
    <col min="2" max="2" width="17.77734375" bestFit="1" customWidth="1"/>
    <col min="3" max="3" width="16.109375" bestFit="1" customWidth="1"/>
    <col min="4" max="4" width="16.88671875" bestFit="1" customWidth="1"/>
    <col min="5" max="5" width="15.109375" bestFit="1" customWidth="1"/>
    <col min="6" max="6" width="21" bestFit="1" customWidth="1"/>
    <col min="7" max="7" width="28.5546875" bestFit="1" customWidth="1"/>
  </cols>
  <sheetData>
    <row r="3" spans="1:8" x14ac:dyDescent="0.3">
      <c r="A3" s="33" t="s">
        <v>44</v>
      </c>
      <c r="B3" t="s">
        <v>57</v>
      </c>
      <c r="C3" t="s">
        <v>58</v>
      </c>
      <c r="D3" t="s">
        <v>60</v>
      </c>
      <c r="E3" t="s">
        <v>61</v>
      </c>
      <c r="F3" t="s">
        <v>62</v>
      </c>
    </row>
    <row r="4" spans="1:8" x14ac:dyDescent="0.3">
      <c r="A4" s="34" t="s">
        <v>12</v>
      </c>
      <c r="B4" s="1">
        <v>52</v>
      </c>
      <c r="C4" s="1">
        <v>83.8</v>
      </c>
      <c r="D4" s="1">
        <v>206773</v>
      </c>
      <c r="E4" s="1">
        <v>1455</v>
      </c>
      <c r="F4" s="1">
        <v>208228</v>
      </c>
    </row>
    <row r="5" spans="1:8" x14ac:dyDescent="0.3">
      <c r="A5" s="34" t="s">
        <v>11</v>
      </c>
      <c r="B5" s="1">
        <v>41</v>
      </c>
      <c r="C5" s="1">
        <v>255.6</v>
      </c>
      <c r="D5" s="1">
        <v>130962</v>
      </c>
      <c r="E5" s="1">
        <v>90</v>
      </c>
      <c r="F5" s="1">
        <v>131052</v>
      </c>
    </row>
    <row r="6" spans="1:8" x14ac:dyDescent="0.3">
      <c r="A6" s="34" t="s">
        <v>10</v>
      </c>
      <c r="B6" s="1">
        <v>52.2</v>
      </c>
      <c r="C6" s="1">
        <v>0</v>
      </c>
      <c r="D6" s="1">
        <v>74655</v>
      </c>
      <c r="E6" s="1">
        <v>0</v>
      </c>
      <c r="F6" s="1">
        <v>74655</v>
      </c>
    </row>
    <row r="7" spans="1:8" x14ac:dyDescent="0.3">
      <c r="A7" s="34" t="s">
        <v>0</v>
      </c>
      <c r="B7" s="1">
        <v>145.19999999999999</v>
      </c>
      <c r="C7" s="1">
        <v>339.4</v>
      </c>
      <c r="D7" s="1">
        <v>412390</v>
      </c>
      <c r="E7" s="1">
        <v>1545</v>
      </c>
      <c r="F7" s="1">
        <v>413935</v>
      </c>
    </row>
    <row r="14" spans="1:8" x14ac:dyDescent="0.3">
      <c r="H14">
        <v>189817</v>
      </c>
    </row>
    <row r="15" spans="1:8" x14ac:dyDescent="0.3">
      <c r="H15">
        <f>+H14*60</f>
        <v>11389020</v>
      </c>
    </row>
    <row r="16" spans="1:8" x14ac:dyDescent="0.3">
      <c r="H16">
        <f>+H15/1000</f>
        <v>11389.02</v>
      </c>
    </row>
    <row r="18" spans="8:8" x14ac:dyDescent="0.3">
      <c r="H18">
        <v>447000</v>
      </c>
    </row>
    <row r="19" spans="8:8" x14ac:dyDescent="0.3">
      <c r="H19">
        <f>+H18*34</f>
        <v>15198000</v>
      </c>
    </row>
    <row r="20" spans="8:8" x14ac:dyDescent="0.3">
      <c r="H20">
        <f>+H19/1000</f>
        <v>15198</v>
      </c>
    </row>
    <row r="25" spans="8:8" x14ac:dyDescent="0.3">
      <c r="H25">
        <v>3898</v>
      </c>
    </row>
    <row r="26" spans="8:8" x14ac:dyDescent="0.3">
      <c r="H26">
        <v>182</v>
      </c>
    </row>
    <row r="27" spans="8:8" x14ac:dyDescent="0.3">
      <c r="H27">
        <f>+H25+H26</f>
        <v>4080</v>
      </c>
    </row>
    <row r="28" spans="8:8" x14ac:dyDescent="0.3">
      <c r="H28">
        <v>74655</v>
      </c>
    </row>
    <row r="29" spans="8:8" x14ac:dyDescent="0.3">
      <c r="H29">
        <f>+H27*1000</f>
        <v>4080000</v>
      </c>
    </row>
    <row r="30" spans="8:8" x14ac:dyDescent="0.3">
      <c r="H30">
        <f>+H29/H28</f>
        <v>54.65139642354832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2D189-3171-4538-8B86-D938F159C02C}">
  <dimension ref="A3:F7"/>
  <sheetViews>
    <sheetView topLeftCell="A16" workbookViewId="0">
      <selection activeCell="G14" sqref="G14"/>
    </sheetView>
  </sheetViews>
  <sheetFormatPr baseColWidth="10" defaultRowHeight="14.4" x14ac:dyDescent="0.3"/>
  <cols>
    <col min="1" max="1" width="17.33203125" bestFit="1" customWidth="1"/>
    <col min="2" max="2" width="30.109375" bestFit="1" customWidth="1"/>
    <col min="3" max="3" width="21.6640625" bestFit="1" customWidth="1"/>
    <col min="4" max="4" width="17.77734375" bestFit="1" customWidth="1"/>
    <col min="5" max="5" width="16.109375" bestFit="1" customWidth="1"/>
    <col min="6" max="6" width="28.21875" bestFit="1" customWidth="1"/>
  </cols>
  <sheetData>
    <row r="3" spans="1:6" x14ac:dyDescent="0.3">
      <c r="A3" s="33" t="s">
        <v>44</v>
      </c>
      <c r="B3" t="s">
        <v>55</v>
      </c>
      <c r="C3" t="s">
        <v>56</v>
      </c>
      <c r="D3" t="s">
        <v>57</v>
      </c>
      <c r="E3" t="s">
        <v>58</v>
      </c>
      <c r="F3" t="s">
        <v>59</v>
      </c>
    </row>
    <row r="4" spans="1:6" x14ac:dyDescent="0.3">
      <c r="A4" s="34" t="s">
        <v>12</v>
      </c>
      <c r="B4" s="1">
        <v>10753</v>
      </c>
      <c r="C4" s="1">
        <v>122</v>
      </c>
      <c r="D4" s="1">
        <v>52</v>
      </c>
      <c r="E4" s="1">
        <v>83.8</v>
      </c>
      <c r="F4" s="1">
        <v>10875</v>
      </c>
    </row>
    <row r="5" spans="1:6" x14ac:dyDescent="0.3">
      <c r="A5" s="34" t="s">
        <v>11</v>
      </c>
      <c r="B5" s="1">
        <v>5366</v>
      </c>
      <c r="C5" s="1">
        <v>23</v>
      </c>
      <c r="D5" s="1">
        <v>41</v>
      </c>
      <c r="E5" s="1">
        <v>255.6</v>
      </c>
      <c r="F5" s="1">
        <v>5389</v>
      </c>
    </row>
    <row r="6" spans="1:6" x14ac:dyDescent="0.3">
      <c r="A6" s="34" t="s">
        <v>10</v>
      </c>
      <c r="B6" s="1">
        <v>3898</v>
      </c>
      <c r="C6" s="1">
        <v>0</v>
      </c>
      <c r="D6" s="1">
        <v>52.2</v>
      </c>
      <c r="E6" s="1">
        <v>0</v>
      </c>
      <c r="F6" s="1">
        <v>3898</v>
      </c>
    </row>
    <row r="7" spans="1:6" x14ac:dyDescent="0.3">
      <c r="A7" s="34" t="s">
        <v>0</v>
      </c>
      <c r="B7" s="1">
        <v>20017</v>
      </c>
      <c r="C7" s="1">
        <v>145</v>
      </c>
      <c r="D7" s="1">
        <v>145.19999999999999</v>
      </c>
      <c r="E7" s="1">
        <v>339.4</v>
      </c>
      <c r="F7" s="1">
        <v>20162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6EED2-CA84-4A82-94AB-BA5CE139A5A3}">
  <dimension ref="A1:X8"/>
  <sheetViews>
    <sheetView zoomScale="70" zoomScaleNormal="70" workbookViewId="0">
      <selection activeCell="H22" sqref="H22"/>
    </sheetView>
  </sheetViews>
  <sheetFormatPr baseColWidth="10" defaultRowHeight="14.4" x14ac:dyDescent="0.3"/>
  <cols>
    <col min="1" max="1" width="16.21875" customWidth="1"/>
    <col min="2" max="11" width="15" customWidth="1"/>
    <col min="12" max="12" width="0" hidden="1" customWidth="1"/>
  </cols>
  <sheetData>
    <row r="1" spans="1:24" s="2" customFormat="1" ht="72" x14ac:dyDescent="0.3">
      <c r="A1" s="3" t="s">
        <v>23</v>
      </c>
      <c r="B1" s="3" t="s">
        <v>22</v>
      </c>
      <c r="C1" s="3" t="s">
        <v>21</v>
      </c>
      <c r="D1" s="3" t="s">
        <v>20</v>
      </c>
      <c r="E1" s="32" t="s">
        <v>18</v>
      </c>
      <c r="F1" s="32" t="s">
        <v>19</v>
      </c>
      <c r="G1" s="32" t="s">
        <v>16</v>
      </c>
      <c r="H1" s="32" t="s">
        <v>43</v>
      </c>
      <c r="I1" s="3" t="s">
        <v>14</v>
      </c>
      <c r="J1" s="3" t="s">
        <v>15</v>
      </c>
      <c r="K1" s="3" t="s">
        <v>13</v>
      </c>
      <c r="L1" s="7" t="s">
        <v>24</v>
      </c>
      <c r="M1" s="8" t="s">
        <v>33</v>
      </c>
      <c r="N1" s="8" t="s">
        <v>25</v>
      </c>
      <c r="O1" s="9" t="s">
        <v>26</v>
      </c>
      <c r="P1" s="7" t="s">
        <v>27</v>
      </c>
      <c r="Q1" s="8" t="s">
        <v>28</v>
      </c>
      <c r="R1" s="9" t="s">
        <v>29</v>
      </c>
      <c r="S1" s="7" t="s">
        <v>34</v>
      </c>
      <c r="T1" s="8" t="s">
        <v>35</v>
      </c>
      <c r="U1" s="9" t="s">
        <v>36</v>
      </c>
      <c r="V1" s="4" t="s">
        <v>30</v>
      </c>
      <c r="W1" s="4" t="s">
        <v>31</v>
      </c>
      <c r="X1" s="4" t="s">
        <v>32</v>
      </c>
    </row>
    <row r="2" spans="1:24" x14ac:dyDescent="0.3">
      <c r="A2" t="s">
        <v>12</v>
      </c>
      <c r="B2" s="1">
        <f>+Tabla13[[#This Row],[TOTAL CONSUMO AGUA PRODUCCIÓN BOGOTA (m3)  ]]+Tabla13[[#This Row],[TOTAL CONSUMO AGUA PRODUCCIÓN FUNZA (m3)  ]]</f>
        <v>27351</v>
      </c>
      <c r="C2" s="1">
        <v>27229</v>
      </c>
      <c r="D2" s="1">
        <v>122</v>
      </c>
      <c r="E2" s="1">
        <v>180</v>
      </c>
      <c r="F2" s="1">
        <v>11443</v>
      </c>
      <c r="G2" s="1">
        <v>9944</v>
      </c>
      <c r="H2" s="1">
        <v>5662</v>
      </c>
      <c r="I2" s="1">
        <v>0</v>
      </c>
      <c r="J2" s="1">
        <v>0</v>
      </c>
      <c r="K2" s="1">
        <v>122</v>
      </c>
      <c r="L2" s="10">
        <v>32451</v>
      </c>
      <c r="M2" s="1">
        <v>10753</v>
      </c>
      <c r="N2" s="1">
        <v>122</v>
      </c>
      <c r="O2" s="11">
        <v>206773</v>
      </c>
      <c r="P2" s="10">
        <v>1455</v>
      </c>
      <c r="Q2" s="1">
        <v>52</v>
      </c>
      <c r="R2" s="11">
        <v>83.8</v>
      </c>
      <c r="S2" s="10">
        <f>Tabla13[[#This Row],[NUEVO VOLUMEN TINT BOGOTA]]+Tabla13[[#This Row],[VOLUMEN TINT FUNZA]]</f>
        <v>10875</v>
      </c>
      <c r="T2" s="1">
        <f>+Tabla13[[#This Row],[KG TINT FUNZA]]+Tabla13[[#This Row],[KG TINT BOGOTA]]</f>
        <v>208228</v>
      </c>
      <c r="U2" s="11">
        <f>(Tabla13[[#This Row],[VOLUMEN TOTAL TINTORERIA]]*1000)/Tabla13[[#This Row],[KG TOTAL TINTORERIA]]</f>
        <v>52.226405670707109</v>
      </c>
      <c r="V2" s="1">
        <v>16476</v>
      </c>
      <c r="W2" s="1">
        <v>361783</v>
      </c>
      <c r="X2" s="1">
        <v>45.5</v>
      </c>
    </row>
    <row r="3" spans="1:24" x14ac:dyDescent="0.3">
      <c r="A3" t="s">
        <v>11</v>
      </c>
      <c r="B3" s="1">
        <f>+Tabla13[[#This Row],[TOTAL CONSUMO AGUA PRODUCCIÓN BOGOTA (m3)  ]]+Tabla13[[#This Row],[TOTAL CONSUMO AGUA PRODUCCIÓN FUNZA (m3)  ]]</f>
        <v>26227</v>
      </c>
      <c r="C3" s="1">
        <v>26204</v>
      </c>
      <c r="D3" s="1">
        <v>23</v>
      </c>
      <c r="E3" s="1">
        <v>308</v>
      </c>
      <c r="F3" s="1">
        <v>11281</v>
      </c>
      <c r="G3" s="1">
        <v>10159</v>
      </c>
      <c r="H3" s="1">
        <v>4456</v>
      </c>
      <c r="I3" s="1">
        <v>0</v>
      </c>
      <c r="J3" s="1">
        <v>0</v>
      </c>
      <c r="K3" s="1">
        <v>23</v>
      </c>
      <c r="L3" s="10">
        <v>32259</v>
      </c>
      <c r="M3" s="1">
        <v>5366</v>
      </c>
      <c r="N3" s="1">
        <v>23</v>
      </c>
      <c r="O3" s="11">
        <v>130962</v>
      </c>
      <c r="P3" s="10">
        <v>90</v>
      </c>
      <c r="Q3" s="1">
        <v>41</v>
      </c>
      <c r="R3" s="11">
        <v>255.6</v>
      </c>
      <c r="S3" s="10">
        <f>Tabla13[[#This Row],[NUEVO VOLUMEN TINT BOGOTA]]+Tabla13[[#This Row],[VOLUMEN TINT FUNZA]]</f>
        <v>5389</v>
      </c>
      <c r="T3" s="1">
        <f>+Tabla13[[#This Row],[KG TINT FUNZA]]+Tabla13[[#This Row],[KG TINT BOGOTA]]</f>
        <v>131052</v>
      </c>
      <c r="U3" s="11">
        <f>(Tabla13[[#This Row],[VOLUMEN TOTAL TINTORERIA]]*1000)/Tabla13[[#This Row],[KG TOTAL TINTORERIA]]</f>
        <v>41.121081708024299</v>
      </c>
      <c r="V3" s="1">
        <v>20569</v>
      </c>
      <c r="W3" s="1">
        <v>450288</v>
      </c>
      <c r="X3" s="1">
        <v>45.7</v>
      </c>
    </row>
    <row r="4" spans="1:24" x14ac:dyDescent="0.3">
      <c r="A4" t="s">
        <v>10</v>
      </c>
      <c r="B4" s="1">
        <f>+Tabla13[[#This Row],[TOTAL CONSUMO AGUA PRODUCCIÓN BOGOTA (m3)  ]]+Tabla13[[#This Row],[TOTAL CONSUMO AGUA PRODUCCIÓN FUNZA (m3)  ]]</f>
        <v>10574</v>
      </c>
      <c r="C4" s="1">
        <v>10574</v>
      </c>
      <c r="D4" s="1">
        <v>0</v>
      </c>
      <c r="E4" s="1">
        <v>0</v>
      </c>
      <c r="F4" s="1">
        <v>5573</v>
      </c>
      <c r="G4" s="1">
        <v>2450</v>
      </c>
      <c r="H4" s="1">
        <v>2551</v>
      </c>
      <c r="I4" s="1">
        <v>0</v>
      </c>
      <c r="J4" s="1">
        <v>0</v>
      </c>
      <c r="K4" s="1">
        <v>0</v>
      </c>
      <c r="L4" s="10">
        <v>38232</v>
      </c>
      <c r="M4" s="1">
        <v>3898</v>
      </c>
      <c r="N4" s="1">
        <v>0</v>
      </c>
      <c r="O4" s="11">
        <v>74655</v>
      </c>
      <c r="P4" s="10">
        <v>0</v>
      </c>
      <c r="Q4" s="1">
        <v>52.2</v>
      </c>
      <c r="R4" s="11">
        <v>0</v>
      </c>
      <c r="S4" s="10">
        <f>Tabla13[[#This Row],[NUEVO VOLUMEN TINT BOGOTA]]+Tabla13[[#This Row],[VOLUMEN TINT FUNZA]]</f>
        <v>3898</v>
      </c>
      <c r="T4" s="1">
        <f>+Tabla13[[#This Row],[KG TINT FUNZA]]+Tabla13[[#This Row],[KG TINT BOGOTA]]</f>
        <v>74655</v>
      </c>
      <c r="U4" s="11">
        <f>(Tabla13[[#This Row],[VOLUMEN TOTAL TINTORERIA]]*1000)/Tabla13[[#This Row],[KG TOTAL TINTORERIA]]</f>
        <v>52.213515504654744</v>
      </c>
      <c r="V4" s="1">
        <v>6494</v>
      </c>
      <c r="W4" s="1">
        <v>128607</v>
      </c>
      <c r="X4" s="1">
        <v>50.5</v>
      </c>
    </row>
    <row r="5" spans="1:24" x14ac:dyDescent="0.3">
      <c r="A5" t="s">
        <v>0</v>
      </c>
      <c r="B5" s="1">
        <f>(SUM(B2:B4))</f>
        <v>64152</v>
      </c>
      <c r="C5" s="1">
        <f t="shared" ref="C5:W5" si="0">(SUM(C2:C4))</f>
        <v>64007</v>
      </c>
      <c r="D5" s="1">
        <f t="shared" si="0"/>
        <v>145</v>
      </c>
      <c r="E5" s="1">
        <f t="shared" si="0"/>
        <v>488</v>
      </c>
      <c r="F5" s="1">
        <f t="shared" si="0"/>
        <v>28297</v>
      </c>
      <c r="G5" s="1">
        <f t="shared" si="0"/>
        <v>22553</v>
      </c>
      <c r="H5" s="1">
        <f t="shared" si="0"/>
        <v>12669</v>
      </c>
      <c r="I5" s="1">
        <f t="shared" si="0"/>
        <v>0</v>
      </c>
      <c r="J5" s="1">
        <f t="shared" si="0"/>
        <v>0</v>
      </c>
      <c r="K5" s="1">
        <f t="shared" si="0"/>
        <v>145</v>
      </c>
      <c r="L5" s="1">
        <f t="shared" si="0"/>
        <v>102942</v>
      </c>
      <c r="M5" s="1">
        <f t="shared" si="0"/>
        <v>20017</v>
      </c>
      <c r="N5" s="1">
        <f t="shared" si="0"/>
        <v>145</v>
      </c>
      <c r="O5" s="1">
        <f t="shared" si="0"/>
        <v>412390</v>
      </c>
      <c r="P5" s="1">
        <f t="shared" si="0"/>
        <v>1545</v>
      </c>
      <c r="Q5" s="1">
        <f>(Tabla13[[#This Row],[NUEVO VOLUMEN TINT BOGOTA]]*1000)/Tabla13[[#This Row],[KG TINT BOGOTA]]</f>
        <v>48.539004340551422</v>
      </c>
      <c r="R5" s="1">
        <f>(Tabla13[[#This Row],[VOLUMEN TINT FUNZA]]*1000)/Tabla13[[#This Row],[KG TINT FUNZA]]</f>
        <v>93.851132686084142</v>
      </c>
      <c r="S5" s="1">
        <f t="shared" si="0"/>
        <v>20162</v>
      </c>
      <c r="T5" s="1">
        <f t="shared" si="0"/>
        <v>413935</v>
      </c>
      <c r="U5" s="1">
        <f>(Tabla13[[#This Row],[VOLUMEN LAV]]*1000)/Tabla13[[#This Row],[UND EFECTIVAS]]</f>
        <v>46.284701034785549</v>
      </c>
      <c r="V5" s="1">
        <f t="shared" si="0"/>
        <v>43539</v>
      </c>
      <c r="W5" s="1">
        <f t="shared" si="0"/>
        <v>940678</v>
      </c>
      <c r="X5" s="1">
        <f>(Tabla13[[#This Row],[VOLUMEN LAV]]*1000)/Tabla13[[#This Row],[UND EFECTIVAS]]</f>
        <v>46.284701034785549</v>
      </c>
    </row>
    <row r="6" spans="1:24" x14ac:dyDescent="0.3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x14ac:dyDescent="0.3">
      <c r="M7" s="1"/>
      <c r="N7" s="5"/>
    </row>
    <row r="8" spans="1:24" x14ac:dyDescent="0.3">
      <c r="H8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BOGOTA SP 2024 - 2025 (2)</vt:lpstr>
      <vt:lpstr>PERMODA 2025 (2)</vt:lpstr>
      <vt:lpstr>Hoja2</vt:lpstr>
      <vt:lpstr>FUENTES</vt:lpstr>
      <vt:lpstr>KG VS IND (2)</vt:lpstr>
      <vt:lpstr>M3 VS IND</vt:lpstr>
      <vt:lpstr>Hoja2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Luna Sofia Osorio Parra</dc:creator>
  <cp:lastModifiedBy>Luna Sofia Osorio Parra</cp:lastModifiedBy>
  <dcterms:created xsi:type="dcterms:W3CDTF">2026-03-05T18:38:07Z</dcterms:created>
  <dcterms:modified xsi:type="dcterms:W3CDTF">2026-03-19T15:51:17Z</dcterms:modified>
</cp:coreProperties>
</file>