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suarez/Desktop/ENT/Dr. Park Lab/Quercetin/"/>
    </mc:Choice>
  </mc:AlternateContent>
  <xr:revisionPtr revIDLastSave="0" documentId="13_ncr:1_{776806E9-5D24-BE46-974D-230B1ACB09F8}" xr6:coauthVersionLast="36" xr6:coauthVersionMax="47" xr10:uidLastSave="{00000000-0000-0000-0000-000000000000}"/>
  <bookViews>
    <workbookView xWindow="0" yWindow="460" windowWidth="28740" windowHeight="16540" activeTab="1" xr2:uid="{03C8D47C-DC0D-43BB-8314-86D90C008F79}"/>
  </bookViews>
  <sheets>
    <sheet name="Results" sheetId="3" r:id="rId1"/>
    <sheet name="Sheet1" sheetId="4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1" i="3" l="1"/>
  <c r="K40" i="3"/>
  <c r="K39" i="3"/>
  <c r="K33" i="3"/>
  <c r="K32" i="3"/>
  <c r="K31" i="3"/>
  <c r="K14" i="3"/>
  <c r="K13" i="3"/>
  <c r="K5" i="3"/>
  <c r="K4" i="3"/>
  <c r="K3" i="3"/>
  <c r="S41" i="3"/>
  <c r="S40" i="3"/>
  <c r="S39" i="3"/>
  <c r="S14" i="3"/>
  <c r="S13" i="3"/>
  <c r="S12" i="3"/>
  <c r="S5" i="3"/>
  <c r="S4" i="3"/>
  <c r="S3" i="3"/>
  <c r="S33" i="3"/>
  <c r="S32" i="3"/>
  <c r="P50" i="3"/>
  <c r="Q45" i="3" s="1"/>
  <c r="P48" i="3"/>
  <c r="P4" i="3"/>
  <c r="P3" i="3"/>
  <c r="H4" i="3"/>
  <c r="H3" i="3"/>
  <c r="I4" i="3"/>
  <c r="I7" i="3"/>
  <c r="I9" i="3"/>
  <c r="I10" i="3"/>
  <c r="I12" i="3"/>
  <c r="I13" i="3"/>
  <c r="I14" i="3"/>
  <c r="I15" i="3"/>
  <c r="I18" i="3"/>
  <c r="I19" i="3"/>
  <c r="I20" i="3"/>
  <c r="I21" i="3"/>
  <c r="I22" i="3"/>
  <c r="I23" i="3"/>
  <c r="I24" i="3"/>
  <c r="I25" i="3"/>
  <c r="I26" i="3"/>
  <c r="I27" i="3"/>
  <c r="I30" i="3"/>
  <c r="I31" i="3"/>
  <c r="I32" i="3"/>
  <c r="I33" i="3"/>
  <c r="I34" i="3"/>
  <c r="I35" i="3"/>
  <c r="I36" i="3"/>
  <c r="I37" i="3"/>
  <c r="I39" i="3"/>
  <c r="I40" i="3"/>
  <c r="I41" i="3"/>
  <c r="I42" i="3"/>
  <c r="I43" i="3"/>
  <c r="I44" i="3"/>
  <c r="I3" i="3"/>
  <c r="H50" i="3"/>
  <c r="H48" i="3"/>
  <c r="P5" i="3"/>
  <c r="P6" i="3"/>
  <c r="P7" i="3"/>
  <c r="P8" i="3"/>
  <c r="P9" i="3"/>
  <c r="P10" i="3"/>
  <c r="P12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H7" i="3"/>
  <c r="H9" i="3"/>
  <c r="H10" i="3"/>
  <c r="H12" i="3"/>
  <c r="H13" i="3"/>
  <c r="H14" i="3"/>
  <c r="H15" i="3"/>
  <c r="H18" i="3"/>
  <c r="H19" i="3"/>
  <c r="H20" i="3"/>
  <c r="H21" i="3"/>
  <c r="H22" i="3"/>
  <c r="H23" i="3"/>
  <c r="H24" i="3"/>
  <c r="H25" i="3"/>
  <c r="H27" i="3"/>
  <c r="H30" i="3"/>
  <c r="H31" i="3"/>
  <c r="H32" i="3"/>
  <c r="H33" i="3"/>
  <c r="H34" i="3"/>
  <c r="H35" i="3"/>
  <c r="H36" i="3"/>
  <c r="H37" i="3"/>
  <c r="H39" i="3"/>
  <c r="H40" i="3"/>
  <c r="H41" i="3"/>
  <c r="H42" i="3"/>
  <c r="H43" i="3"/>
  <c r="H44" i="3"/>
  <c r="Q6" i="3" l="1"/>
  <c r="Q14" i="3"/>
  <c r="Q18" i="3"/>
  <c r="Q26" i="3"/>
  <c r="Q30" i="3"/>
  <c r="Q38" i="3"/>
  <c r="Q42" i="3"/>
  <c r="Q3" i="3"/>
  <c r="Q11" i="3"/>
  <c r="Q19" i="3"/>
  <c r="Q27" i="3"/>
  <c r="Q35" i="3"/>
  <c r="Q43" i="3"/>
  <c r="Q4" i="3"/>
  <c r="Q8" i="3"/>
  <c r="Q12" i="3"/>
  <c r="Q16" i="3"/>
  <c r="Q20" i="3"/>
  <c r="Q24" i="3"/>
  <c r="Q28" i="3"/>
  <c r="Q32" i="3"/>
  <c r="Q36" i="3"/>
  <c r="Q40" i="3"/>
  <c r="Q44" i="3"/>
  <c r="Q10" i="3"/>
  <c r="Q22" i="3"/>
  <c r="Q34" i="3"/>
  <c r="Q7" i="3"/>
  <c r="Q15" i="3"/>
  <c r="Q23" i="3"/>
  <c r="Q31" i="3"/>
  <c r="Q39" i="3"/>
  <c r="Q5" i="3"/>
  <c r="Q9" i="3"/>
  <c r="Q13" i="3"/>
  <c r="Q17" i="3"/>
  <c r="Q21" i="3"/>
  <c r="Q25" i="3"/>
  <c r="Q29" i="3"/>
  <c r="Q33" i="3"/>
  <c r="Q37" i="3"/>
  <c r="Q41" i="3"/>
  <c r="J27" i="3"/>
  <c r="R33" i="3"/>
  <c r="R6" i="3" l="1"/>
  <c r="R22" i="3"/>
  <c r="R15" i="3"/>
  <c r="R5" i="3"/>
  <c r="R29" i="3"/>
  <c r="R7" i="3"/>
  <c r="R8" i="3"/>
  <c r="R44" i="3"/>
  <c r="J7" i="3"/>
  <c r="J18" i="3"/>
  <c r="J20" i="3"/>
  <c r="J4" i="3"/>
  <c r="R10" i="3"/>
  <c r="R26" i="3"/>
  <c r="R42" i="3"/>
  <c r="R19" i="3"/>
  <c r="R43" i="3"/>
  <c r="R24" i="3"/>
  <c r="R37" i="3"/>
  <c r="R16" i="3"/>
  <c r="R9" i="3"/>
  <c r="J13" i="3"/>
  <c r="J33" i="3"/>
  <c r="J34" i="3"/>
  <c r="J32" i="3"/>
  <c r="J24" i="3"/>
  <c r="J22" i="3"/>
  <c r="R14" i="3"/>
  <c r="R30" i="3"/>
  <c r="R3" i="3"/>
  <c r="R23" i="3"/>
  <c r="R4" i="3"/>
  <c r="R32" i="3"/>
  <c r="R17" i="3"/>
  <c r="R41" i="3"/>
  <c r="R27" i="3"/>
  <c r="R28" i="3"/>
  <c r="R21" i="3"/>
  <c r="J19" i="3"/>
  <c r="J37" i="3"/>
  <c r="J42" i="3"/>
  <c r="J9" i="3"/>
  <c r="J30" i="3"/>
  <c r="R35" i="3"/>
  <c r="R20" i="3"/>
  <c r="R38" i="3"/>
  <c r="R18" i="3"/>
  <c r="R34" i="3"/>
  <c r="J39" i="3"/>
  <c r="J15" i="3"/>
  <c r="J21" i="3"/>
  <c r="J25" i="3"/>
  <c r="J35" i="3"/>
  <c r="J40" i="3"/>
  <c r="J44" i="3"/>
  <c r="J43" i="3"/>
  <c r="J10" i="3"/>
  <c r="J31" i="3"/>
  <c r="R31" i="3"/>
  <c r="R12" i="3"/>
  <c r="R36" i="3"/>
  <c r="R25" i="3"/>
  <c r="R45" i="3"/>
  <c r="R39" i="3"/>
  <c r="R40" i="3"/>
  <c r="J23" i="3"/>
  <c r="J41" i="3"/>
  <c r="J12" i="3"/>
  <c r="K12" i="3" s="1"/>
  <c r="J14" i="3"/>
  <c r="J3" i="3"/>
  <c r="J36" i="3"/>
  <c r="R50" i="3" l="1"/>
  <c r="R48" i="3"/>
  <c r="S31" i="3"/>
  <c r="J48" i="3"/>
  <c r="J50" i="3"/>
</calcChain>
</file>

<file path=xl/sharedStrings.xml><?xml version="1.0" encoding="utf-8"?>
<sst xmlns="http://schemas.openxmlformats.org/spreadsheetml/2006/main" count="306" uniqueCount="127">
  <si>
    <t>AVG CT</t>
  </si>
  <si>
    <t>AVG Tm</t>
  </si>
  <si>
    <t>IE1</t>
  </si>
  <si>
    <t>Target</t>
  </si>
  <si>
    <t>Quant</t>
  </si>
  <si>
    <t>Sample ID</t>
  </si>
  <si>
    <t>Beta Actin</t>
  </si>
  <si>
    <t>Beta Glycoprotein</t>
  </si>
  <si>
    <t>SYBR Green</t>
  </si>
  <si>
    <t>Sample 43</t>
  </si>
  <si>
    <t>Sample 42</t>
  </si>
  <si>
    <t>Sample 41</t>
  </si>
  <si>
    <t>Sample 40</t>
  </si>
  <si>
    <t>Sample 39</t>
  </si>
  <si>
    <t>Sample 38</t>
  </si>
  <si>
    <t>Sample 37</t>
  </si>
  <si>
    <t>Sample 36</t>
  </si>
  <si>
    <t>Sample 35</t>
  </si>
  <si>
    <t>Sample 34</t>
  </si>
  <si>
    <t>Sample 33</t>
  </si>
  <si>
    <t>Sample 32</t>
  </si>
  <si>
    <t>Sample 31</t>
  </si>
  <si>
    <t>Sample 30</t>
  </si>
  <si>
    <t>Sample 29</t>
  </si>
  <si>
    <t>Sample 28</t>
  </si>
  <si>
    <t>Sample 27</t>
  </si>
  <si>
    <t>Sample 26</t>
  </si>
  <si>
    <t>Sample 25</t>
  </si>
  <si>
    <t>Sample 24</t>
  </si>
  <si>
    <t>Sample 23</t>
  </si>
  <si>
    <t>Sample 22</t>
  </si>
  <si>
    <t>Sample 21</t>
  </si>
  <si>
    <t>Sample 20</t>
  </si>
  <si>
    <t>Sample 19</t>
  </si>
  <si>
    <t>Sample 18</t>
  </si>
  <si>
    <t>Sample 17</t>
  </si>
  <si>
    <t>Sample 16</t>
  </si>
  <si>
    <t>Sample 15</t>
  </si>
  <si>
    <t>Sample 14</t>
  </si>
  <si>
    <t>Sample 13</t>
  </si>
  <si>
    <t>Sample 12</t>
  </si>
  <si>
    <t>Sample 11</t>
  </si>
  <si>
    <t>Sample 10</t>
  </si>
  <si>
    <t>Sample 9</t>
  </si>
  <si>
    <t>Sample 8</t>
  </si>
  <si>
    <t>Sample 7</t>
  </si>
  <si>
    <t>Sample 6</t>
  </si>
  <si>
    <t>Sample 5</t>
  </si>
  <si>
    <t>Sample 4</t>
  </si>
  <si>
    <t>Sample 3</t>
  </si>
  <si>
    <t>Sample 2</t>
  </si>
  <si>
    <t>Sample 1</t>
  </si>
  <si>
    <t>Reporter</t>
  </si>
  <si>
    <t>Tissue</t>
  </si>
  <si>
    <t>Cp</t>
  </si>
  <si>
    <t>Quantity (log)</t>
  </si>
  <si>
    <t>Standard Curve IE1</t>
  </si>
  <si>
    <t>Standard Curve Beta Glycoprotein</t>
  </si>
  <si>
    <t>Copies</t>
  </si>
  <si>
    <t>GCV-m1-L</t>
  </si>
  <si>
    <t>GCV-m1-R</t>
  </si>
  <si>
    <t>GCV-m2-L</t>
  </si>
  <si>
    <t>GCV-m2-R</t>
  </si>
  <si>
    <t>GCV-m3-L</t>
  </si>
  <si>
    <t>GCV-m3-R</t>
  </si>
  <si>
    <t>GCV-m4-L</t>
  </si>
  <si>
    <t>GCV-m4-R</t>
  </si>
  <si>
    <t>Q-m1-L</t>
  </si>
  <si>
    <t>Q-m1-R</t>
  </si>
  <si>
    <t>Q-m2-L</t>
  </si>
  <si>
    <t>Q-m2-R</t>
  </si>
  <si>
    <t>Q-m3-L</t>
  </si>
  <si>
    <t>Q-m3-R</t>
  </si>
  <si>
    <t>Q-m4-R</t>
  </si>
  <si>
    <t>Q-m5-L</t>
  </si>
  <si>
    <t>Q-m5-R</t>
  </si>
  <si>
    <t>Q-m6-L</t>
  </si>
  <si>
    <t>Q-m6-R</t>
  </si>
  <si>
    <t>GCV-F10-L</t>
  </si>
  <si>
    <t>GCV-F10-R</t>
  </si>
  <si>
    <t>GCV-F2-L</t>
  </si>
  <si>
    <t>GCV-F2-R</t>
  </si>
  <si>
    <t>GCV-M1-L</t>
  </si>
  <si>
    <t>Q-m7-L</t>
  </si>
  <si>
    <t>Q-m7-R</t>
  </si>
  <si>
    <t>GCV-M1-R</t>
  </si>
  <si>
    <t>G1c LL E34 F4</t>
  </si>
  <si>
    <t>G1c LC m2</t>
  </si>
  <si>
    <t>G1c LC m3</t>
  </si>
  <si>
    <t>G1c RC m3</t>
  </si>
  <si>
    <t>G1c Rc F1</t>
  </si>
  <si>
    <t>G1c Rc M2</t>
  </si>
  <si>
    <t>G1c LC F1</t>
  </si>
  <si>
    <t>G1c RC F4</t>
  </si>
  <si>
    <t>Ac P188 2.1</t>
  </si>
  <si>
    <t>Ac P188 1.1</t>
  </si>
  <si>
    <t>AC P188 2.2</t>
  </si>
  <si>
    <t>AC P188 3.1</t>
  </si>
  <si>
    <t>AC P188 4.1</t>
  </si>
  <si>
    <t>AC P188 1.2</t>
  </si>
  <si>
    <t>AC P188 4.2</t>
  </si>
  <si>
    <t>Delta CT</t>
  </si>
  <si>
    <t>Avg. Delta CT P188 IE1</t>
  </si>
  <si>
    <t>Avg Delta CT P188 Beta Glycoprotein</t>
  </si>
  <si>
    <t>Delta-Delta CT Beta-Glycoprotein</t>
  </si>
  <si>
    <t>Delta-Delta CT IE1</t>
  </si>
  <si>
    <t>2^-delta-delta CT</t>
  </si>
  <si>
    <t>2^-delta-delta CT Beta-Glycoprotein</t>
  </si>
  <si>
    <t>Avg 2^-delta-delta CT Beta-Glycoprotein Samples</t>
  </si>
  <si>
    <t>Avg 2^-delta-delta CT Beta-Glycoprotein P188</t>
  </si>
  <si>
    <t>Avg 2^-delta-delta CT IE1 Samples</t>
  </si>
  <si>
    <t>Avg 2^-delta-delta CT IE1 Controls</t>
  </si>
  <si>
    <t>Avg 2^-delta-delta CT IE1 GCV</t>
  </si>
  <si>
    <t>Avg 2^-delta-delta CT IE1 Quercetin</t>
  </si>
  <si>
    <t>Avg 2^-delta-delta CT IE1 Combined</t>
  </si>
  <si>
    <t>Avg 2^-delta-delta CT IE1 P188</t>
  </si>
  <si>
    <t>2^-delta-delta CT Beta-Glycoprotein GCV</t>
  </si>
  <si>
    <t>2^-delta-delta CT Beta-Glycoprotein Quercetin</t>
  </si>
  <si>
    <t>2^-delta-delta CT Beta-Glycoprotein Combined</t>
  </si>
  <si>
    <t>2^-delta-delta CT Beta-Glycoprotein P188</t>
  </si>
  <si>
    <t>Geometric Mean CT P188 IE1</t>
  </si>
  <si>
    <t>AC P188 3.2</t>
  </si>
  <si>
    <t>Geometric Mean Delta CT P188 Beta Glycoprotein</t>
  </si>
  <si>
    <t>P188</t>
  </si>
  <si>
    <t>QP188</t>
  </si>
  <si>
    <t>GCV</t>
  </si>
  <si>
    <t>GCV+QP188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</si>
</sst>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2" xfId="0" applyBorder="1"/>
    <xf numFmtId="0" fontId="0" fillId="0" borderId="4" xfId="0" applyBorder="1"/>
    <xf numFmtId="2" fontId="0" fillId="0" borderId="1" xfId="0" applyNumberFormat="1" applyBorder="1"/>
    <xf numFmtId="2" fontId="0" fillId="0" borderId="6" xfId="0" applyNumberFormat="1" applyBorder="1"/>
    <xf numFmtId="2" fontId="0" fillId="0" borderId="5" xfId="0" applyNumberFormat="1" applyBorder="1"/>
    <xf numFmtId="1" fontId="0" fillId="0" borderId="6" xfId="0" applyNumberFormat="1" applyBorder="1"/>
    <xf numFmtId="0" fontId="0" fillId="0" borderId="7" xfId="0" applyBorder="1"/>
    <xf numFmtId="2" fontId="0" fillId="0" borderId="3" xfId="0" applyNumberFormat="1" applyBorder="1"/>
    <xf numFmtId="1" fontId="0" fillId="0" borderId="3" xfId="0" applyNumberFormat="1" applyBorder="1"/>
    <xf numFmtId="0" fontId="0" fillId="0" borderId="8" xfId="0" applyBorder="1"/>
    <xf numFmtId="2" fontId="0" fillId="0" borderId="9" xfId="0" applyNumberFormat="1" applyBorder="1"/>
    <xf numFmtId="2" fontId="0" fillId="0" borderId="10" xfId="0" applyNumberFormat="1" applyBorder="1"/>
    <xf numFmtId="0" fontId="0" fillId="0" borderId="11" xfId="0" applyBorder="1"/>
    <xf numFmtId="1" fontId="0" fillId="0" borderId="9" xfId="0" applyNumberFormat="1" applyBorder="1"/>
    <xf numFmtId="0" fontId="0" fillId="0" borderId="12" xfId="0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0" borderId="1" xfId="0" applyFont="1" applyBorder="1"/>
    <xf numFmtId="0" fontId="1" fillId="0" borderId="5" xfId="0" applyFont="1" applyBorder="1"/>
    <xf numFmtId="1" fontId="0" fillId="0" borderId="0" xfId="0" applyNumberFormat="1"/>
    <xf numFmtId="0" fontId="0" fillId="0" borderId="1" xfId="0" applyFont="1" applyBorder="1"/>
    <xf numFmtId="0" fontId="0" fillId="0" borderId="17" xfId="0" applyBorder="1"/>
    <xf numFmtId="2" fontId="0" fillId="0" borderId="18" xfId="0" applyNumberFormat="1" applyBorder="1"/>
    <xf numFmtId="0" fontId="0" fillId="0" borderId="0" xfId="0" applyBorder="1"/>
    <xf numFmtId="2" fontId="0" fillId="0" borderId="0" xfId="0" applyNumberFormat="1"/>
    <xf numFmtId="2" fontId="0" fillId="0" borderId="0" xfId="0" applyNumberFormat="1" applyBorder="1"/>
    <xf numFmtId="2" fontId="0" fillId="0" borderId="19" xfId="0" applyNumberFormat="1" applyBorder="1"/>
    <xf numFmtId="0" fontId="1" fillId="0" borderId="0" xfId="0" applyFont="1"/>
    <xf numFmtId="0" fontId="1" fillId="0" borderId="0" xfId="0" applyFont="1" applyBorder="1"/>
    <xf numFmtId="2" fontId="1" fillId="0" borderId="0" xfId="0" applyNumberFormat="1" applyFont="1" applyBorder="1"/>
    <xf numFmtId="2" fontId="1" fillId="0" borderId="0" xfId="0" applyNumberFormat="1" applyFont="1"/>
    <xf numFmtId="2" fontId="1" fillId="0" borderId="18" xfId="0" applyNumberFormat="1" applyFont="1" applyBorder="1"/>
    <xf numFmtId="0" fontId="1" fillId="0" borderId="1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IE1</a:t>
            </a:r>
            <a:r>
              <a:rPr lang="en-US" baseline="0"/>
              <a:t> Log Standard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87554680664917"/>
                  <c:y val="-0.154792578011081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Results!$C$49:$C$52</c:f>
              <c:numCache>
                <c:formatCode>General</c:formatCode>
                <c:ptCount val="4"/>
                <c:pt idx="0">
                  <c:v>20.532</c:v>
                </c:pt>
                <c:pt idx="1">
                  <c:v>24.316400000000002</c:v>
                </c:pt>
                <c:pt idx="2">
                  <c:v>26.846599999999999</c:v>
                </c:pt>
                <c:pt idx="3">
                  <c:v>29.582000000000001</c:v>
                </c:pt>
              </c:numCache>
            </c:numRef>
          </c:xVal>
          <c:yVal>
            <c:numRef>
              <c:f>Results!$D$49:$D$52</c:f>
              <c:numCache>
                <c:formatCode>General</c:formatCode>
                <c:ptCount val="4"/>
                <c:pt idx="0">
                  <c:v>6.47</c:v>
                </c:pt>
                <c:pt idx="1">
                  <c:v>5.47</c:v>
                </c:pt>
                <c:pt idx="2">
                  <c:v>4.47</c:v>
                </c:pt>
                <c:pt idx="3">
                  <c:v>3.47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80-4893-892A-2275BE669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466560"/>
        <c:axId val="881119600"/>
      </c:scatterChart>
      <c:valAx>
        <c:axId val="93046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119600"/>
        <c:crosses val="autoZero"/>
        <c:crossBetween val="midCat"/>
      </c:valAx>
      <c:valAx>
        <c:axId val="88111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46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Beta Glycoprotein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014457567804027"/>
                  <c:y val="-0.167416156313794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Results!$M$49:$M$52</c:f>
              <c:numCache>
                <c:formatCode>General</c:formatCode>
                <c:ptCount val="4"/>
                <c:pt idx="0">
                  <c:v>15.15</c:v>
                </c:pt>
                <c:pt idx="1">
                  <c:v>20.73</c:v>
                </c:pt>
                <c:pt idx="2">
                  <c:v>24.04</c:v>
                </c:pt>
                <c:pt idx="3">
                  <c:v>30.82</c:v>
                </c:pt>
              </c:numCache>
            </c:numRef>
          </c:xVal>
          <c:yVal>
            <c:numRef>
              <c:f>Results!$N$49:$N$52</c:f>
              <c:numCache>
                <c:formatCode>General</c:formatCode>
                <c:ptCount val="4"/>
                <c:pt idx="0">
                  <c:v>6.47</c:v>
                </c:pt>
                <c:pt idx="1">
                  <c:v>5.47</c:v>
                </c:pt>
                <c:pt idx="2">
                  <c:v>4.47</c:v>
                </c:pt>
                <c:pt idx="3">
                  <c:v>3.47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79-45C8-B7EB-C216E4D20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701584"/>
        <c:axId val="634794224"/>
      </c:scatterChart>
      <c:valAx>
        <c:axId val="111470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94224"/>
        <c:crosses val="autoZero"/>
        <c:crossBetween val="midCat"/>
      </c:valAx>
      <c:valAx>
        <c:axId val="63479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70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52</xdr:row>
      <xdr:rowOff>185737</xdr:rowOff>
    </xdr:from>
    <xdr:to>
      <xdr:col>11</xdr:col>
      <xdr:colOff>438150</xdr:colOff>
      <xdr:row>67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EC52C5-6CE2-40B6-9C19-1F4BBB795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66675</xdr:colOff>
      <xdr:row>52</xdr:row>
      <xdr:rowOff>185737</xdr:rowOff>
    </xdr:from>
    <xdr:to>
      <xdr:col>22</xdr:col>
      <xdr:colOff>219075</xdr:colOff>
      <xdr:row>67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88C74C-80BE-40D2-92AE-FC315DF10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18C8-8D46-48E5-A702-ECF8141561C9}">
  <dimension ref="B1:AB52"/>
  <sheetViews>
    <sheetView topLeftCell="P14" workbookViewId="0">
      <selection activeCell="R46" sqref="R46"/>
    </sheetView>
  </sheetViews>
  <sheetFormatPr baseColWidth="10" defaultColWidth="8.83203125" defaultRowHeight="15" x14ac:dyDescent="0.2"/>
  <cols>
    <col min="2" max="4" width="12.5" customWidth="1"/>
    <col min="7" max="7" width="7.5" customWidth="1"/>
    <col min="8" max="8" width="25.83203125" customWidth="1"/>
    <col min="9" max="9" width="21.33203125" customWidth="1"/>
    <col min="10" max="11" width="29.83203125" customWidth="1"/>
    <col min="13" max="13" width="16.83203125" customWidth="1"/>
    <col min="16" max="16" width="41.83203125" customWidth="1"/>
    <col min="17" max="17" width="34.1640625" customWidth="1"/>
    <col min="18" max="19" width="42.83203125" customWidth="1"/>
    <col min="21" max="21" width="12.83203125" customWidth="1"/>
    <col min="25" max="25" width="24.1640625" customWidth="1"/>
  </cols>
  <sheetData>
    <row r="1" spans="2:28" ht="16" thickBot="1" x14ac:dyDescent="0.25"/>
    <row r="2" spans="2:28" ht="16" thickBot="1" x14ac:dyDescent="0.25">
      <c r="B2" s="20" t="s">
        <v>5</v>
      </c>
      <c r="C2" s="22" t="s">
        <v>53</v>
      </c>
      <c r="D2" s="22" t="s">
        <v>52</v>
      </c>
      <c r="E2" s="20" t="s">
        <v>3</v>
      </c>
      <c r="F2" s="19" t="s">
        <v>1</v>
      </c>
      <c r="G2" s="21" t="s">
        <v>0</v>
      </c>
      <c r="H2" s="27" t="s">
        <v>101</v>
      </c>
      <c r="I2" s="27" t="s">
        <v>105</v>
      </c>
      <c r="J2" s="27" t="s">
        <v>106</v>
      </c>
      <c r="K2" s="38" t="s">
        <v>112</v>
      </c>
      <c r="L2" s="19" t="s">
        <v>4</v>
      </c>
      <c r="M2" s="20" t="s">
        <v>3</v>
      </c>
      <c r="N2" s="19" t="s">
        <v>1</v>
      </c>
      <c r="O2" s="21" t="s">
        <v>0</v>
      </c>
      <c r="P2" s="27" t="s">
        <v>101</v>
      </c>
      <c r="Q2" s="27" t="s">
        <v>104</v>
      </c>
      <c r="R2" s="27" t="s">
        <v>107</v>
      </c>
      <c r="S2" s="38" t="s">
        <v>116</v>
      </c>
      <c r="T2" s="19" t="s">
        <v>4</v>
      </c>
      <c r="U2" s="20" t="s">
        <v>3</v>
      </c>
      <c r="V2" s="19" t="s">
        <v>1</v>
      </c>
      <c r="W2" s="19" t="s">
        <v>0</v>
      </c>
      <c r="Y2" s="25"/>
      <c r="Z2" s="25"/>
      <c r="AA2" s="25"/>
      <c r="AB2" s="25"/>
    </row>
    <row r="3" spans="2:28" x14ac:dyDescent="0.2">
      <c r="B3" s="15" t="s">
        <v>51</v>
      </c>
      <c r="C3" s="18" t="s">
        <v>59</v>
      </c>
      <c r="D3" s="17" t="s">
        <v>8</v>
      </c>
      <c r="E3" s="15" t="s">
        <v>2</v>
      </c>
      <c r="F3" s="14">
        <v>84.445333333333338</v>
      </c>
      <c r="G3" s="14">
        <v>23.1265</v>
      </c>
      <c r="H3" s="28">
        <f>G3-W3</f>
        <v>8.5234999999999985</v>
      </c>
      <c r="I3" s="28">
        <f>H3-$H$50</f>
        <v>-2.7379351426623764</v>
      </c>
      <c r="J3" s="28">
        <f>2^(-I3)</f>
        <v>6.6711484378392143</v>
      </c>
      <c r="K3" s="28">
        <f>AVERAGE(J3:J10, J22:J25)</f>
        <v>5.1658781925894903</v>
      </c>
      <c r="L3" s="16">
        <v>504369.71341123251</v>
      </c>
      <c r="M3" s="15" t="s">
        <v>7</v>
      </c>
      <c r="N3" s="14">
        <v>88.68</v>
      </c>
      <c r="O3" s="14">
        <v>17.816999999999997</v>
      </c>
      <c r="P3" s="28">
        <f>O3-W3</f>
        <v>3.2139999999999951</v>
      </c>
      <c r="Q3" s="28">
        <f>P3-$P$50</f>
        <v>-2.3925339663187142</v>
      </c>
      <c r="R3" s="28">
        <f>2^-(Q3)</f>
        <v>5.2507880659984965</v>
      </c>
      <c r="S3" s="28">
        <f>AVERAGE(R3:R10, R22:R26,R29)</f>
        <v>1.6203429093111179</v>
      </c>
      <c r="T3" s="16">
        <v>837133.65100352769</v>
      </c>
      <c r="U3" s="15" t="s">
        <v>6</v>
      </c>
      <c r="V3" s="14">
        <v>84.099666666666664</v>
      </c>
      <c r="W3" s="13">
        <v>14.603000000000002</v>
      </c>
      <c r="Y3" s="30"/>
      <c r="Z3" s="25"/>
    </row>
    <row r="4" spans="2:28" x14ac:dyDescent="0.2">
      <c r="B4" s="3" t="s">
        <v>50</v>
      </c>
      <c r="C4" s="1" t="s">
        <v>60</v>
      </c>
      <c r="D4" s="12" t="s">
        <v>8</v>
      </c>
      <c r="E4" s="3" t="s">
        <v>2</v>
      </c>
      <c r="F4" s="5">
        <v>84.61866666666667</v>
      </c>
      <c r="G4" s="5">
        <v>23.651666666666667</v>
      </c>
      <c r="H4" s="28">
        <f>G4-W4</f>
        <v>9.8030000000000008</v>
      </c>
      <c r="I4" s="28">
        <f t="shared" ref="I4:I44" si="0">H4-$H$50</f>
        <v>-1.4584351426623741</v>
      </c>
      <c r="J4" s="28">
        <f t="shared" ref="J4:J44" si="1">2^(-I4)</f>
        <v>2.7481012184145799</v>
      </c>
      <c r="K4" s="28">
        <f>-_xlfn.STDEV.P(J3:J10, J22:J25)</f>
        <v>-5.1221279212382766</v>
      </c>
      <c r="L4" s="11">
        <v>336777.70519868226</v>
      </c>
      <c r="M4" s="3" t="s">
        <v>7</v>
      </c>
      <c r="N4" s="5">
        <v>88.63666666666667</v>
      </c>
      <c r="O4" s="5">
        <v>15.811000000000002</v>
      </c>
      <c r="P4" s="28">
        <f>O4-W4</f>
        <v>1.9623333333333353</v>
      </c>
      <c r="Q4" s="28">
        <f t="shared" ref="Q4:Q45" si="2">P4-$P$50</f>
        <v>-3.644200632985374</v>
      </c>
      <c r="R4" s="28">
        <f t="shared" ref="R4:R45" si="3">2^-(Q4)</f>
        <v>12.5029847292917</v>
      </c>
      <c r="S4" s="28">
        <f>_xlfn.STDEV.P(R3:R10, R22:R26,R29)</f>
        <v>3.3222828836073548</v>
      </c>
      <c r="T4" s="11">
        <v>2066181.173263076</v>
      </c>
      <c r="U4" s="3" t="s">
        <v>6</v>
      </c>
      <c r="V4" s="5">
        <v>84.143000000000001</v>
      </c>
      <c r="W4" s="10">
        <v>13.848666666666666</v>
      </c>
    </row>
    <row r="5" spans="2:28" x14ac:dyDescent="0.2">
      <c r="B5" s="3" t="s">
        <v>49</v>
      </c>
      <c r="C5" s="1" t="s">
        <v>61</v>
      </c>
      <c r="D5" s="12" t="s">
        <v>8</v>
      </c>
      <c r="E5" s="3" t="s">
        <v>2</v>
      </c>
      <c r="F5" s="5"/>
      <c r="G5" s="5"/>
      <c r="H5" s="28"/>
      <c r="I5" s="28"/>
      <c r="J5" s="28"/>
      <c r="K5" s="28">
        <f>MEDIAN(J3:J10, J22:J25)</f>
        <v>3.4896970783014649</v>
      </c>
      <c r="L5" s="11"/>
      <c r="M5" s="3" t="s">
        <v>7</v>
      </c>
      <c r="N5" s="5">
        <v>88.68</v>
      </c>
      <c r="O5" s="5">
        <v>23.425000000000001</v>
      </c>
      <c r="P5" s="28">
        <f t="shared" ref="P5:P10" si="4">O5-W5</f>
        <v>8.2560000000000002</v>
      </c>
      <c r="Q5" s="28">
        <f t="shared" si="2"/>
        <v>2.649466033681291</v>
      </c>
      <c r="R5" s="28">
        <f t="shared" si="3"/>
        <v>0.15937905643765246</v>
      </c>
      <c r="S5" s="28">
        <f>MEDIAN(R3:R10, R22:R26,R29)</f>
        <v>0.21437592598360294</v>
      </c>
      <c r="T5" s="11">
        <v>66968.411880402287</v>
      </c>
      <c r="U5" s="3" t="s">
        <v>6</v>
      </c>
      <c r="V5" s="5">
        <v>84.143000000000001</v>
      </c>
      <c r="W5" s="10">
        <v>15.169</v>
      </c>
    </row>
    <row r="6" spans="2:28" x14ac:dyDescent="0.2">
      <c r="B6" s="3" t="s">
        <v>48</v>
      </c>
      <c r="C6" s="1" t="s">
        <v>62</v>
      </c>
      <c r="D6" s="12" t="s">
        <v>8</v>
      </c>
      <c r="E6" s="3" t="s">
        <v>2</v>
      </c>
      <c r="F6" s="5"/>
      <c r="G6" s="5"/>
      <c r="H6" s="28"/>
      <c r="I6" s="28"/>
      <c r="J6" s="28"/>
      <c r="K6" s="28"/>
      <c r="L6" s="11"/>
      <c r="M6" s="3" t="s">
        <v>7</v>
      </c>
      <c r="N6" s="5">
        <v>88.68</v>
      </c>
      <c r="O6" s="5">
        <v>22.359666666666669</v>
      </c>
      <c r="P6" s="28">
        <f t="shared" si="4"/>
        <v>6.8836666666666684</v>
      </c>
      <c r="Q6" s="28">
        <f t="shared" si="2"/>
        <v>1.2771327003479591</v>
      </c>
      <c r="R6" s="28">
        <f t="shared" si="3"/>
        <v>0.4126147498463052</v>
      </c>
      <c r="S6" s="28"/>
      <c r="T6" s="11">
        <v>108205.46607126159</v>
      </c>
      <c r="U6" s="3" t="s">
        <v>6</v>
      </c>
      <c r="V6" s="5">
        <v>84.143000000000001</v>
      </c>
      <c r="W6" s="10">
        <v>15.476000000000001</v>
      </c>
      <c r="Y6" s="25"/>
    </row>
    <row r="7" spans="2:28" x14ac:dyDescent="0.2">
      <c r="B7" s="3" t="s">
        <v>47</v>
      </c>
      <c r="C7" s="1" t="s">
        <v>63</v>
      </c>
      <c r="D7" s="12" t="s">
        <v>8</v>
      </c>
      <c r="E7" s="3" t="s">
        <v>2</v>
      </c>
      <c r="F7" s="5">
        <v>84.791500000000013</v>
      </c>
      <c r="G7" s="5">
        <v>22.057000000000002</v>
      </c>
      <c r="H7" s="28">
        <f>G7-W7</f>
        <v>9.3326666666666682</v>
      </c>
      <c r="I7" s="28">
        <f t="shared" si="0"/>
        <v>-1.9287684759957067</v>
      </c>
      <c r="J7" s="28">
        <f t="shared" si="1"/>
        <v>3.8073005885600262</v>
      </c>
      <c r="K7" s="28"/>
      <c r="L7" s="11">
        <v>1148053.1644781437</v>
      </c>
      <c r="M7" s="3" t="s">
        <v>7</v>
      </c>
      <c r="N7" s="5">
        <v>88.68</v>
      </c>
      <c r="O7" s="5">
        <v>20.584666666666667</v>
      </c>
      <c r="P7" s="28">
        <f t="shared" si="4"/>
        <v>7.8603333333333332</v>
      </c>
      <c r="Q7" s="28">
        <f t="shared" si="2"/>
        <v>2.2537993670146239</v>
      </c>
      <c r="R7" s="28">
        <f t="shared" si="3"/>
        <v>0.20967120267707196</v>
      </c>
      <c r="S7" s="28"/>
      <c r="T7" s="11">
        <v>240679.55508887378</v>
      </c>
      <c r="U7" s="3" t="s">
        <v>6</v>
      </c>
      <c r="V7" s="5">
        <v>84.186333333333337</v>
      </c>
      <c r="W7" s="10">
        <v>12.724333333333334</v>
      </c>
    </row>
    <row r="8" spans="2:28" x14ac:dyDescent="0.2">
      <c r="B8" s="3" t="s">
        <v>46</v>
      </c>
      <c r="C8" s="1" t="s">
        <v>64</v>
      </c>
      <c r="D8" s="12" t="s">
        <v>8</v>
      </c>
      <c r="E8" s="3" t="s">
        <v>2</v>
      </c>
      <c r="F8" s="5"/>
      <c r="G8" s="5"/>
      <c r="H8" s="28"/>
      <c r="I8" s="28"/>
      <c r="J8" s="28"/>
      <c r="K8" s="28"/>
      <c r="L8" s="11"/>
      <c r="M8" s="3" t="s">
        <v>7</v>
      </c>
      <c r="N8" s="5">
        <v>88.68</v>
      </c>
      <c r="O8" s="5">
        <v>21.132999999999999</v>
      </c>
      <c r="P8" s="28">
        <f t="shared" si="4"/>
        <v>6.3656666666666677</v>
      </c>
      <c r="Q8" s="28">
        <f t="shared" si="2"/>
        <v>0.75913270034795843</v>
      </c>
      <c r="R8" s="28">
        <f t="shared" si="3"/>
        <v>0.59085142393843859</v>
      </c>
      <c r="S8" s="28"/>
      <c r="T8" s="11">
        <v>188011.84012359998</v>
      </c>
      <c r="U8" s="3" t="s">
        <v>6</v>
      </c>
      <c r="V8" s="5">
        <v>84.143000000000001</v>
      </c>
      <c r="W8" s="10">
        <v>14.767333333333331</v>
      </c>
    </row>
    <row r="9" spans="2:28" x14ac:dyDescent="0.2">
      <c r="B9" s="3" t="s">
        <v>45</v>
      </c>
      <c r="C9" s="1" t="s">
        <v>65</v>
      </c>
      <c r="D9" s="12" t="s">
        <v>8</v>
      </c>
      <c r="E9" s="3" t="s">
        <v>2</v>
      </c>
      <c r="F9" s="5">
        <v>85.525666666666666</v>
      </c>
      <c r="G9" s="5">
        <v>24.431666666666668</v>
      </c>
      <c r="H9" s="28">
        <f>G9-W9</f>
        <v>7.2210000000000001</v>
      </c>
      <c r="I9" s="28">
        <f t="shared" si="0"/>
        <v>-4.0404351426623748</v>
      </c>
      <c r="J9" s="28">
        <f t="shared" si="1"/>
        <v>16.454783535511154</v>
      </c>
      <c r="K9" s="28"/>
      <c r="L9" s="11">
        <v>184851.65079213667</v>
      </c>
      <c r="M9" s="3" t="s">
        <v>7</v>
      </c>
      <c r="N9" s="5">
        <v>88.68</v>
      </c>
      <c r="O9" s="5">
        <v>21.464500000000001</v>
      </c>
      <c r="P9" s="28">
        <f t="shared" si="4"/>
        <v>4.2538333333333327</v>
      </c>
      <c r="Q9" s="28">
        <f t="shared" si="2"/>
        <v>-1.3527006329853766</v>
      </c>
      <c r="R9" s="28">
        <f t="shared" si="3"/>
        <v>2.553897515872436</v>
      </c>
      <c r="S9" s="28"/>
      <c r="T9" s="11">
        <v>161936.14634685562</v>
      </c>
      <c r="U9" s="3" t="s">
        <v>6</v>
      </c>
      <c r="V9" s="5">
        <v>84.143000000000001</v>
      </c>
      <c r="W9" s="10">
        <v>17.210666666666668</v>
      </c>
      <c r="Y9" s="25"/>
    </row>
    <row r="10" spans="2:28" x14ac:dyDescent="0.2">
      <c r="B10" s="3" t="s">
        <v>44</v>
      </c>
      <c r="C10" s="1" t="s">
        <v>66</v>
      </c>
      <c r="D10" s="12" t="s">
        <v>8</v>
      </c>
      <c r="E10" s="3" t="s">
        <v>2</v>
      </c>
      <c r="F10" s="5">
        <v>85.448999999999998</v>
      </c>
      <c r="G10" s="5">
        <v>25.365499999999997</v>
      </c>
      <c r="H10" s="28">
        <f>G10-W10</f>
        <v>12.275166666666664</v>
      </c>
      <c r="I10" s="28">
        <f t="shared" si="0"/>
        <v>1.0137315240042888</v>
      </c>
      <c r="J10" s="28">
        <f t="shared" si="1"/>
        <v>0.49526359266706099</v>
      </c>
      <c r="K10" s="28"/>
      <c r="L10" s="11">
        <v>90141.130406739307</v>
      </c>
      <c r="M10" s="3" t="s">
        <v>7</v>
      </c>
      <c r="N10" s="5">
        <v>88.82</v>
      </c>
      <c r="O10" s="5">
        <v>20.887333333333331</v>
      </c>
      <c r="P10" s="28">
        <f t="shared" si="4"/>
        <v>7.796999999999997</v>
      </c>
      <c r="Q10" s="28">
        <f t="shared" si="2"/>
        <v>2.1904660336812878</v>
      </c>
      <c r="R10" s="28">
        <f t="shared" si="3"/>
        <v>0.21908064929013396</v>
      </c>
      <c r="S10" s="28"/>
      <c r="T10" s="11">
        <v>210008.85156743161</v>
      </c>
      <c r="U10" s="3" t="s">
        <v>6</v>
      </c>
      <c r="V10" s="5">
        <v>84.152000000000001</v>
      </c>
      <c r="W10" s="10">
        <v>13.090333333333334</v>
      </c>
    </row>
    <row r="11" spans="2:28" x14ac:dyDescent="0.2">
      <c r="B11" s="3" t="s">
        <v>43</v>
      </c>
      <c r="C11" s="1" t="s">
        <v>67</v>
      </c>
      <c r="D11" s="12" t="s">
        <v>8</v>
      </c>
      <c r="E11" s="3" t="s">
        <v>2</v>
      </c>
      <c r="F11" s="5"/>
      <c r="G11" s="5"/>
      <c r="H11" s="28"/>
      <c r="I11" s="28"/>
      <c r="J11" s="28"/>
      <c r="K11" s="37" t="s">
        <v>113</v>
      </c>
      <c r="L11" s="11"/>
      <c r="M11" s="3" t="s">
        <v>7</v>
      </c>
      <c r="N11" s="5"/>
      <c r="O11" s="5"/>
      <c r="P11" s="28"/>
      <c r="Q11" s="28">
        <f t="shared" si="2"/>
        <v>-5.6065339663187093</v>
      </c>
      <c r="R11" s="28"/>
      <c r="S11" s="37" t="s">
        <v>117</v>
      </c>
      <c r="T11" s="11"/>
      <c r="U11" s="3" t="s">
        <v>6</v>
      </c>
      <c r="V11" s="5">
        <v>84.013000000000005</v>
      </c>
      <c r="W11" s="10">
        <v>22.243000000000002</v>
      </c>
    </row>
    <row r="12" spans="2:28" x14ac:dyDescent="0.2">
      <c r="B12" s="3" t="s">
        <v>42</v>
      </c>
      <c r="C12" s="1" t="s">
        <v>68</v>
      </c>
      <c r="D12" s="12" t="s">
        <v>8</v>
      </c>
      <c r="E12" s="3" t="s">
        <v>2</v>
      </c>
      <c r="F12" s="5">
        <v>85.374500000000012</v>
      </c>
      <c r="G12" s="5">
        <v>27.162500000000001</v>
      </c>
      <c r="H12" s="28">
        <f>G12-W12</f>
        <v>12.499166666666669</v>
      </c>
      <c r="I12" s="28">
        <f t="shared" si="0"/>
        <v>1.2377315240042943</v>
      </c>
      <c r="J12" s="28">
        <f t="shared" si="1"/>
        <v>0.42403888580392446</v>
      </c>
      <c r="K12" s="28">
        <f>AVERAGE(J12:J15,J18:J21,J27)</f>
        <v>5.5457748243311107</v>
      </c>
      <c r="L12" s="11">
        <v>22632.107640471619</v>
      </c>
      <c r="M12" s="3" t="s">
        <v>7</v>
      </c>
      <c r="N12" s="5">
        <v>88.63666666666667</v>
      </c>
      <c r="O12" s="5">
        <v>21.008666666666667</v>
      </c>
      <c r="P12" s="28">
        <f>O12-W12</f>
        <v>6.3453333333333344</v>
      </c>
      <c r="Q12" s="28">
        <f t="shared" si="2"/>
        <v>0.73879936701462512</v>
      </c>
      <c r="R12" s="28">
        <f t="shared" si="3"/>
        <v>0.59923783979600509</v>
      </c>
      <c r="S12" s="28">
        <f>AVERAGE(R11:R21, R27:R28)</f>
        <v>1.6195802985149754</v>
      </c>
      <c r="T12" s="11">
        <v>198840.47869371681</v>
      </c>
      <c r="U12" s="3" t="s">
        <v>6</v>
      </c>
      <c r="V12" s="5">
        <v>84.143000000000001</v>
      </c>
      <c r="W12" s="10">
        <v>14.663333333333332</v>
      </c>
    </row>
    <row r="13" spans="2:28" x14ac:dyDescent="0.2">
      <c r="B13" s="3" t="s">
        <v>41</v>
      </c>
      <c r="C13" s="1" t="s">
        <v>69</v>
      </c>
      <c r="D13" s="12" t="s">
        <v>8</v>
      </c>
      <c r="E13" s="3" t="s">
        <v>2</v>
      </c>
      <c r="F13" s="5">
        <v>85.439333333333352</v>
      </c>
      <c r="G13" s="5">
        <v>23.942999999999998</v>
      </c>
      <c r="H13" s="28">
        <f>G13-W13</f>
        <v>8.2313333333333301</v>
      </c>
      <c r="I13" s="28">
        <f t="shared" si="0"/>
        <v>-3.0301018093290448</v>
      </c>
      <c r="J13" s="28">
        <f t="shared" si="1"/>
        <v>8.1686734392037632</v>
      </c>
      <c r="K13" s="28">
        <f>_xlfn.STDEV.P(J3:J10, J22:J25)</f>
        <v>5.1221279212382766</v>
      </c>
      <c r="L13" s="11">
        <v>269177.03187711729</v>
      </c>
      <c r="M13" s="3" t="s">
        <v>7</v>
      </c>
      <c r="N13" s="5"/>
      <c r="O13" s="5"/>
      <c r="P13" s="28"/>
      <c r="Q13" s="28">
        <f t="shared" si="2"/>
        <v>-5.6065339663187093</v>
      </c>
      <c r="R13" s="28"/>
      <c r="S13" s="28">
        <f>_xlfn.STDEV.P(R11:R21, R27:R28)</f>
        <v>2.4458701957449605</v>
      </c>
      <c r="T13" s="11"/>
      <c r="U13" s="3" t="s">
        <v>6</v>
      </c>
      <c r="V13" s="5">
        <v>84.186333333333337</v>
      </c>
      <c r="W13" s="10">
        <v>15.711666666666668</v>
      </c>
    </row>
    <row r="14" spans="2:28" x14ac:dyDescent="0.2">
      <c r="B14" s="3" t="s">
        <v>40</v>
      </c>
      <c r="C14" s="1" t="s">
        <v>70</v>
      </c>
      <c r="D14" s="12" t="s">
        <v>8</v>
      </c>
      <c r="E14" s="3" t="s">
        <v>2</v>
      </c>
      <c r="F14" s="5">
        <v>84.834333333333333</v>
      </c>
      <c r="G14" s="5">
        <v>25.965666666666664</v>
      </c>
      <c r="H14" s="28">
        <f>G14-W14</f>
        <v>10.508333333333331</v>
      </c>
      <c r="I14" s="28">
        <f t="shared" si="0"/>
        <v>-0.7531018093290438</v>
      </c>
      <c r="J14" s="28">
        <f t="shared" si="1"/>
        <v>1.6854125924371377</v>
      </c>
      <c r="K14" s="28">
        <f>MEDIAN(J3:J10, J22:J25)</f>
        <v>3.4896970783014649</v>
      </c>
      <c r="L14" s="11">
        <v>56815.565454577372</v>
      </c>
      <c r="M14" s="3" t="s">
        <v>7</v>
      </c>
      <c r="N14" s="5">
        <v>88.593333333333348</v>
      </c>
      <c r="O14" s="5">
        <v>21.794</v>
      </c>
      <c r="P14" s="28">
        <f t="shared" ref="P14:P45" si="5">O14-W14</f>
        <v>6.3366666666666678</v>
      </c>
      <c r="Q14" s="28">
        <f t="shared" si="2"/>
        <v>0.73013270034795852</v>
      </c>
      <c r="R14" s="28">
        <f t="shared" si="3"/>
        <v>0.6028484607679746</v>
      </c>
      <c r="S14" s="28">
        <f>MEDIAN(R11:R21, R27:R28)</f>
        <v>0.6028484607679746</v>
      </c>
      <c r="T14" s="11">
        <v>139602.62996174546</v>
      </c>
      <c r="U14" s="3" t="s">
        <v>6</v>
      </c>
      <c r="V14" s="5">
        <v>84.100000000000009</v>
      </c>
      <c r="W14" s="10">
        <v>15.457333333333333</v>
      </c>
    </row>
    <row r="15" spans="2:28" x14ac:dyDescent="0.2">
      <c r="B15" s="3" t="s">
        <v>39</v>
      </c>
      <c r="C15" s="1" t="s">
        <v>71</v>
      </c>
      <c r="D15" s="12" t="s">
        <v>8</v>
      </c>
      <c r="E15" s="3" t="s">
        <v>2</v>
      </c>
      <c r="F15" s="5">
        <v>85.439333333333323</v>
      </c>
      <c r="G15" s="5">
        <v>23.179333333333332</v>
      </c>
      <c r="H15" s="28">
        <f>G15-W15</f>
        <v>7.6016666666666648</v>
      </c>
      <c r="I15" s="28">
        <f t="shared" si="0"/>
        <v>-3.6597684759957101</v>
      </c>
      <c r="J15" s="28">
        <f t="shared" si="1"/>
        <v>12.638632576638106</v>
      </c>
      <c r="K15" s="28"/>
      <c r="L15" s="11">
        <v>484286.83884980489</v>
      </c>
      <c r="M15" s="3" t="s">
        <v>7</v>
      </c>
      <c r="N15" s="5">
        <v>88.81</v>
      </c>
      <c r="O15" s="5">
        <v>23.249666666666666</v>
      </c>
      <c r="P15" s="28">
        <f t="shared" si="5"/>
        <v>7.6719999999999988</v>
      </c>
      <c r="Q15" s="28">
        <f t="shared" si="2"/>
        <v>2.0654660336812896</v>
      </c>
      <c r="R15" s="28">
        <f t="shared" si="3"/>
        <v>0.23890914212821615</v>
      </c>
      <c r="S15" s="28"/>
      <c r="T15" s="11">
        <v>72471.157855561934</v>
      </c>
      <c r="U15" s="3" t="s">
        <v>6</v>
      </c>
      <c r="V15" s="5">
        <v>84.316000000000003</v>
      </c>
      <c r="W15" s="10">
        <v>15.577666666666667</v>
      </c>
    </row>
    <row r="16" spans="2:28" x14ac:dyDescent="0.2">
      <c r="B16" s="3" t="s">
        <v>38</v>
      </c>
      <c r="C16" s="1" t="s">
        <v>72</v>
      </c>
      <c r="D16" s="12" t="s">
        <v>8</v>
      </c>
      <c r="E16" s="3" t="s">
        <v>2</v>
      </c>
      <c r="F16" s="5"/>
      <c r="G16" s="5"/>
      <c r="H16" s="28"/>
      <c r="I16" s="28"/>
      <c r="J16" s="28"/>
      <c r="K16" s="28"/>
      <c r="L16" s="11"/>
      <c r="M16" s="3" t="s">
        <v>7</v>
      </c>
      <c r="N16" s="5">
        <v>88.420500000000004</v>
      </c>
      <c r="O16" s="5">
        <v>24.377499999999998</v>
      </c>
      <c r="P16" s="28">
        <f t="shared" si="5"/>
        <v>3.1021666666666654</v>
      </c>
      <c r="Q16" s="28">
        <f t="shared" si="2"/>
        <v>-2.5043672996520439</v>
      </c>
      <c r="R16" s="28">
        <f t="shared" si="3"/>
        <v>5.6740045190799702</v>
      </c>
      <c r="S16" s="28"/>
      <c r="T16" s="11">
        <v>43607.480975981947</v>
      </c>
      <c r="U16" s="3" t="s">
        <v>6</v>
      </c>
      <c r="V16" s="5">
        <v>84.013000000000005</v>
      </c>
      <c r="W16" s="10">
        <v>21.275333333333332</v>
      </c>
    </row>
    <row r="17" spans="2:23" x14ac:dyDescent="0.2">
      <c r="B17" s="3" t="s">
        <v>37</v>
      </c>
      <c r="C17" s="1" t="s">
        <v>73</v>
      </c>
      <c r="D17" s="12" t="s">
        <v>8</v>
      </c>
      <c r="E17" s="3" t="s">
        <v>2</v>
      </c>
      <c r="F17" s="5"/>
      <c r="G17" s="5"/>
      <c r="H17" s="28"/>
      <c r="I17" s="28"/>
      <c r="J17" s="28"/>
      <c r="K17" s="28"/>
      <c r="L17" s="11"/>
      <c r="M17" s="3" t="s">
        <v>7</v>
      </c>
      <c r="N17" s="5">
        <v>88.55</v>
      </c>
      <c r="O17" s="5">
        <v>23.121333333333336</v>
      </c>
      <c r="P17" s="28">
        <f t="shared" si="5"/>
        <v>6.0753333333333366</v>
      </c>
      <c r="Q17" s="28">
        <f t="shared" si="2"/>
        <v>0.46879936701462732</v>
      </c>
      <c r="R17" s="28">
        <f t="shared" si="3"/>
        <v>0.72256567787452364</v>
      </c>
      <c r="S17" s="28"/>
      <c r="T17" s="11">
        <v>76783.375434937072</v>
      </c>
      <c r="U17" s="3" t="s">
        <v>6</v>
      </c>
      <c r="V17" s="5">
        <v>83.97</v>
      </c>
      <c r="W17" s="10">
        <v>17.045999999999999</v>
      </c>
    </row>
    <row r="18" spans="2:23" x14ac:dyDescent="0.2">
      <c r="B18" s="3" t="s">
        <v>36</v>
      </c>
      <c r="C18" s="1" t="s">
        <v>74</v>
      </c>
      <c r="D18" s="12" t="s">
        <v>8</v>
      </c>
      <c r="E18" s="3" t="s">
        <v>2</v>
      </c>
      <c r="F18" s="5">
        <v>85.309666666666672</v>
      </c>
      <c r="G18" s="5">
        <v>24.542666666666662</v>
      </c>
      <c r="H18" s="28">
        <f t="shared" ref="H18:H25" si="6">G18-W18</f>
        <v>9.4563333333333279</v>
      </c>
      <c r="I18" s="28">
        <f t="shared" si="0"/>
        <v>-1.805101809329047</v>
      </c>
      <c r="J18" s="28">
        <f t="shared" si="1"/>
        <v>3.494538180504172</v>
      </c>
      <c r="K18" s="28"/>
      <c r="L18" s="11">
        <v>169726.37407523734</v>
      </c>
      <c r="M18" s="3" t="s">
        <v>7</v>
      </c>
      <c r="N18" s="5">
        <v>88.55</v>
      </c>
      <c r="O18" s="5">
        <v>23.431666666666668</v>
      </c>
      <c r="P18" s="28">
        <f t="shared" si="5"/>
        <v>8.3453333333333344</v>
      </c>
      <c r="Q18" s="28">
        <f t="shared" si="2"/>
        <v>2.7387993670146251</v>
      </c>
      <c r="R18" s="28">
        <f t="shared" si="3"/>
        <v>0.14980945994900127</v>
      </c>
      <c r="S18" s="28"/>
      <c r="T18" s="11">
        <v>66767.636044255909</v>
      </c>
      <c r="U18" s="3" t="s">
        <v>6</v>
      </c>
      <c r="V18" s="5">
        <v>84.013000000000005</v>
      </c>
      <c r="W18" s="10">
        <v>15.086333333333334</v>
      </c>
    </row>
    <row r="19" spans="2:23" x14ac:dyDescent="0.2">
      <c r="B19" s="3" t="s">
        <v>35</v>
      </c>
      <c r="C19" s="1" t="s">
        <v>75</v>
      </c>
      <c r="D19" s="12" t="s">
        <v>8</v>
      </c>
      <c r="E19" s="3" t="s">
        <v>2</v>
      </c>
      <c r="F19" s="5">
        <v>85.309666666666672</v>
      </c>
      <c r="G19" s="5">
        <v>22.768333333333334</v>
      </c>
      <c r="H19" s="28">
        <f t="shared" si="6"/>
        <v>7.3736666666666686</v>
      </c>
      <c r="I19" s="28">
        <f t="shared" si="0"/>
        <v>-3.8877684759957063</v>
      </c>
      <c r="J19" s="28">
        <f t="shared" si="1"/>
        <v>14.802495150442233</v>
      </c>
      <c r="K19" s="28"/>
      <c r="L19" s="11">
        <v>664318.9891604794</v>
      </c>
      <c r="M19" s="3" t="s">
        <v>7</v>
      </c>
      <c r="N19" s="5">
        <v>88.68</v>
      </c>
      <c r="O19" s="5">
        <v>18.060000000000002</v>
      </c>
      <c r="P19" s="28">
        <f t="shared" si="5"/>
        <v>2.6653333333333364</v>
      </c>
      <c r="Q19" s="28">
        <f t="shared" si="2"/>
        <v>-2.9412006329853728</v>
      </c>
      <c r="R19" s="28">
        <f t="shared" si="3"/>
        <v>7.680502127559274</v>
      </c>
      <c r="S19" s="28"/>
      <c r="T19" s="11">
        <v>750350.19545151864</v>
      </c>
      <c r="U19" s="3" t="s">
        <v>6</v>
      </c>
      <c r="V19" s="5">
        <v>84.099666666666664</v>
      </c>
      <c r="W19" s="10">
        <v>15.394666666666666</v>
      </c>
    </row>
    <row r="20" spans="2:23" x14ac:dyDescent="0.2">
      <c r="B20" s="3" t="s">
        <v>34</v>
      </c>
      <c r="C20" s="1" t="s">
        <v>76</v>
      </c>
      <c r="D20" s="12" t="s">
        <v>8</v>
      </c>
      <c r="E20" s="3" t="s">
        <v>2</v>
      </c>
      <c r="F20" s="5">
        <v>84.985500000000002</v>
      </c>
      <c r="G20" s="5">
        <v>22.696999999999999</v>
      </c>
      <c r="H20" s="28">
        <f t="shared" si="6"/>
        <v>8.5173333333333314</v>
      </c>
      <c r="I20" s="28">
        <f t="shared" si="0"/>
        <v>-2.7441018093290435</v>
      </c>
      <c r="J20" s="28">
        <f t="shared" si="1"/>
        <v>6.6997246752471193</v>
      </c>
      <c r="K20" s="28"/>
      <c r="L20" s="11">
        <v>701781.63673141773</v>
      </c>
      <c r="M20" s="3" t="s">
        <v>7</v>
      </c>
      <c r="N20" s="5">
        <v>88.68</v>
      </c>
      <c r="O20" s="5">
        <v>19.404666666666667</v>
      </c>
      <c r="P20" s="28">
        <f t="shared" si="5"/>
        <v>5.2249999999999996</v>
      </c>
      <c r="Q20" s="28">
        <f t="shared" si="2"/>
        <v>-0.38153396631870962</v>
      </c>
      <c r="R20" s="28">
        <f t="shared" si="3"/>
        <v>1.302726261811245</v>
      </c>
      <c r="S20" s="28"/>
      <c r="T20" s="11">
        <v>409493.67681284633</v>
      </c>
      <c r="U20" s="3" t="s">
        <v>6</v>
      </c>
      <c r="V20" s="5">
        <v>84.099666666666664</v>
      </c>
      <c r="W20" s="10">
        <v>14.179666666666668</v>
      </c>
    </row>
    <row r="21" spans="2:23" x14ac:dyDescent="0.2">
      <c r="B21" s="3" t="s">
        <v>33</v>
      </c>
      <c r="C21" s="1" t="s">
        <v>77</v>
      </c>
      <c r="D21" s="12" t="s">
        <v>8</v>
      </c>
      <c r="E21" s="3" t="s">
        <v>2</v>
      </c>
      <c r="F21" s="5">
        <v>85.785333333333327</v>
      </c>
      <c r="G21" s="5">
        <v>24.597666666666669</v>
      </c>
      <c r="H21" s="28">
        <f t="shared" si="6"/>
        <v>11.507333333333335</v>
      </c>
      <c r="I21" s="28">
        <f t="shared" si="0"/>
        <v>0.2458981906709603</v>
      </c>
      <c r="J21" s="28">
        <f t="shared" si="1"/>
        <v>0.84329061819900208</v>
      </c>
      <c r="K21" s="28"/>
      <c r="L21" s="11">
        <v>162696.92071418307</v>
      </c>
      <c r="M21" s="3" t="s">
        <v>7</v>
      </c>
      <c r="N21" s="5">
        <v>88.809666666666658</v>
      </c>
      <c r="O21" s="5">
        <v>21.330666666666666</v>
      </c>
      <c r="P21" s="28">
        <f t="shared" si="5"/>
        <v>8.2403333333333322</v>
      </c>
      <c r="Q21" s="28">
        <f t="shared" si="2"/>
        <v>2.6337993670146229</v>
      </c>
      <c r="R21" s="28">
        <f t="shared" si="3"/>
        <v>0.16111923381260038</v>
      </c>
      <c r="S21" s="28"/>
      <c r="T21" s="11">
        <v>171997.28834036781</v>
      </c>
      <c r="U21" s="3" t="s">
        <v>6</v>
      </c>
      <c r="V21" s="5">
        <v>84.152000000000001</v>
      </c>
      <c r="W21" s="10">
        <v>13.090333333333334</v>
      </c>
    </row>
    <row r="22" spans="2:23" x14ac:dyDescent="0.2">
      <c r="B22" s="3" t="s">
        <v>32</v>
      </c>
      <c r="C22" s="23" t="s">
        <v>78</v>
      </c>
      <c r="D22" s="12" t="s">
        <v>8</v>
      </c>
      <c r="E22" s="3" t="s">
        <v>2</v>
      </c>
      <c r="F22" s="5">
        <v>85.612333333333325</v>
      </c>
      <c r="G22" s="5">
        <v>21.393666666666672</v>
      </c>
      <c r="H22" s="28">
        <f t="shared" si="6"/>
        <v>7.7803333333333367</v>
      </c>
      <c r="I22" s="28">
        <f t="shared" si="0"/>
        <v>-3.4811018093290382</v>
      </c>
      <c r="J22" s="28">
        <f t="shared" si="1"/>
        <v>11.166474090401838</v>
      </c>
      <c r="K22" s="28"/>
      <c r="L22" s="11">
        <v>1912120.8333336529</v>
      </c>
      <c r="M22" s="3" t="s">
        <v>7</v>
      </c>
      <c r="N22" s="5">
        <v>88.81</v>
      </c>
      <c r="O22" s="5">
        <v>22.477999999999998</v>
      </c>
      <c r="P22" s="28">
        <f t="shared" si="5"/>
        <v>8.8646666666666629</v>
      </c>
      <c r="Q22" s="28">
        <f t="shared" si="2"/>
        <v>3.2581327003479537</v>
      </c>
      <c r="R22" s="28">
        <f t="shared" si="3"/>
        <v>0.10452118559729631</v>
      </c>
      <c r="S22" s="28"/>
      <c r="T22" s="11">
        <v>102589.56775774575</v>
      </c>
      <c r="U22" s="3" t="s">
        <v>6</v>
      </c>
      <c r="V22" s="5">
        <v>84.22966666666666</v>
      </c>
      <c r="W22" s="10">
        <v>13.613333333333335</v>
      </c>
    </row>
    <row r="23" spans="2:23" x14ac:dyDescent="0.2">
      <c r="B23" s="3" t="s">
        <v>31</v>
      </c>
      <c r="C23" s="23" t="s">
        <v>79</v>
      </c>
      <c r="D23" s="12" t="s">
        <v>8</v>
      </c>
      <c r="E23" s="3" t="s">
        <v>2</v>
      </c>
      <c r="F23" s="5">
        <v>85.439333333333323</v>
      </c>
      <c r="G23" s="5">
        <v>26.523666666666667</v>
      </c>
      <c r="H23" s="28">
        <f t="shared" si="6"/>
        <v>10.850333333333335</v>
      </c>
      <c r="I23" s="28">
        <f t="shared" si="0"/>
        <v>-0.41110180932903972</v>
      </c>
      <c r="J23" s="28">
        <f t="shared" si="1"/>
        <v>1.3297009403362394</v>
      </c>
      <c r="K23" s="28"/>
      <c r="L23" s="11">
        <v>36990.937082591146</v>
      </c>
      <c r="M23" s="3" t="s">
        <v>7</v>
      </c>
      <c r="N23" s="5">
        <v>88.723333333333343</v>
      </c>
      <c r="O23" s="5">
        <v>28.332666666666665</v>
      </c>
      <c r="P23" s="28">
        <f t="shared" si="5"/>
        <v>12.659333333333333</v>
      </c>
      <c r="Q23" s="28">
        <f t="shared" si="2"/>
        <v>7.0527993670146234</v>
      </c>
      <c r="R23" s="28">
        <f t="shared" si="3"/>
        <v>7.531748976829027E-3</v>
      </c>
      <c r="S23" s="28"/>
      <c r="T23" s="11">
        <v>7343.9616445339661</v>
      </c>
      <c r="U23" s="3" t="s">
        <v>6</v>
      </c>
      <c r="V23" s="5">
        <v>84.272999999999996</v>
      </c>
      <c r="W23" s="10">
        <v>15.673333333333332</v>
      </c>
    </row>
    <row r="24" spans="2:23" x14ac:dyDescent="0.2">
      <c r="B24" s="3" t="s">
        <v>30</v>
      </c>
      <c r="C24" s="23" t="s">
        <v>80</v>
      </c>
      <c r="D24" s="12" t="s">
        <v>8</v>
      </c>
      <c r="E24" s="3" t="s">
        <v>2</v>
      </c>
      <c r="F24" s="5">
        <v>85.525666666666666</v>
      </c>
      <c r="G24" s="5">
        <v>23.921666666666663</v>
      </c>
      <c r="H24" s="28">
        <f t="shared" si="6"/>
        <v>9.4583333333333304</v>
      </c>
      <c r="I24" s="28">
        <f t="shared" si="0"/>
        <v>-1.8031018093290445</v>
      </c>
      <c r="J24" s="28">
        <f t="shared" si="1"/>
        <v>3.4896970783014649</v>
      </c>
      <c r="K24" s="28"/>
      <c r="L24" s="11">
        <v>273629.76239755249</v>
      </c>
      <c r="M24" s="3" t="s">
        <v>7</v>
      </c>
      <c r="N24" s="5">
        <v>88.852999999999994</v>
      </c>
      <c r="O24" s="5">
        <v>24.134666666666664</v>
      </c>
      <c r="P24" s="28">
        <f t="shared" si="5"/>
        <v>9.6713333333333313</v>
      </c>
      <c r="Q24" s="28">
        <f t="shared" si="2"/>
        <v>4.0647993670146221</v>
      </c>
      <c r="R24" s="28">
        <f t="shared" si="3"/>
        <v>5.9754891776339004E-2</v>
      </c>
      <c r="S24" s="28"/>
      <c r="T24" s="11">
        <v>48647.351385436581</v>
      </c>
      <c r="U24" s="3" t="s">
        <v>6</v>
      </c>
      <c r="V24" s="5">
        <v>84.402000000000001</v>
      </c>
      <c r="W24" s="10">
        <v>14.463333333333333</v>
      </c>
    </row>
    <row r="25" spans="2:23" x14ac:dyDescent="0.2">
      <c r="B25" s="3" t="s">
        <v>29</v>
      </c>
      <c r="C25" s="23" t="s">
        <v>81</v>
      </c>
      <c r="D25" s="12" t="s">
        <v>8</v>
      </c>
      <c r="E25" s="3" t="s">
        <v>2</v>
      </c>
      <c r="F25" s="5">
        <v>85.634</v>
      </c>
      <c r="G25" s="5">
        <v>24.630000000000003</v>
      </c>
      <c r="H25" s="28">
        <f t="shared" si="6"/>
        <v>12.859000000000002</v>
      </c>
      <c r="I25" s="28">
        <f t="shared" si="0"/>
        <v>1.5975648573376269</v>
      </c>
      <c r="J25" s="28">
        <f t="shared" si="1"/>
        <v>0.33043425127383769</v>
      </c>
      <c r="K25" s="28"/>
      <c r="L25" s="11">
        <v>158701.12302999807</v>
      </c>
      <c r="M25" s="3" t="s">
        <v>7</v>
      </c>
      <c r="N25" s="5">
        <v>88.766666666666666</v>
      </c>
      <c r="O25" s="5">
        <v>26.806333333333331</v>
      </c>
      <c r="P25" s="28">
        <f t="shared" si="5"/>
        <v>15.03533333333333</v>
      </c>
      <c r="Q25" s="28">
        <f t="shared" si="2"/>
        <v>9.4287993670146211</v>
      </c>
      <c r="R25" s="28">
        <f t="shared" si="3"/>
        <v>1.4509370392381139E-3</v>
      </c>
      <c r="S25" s="28"/>
      <c r="T25" s="11">
        <v>14604.315280373858</v>
      </c>
      <c r="U25" s="3" t="s">
        <v>6</v>
      </c>
      <c r="V25" s="5">
        <v>84.272999999999996</v>
      </c>
      <c r="W25" s="10">
        <v>11.771000000000001</v>
      </c>
    </row>
    <row r="26" spans="2:23" x14ac:dyDescent="0.2">
      <c r="B26" s="3" t="s">
        <v>28</v>
      </c>
      <c r="C26" s="23" t="s">
        <v>82</v>
      </c>
      <c r="D26" s="12" t="s">
        <v>8</v>
      </c>
      <c r="E26" s="3" t="s">
        <v>2</v>
      </c>
      <c r="F26" s="5"/>
      <c r="G26" s="5"/>
      <c r="H26" s="28"/>
      <c r="I26" s="28">
        <f t="shared" si="0"/>
        <v>-11.261435142662375</v>
      </c>
      <c r="J26" s="28"/>
      <c r="K26" s="28"/>
      <c r="L26" s="11"/>
      <c r="M26" s="3" t="s">
        <v>7</v>
      </c>
      <c r="N26" s="5">
        <v>88.939000000000007</v>
      </c>
      <c r="O26" s="5">
        <v>19.470333333333333</v>
      </c>
      <c r="P26" s="28">
        <f t="shared" si="5"/>
        <v>7.995333333333333</v>
      </c>
      <c r="Q26" s="28">
        <f t="shared" si="2"/>
        <v>2.3887993670146237</v>
      </c>
      <c r="R26" s="28">
        <f t="shared" si="3"/>
        <v>0.19094123925095913</v>
      </c>
      <c r="S26" s="28"/>
      <c r="T26" s="11">
        <v>397560.10808353015</v>
      </c>
      <c r="U26" s="3" t="s">
        <v>6</v>
      </c>
      <c r="V26" s="5">
        <v>84.272999999999996</v>
      </c>
      <c r="W26" s="10">
        <v>11.475</v>
      </c>
    </row>
    <row r="27" spans="2:23" x14ac:dyDescent="0.2">
      <c r="B27" s="3" t="s">
        <v>27</v>
      </c>
      <c r="C27" s="26" t="s">
        <v>83</v>
      </c>
      <c r="D27" s="12" t="s">
        <v>8</v>
      </c>
      <c r="E27" s="3" t="s">
        <v>2</v>
      </c>
      <c r="F27" s="5">
        <v>84.920666666666662</v>
      </c>
      <c r="G27" s="5">
        <v>24.808666666666667</v>
      </c>
      <c r="H27" s="28">
        <f>G27-W27</f>
        <v>11.053333333333335</v>
      </c>
      <c r="I27" s="28">
        <f t="shared" si="0"/>
        <v>-0.20810180932904032</v>
      </c>
      <c r="J27" s="28">
        <f t="shared" si="1"/>
        <v>1.1551673005045437</v>
      </c>
      <c r="K27" s="28"/>
      <c r="L27" s="11">
        <v>138326.48247301753</v>
      </c>
      <c r="M27" s="3" t="s">
        <v>7</v>
      </c>
      <c r="N27" s="5">
        <v>88.745000000000005</v>
      </c>
      <c r="O27" s="5">
        <v>19.977499999999999</v>
      </c>
      <c r="P27" s="28">
        <f t="shared" si="5"/>
        <v>6.2221666666666664</v>
      </c>
      <c r="Q27" s="28">
        <f t="shared" si="2"/>
        <v>0.61563270034795714</v>
      </c>
      <c r="R27" s="28">
        <f t="shared" si="3"/>
        <v>0.65264361100588986</v>
      </c>
      <c r="S27" s="28"/>
      <c r="T27" s="11">
        <v>316374.15629971639</v>
      </c>
      <c r="U27" s="3" t="s">
        <v>6</v>
      </c>
      <c r="V27" s="5">
        <v>84.272999999999996</v>
      </c>
      <c r="W27" s="10">
        <v>13.755333333333333</v>
      </c>
    </row>
    <row r="28" spans="2:23" x14ac:dyDescent="0.2">
      <c r="B28" s="3" t="s">
        <v>26</v>
      </c>
      <c r="C28" s="26" t="s">
        <v>84</v>
      </c>
      <c r="D28" s="12" t="s">
        <v>8</v>
      </c>
      <c r="E28" s="3" t="s">
        <v>2</v>
      </c>
      <c r="F28" s="5"/>
      <c r="G28" s="5"/>
      <c r="H28" s="28"/>
      <c r="I28" s="28"/>
      <c r="J28" s="28"/>
      <c r="K28" s="28"/>
      <c r="L28" s="11"/>
      <c r="M28" s="3" t="s">
        <v>7</v>
      </c>
      <c r="N28" s="5">
        <v>88.81</v>
      </c>
      <c r="O28" s="5">
        <v>23.02933333333333</v>
      </c>
      <c r="P28" s="28">
        <f t="shared" si="5"/>
        <v>10.617333333333331</v>
      </c>
      <c r="Q28" s="28">
        <f t="shared" si="2"/>
        <v>5.0107993670146218</v>
      </c>
      <c r="R28" s="28">
        <f t="shared" si="3"/>
        <v>3.1016949880033957E-2</v>
      </c>
      <c r="S28" s="28"/>
      <c r="T28" s="11">
        <v>80031.765954830684</v>
      </c>
      <c r="U28" s="3" t="s">
        <v>6</v>
      </c>
      <c r="V28" s="5">
        <v>84.272999999999996</v>
      </c>
      <c r="W28" s="10">
        <v>12.411999999999999</v>
      </c>
    </row>
    <row r="29" spans="2:23" x14ac:dyDescent="0.2">
      <c r="B29" s="3" t="s">
        <v>25</v>
      </c>
      <c r="C29" s="23" t="s">
        <v>85</v>
      </c>
      <c r="D29" s="12" t="s">
        <v>8</v>
      </c>
      <c r="E29" s="3" t="s">
        <v>2</v>
      </c>
      <c r="F29" s="5"/>
      <c r="G29" s="5"/>
      <c r="H29" s="28"/>
      <c r="I29" s="28"/>
      <c r="J29" s="28"/>
      <c r="K29" s="28"/>
      <c r="L29" s="11"/>
      <c r="M29" s="3" t="s">
        <v>7</v>
      </c>
      <c r="N29" s="5">
        <v>88.69</v>
      </c>
      <c r="O29" s="5">
        <v>22.3645</v>
      </c>
      <c r="P29" s="28">
        <f t="shared" si="5"/>
        <v>6.8534999999999986</v>
      </c>
      <c r="Q29" s="28">
        <f t="shared" si="2"/>
        <v>1.2469660336812893</v>
      </c>
      <c r="R29" s="28">
        <f t="shared" si="3"/>
        <v>0.42133333436275205</v>
      </c>
      <c r="S29" s="28"/>
      <c r="T29" s="11">
        <v>107970.17368598295</v>
      </c>
      <c r="U29" s="3" t="s">
        <v>6</v>
      </c>
      <c r="V29" s="5">
        <v>84.152000000000001</v>
      </c>
      <c r="W29" s="10">
        <v>15.511000000000001</v>
      </c>
    </row>
    <row r="30" spans="2:23" x14ac:dyDescent="0.2">
      <c r="B30" s="3" t="s">
        <v>24</v>
      </c>
      <c r="C30" s="23" t="s">
        <v>86</v>
      </c>
      <c r="D30" s="12" t="s">
        <v>8</v>
      </c>
      <c r="E30" s="3" t="s">
        <v>2</v>
      </c>
      <c r="F30" s="5">
        <v>85.319333333333333</v>
      </c>
      <c r="G30" s="5">
        <v>22.276</v>
      </c>
      <c r="H30" s="28">
        <f t="shared" ref="H30:H37" si="7">G30-W30</f>
        <v>7.8196666666666665</v>
      </c>
      <c r="I30" s="28">
        <f t="shared" si="0"/>
        <v>-3.4417684759957083</v>
      </c>
      <c r="J30" s="28">
        <f t="shared" si="1"/>
        <v>10.866146335006762</v>
      </c>
      <c r="K30" s="37" t="s">
        <v>114</v>
      </c>
      <c r="L30" s="11">
        <v>970098.87288886926</v>
      </c>
      <c r="M30" s="3" t="s">
        <v>7</v>
      </c>
      <c r="N30" s="5">
        <v>88.819666666666663</v>
      </c>
      <c r="O30" s="5">
        <v>23.173666666666666</v>
      </c>
      <c r="P30" s="28">
        <f t="shared" si="5"/>
        <v>8.7173333333333325</v>
      </c>
      <c r="Q30" s="28">
        <f t="shared" si="2"/>
        <v>3.1107993670146232</v>
      </c>
      <c r="R30" s="28">
        <f t="shared" si="3"/>
        <v>0.11575935013966107</v>
      </c>
      <c r="S30" s="37" t="s">
        <v>118</v>
      </c>
      <c r="T30" s="11">
        <v>74994.739343134657</v>
      </c>
      <c r="U30" s="3" t="s">
        <v>6</v>
      </c>
      <c r="V30" s="5">
        <v>84.454666666666654</v>
      </c>
      <c r="W30" s="10">
        <v>14.456333333333333</v>
      </c>
    </row>
    <row r="31" spans="2:23" x14ac:dyDescent="0.2">
      <c r="B31" s="3" t="s">
        <v>23</v>
      </c>
      <c r="C31" s="23" t="s">
        <v>87</v>
      </c>
      <c r="D31" s="12" t="s">
        <v>8</v>
      </c>
      <c r="E31" s="3" t="s">
        <v>2</v>
      </c>
      <c r="F31" s="5">
        <v>85.233000000000004</v>
      </c>
      <c r="G31" s="5">
        <v>20.218</v>
      </c>
      <c r="H31" s="28">
        <f t="shared" si="7"/>
        <v>6.4996666666666663</v>
      </c>
      <c r="I31" s="28">
        <f t="shared" si="0"/>
        <v>-4.7617684759957086</v>
      </c>
      <c r="J31" s="28">
        <f t="shared" si="1"/>
        <v>27.129084837648467</v>
      </c>
      <c r="K31" s="28">
        <f>AVERAGE(J30:J37)</f>
        <v>8.017366496549938</v>
      </c>
      <c r="L31" s="11">
        <v>4722674.3498047991</v>
      </c>
      <c r="M31" s="3" t="s">
        <v>7</v>
      </c>
      <c r="N31" s="5">
        <v>88.69</v>
      </c>
      <c r="O31" s="5">
        <v>19.915000000000003</v>
      </c>
      <c r="P31" s="28">
        <f t="shared" si="5"/>
        <v>6.196666666666669</v>
      </c>
      <c r="Q31" s="28">
        <f t="shared" si="2"/>
        <v>0.59013270034795973</v>
      </c>
      <c r="R31" s="28">
        <f t="shared" si="3"/>
        <v>0.66428180301857087</v>
      </c>
      <c r="S31" s="28">
        <f>AVERAGE(R30:R37)</f>
        <v>0.14915188503224619</v>
      </c>
      <c r="T31" s="11">
        <v>325406.33236699965</v>
      </c>
      <c r="U31" s="3" t="s">
        <v>6</v>
      </c>
      <c r="V31" s="5">
        <v>84.108999999999995</v>
      </c>
      <c r="W31" s="10">
        <v>13.718333333333334</v>
      </c>
    </row>
    <row r="32" spans="2:23" x14ac:dyDescent="0.2">
      <c r="B32" s="3" t="s">
        <v>22</v>
      </c>
      <c r="C32" s="23" t="s">
        <v>88</v>
      </c>
      <c r="D32" s="12" t="s">
        <v>8</v>
      </c>
      <c r="E32" s="3" t="s">
        <v>2</v>
      </c>
      <c r="F32" s="5">
        <v>85.362666666666655</v>
      </c>
      <c r="G32" s="5">
        <v>23.312333333333331</v>
      </c>
      <c r="H32" s="28">
        <f t="shared" si="7"/>
        <v>9.7883333333333304</v>
      </c>
      <c r="I32" s="28">
        <f t="shared" si="0"/>
        <v>-1.4731018093290444</v>
      </c>
      <c r="J32" s="28">
        <f t="shared" si="1"/>
        <v>2.7761813430417606</v>
      </c>
      <c r="K32" s="28">
        <f>_xlfn.STDEV.P(J30:J37)</f>
        <v>8.454096964597964</v>
      </c>
      <c r="L32" s="11">
        <v>437200.51682398346</v>
      </c>
      <c r="M32" s="3" t="s">
        <v>7</v>
      </c>
      <c r="N32" s="5">
        <v>88.69</v>
      </c>
      <c r="O32" s="5">
        <v>21.533333333333331</v>
      </c>
      <c r="P32" s="28">
        <f t="shared" si="5"/>
        <v>8.0093333333333305</v>
      </c>
      <c r="Q32" s="28">
        <f t="shared" si="2"/>
        <v>2.4027993670146213</v>
      </c>
      <c r="R32" s="28">
        <f t="shared" si="3"/>
        <v>0.18909729525024596</v>
      </c>
      <c r="S32" s="28">
        <f>_xlfn.STDEV.P(R30:R37)</f>
        <v>0.20352448102615789</v>
      </c>
      <c r="T32" s="11">
        <v>156992.89569964792</v>
      </c>
      <c r="U32" s="3" t="s">
        <v>6</v>
      </c>
      <c r="V32" s="5">
        <v>84.108999999999995</v>
      </c>
      <c r="W32" s="10">
        <v>13.524000000000001</v>
      </c>
    </row>
    <row r="33" spans="2:23" x14ac:dyDescent="0.2">
      <c r="B33" s="3" t="s">
        <v>21</v>
      </c>
      <c r="C33" s="23" t="s">
        <v>89</v>
      </c>
      <c r="D33" s="12" t="s">
        <v>8</v>
      </c>
      <c r="E33" s="3" t="s">
        <v>2</v>
      </c>
      <c r="F33" s="5">
        <v>85.492000000000004</v>
      </c>
      <c r="G33" s="5">
        <v>24.562999999999999</v>
      </c>
      <c r="H33" s="28">
        <f t="shared" si="7"/>
        <v>10.523999999999999</v>
      </c>
      <c r="I33" s="28">
        <f t="shared" si="0"/>
        <v>-0.73743514266237575</v>
      </c>
      <c r="J33" s="28">
        <f t="shared" si="1"/>
        <v>1.6672091986435527</v>
      </c>
      <c r="K33" s="28">
        <f>MEDIAN(J30:J37)</f>
        <v>4.9346870239715699</v>
      </c>
      <c r="L33" s="11">
        <v>167092.90133347586</v>
      </c>
      <c r="M33" s="3" t="s">
        <v>7</v>
      </c>
      <c r="N33" s="5">
        <v>88.776666666666657</v>
      </c>
      <c r="O33" s="5">
        <v>24.869</v>
      </c>
      <c r="P33" s="28">
        <f t="shared" si="5"/>
        <v>10.83</v>
      </c>
      <c r="Q33" s="28">
        <f t="shared" si="2"/>
        <v>5.2234660336812908</v>
      </c>
      <c r="R33" s="28">
        <f t="shared" si="3"/>
        <v>2.6765788539026749E-2</v>
      </c>
      <c r="S33" s="28">
        <f>MEDIAN(R30:R37)</f>
        <v>9.4204659509317668E-2</v>
      </c>
      <c r="T33" s="11">
        <v>34948.102436210429</v>
      </c>
      <c r="U33" s="3" t="s">
        <v>6</v>
      </c>
      <c r="V33" s="5">
        <v>84.238666666666674</v>
      </c>
      <c r="W33" s="10">
        <v>14.039</v>
      </c>
    </row>
    <row r="34" spans="2:23" x14ac:dyDescent="0.2">
      <c r="B34" s="3" t="s">
        <v>20</v>
      </c>
      <c r="C34" s="23" t="s">
        <v>90</v>
      </c>
      <c r="D34" s="12" t="s">
        <v>8</v>
      </c>
      <c r="E34" s="3" t="s">
        <v>2</v>
      </c>
      <c r="F34" s="5">
        <v>85.448999999999998</v>
      </c>
      <c r="G34" s="5">
        <v>24.119</v>
      </c>
      <c r="H34" s="28">
        <f t="shared" si="7"/>
        <v>11.369</v>
      </c>
      <c r="I34" s="28">
        <f t="shared" si="0"/>
        <v>0.10756485733762489</v>
      </c>
      <c r="J34" s="28">
        <f t="shared" si="1"/>
        <v>0.92815338193972741</v>
      </c>
      <c r="K34" s="28"/>
      <c r="L34" s="11">
        <v>235100.74210759893</v>
      </c>
      <c r="M34" s="3" t="s">
        <v>7</v>
      </c>
      <c r="N34" s="5">
        <v>88.733333333333334</v>
      </c>
      <c r="O34" s="5">
        <v>27.579666666666668</v>
      </c>
      <c r="P34" s="28">
        <f t="shared" si="5"/>
        <v>14.829666666666668</v>
      </c>
      <c r="Q34" s="28">
        <f t="shared" si="2"/>
        <v>9.2231327003479588</v>
      </c>
      <c r="R34" s="28">
        <f t="shared" si="3"/>
        <v>1.6732483414873026E-3</v>
      </c>
      <c r="S34" s="28"/>
      <c r="T34" s="11">
        <v>10309.015675577522</v>
      </c>
      <c r="U34" s="3" t="s">
        <v>6</v>
      </c>
      <c r="V34" s="5">
        <v>84.325333333333333</v>
      </c>
      <c r="W34" s="10">
        <v>12.75</v>
      </c>
    </row>
    <row r="35" spans="2:23" x14ac:dyDescent="0.2">
      <c r="B35" s="3" t="s">
        <v>19</v>
      </c>
      <c r="C35" s="23" t="s">
        <v>91</v>
      </c>
      <c r="D35" s="12" t="s">
        <v>8</v>
      </c>
      <c r="E35" s="3" t="s">
        <v>2</v>
      </c>
      <c r="F35" s="5">
        <v>85.751666666666665</v>
      </c>
      <c r="G35" s="5">
        <v>23.178000000000001</v>
      </c>
      <c r="H35" s="28">
        <f t="shared" si="7"/>
        <v>8.4350000000000005</v>
      </c>
      <c r="I35" s="28">
        <f t="shared" si="0"/>
        <v>-2.8264351426623744</v>
      </c>
      <c r="J35" s="28">
        <f t="shared" si="1"/>
        <v>7.0931927049013783</v>
      </c>
      <c r="K35" s="28"/>
      <c r="L35" s="11">
        <v>484783.68993701215</v>
      </c>
      <c r="M35" s="3" t="s">
        <v>7</v>
      </c>
      <c r="N35" s="5">
        <v>88.754999999999995</v>
      </c>
      <c r="O35" s="5">
        <v>23.991999999999997</v>
      </c>
      <c r="P35" s="28">
        <f t="shared" si="5"/>
        <v>9.248999999999997</v>
      </c>
      <c r="Q35" s="28">
        <f t="shared" si="2"/>
        <v>3.6424660336812877</v>
      </c>
      <c r="R35" s="28">
        <f t="shared" si="3"/>
        <v>8.0077123773738962E-2</v>
      </c>
      <c r="S35" s="28"/>
      <c r="T35" s="11">
        <v>51875.799137348062</v>
      </c>
      <c r="U35" s="3" t="s">
        <v>6</v>
      </c>
      <c r="V35" s="5">
        <v>84.238666666666674</v>
      </c>
      <c r="W35" s="10">
        <v>14.743</v>
      </c>
    </row>
    <row r="36" spans="2:23" x14ac:dyDescent="0.2">
      <c r="B36" s="3" t="s">
        <v>18</v>
      </c>
      <c r="C36" s="23" t="s">
        <v>92</v>
      </c>
      <c r="D36" s="12" t="s">
        <v>8</v>
      </c>
      <c r="E36" s="3" t="s">
        <v>2</v>
      </c>
      <c r="F36" s="5">
        <v>85.319333333333347</v>
      </c>
      <c r="G36" s="5">
        <v>20.16</v>
      </c>
      <c r="H36" s="28">
        <f t="shared" si="7"/>
        <v>7.5573333333333341</v>
      </c>
      <c r="I36" s="28">
        <f t="shared" si="0"/>
        <v>-3.7041018093290408</v>
      </c>
      <c r="J36" s="28">
        <f t="shared" si="1"/>
        <v>13.033040703358532</v>
      </c>
      <c r="K36" s="28"/>
      <c r="L36" s="11">
        <v>4938101.3592872778</v>
      </c>
      <c r="M36" s="3" t="s">
        <v>7</v>
      </c>
      <c r="N36" s="5">
        <v>88.69</v>
      </c>
      <c r="O36" s="5">
        <v>21.415666666666667</v>
      </c>
      <c r="P36" s="28">
        <f t="shared" si="5"/>
        <v>8.8130000000000006</v>
      </c>
      <c r="Q36" s="28">
        <f t="shared" si="2"/>
        <v>3.2064660336812913</v>
      </c>
      <c r="R36" s="28">
        <f t="shared" si="3"/>
        <v>0.10833219524489637</v>
      </c>
      <c r="S36" s="28"/>
      <c r="T36" s="11">
        <v>165537.19809579637</v>
      </c>
      <c r="U36" s="3" t="s">
        <v>6</v>
      </c>
      <c r="V36" s="5">
        <v>84.281999999999996</v>
      </c>
      <c r="W36" s="10">
        <v>12.602666666666666</v>
      </c>
    </row>
    <row r="37" spans="2:23" x14ac:dyDescent="0.2">
      <c r="B37" s="3" t="s">
        <v>17</v>
      </c>
      <c r="C37" s="23" t="s">
        <v>93</v>
      </c>
      <c r="D37" s="12" t="s">
        <v>8</v>
      </c>
      <c r="E37" s="3" t="s">
        <v>2</v>
      </c>
      <c r="F37" s="5">
        <v>85.578666666666663</v>
      </c>
      <c r="G37" s="5">
        <v>25.602333333333331</v>
      </c>
      <c r="H37" s="28">
        <f t="shared" si="7"/>
        <v>11.891999999999998</v>
      </c>
      <c r="I37" s="28">
        <f t="shared" si="0"/>
        <v>0.6305648573376228</v>
      </c>
      <c r="J37" s="28">
        <f t="shared" si="1"/>
        <v>0.64592346785932275</v>
      </c>
      <c r="K37" s="28"/>
      <c r="L37" s="11">
        <v>75131.259025246429</v>
      </c>
      <c r="M37" s="3" t="s">
        <v>7</v>
      </c>
      <c r="N37" s="5">
        <v>88.754999999999995</v>
      </c>
      <c r="O37" s="5">
        <v>26.429000000000002</v>
      </c>
      <c r="P37" s="28">
        <f t="shared" si="5"/>
        <v>12.718666666666669</v>
      </c>
      <c r="Q37" s="28">
        <f t="shared" si="2"/>
        <v>7.11213270034796</v>
      </c>
      <c r="R37" s="28">
        <f t="shared" si="3"/>
        <v>7.2282759503421246E-3</v>
      </c>
      <c r="S37" s="28"/>
      <c r="T37" s="11">
        <v>17309.622635922235</v>
      </c>
      <c r="U37" s="3" t="s">
        <v>6</v>
      </c>
      <c r="V37" s="5">
        <v>84.281999999999996</v>
      </c>
      <c r="W37" s="10">
        <v>13.710333333333333</v>
      </c>
    </row>
    <row r="38" spans="2:23" x14ac:dyDescent="0.2">
      <c r="B38" s="3" t="s">
        <v>16</v>
      </c>
      <c r="C38" s="23" t="s">
        <v>94</v>
      </c>
      <c r="D38" s="12" t="s">
        <v>8</v>
      </c>
      <c r="E38" s="3" t="s">
        <v>2</v>
      </c>
      <c r="F38" s="5"/>
      <c r="G38" s="5"/>
      <c r="H38" s="28"/>
      <c r="I38" s="28"/>
      <c r="J38" s="28"/>
      <c r="K38" s="37" t="s">
        <v>115</v>
      </c>
      <c r="L38" s="11"/>
      <c r="M38" s="3" t="s">
        <v>7</v>
      </c>
      <c r="N38" s="5">
        <v>88.733333333333334</v>
      </c>
      <c r="O38" s="5">
        <v>19.989333333333331</v>
      </c>
      <c r="P38" s="28">
        <f t="shared" si="5"/>
        <v>2.3563333333333318</v>
      </c>
      <c r="Q38" s="28">
        <f t="shared" si="2"/>
        <v>-3.2502006329853774</v>
      </c>
      <c r="R38" s="28">
        <f t="shared" si="3"/>
        <v>9.5149800590533768</v>
      </c>
      <c r="S38" s="37" t="s">
        <v>119</v>
      </c>
      <c r="T38" s="11">
        <v>314692.50537096953</v>
      </c>
      <c r="U38" s="3" t="s">
        <v>6</v>
      </c>
      <c r="V38" s="5">
        <v>84.152000000000001</v>
      </c>
      <c r="W38" s="10">
        <v>17.632999999999999</v>
      </c>
    </row>
    <row r="39" spans="2:23" x14ac:dyDescent="0.2">
      <c r="B39" s="3" t="s">
        <v>15</v>
      </c>
      <c r="C39" s="23" t="s">
        <v>95</v>
      </c>
      <c r="D39" s="12" t="s">
        <v>8</v>
      </c>
      <c r="E39" s="3" t="s">
        <v>2</v>
      </c>
      <c r="F39" s="5">
        <v>84.995000000000005</v>
      </c>
      <c r="G39" s="5">
        <v>23.195500000000003</v>
      </c>
      <c r="H39" s="28">
        <f t="shared" ref="H39:H44" si="8">G39-W39</f>
        <v>8.4631666666666678</v>
      </c>
      <c r="I39" s="28">
        <f t="shared" si="0"/>
        <v>-2.798268475995707</v>
      </c>
      <c r="J39" s="28">
        <f>2^(-I39)</f>
        <v>6.9560508352887496</v>
      </c>
      <c r="K39" s="28">
        <f>AVERAGE(J39:J44)</f>
        <v>2.5328484663153192</v>
      </c>
      <c r="L39" s="11">
        <v>478302.88452367869</v>
      </c>
      <c r="M39" s="3" t="s">
        <v>7</v>
      </c>
      <c r="N39" s="5">
        <v>88.56</v>
      </c>
      <c r="O39" s="5">
        <v>19.303999999999998</v>
      </c>
      <c r="P39" s="28">
        <f t="shared" si="5"/>
        <v>4.5716666666666637</v>
      </c>
      <c r="Q39" s="28">
        <f t="shared" si="2"/>
        <v>-1.0348672996520456</v>
      </c>
      <c r="R39" s="28">
        <f t="shared" si="3"/>
        <v>2.0489251754734981</v>
      </c>
      <c r="S39" s="28">
        <f>AVERAGE(R38:R45)</f>
        <v>2.9838199046365288</v>
      </c>
      <c r="T39" s="11">
        <v>428486.95040805021</v>
      </c>
      <c r="U39" s="3" t="s">
        <v>6</v>
      </c>
      <c r="V39" s="5">
        <v>84.238666666666674</v>
      </c>
      <c r="W39" s="10">
        <v>14.732333333333335</v>
      </c>
    </row>
    <row r="40" spans="2:23" x14ac:dyDescent="0.2">
      <c r="B40" s="3" t="s">
        <v>14</v>
      </c>
      <c r="C40" s="23" t="s">
        <v>96</v>
      </c>
      <c r="D40" s="12" t="s">
        <v>8</v>
      </c>
      <c r="E40" s="3" t="s">
        <v>2</v>
      </c>
      <c r="F40" s="5">
        <v>85.384500000000003</v>
      </c>
      <c r="G40" s="5">
        <v>25.256</v>
      </c>
      <c r="H40" s="28">
        <f t="shared" si="8"/>
        <v>10.414000000000001</v>
      </c>
      <c r="I40" s="28">
        <f t="shared" si="0"/>
        <v>-0.84743514266237341</v>
      </c>
      <c r="J40" s="28">
        <f t="shared" si="1"/>
        <v>1.7992992433360375</v>
      </c>
      <c r="K40" s="28">
        <f>_xlfn.STDEV.P(J39:J44)</f>
        <v>2.755131149456282</v>
      </c>
      <c r="L40" s="11">
        <v>98060.928253511476</v>
      </c>
      <c r="M40" s="3" t="s">
        <v>7</v>
      </c>
      <c r="N40" s="5">
        <v>88.603333333333339</v>
      </c>
      <c r="O40" s="5">
        <v>23.774000000000001</v>
      </c>
      <c r="P40" s="28">
        <f t="shared" si="5"/>
        <v>8.9320000000000022</v>
      </c>
      <c r="Q40" s="28">
        <f t="shared" si="2"/>
        <v>3.3254660336812929</v>
      </c>
      <c r="R40" s="28">
        <f t="shared" si="3"/>
        <v>9.9755069216134098E-2</v>
      </c>
      <c r="S40" s="28">
        <f>_xlfn.STDEV.P(R38:R45)</f>
        <v>3.5212513423340335</v>
      </c>
      <c r="T40" s="11">
        <v>57227.608837585351</v>
      </c>
      <c r="U40" s="3" t="s">
        <v>6</v>
      </c>
      <c r="V40" s="5">
        <v>84.108999999999995</v>
      </c>
      <c r="W40" s="10">
        <v>14.841999999999999</v>
      </c>
    </row>
    <row r="41" spans="2:23" x14ac:dyDescent="0.2">
      <c r="B41" s="3" t="s">
        <v>13</v>
      </c>
      <c r="C41" s="23" t="s">
        <v>97</v>
      </c>
      <c r="D41" s="12" t="s">
        <v>8</v>
      </c>
      <c r="E41" s="3" t="s">
        <v>2</v>
      </c>
      <c r="F41" s="5">
        <v>85.772999999999996</v>
      </c>
      <c r="G41" s="5">
        <v>27.816499999999998</v>
      </c>
      <c r="H41" s="28">
        <f t="shared" si="8"/>
        <v>13.010166666666665</v>
      </c>
      <c r="I41" s="28">
        <f t="shared" si="0"/>
        <v>1.74873152400429</v>
      </c>
      <c r="J41" s="28">
        <f t="shared" si="1"/>
        <v>0.297563293483461</v>
      </c>
      <c r="K41" s="28">
        <f>MEDIAN(J39:J44)</f>
        <v>1.1231633178251361</v>
      </c>
      <c r="L41" s="11">
        <v>13686.392796612226</v>
      </c>
      <c r="M41" s="3" t="s">
        <v>7</v>
      </c>
      <c r="N41" s="5">
        <v>88.625</v>
      </c>
      <c r="O41" s="5">
        <v>27.271000000000001</v>
      </c>
      <c r="P41" s="28">
        <f t="shared" si="5"/>
        <v>12.464666666666668</v>
      </c>
      <c r="Q41" s="28">
        <f t="shared" si="2"/>
        <v>6.8581327003479586</v>
      </c>
      <c r="R41" s="28">
        <f t="shared" si="3"/>
        <v>8.6197832024371198E-3</v>
      </c>
      <c r="S41" s="28">
        <f>MEDIAN(R38:R45)</f>
        <v>1.3997845538319478</v>
      </c>
      <c r="T41" s="11">
        <v>11846.563863318612</v>
      </c>
      <c r="U41" s="3" t="s">
        <v>6</v>
      </c>
      <c r="V41" s="5">
        <v>84.022999999999996</v>
      </c>
      <c r="W41" s="10">
        <v>14.806333333333333</v>
      </c>
    </row>
    <row r="42" spans="2:23" x14ac:dyDescent="0.2">
      <c r="B42" s="3" t="s">
        <v>12</v>
      </c>
      <c r="C42" s="23" t="s">
        <v>98</v>
      </c>
      <c r="D42" s="12" t="s">
        <v>8</v>
      </c>
      <c r="E42" s="3" t="s">
        <v>2</v>
      </c>
      <c r="F42" s="5">
        <v>84.930333333333337</v>
      </c>
      <c r="G42" s="5">
        <v>25.028666666666666</v>
      </c>
      <c r="H42" s="28">
        <f t="shared" si="8"/>
        <v>8.7586666666666666</v>
      </c>
      <c r="I42" s="28">
        <f t="shared" si="0"/>
        <v>-2.5027684759957083</v>
      </c>
      <c r="J42" s="28">
        <f t="shared" si="1"/>
        <v>5.6677199561526628</v>
      </c>
      <c r="K42" s="28"/>
      <c r="L42" s="11">
        <v>116795.2910713639</v>
      </c>
      <c r="M42" s="3" t="s">
        <v>7</v>
      </c>
      <c r="N42" s="5">
        <v>88.516999999999996</v>
      </c>
      <c r="O42" s="5">
        <v>18.891666666666666</v>
      </c>
      <c r="P42" s="28">
        <f t="shared" si="5"/>
        <v>2.6216666666666661</v>
      </c>
      <c r="Q42" s="28">
        <f t="shared" si="2"/>
        <v>-2.9848672996520431</v>
      </c>
      <c r="R42" s="28">
        <f t="shared" si="3"/>
        <v>7.9165250489542487</v>
      </c>
      <c r="S42" s="28"/>
      <c r="T42" s="11">
        <v>515929.07134767441</v>
      </c>
      <c r="U42" s="3" t="s">
        <v>6</v>
      </c>
      <c r="V42" s="5">
        <v>84.022999999999996</v>
      </c>
      <c r="W42" s="10">
        <v>16.27</v>
      </c>
    </row>
    <row r="43" spans="2:23" x14ac:dyDescent="0.2">
      <c r="B43" s="3" t="s">
        <v>11</v>
      </c>
      <c r="C43" s="23" t="s">
        <v>99</v>
      </c>
      <c r="D43" s="12" t="s">
        <v>8</v>
      </c>
      <c r="E43" s="3" t="s">
        <v>2</v>
      </c>
      <c r="F43" s="5">
        <v>85.189333333333337</v>
      </c>
      <c r="G43" s="5">
        <v>26.606333333333328</v>
      </c>
      <c r="H43" s="28">
        <f t="shared" si="8"/>
        <v>12.422999999999996</v>
      </c>
      <c r="I43" s="28">
        <f t="shared" si="0"/>
        <v>1.1615648573376216</v>
      </c>
      <c r="J43" s="28">
        <f t="shared" si="1"/>
        <v>0.44702739231423488</v>
      </c>
      <c r="K43" s="28"/>
      <c r="L43" s="11">
        <v>34712.402000490598</v>
      </c>
      <c r="M43" s="3" t="s">
        <v>7</v>
      </c>
      <c r="N43" s="5">
        <v>88.56</v>
      </c>
      <c r="O43" s="5">
        <v>20.203666666666667</v>
      </c>
      <c r="P43" s="28">
        <f t="shared" si="5"/>
        <v>6.0203333333333351</v>
      </c>
      <c r="Q43" s="28">
        <f t="shared" si="2"/>
        <v>0.41379936701462583</v>
      </c>
      <c r="R43" s="28">
        <f t="shared" si="3"/>
        <v>0.75064393219039749</v>
      </c>
      <c r="S43" s="28"/>
      <c r="T43" s="11">
        <v>285734.57836092927</v>
      </c>
      <c r="U43" s="3" t="s">
        <v>6</v>
      </c>
      <c r="V43" s="5">
        <v>84.152000000000001</v>
      </c>
      <c r="W43" s="10">
        <v>14.183333333333332</v>
      </c>
    </row>
    <row r="44" spans="2:23" x14ac:dyDescent="0.2">
      <c r="B44" s="3" t="s">
        <v>10</v>
      </c>
      <c r="C44" s="23" t="s">
        <v>121</v>
      </c>
      <c r="D44" s="12" t="s">
        <v>8</v>
      </c>
      <c r="E44" s="3" t="s">
        <v>2</v>
      </c>
      <c r="F44" s="5">
        <v>85.362333333333325</v>
      </c>
      <c r="G44" s="5">
        <v>32.385666666666673</v>
      </c>
      <c r="H44" s="28">
        <f t="shared" si="8"/>
        <v>16.348000000000006</v>
      </c>
      <c r="I44" s="28">
        <f t="shared" si="0"/>
        <v>5.0865648573376312</v>
      </c>
      <c r="J44" s="28">
        <f t="shared" si="1"/>
        <v>2.9430077316769256E-2</v>
      </c>
      <c r="K44" s="28"/>
      <c r="L44" s="11">
        <v>407.55603957496317</v>
      </c>
      <c r="M44" s="3" t="s">
        <v>7</v>
      </c>
      <c r="N44" s="5">
        <v>88.646666666666661</v>
      </c>
      <c r="O44" s="5">
        <v>29.652333333333331</v>
      </c>
      <c r="P44" s="28">
        <f t="shared" si="5"/>
        <v>13.614666666666665</v>
      </c>
      <c r="Q44" s="28">
        <f t="shared" si="2"/>
        <v>8.0081327003479554</v>
      </c>
      <c r="R44" s="28">
        <f t="shared" si="3"/>
        <v>3.8842917994007667E-3</v>
      </c>
      <c r="S44" s="28"/>
      <c r="T44" s="11">
        <v>4053.2519471010087</v>
      </c>
      <c r="U44" s="3" t="s">
        <v>6</v>
      </c>
      <c r="V44" s="5">
        <v>84.022999999999996</v>
      </c>
      <c r="W44" s="10">
        <v>16.037666666666667</v>
      </c>
    </row>
    <row r="45" spans="2:23" ht="16" thickBot="1" x14ac:dyDescent="0.25">
      <c r="B45" s="4" t="s">
        <v>9</v>
      </c>
      <c r="C45" s="24" t="s">
        <v>100</v>
      </c>
      <c r="D45" s="9" t="s">
        <v>8</v>
      </c>
      <c r="E45" s="4" t="s">
        <v>2</v>
      </c>
      <c r="F45" s="2"/>
      <c r="G45" s="7"/>
      <c r="H45" s="28"/>
      <c r="I45" s="28"/>
      <c r="J45" s="28"/>
      <c r="K45" s="32"/>
      <c r="L45" s="8"/>
      <c r="M45" s="4" t="s">
        <v>7</v>
      </c>
      <c r="N45" s="7">
        <v>89.035666666666657</v>
      </c>
      <c r="O45" s="7">
        <v>19.882333333333332</v>
      </c>
      <c r="P45" s="28">
        <f t="shared" si="5"/>
        <v>3.7879999999999967</v>
      </c>
      <c r="Q45" s="28">
        <f t="shared" si="2"/>
        <v>-1.8185339663187126</v>
      </c>
      <c r="R45" s="28">
        <f t="shared" si="3"/>
        <v>3.5272258772027372</v>
      </c>
      <c r="S45" s="32"/>
      <c r="T45" s="8">
        <v>330229.29699851904</v>
      </c>
      <c r="U45" s="4" t="s">
        <v>6</v>
      </c>
      <c r="V45" s="7">
        <v>84.325333333333333</v>
      </c>
      <c r="W45" s="6">
        <v>16.094333333333335</v>
      </c>
    </row>
    <row r="47" spans="2:23" x14ac:dyDescent="0.2">
      <c r="B47" t="s">
        <v>56</v>
      </c>
      <c r="H47" s="33" t="s">
        <v>102</v>
      </c>
      <c r="J47" s="33" t="s">
        <v>110</v>
      </c>
      <c r="M47" t="s">
        <v>57</v>
      </c>
      <c r="P47" s="33" t="s">
        <v>103</v>
      </c>
      <c r="R47" s="33" t="s">
        <v>108</v>
      </c>
    </row>
    <row r="48" spans="2:23" x14ac:dyDescent="0.2">
      <c r="C48" s="1" t="s">
        <v>54</v>
      </c>
      <c r="D48" s="1" t="s">
        <v>55</v>
      </c>
      <c r="E48" s="1" t="s">
        <v>58</v>
      </c>
      <c r="G48" s="30"/>
      <c r="H48" s="36">
        <f>AVERAGE(H39:H44)</f>
        <v>11.5695</v>
      </c>
      <c r="I48" s="30"/>
      <c r="J48" s="36">
        <f>AVERAGE(J3:J37)</f>
        <v>6.1747618894109584</v>
      </c>
      <c r="K48" s="30"/>
      <c r="M48" s="1" t="s">
        <v>54</v>
      </c>
      <c r="N48" s="1" t="s">
        <v>55</v>
      </c>
      <c r="O48" s="1" t="s">
        <v>58</v>
      </c>
      <c r="P48" s="35">
        <f>AVERAGE(P38:P45)</f>
        <v>6.7961666666666662</v>
      </c>
      <c r="Q48" s="31"/>
      <c r="R48" s="35">
        <f>AVERAGE(R3:R37)</f>
        <v>1.263436336190253</v>
      </c>
      <c r="S48" s="31"/>
    </row>
    <row r="49" spans="3:19" x14ac:dyDescent="0.2">
      <c r="C49" s="1">
        <v>20.532</v>
      </c>
      <c r="D49" s="1">
        <v>6.47</v>
      </c>
      <c r="E49" s="1">
        <v>3000000</v>
      </c>
      <c r="F49" s="33"/>
      <c r="G49" s="33"/>
      <c r="H49" s="33" t="s">
        <v>120</v>
      </c>
      <c r="J49" s="33" t="s">
        <v>111</v>
      </c>
      <c r="M49" s="1">
        <v>15.15</v>
      </c>
      <c r="N49" s="1">
        <v>6.47</v>
      </c>
      <c r="O49" s="1">
        <v>3000000</v>
      </c>
      <c r="P49" s="33" t="s">
        <v>122</v>
      </c>
      <c r="Q49" s="29"/>
      <c r="R49" s="34" t="s">
        <v>109</v>
      </c>
      <c r="S49" s="29"/>
    </row>
    <row r="50" spans="3:19" x14ac:dyDescent="0.2">
      <c r="C50" s="1">
        <v>24.316400000000002</v>
      </c>
      <c r="D50" s="1">
        <v>5.47</v>
      </c>
      <c r="E50" s="1">
        <v>300000</v>
      </c>
      <c r="F50" s="33"/>
      <c r="G50" s="33"/>
      <c r="H50" s="33">
        <f>POWER(H39*H40*H41*H42*H43*H44, 1/6)</f>
        <v>11.261435142662375</v>
      </c>
      <c r="J50" s="36">
        <f>AVERAGE(J38:J45)</f>
        <v>2.5328484663153192</v>
      </c>
      <c r="K50" s="30"/>
      <c r="M50" s="1">
        <v>20.73</v>
      </c>
      <c r="N50" s="1">
        <v>5.47</v>
      </c>
      <c r="O50" s="1">
        <v>300000</v>
      </c>
      <c r="P50" s="34">
        <f>POWER(P38*P39*P40*P41*P42*P43*P44*P45, 1/8)</f>
        <v>5.6065339663187093</v>
      </c>
      <c r="Q50" s="29"/>
      <c r="R50" s="35">
        <f>AVERAGE(R38:R45)</f>
        <v>2.9838199046365288</v>
      </c>
      <c r="S50" s="31"/>
    </row>
    <row r="51" spans="3:19" x14ac:dyDescent="0.2">
      <c r="C51" s="1">
        <v>26.846599999999999</v>
      </c>
      <c r="D51" s="1">
        <v>4.47</v>
      </c>
      <c r="E51" s="1">
        <v>30000</v>
      </c>
      <c r="H51" s="33"/>
      <c r="M51" s="1">
        <v>24.04</v>
      </c>
      <c r="N51" s="1">
        <v>4.47</v>
      </c>
      <c r="O51" s="1">
        <v>30000</v>
      </c>
      <c r="P51" s="29"/>
      <c r="Q51" s="29"/>
      <c r="R51" s="29"/>
      <c r="S51" s="29"/>
    </row>
    <row r="52" spans="3:19" x14ac:dyDescent="0.2">
      <c r="C52" s="1">
        <v>29.582000000000001</v>
      </c>
      <c r="D52" s="1">
        <v>3.47</v>
      </c>
      <c r="E52" s="1">
        <v>3000</v>
      </c>
      <c r="M52" s="1">
        <v>30.82</v>
      </c>
      <c r="N52" s="1">
        <v>3.47</v>
      </c>
      <c r="O52" s="1">
        <v>3000</v>
      </c>
      <c r="P52" s="29"/>
      <c r="Q52" s="29"/>
      <c r="R52" s="29"/>
      <c r="S52" s="29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BAD91-521C-E34E-8DAD-920262B81F0F}">
  <dimension ref="A1:O4"/>
  <sheetViews>
    <sheetView tabSelected="1" workbookViewId="0">
      <selection activeCell="K3" sqref="K3"/>
    </sheetView>
  </sheetViews>
  <sheetFormatPr baseColWidth="10" defaultRowHeight="15" x14ac:dyDescent="0.2"/>
  <sheetData>
    <row r="1" spans="1:15" x14ac:dyDescent="0.2">
      <c r="A1" t="s">
        <v>123</v>
      </c>
      <c r="B1">
        <v>9.5149800590533768</v>
      </c>
      <c r="C1">
        <v>2.0489251754734981</v>
      </c>
      <c r="D1">
        <v>9.9755069216134098E-2</v>
      </c>
      <c r="E1">
        <v>8.6197832024371198E-3</v>
      </c>
      <c r="F1">
        <v>7.9165250489542487</v>
      </c>
      <c r="G1">
        <v>0.75064393219039749</v>
      </c>
      <c r="H1">
        <v>3.8842917994007667E-3</v>
      </c>
      <c r="I1">
        <v>3.5272258772027372</v>
      </c>
    </row>
    <row r="2" spans="1:15" x14ac:dyDescent="0.2">
      <c r="A2" t="s">
        <v>124</v>
      </c>
      <c r="B2">
        <v>0.59923783979600509</v>
      </c>
      <c r="C2">
        <v>0.6028484607679746</v>
      </c>
      <c r="D2">
        <v>0.23890914212821615</v>
      </c>
      <c r="E2">
        <v>5.6740045190799702</v>
      </c>
      <c r="F2">
        <v>0.72256567787452364</v>
      </c>
      <c r="G2">
        <v>0.14980945994900127</v>
      </c>
      <c r="H2">
        <v>7.680502127559274</v>
      </c>
      <c r="I2">
        <v>1.302726261811245</v>
      </c>
      <c r="J2">
        <v>0.16111923381260038</v>
      </c>
      <c r="K2">
        <v>0.65264361100588986</v>
      </c>
      <c r="L2">
        <v>3.1016949880033957E-2</v>
      </c>
    </row>
    <row r="3" spans="1:15" x14ac:dyDescent="0.2">
      <c r="A3" t="s">
        <v>125</v>
      </c>
      <c r="B3">
        <v>5.2507880659984965</v>
      </c>
      <c r="C3">
        <v>12.5029847292917</v>
      </c>
      <c r="D3">
        <v>0.15937905643765246</v>
      </c>
      <c r="E3">
        <v>0.4126147498463052</v>
      </c>
      <c r="F3">
        <v>0.20967120267707196</v>
      </c>
      <c r="G3">
        <v>0.59085142393843859</v>
      </c>
      <c r="H3">
        <v>2.553897515872436</v>
      </c>
      <c r="I3">
        <v>0.21908064929013396</v>
      </c>
      <c r="J3">
        <v>0.10452118559729631</v>
      </c>
      <c r="K3">
        <v>7.531748976829027E-3</v>
      </c>
      <c r="L3">
        <v>5.9754891776339004E-2</v>
      </c>
      <c r="M3">
        <v>1.4509370392381139E-3</v>
      </c>
      <c r="N3">
        <v>0.19094123925095913</v>
      </c>
      <c r="O3">
        <v>0.42133333436275205</v>
      </c>
    </row>
    <row r="4" spans="1:15" x14ac:dyDescent="0.2">
      <c r="A4" t="s">
        <v>126</v>
      </c>
      <c r="B4">
        <v>0.11575935013966107</v>
      </c>
      <c r="C4">
        <v>0.66428180301857087</v>
      </c>
      <c r="D4">
        <v>0.18909729525024596</v>
      </c>
      <c r="E4">
        <v>2.6765788539026749E-2</v>
      </c>
      <c r="F4">
        <v>1.6732483414873026E-3</v>
      </c>
      <c r="G4">
        <v>8.0077123773738962E-2</v>
      </c>
      <c r="H4">
        <v>0.10833219524489637</v>
      </c>
      <c r="I4">
        <v>7.2282759503421246E-3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Seipp</dc:creator>
  <cp:lastModifiedBy>Microsoft Office User</cp:lastModifiedBy>
  <cp:lastPrinted>2021-06-10T14:15:37Z</cp:lastPrinted>
  <dcterms:created xsi:type="dcterms:W3CDTF">2021-05-25T14:04:13Z</dcterms:created>
  <dcterms:modified xsi:type="dcterms:W3CDTF">2022-12-27T19:45:30Z</dcterms:modified>
</cp:coreProperties>
</file>