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uarez/Downloads/"/>
    </mc:Choice>
  </mc:AlternateContent>
  <xr:revisionPtr revIDLastSave="0" documentId="13_ncr:1_{304FF830-518D-8543-919D-FABFB5A34350}" xr6:coauthVersionLast="36" xr6:coauthVersionMax="36" xr10:uidLastSave="{00000000-0000-0000-0000-000000000000}"/>
  <bookViews>
    <workbookView xWindow="240" yWindow="460" windowWidth="28800" windowHeight="15920" activeTab="3" xr2:uid="{00000000-000D-0000-FFFF-FFFF00000000}"/>
  </bookViews>
  <sheets>
    <sheet name="PCR Results 06112021" sheetId="2" r:id="rId1"/>
    <sheet name="delta delta Ct" sheetId="3" r:id="rId2"/>
    <sheet name="Fold Expression Data" sheetId="4" r:id="rId3"/>
    <sheet name="Kruskal GP" sheetId="5" r:id="rId4"/>
  </sheets>
  <definedNames>
    <definedName name="_xlchart.v1.0" hidden="1">'PCR Results 06112021'!$G$12:$G$17</definedName>
    <definedName name="_xlchart.v1.1" hidden="1">'PCR Results 06112021'!$G$20:$G$28</definedName>
    <definedName name="_xlchart.v1.2" hidden="1">'PCR Results 06112021'!$G$31:$G$37</definedName>
    <definedName name="_xlchart.v1.3" hidden="1">'PCR Results 06112021'!$G$5:$G$9</definedName>
    <definedName name="_xlchart.v1.4" hidden="1">'PCR Results 06112021'!$M$12:$M$17</definedName>
    <definedName name="_xlchart.v1.5" hidden="1">'PCR Results 06112021'!$M$20:$M$28</definedName>
    <definedName name="_xlchart.v1.6" hidden="1">'PCR Results 06112021'!$M$31:$M$37</definedName>
    <definedName name="_xlchart.v1.7" hidden="1">'PCR Results 06112021'!$M$5:$M$9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 s="1"/>
  <c r="M7" i="3"/>
  <c r="N7" i="3" s="1"/>
  <c r="M8" i="3"/>
  <c r="N8" i="3"/>
  <c r="M9" i="3"/>
  <c r="N9" i="3"/>
  <c r="N5" i="3"/>
  <c r="M5" i="3"/>
  <c r="G6" i="3"/>
  <c r="H6" i="3" s="1"/>
  <c r="G7" i="3"/>
  <c r="H7" i="3" s="1"/>
  <c r="G8" i="3"/>
  <c r="H8" i="3" s="1"/>
  <c r="G9" i="3"/>
  <c r="H9" i="3"/>
  <c r="H5" i="3"/>
  <c r="G5" i="3"/>
  <c r="N13" i="3"/>
  <c r="N14" i="3"/>
  <c r="N15" i="3"/>
  <c r="N16" i="3"/>
  <c r="N17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12" i="3"/>
  <c r="H13" i="3"/>
  <c r="H14" i="3"/>
  <c r="H15" i="3"/>
  <c r="H16" i="3"/>
  <c r="H17" i="3"/>
  <c r="H20" i="3"/>
  <c r="H21" i="3"/>
  <c r="H22" i="3"/>
  <c r="H23" i="3"/>
  <c r="H24" i="3"/>
  <c r="H25" i="3"/>
  <c r="H26" i="3"/>
  <c r="H27" i="3"/>
  <c r="H28" i="3"/>
  <c r="H31" i="3"/>
  <c r="H32" i="3"/>
  <c r="H33" i="3"/>
  <c r="H34" i="3"/>
  <c r="H35" i="3"/>
  <c r="H36" i="3"/>
  <c r="H37" i="3"/>
  <c r="H12" i="3"/>
  <c r="M13" i="3"/>
  <c r="M14" i="3"/>
  <c r="M15" i="3"/>
  <c r="M16" i="3"/>
  <c r="M17" i="3"/>
  <c r="M20" i="3"/>
  <c r="M21" i="3"/>
  <c r="M22" i="3"/>
  <c r="M23" i="3"/>
  <c r="M24" i="3"/>
  <c r="M25" i="3"/>
  <c r="M26" i="3"/>
  <c r="M27" i="3"/>
  <c r="M28" i="3"/>
  <c r="M31" i="3"/>
  <c r="M32" i="3"/>
  <c r="M33" i="3"/>
  <c r="M34" i="3"/>
  <c r="M35" i="3"/>
  <c r="M36" i="3"/>
  <c r="M37" i="3"/>
  <c r="M12" i="3"/>
  <c r="G20" i="3"/>
  <c r="G21" i="3"/>
  <c r="G22" i="3"/>
  <c r="G23" i="3"/>
  <c r="G24" i="3"/>
  <c r="G25" i="3"/>
  <c r="G26" i="3"/>
  <c r="G27" i="3"/>
  <c r="G28" i="3"/>
  <c r="G31" i="3"/>
  <c r="G32" i="3"/>
  <c r="G33" i="3"/>
  <c r="G34" i="3"/>
  <c r="G35" i="3"/>
  <c r="G36" i="3"/>
  <c r="G37" i="3"/>
  <c r="G13" i="3"/>
  <c r="G14" i="3"/>
  <c r="G15" i="3"/>
  <c r="G16" i="3"/>
  <c r="G17" i="3"/>
  <c r="G12" i="3"/>
  <c r="H5" i="2"/>
  <c r="M19" i="2"/>
  <c r="G39" i="2"/>
  <c r="G30" i="2"/>
  <c r="G19" i="2"/>
  <c r="M39" i="2"/>
  <c r="M30" i="2"/>
  <c r="M6" i="2"/>
  <c r="M7" i="2"/>
  <c r="M8" i="2"/>
  <c r="M9" i="2"/>
  <c r="M12" i="2"/>
  <c r="M13" i="2"/>
  <c r="M14" i="2"/>
  <c r="M15" i="2"/>
  <c r="M16" i="2"/>
  <c r="M17" i="2"/>
  <c r="M20" i="2"/>
  <c r="M21" i="2"/>
  <c r="M22" i="2"/>
  <c r="M23" i="2"/>
  <c r="M24" i="2"/>
  <c r="M25" i="2"/>
  <c r="M26" i="2"/>
  <c r="M27" i="2"/>
  <c r="M28" i="2"/>
  <c r="M31" i="2"/>
  <c r="M32" i="2"/>
  <c r="M33" i="2"/>
  <c r="M34" i="2"/>
  <c r="M35" i="2"/>
  <c r="M36" i="2"/>
  <c r="M37" i="2"/>
  <c r="M5" i="2"/>
  <c r="G6" i="2"/>
  <c r="G7" i="2"/>
  <c r="G8" i="2"/>
  <c r="G9" i="2"/>
  <c r="G12" i="2"/>
  <c r="G13" i="2"/>
  <c r="G14" i="2"/>
  <c r="G15" i="2"/>
  <c r="G16" i="2"/>
  <c r="G17" i="2"/>
  <c r="G20" i="2"/>
  <c r="G21" i="2"/>
  <c r="G22" i="2"/>
  <c r="G23" i="2"/>
  <c r="G24" i="2"/>
  <c r="G25" i="2"/>
  <c r="G26" i="2"/>
  <c r="G27" i="2"/>
  <c r="G28" i="2"/>
  <c r="G31" i="2"/>
  <c r="G32" i="2"/>
  <c r="G33" i="2"/>
  <c r="G34" i="2"/>
  <c r="G35" i="2"/>
  <c r="G36" i="2"/>
  <c r="G37" i="2"/>
  <c r="G5" i="2"/>
  <c r="L6" i="2"/>
  <c r="L10" i="2" s="1"/>
  <c r="L7" i="2"/>
  <c r="L8" i="2"/>
  <c r="L9" i="2"/>
  <c r="L12" i="2"/>
  <c r="L18" i="2" s="1"/>
  <c r="L13" i="2"/>
  <c r="L14" i="2"/>
  <c r="L15" i="2"/>
  <c r="L16" i="2"/>
  <c r="L17" i="2"/>
  <c r="L20" i="2"/>
  <c r="L29" i="2" s="1"/>
  <c r="L21" i="2"/>
  <c r="L22" i="2"/>
  <c r="L23" i="2"/>
  <c r="L24" i="2"/>
  <c r="L25" i="2"/>
  <c r="L26" i="2"/>
  <c r="L27" i="2"/>
  <c r="L28" i="2"/>
  <c r="L31" i="2"/>
  <c r="L32" i="2"/>
  <c r="L38" i="2" s="1"/>
  <c r="L33" i="2"/>
  <c r="L34" i="2"/>
  <c r="L35" i="2"/>
  <c r="L36" i="2"/>
  <c r="L37" i="2"/>
  <c r="L5" i="2"/>
  <c r="F6" i="2"/>
  <c r="F10" i="2" s="1"/>
  <c r="F7" i="2"/>
  <c r="F8" i="2"/>
  <c r="F9" i="2"/>
  <c r="F12" i="2"/>
  <c r="F18" i="2" s="1"/>
  <c r="F13" i="2"/>
  <c r="F14" i="2"/>
  <c r="F15" i="2"/>
  <c r="F16" i="2"/>
  <c r="F17" i="2"/>
  <c r="F20" i="2"/>
  <c r="F29" i="2" s="1"/>
  <c r="F21" i="2"/>
  <c r="F22" i="2"/>
  <c r="F23" i="2"/>
  <c r="F24" i="2"/>
  <c r="F25" i="2"/>
  <c r="F26" i="2"/>
  <c r="F27" i="2"/>
  <c r="F28" i="2"/>
  <c r="F31" i="2"/>
  <c r="F32" i="2"/>
  <c r="F38" i="2" s="1"/>
  <c r="F33" i="2"/>
  <c r="F34" i="2"/>
  <c r="F35" i="2"/>
  <c r="F36" i="2"/>
  <c r="F37" i="2"/>
  <c r="F5" i="2"/>
  <c r="Q38" i="2"/>
  <c r="Q29" i="2"/>
  <c r="Q18" i="2"/>
  <c r="Q10" i="2"/>
  <c r="K38" i="2"/>
  <c r="E38" i="2"/>
  <c r="K29" i="2"/>
  <c r="E29" i="2"/>
  <c r="K18" i="2"/>
  <c r="E18" i="2"/>
  <c r="K10" i="2"/>
  <c r="E10" i="2"/>
  <c r="N37" i="2" l="1"/>
  <c r="N36" i="2"/>
  <c r="N35" i="2"/>
  <c r="N34" i="2"/>
  <c r="N33" i="2"/>
  <c r="N32" i="2"/>
  <c r="N31" i="2"/>
  <c r="N28" i="2"/>
  <c r="N27" i="2"/>
  <c r="N26" i="2"/>
  <c r="N25" i="2"/>
  <c r="N24" i="2"/>
  <c r="N23" i="2"/>
  <c r="N22" i="2"/>
  <c r="N21" i="2"/>
  <c r="N20" i="2"/>
  <c r="N17" i="2"/>
  <c r="N16" i="2"/>
  <c r="N15" i="2"/>
  <c r="N14" i="2"/>
  <c r="N13" i="2"/>
  <c r="N12" i="2"/>
  <c r="N9" i="2"/>
  <c r="N8" i="2"/>
  <c r="N6" i="2"/>
  <c r="N5" i="2"/>
  <c r="N7" i="2"/>
  <c r="H37" i="2"/>
  <c r="H36" i="2"/>
  <c r="H35" i="2"/>
  <c r="H34" i="2"/>
  <c r="H33" i="2"/>
  <c r="H32" i="2"/>
  <c r="H31" i="2"/>
  <c r="H28" i="2"/>
  <c r="H27" i="2"/>
  <c r="H26" i="2"/>
  <c r="H25" i="2"/>
  <c r="H24" i="2"/>
  <c r="H23" i="2"/>
  <c r="H22" i="2"/>
  <c r="H21" i="2"/>
  <c r="H20" i="2"/>
  <c r="H17" i="2"/>
  <c r="H16" i="2"/>
  <c r="H15" i="2"/>
  <c r="H14" i="2"/>
  <c r="H13" i="2"/>
  <c r="H12" i="2"/>
  <c r="H18" i="2" s="1"/>
  <c r="H9" i="2"/>
  <c r="H8" i="2"/>
  <c r="H6" i="2"/>
  <c r="H10" i="2"/>
  <c r="H7" i="2"/>
  <c r="H29" i="2" l="1"/>
  <c r="N38" i="2"/>
  <c r="N29" i="2"/>
  <c r="H38" i="2"/>
  <c r="N10" i="2"/>
  <c r="N18" i="2"/>
  <c r="O45" i="2"/>
  <c r="O44" i="2"/>
  <c r="O43" i="2"/>
  <c r="O42" i="2"/>
  <c r="H45" i="2"/>
  <c r="H44" i="2"/>
  <c r="H43" i="2"/>
  <c r="H42" i="2"/>
</calcChain>
</file>

<file path=xl/sharedStrings.xml><?xml version="1.0" encoding="utf-8"?>
<sst xmlns="http://schemas.openxmlformats.org/spreadsheetml/2006/main" count="435" uniqueCount="107">
  <si>
    <t>Mouse ID</t>
  </si>
  <si>
    <t>AVG CT</t>
  </si>
  <si>
    <t>AVG Tm</t>
  </si>
  <si>
    <t>Tm</t>
  </si>
  <si>
    <t>Actin</t>
  </si>
  <si>
    <t>IE1</t>
  </si>
  <si>
    <t>Target</t>
  </si>
  <si>
    <t>Quant</t>
  </si>
  <si>
    <t>Ct</t>
  </si>
  <si>
    <t>LOG Qua</t>
  </si>
  <si>
    <t>3mill CMV</t>
  </si>
  <si>
    <t>300K CMV</t>
  </si>
  <si>
    <t>30K CMV</t>
  </si>
  <si>
    <t>3000 CMV</t>
  </si>
  <si>
    <t>no temp</t>
  </si>
  <si>
    <t>Gly Pro B</t>
  </si>
  <si>
    <t>Reactions run in 10ul of of SYBR Green Mastermix with 0.5uM of each primer and 5% DMSO.</t>
  </si>
  <si>
    <t>Sample 1</t>
  </si>
  <si>
    <t>Saline</t>
  </si>
  <si>
    <t>Sample 2</t>
  </si>
  <si>
    <t>Sample 3</t>
  </si>
  <si>
    <t>Sample 4</t>
  </si>
  <si>
    <t>Sample 5</t>
  </si>
  <si>
    <t>Sample 6</t>
  </si>
  <si>
    <t>0.1 mg/kg GCV</t>
  </si>
  <si>
    <t>Sample 7</t>
  </si>
  <si>
    <t>Sample 8</t>
  </si>
  <si>
    <t>Sample 9</t>
  </si>
  <si>
    <t>Sample 10</t>
  </si>
  <si>
    <t>Sample 11</t>
  </si>
  <si>
    <t>Sample 12</t>
  </si>
  <si>
    <t>1 mg/kg GCV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</si>
  <si>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</si>
  <si>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</si>
  <si>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</si>
  <si>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</si>
  <si>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</si>
  <si>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</si>
  <si>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</si>
  <si>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</si>
  <si>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</si>
  <si>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10 mg/kg GCV</t>
  </si>
  <si>
    <t>Sample 22</t>
  </si>
  <si>
    <t>Sample 23</t>
  </si>
  <si>
    <t>Sample 24</t>
  </si>
  <si>
    <t>Sample 25</t>
  </si>
  <si>
    <t>Sample 26</t>
  </si>
  <si>
    <t>Sample 27</t>
  </si>
  <si>
    <t>Extraction Date</t>
  </si>
  <si>
    <t>Prep</t>
  </si>
  <si>
    <t>Norm CT</t>
  </si>
  <si>
    <t>glycoProt B</t>
  </si>
  <si>
    <t>Fold decrease</t>
  </si>
  <si>
    <t>delta Ct</t>
  </si>
  <si>
    <t>delta delta Ct</t>
  </si>
  <si>
    <t>fold exp</t>
  </si>
  <si>
    <t>delta delta Ct method</t>
  </si>
  <si>
    <t>using corresponding actin Ct as houskeeping normalization</t>
  </si>
  <si>
    <t>using average of saline for each target as "untreated"</t>
  </si>
  <si>
    <t>avg</t>
  </si>
  <si>
    <t>GCV 0.1 mg/kg</t>
  </si>
  <si>
    <t>GCV 1 mg/kg</t>
  </si>
  <si>
    <t>GCV 10 mg/kg</t>
  </si>
  <si>
    <t>Class</t>
  </si>
  <si>
    <t>FE_glycoProt B</t>
  </si>
  <si>
    <t>FE_IE1</t>
  </si>
  <si>
    <t>&gt; dat1&lt;-read.delim("ddCt.txt")</t>
  </si>
  <si>
    <t>&gt; head(dat1)</t>
  </si>
  <si>
    <t xml:space="preserve">          Class FE_glycoProt.B    FE_IE1</t>
  </si>
  <si>
    <t>1        Saline      1.2654934 1.4848323</t>
  </si>
  <si>
    <t>2        Saline      0.8563070 0.7546084</t>
  </si>
  <si>
    <t>3        Saline      0.8413045 0.7218645</t>
  </si>
  <si>
    <t>4        Saline      1.0678433 1.0336874</t>
  </si>
  <si>
    <t>5        Saline      1.0271878 1.1960685</t>
  </si>
  <si>
    <t>6 GCV 0.1 mg/kg      2.5292331 0.5728781</t>
  </si>
  <si>
    <t xml:space="preserve">&gt; </t>
  </si>
  <si>
    <t>&gt; boxplot(FE_glycoProt.B~Class, data = dat1)</t>
  </si>
  <si>
    <t>&gt; boxplot(FE_IE1~Class, data = dat1)</t>
  </si>
  <si>
    <t>&gt; kruskal.test(FE_glycoProt.B~Class, data = dat1)</t>
  </si>
  <si>
    <t>Kruskal-Wallis rank sum test</t>
  </si>
  <si>
    <t>data:  FE_glycoProt.B by Class</t>
  </si>
  <si>
    <t>Kruskal-Wallis chi-squared = 3.355, df = 3, p-value = 0.3401</t>
  </si>
  <si>
    <t>&gt; kruskal.test(FE_IE1~Class, data = dat1)</t>
  </si>
  <si>
    <t>data:  FE_IE1 by Class</t>
  </si>
  <si>
    <t>Kruskal-Wallis chi-squared = 3.8045, df = 3, p-value = 0.2834</t>
  </si>
  <si>
    <t>&gt; aov1&lt;-aov(FE_glycoProt.B~Class, data = dat1)</t>
  </si>
  <si>
    <t>&gt; aov2&lt;-aov(FE_IE1~Class, data = dat1)</t>
  </si>
  <si>
    <t>&gt; summary(aov1)</t>
  </si>
  <si>
    <t xml:space="preserve">            Df Sum Sq Mean Sq F value Pr(&gt;F)</t>
  </si>
  <si>
    <t>Class        3  3.812   1.271   0.991  0.415</t>
  </si>
  <si>
    <t xml:space="preserve">Residuals   23 29.495   1.282               </t>
  </si>
  <si>
    <t>&gt; summary(aov2)</t>
  </si>
  <si>
    <t>Class        3  0.856  0.2854   1.135  0.356</t>
  </si>
  <si>
    <t xml:space="preserve">Residuals   23  5.784  0.2515  </t>
  </si>
  <si>
    <t>kwallis</t>
  </si>
  <si>
    <t>kwallisgroup</t>
  </si>
  <si>
    <t>data:  kwallis by kwallisgroup</t>
  </si>
  <si>
    <t>Z</t>
  </si>
  <si>
    <t>P.unadj</t>
  </si>
  <si>
    <t>P.adj</t>
  </si>
  <si>
    <t xml:space="preserve">6        GCV 10 mg/kg - Saline </t>
  </si>
  <si>
    <t xml:space="preserve">5         GCV 1 mg/kg - Saline  </t>
  </si>
  <si>
    <t xml:space="preserve">4       GCV 0.1 mg/kg - Saline </t>
  </si>
  <si>
    <t xml:space="preserve">3   GCV 1 mg/kg - GCV 10 mg/kg  </t>
  </si>
  <si>
    <t xml:space="preserve">2 GCV 0.1 mg/kg - GCV 10 mg/kg </t>
  </si>
  <si>
    <t xml:space="preserve">1  GCV 0.1 mg/kg - GCV 1 mg/kg </t>
  </si>
  <si>
    <t xml:space="preserve">                    Comparison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</si>
</sst>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3" borderId="0" xfId="0" applyFill="1" applyAlignment="1">
      <alignment horizontal="center"/>
    </xf>
    <xf numFmtId="0" fontId="0" fillId="3" borderId="3" xfId="0" applyFill="1" applyBorder="1"/>
    <xf numFmtId="0" fontId="0" fillId="3" borderId="1" xfId="0" applyFill="1" applyBorder="1"/>
    <xf numFmtId="0" fontId="0" fillId="3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0" xfId="0" applyFill="1" applyBorder="1"/>
    <xf numFmtId="0" fontId="0" fillId="5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Glyco</a:t>
            </a:r>
            <a:r>
              <a:rPr lang="en-US" baseline="0"/>
              <a:t> Prot B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95122484689414"/>
                  <c:y val="6.45815106445027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'PCR Results 06112021'!$E$42:$E$45</c:f>
              <c:numCache>
                <c:formatCode>General</c:formatCode>
                <c:ptCount val="4"/>
                <c:pt idx="0">
                  <c:v>14.969999999999999</c:v>
                </c:pt>
                <c:pt idx="1">
                  <c:v>20.062999999999999</c:v>
                </c:pt>
                <c:pt idx="2">
                  <c:v>23.401</c:v>
                </c:pt>
                <c:pt idx="3">
                  <c:v>26.844000000000001</c:v>
                </c:pt>
              </c:numCache>
            </c:numRef>
          </c:xVal>
          <c:yVal>
            <c:numRef>
              <c:f>'PCR Results 06112021'!$H$42:$H$45</c:f>
              <c:numCache>
                <c:formatCode>General</c:formatCode>
                <c:ptCount val="4"/>
                <c:pt idx="0">
                  <c:v>6.4771212547196626</c:v>
                </c:pt>
                <c:pt idx="1">
                  <c:v>5.4771212547196626</c:v>
                </c:pt>
                <c:pt idx="2">
                  <c:v>4.4771212547196626</c:v>
                </c:pt>
                <c:pt idx="3">
                  <c:v>3.4771212547196626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6-4E07-B978-074B238B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62416"/>
        <c:axId val="497373040"/>
      </c:scatterChart>
      <c:valAx>
        <c:axId val="5702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3040"/>
        <c:crosses val="autoZero"/>
        <c:crossBetween val="midCat"/>
      </c:valAx>
      <c:valAx>
        <c:axId val="4973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IE1</a:t>
            </a:r>
            <a:r>
              <a:rPr lang="en-US" baseline="0"/>
              <a:t> Standard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45669291338576E-2"/>
          <c:y val="0.17346411339628554"/>
          <c:w val="0.89306075272701002"/>
          <c:h val="0.641767279090113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3392373837457"/>
                  <c:y val="-9.431974318081356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'PCR Results 06112021'!$N$42:$N$45</c:f>
              <c:numCache>
                <c:formatCode>General</c:formatCode>
                <c:ptCount val="4"/>
                <c:pt idx="0">
                  <c:v>21.677999999999997</c:v>
                </c:pt>
                <c:pt idx="1">
                  <c:v>26.135999999999999</c:v>
                </c:pt>
                <c:pt idx="2">
                  <c:v>28.2135</c:v>
                </c:pt>
                <c:pt idx="3">
                  <c:v>32.900999999999996</c:v>
                </c:pt>
              </c:numCache>
            </c:numRef>
          </c:xVal>
          <c:yVal>
            <c:numRef>
              <c:f>'PCR Results 06112021'!$O$42:$O$45</c:f>
              <c:numCache>
                <c:formatCode>General</c:formatCode>
                <c:ptCount val="4"/>
                <c:pt idx="0">
                  <c:v>6.4771212547196626</c:v>
                </c:pt>
                <c:pt idx="1">
                  <c:v>5.4771212547196626</c:v>
                </c:pt>
                <c:pt idx="2">
                  <c:v>4.4771212547196626</c:v>
                </c:pt>
                <c:pt idx="3">
                  <c:v>3.4771212547196626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A-4734-8F51-2B7231AF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96704"/>
        <c:axId val="570168704"/>
      </c:scatterChart>
      <c:valAx>
        <c:axId val="4972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8704"/>
        <c:crosses val="autoZero"/>
        <c:crossBetween val="midCat"/>
      </c:valAx>
      <c:valAx>
        <c:axId val="5701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_xlchart.v1.2</cx:f>
      </cx:numDim>
    </cx:data>
  </cx:chartData>
  <cx:chart>
    <cx:title pos="t" align="ctr" overlay="0">
      <cx:tx>
        <cx:txData>
          <cx:v>Glycoprotein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Glycoprotein B</a:t>
          </a:r>
        </a:p>
      </cx:txPr>
    </cx:title>
    <cx:plotArea>
      <cx:plotAreaRegion>
        <cx:series layoutId="boxWhisker" uniqueId="{B5179479-6B03-4356-B2A4-7DAA0293AC49}">
          <cx:tx>
            <cx:txData>
              <cx:f/>
              <cx:v>CMV + saline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00000001-A0B6-47D3-AF2E-AD758AE51104}">
          <cx:tx>
            <cx:txData>
              <cx:f/>
              <cx:v>01mg GCV</cx:v>
            </cx:txData>
          </cx:tx>
          <cx:dataId val="1"/>
          <cx:layoutPr>
            <cx:visibility meanLine="1"/>
            <cx:statistics quartileMethod="inclusive"/>
          </cx:layoutPr>
        </cx:series>
        <cx:series layoutId="boxWhisker" uniqueId="{00000002-A0B6-47D3-AF2E-AD758AE51104}">
          <cx:tx>
            <cx:txData>
              <cx:f/>
              <cx:v>1mg GCV</cx:v>
            </cx:txData>
          </cx:tx>
          <cx:dataId val="2"/>
          <cx:layoutPr>
            <cx:visibility meanLine="1"/>
            <cx:statistics quartileMethod="inclusive"/>
          </cx:layoutPr>
        </cx:series>
        <cx:series layoutId="boxWhisker" uniqueId="{00000003-A0B6-47D3-AF2E-AD758AE51104}">
          <cx:tx>
            <cx:txData>
              <cx:f/>
              <cx:v>10mg GCV</cx:v>
            </cx:txData>
          </cx:tx>
          <cx:dataId val="3"/>
          <cx:layoutPr>
            <cx:visibility meanLine="1"/>
            <cx:statistics quartileMethod="in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</cx:chartData>
  <cx:chart>
    <cx:title pos="t" align="ctr" overlay="0">
      <cx:tx>
        <cx:txData>
          <cx:v>IE1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IE1</a:t>
          </a:r>
        </a:p>
      </cx:txPr>
    </cx:title>
    <cx:plotArea>
      <cx:plotAreaRegion>
        <cx:series layoutId="boxWhisker" uniqueId="{00000000-12A8-4FAB-A15B-3CCFC0E5526A}">
          <cx:tx>
            <cx:txData>
              <cx:f/>
              <cx:v>CMV+Saline</cx:v>
            </cx:txData>
          </cx:tx>
          <cx:dataId val="0"/>
          <cx:layoutPr>
            <cx:visibility meanLine="1"/>
            <cx:statistics quartileMethod="inclusive"/>
          </cx:layoutPr>
        </cx:series>
        <cx:series layoutId="boxWhisker" uniqueId="{00000001-12A8-4FAB-A15B-3CCFC0E5526A}">
          <cx:tx>
            <cx:txData>
              <cx:f/>
              <cx:v>0.1mgGCV</cx:v>
            </cx:txData>
          </cx:tx>
          <cx:dataId val="1"/>
          <cx:layoutPr>
            <cx:visibility meanLine="1"/>
            <cx:statistics quartileMethod="inclusive"/>
          </cx:layoutPr>
        </cx:series>
        <cx:series layoutId="boxWhisker" uniqueId="{00000002-12A8-4FAB-A15B-3CCFC0E5526A}">
          <cx:tx>
            <cx:txData>
              <cx:f/>
              <cx:v>1mgGCV</cx:v>
            </cx:txData>
          </cx:tx>
          <cx:dataId val="2"/>
          <cx:layoutPr>
            <cx:visibility meanLine="1"/>
            <cx:statistics quartileMethod="inclusive"/>
          </cx:layoutPr>
        </cx:series>
        <cx:series layoutId="boxWhisker" uniqueId="{00000003-12A8-4FAB-A15B-3CCFC0E5526A}">
          <cx:tx>
            <cx:txData>
              <cx:f/>
              <cx:v>10mgGCV</cx:v>
            </cx:txData>
          </cx:tx>
          <cx:dataId val="3"/>
          <cx:layoutPr>
            <cx:visibility meanLine="1"/>
            <cx:statistics quartileMethod="in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46</xdr:row>
      <xdr:rowOff>157162</xdr:rowOff>
    </xdr:from>
    <xdr:to>
      <xdr:col>19</xdr:col>
      <xdr:colOff>28575</xdr:colOff>
      <xdr:row>65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60825-E5D3-4A40-9E00-C5A13328C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171449</xdr:colOff>
      <xdr:row>47</xdr:row>
      <xdr:rowOff>42861</xdr:rowOff>
    </xdr:from>
    <xdr:to>
      <xdr:col>26</xdr:col>
      <xdr:colOff>180974</xdr:colOff>
      <xdr:row>65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02559-360D-4747-8C7A-6762F874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295276</xdr:colOff>
      <xdr:row>2</xdr:row>
      <xdr:rowOff>90487</xdr:rowOff>
    </xdr:from>
    <xdr:to>
      <xdr:col>21</xdr:col>
      <xdr:colOff>571500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F82B28-E46B-4509-AE11-B95478FD9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4676" y="471487"/>
              <a:ext cx="2562224" cy="308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266701</xdr:colOff>
      <xdr:row>19</xdr:row>
      <xdr:rowOff>90486</xdr:rowOff>
    </xdr:from>
    <xdr:to>
      <xdr:col>21</xdr:col>
      <xdr:colOff>590550</xdr:colOff>
      <xdr:row>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4575919-F8EC-4150-A6CA-2D50F2A70B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16101" y="3722686"/>
              <a:ext cx="2609849" cy="3370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16</xdr:col>
      <xdr:colOff>250371</xdr:colOff>
      <xdr:row>51</xdr:row>
      <xdr:rowOff>128643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8E61D-DF1D-45B6-AF44-782618D5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2429" y="4626429"/>
          <a:ext cx="7434942" cy="494012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1</xdr:rowOff>
    </xdr:from>
    <xdr:to>
      <xdr:col>16</xdr:col>
      <xdr:colOff>201386</xdr:colOff>
      <xdr:row>26</xdr:row>
      <xdr:rowOff>96095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582BF-BD9A-4039-96AF-7DE201BDB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2429" y="1"/>
          <a:ext cx="7385957" cy="4907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6"/>
  <sheetViews>
    <sheetView workbookViewId="0">
      <selection activeCell="C41" sqref="C41"/>
    </sheetView>
  </sheetViews>
  <sheetFormatPr baseColWidth="10" defaultColWidth="8.83203125" defaultRowHeight="15" x14ac:dyDescent="0.2"/>
  <cols>
    <col min="1" max="1" width="10.1640625" customWidth="1"/>
    <col min="2" max="2" width="15.83203125" customWidth="1"/>
    <col min="3" max="3" width="16.33203125" customWidth="1"/>
    <col min="4" max="4" width="11" style="3" customWidth="1"/>
    <col min="5" max="5" width="10.33203125" customWidth="1"/>
    <col min="6" max="7" width="10.33203125" style="15" customWidth="1"/>
    <col min="10" max="10" width="7" customWidth="1"/>
    <col min="11" max="11" width="9.83203125" style="3" customWidth="1"/>
    <col min="12" max="13" width="9.83203125" style="19" customWidth="1"/>
    <col min="14" max="14" width="10.33203125" customWidth="1"/>
    <col min="16" max="16" width="6.6640625" customWidth="1"/>
    <col min="17" max="17" width="11.33203125" customWidth="1"/>
    <col min="18" max="18" width="11.33203125" style="3" customWidth="1"/>
    <col min="19" max="19" width="12.33203125" customWidth="1"/>
  </cols>
  <sheetData>
    <row r="2" spans="1:18" x14ac:dyDescent="0.2">
      <c r="A2" s="10" t="s">
        <v>16</v>
      </c>
    </row>
    <row r="3" spans="1:18" ht="16" thickBot="1" x14ac:dyDescent="0.25"/>
    <row r="4" spans="1:18" x14ac:dyDescent="0.2">
      <c r="A4" s="11" t="s">
        <v>0</v>
      </c>
      <c r="B4" s="5" t="s">
        <v>49</v>
      </c>
      <c r="C4" s="6" t="s">
        <v>48</v>
      </c>
      <c r="D4" s="11" t="s">
        <v>6</v>
      </c>
      <c r="E4" s="5" t="s">
        <v>1</v>
      </c>
      <c r="F4" s="16" t="s">
        <v>50</v>
      </c>
      <c r="G4" s="16" t="s">
        <v>52</v>
      </c>
      <c r="H4" s="5" t="s">
        <v>7</v>
      </c>
      <c r="I4" s="6" t="s">
        <v>2</v>
      </c>
      <c r="J4" s="5" t="s">
        <v>6</v>
      </c>
      <c r="K4" s="5" t="s">
        <v>1</v>
      </c>
      <c r="L4" s="20" t="s">
        <v>50</v>
      </c>
      <c r="M4" s="20" t="s">
        <v>52</v>
      </c>
      <c r="N4" s="5" t="s">
        <v>7</v>
      </c>
      <c r="O4" s="6" t="s">
        <v>2</v>
      </c>
      <c r="P4" s="5" t="s">
        <v>6</v>
      </c>
      <c r="Q4" s="5" t="s">
        <v>1</v>
      </c>
      <c r="R4" s="6" t="s">
        <v>2</v>
      </c>
    </row>
    <row r="5" spans="1:18" x14ac:dyDescent="0.2">
      <c r="A5" s="12" t="s">
        <v>17</v>
      </c>
      <c r="B5" s="1" t="s">
        <v>18</v>
      </c>
      <c r="C5" s="7">
        <v>6282021</v>
      </c>
      <c r="D5" s="12" t="s">
        <v>51</v>
      </c>
      <c r="E5" s="1">
        <v>23.482500000000002</v>
      </c>
      <c r="F5" s="17">
        <f>E5-Q5</f>
        <v>8.6180000000000021</v>
      </c>
      <c r="G5" s="17">
        <f>8.9577-F5</f>
        <v>0.33969999999999878</v>
      </c>
      <c r="H5" s="1">
        <f>10^(-0.2538*(E5)+10.388)</f>
        <v>26800.413823853338</v>
      </c>
      <c r="I5" s="7">
        <v>84.649000000000001</v>
      </c>
      <c r="J5" s="1" t="s">
        <v>5</v>
      </c>
      <c r="K5" s="1">
        <v>22.933</v>
      </c>
      <c r="L5" s="21">
        <f>K5-Q5</f>
        <v>8.0685000000000002</v>
      </c>
      <c r="M5" s="21">
        <f>8.6388-L5</f>
        <v>0.57029999999999959</v>
      </c>
      <c r="N5" s="1">
        <f t="shared" ref="N5:N6" si="0">10^(-0.2743*(K5) + 12.448)</f>
        <v>1437070.5849262301</v>
      </c>
      <c r="O5" s="7">
        <v>81.262</v>
      </c>
      <c r="P5" s="1" t="s">
        <v>4</v>
      </c>
      <c r="Q5" s="1">
        <v>14.8645</v>
      </c>
      <c r="R5" s="7">
        <v>80.805999999999997</v>
      </c>
    </row>
    <row r="6" spans="1:18" x14ac:dyDescent="0.2">
      <c r="A6" s="12" t="s">
        <v>19</v>
      </c>
      <c r="B6" s="1" t="s">
        <v>18</v>
      </c>
      <c r="C6" s="7">
        <v>6282021</v>
      </c>
      <c r="D6" s="12" t="s">
        <v>51</v>
      </c>
      <c r="E6" s="1">
        <v>23.646000000000001</v>
      </c>
      <c r="F6" s="17">
        <f>E6-Q6</f>
        <v>9.1814999999999998</v>
      </c>
      <c r="G6" s="17">
        <f t="shared" ref="G6:G37" si="1">8.9577-F6</f>
        <v>-0.22379999999999889</v>
      </c>
      <c r="H6" s="1">
        <f t="shared" ref="H6" si="2">10^(-0.2538*(E6)+10.388)</f>
        <v>24358.200445896015</v>
      </c>
      <c r="I6" s="7">
        <v>84.778999999999996</v>
      </c>
      <c r="J6" s="1" t="s">
        <v>5</v>
      </c>
      <c r="K6" s="1">
        <v>23.509500000000003</v>
      </c>
      <c r="L6" s="21">
        <f>K6-Q6</f>
        <v>9.0450000000000017</v>
      </c>
      <c r="M6" s="21">
        <f t="shared" ref="M6:M37" si="3">8.6388-L6</f>
        <v>-0.40620000000000189</v>
      </c>
      <c r="N6" s="1">
        <f t="shared" si="0"/>
        <v>998490.98927014612</v>
      </c>
      <c r="O6" s="7">
        <v>81.326999999999998</v>
      </c>
      <c r="P6" s="1" t="s">
        <v>4</v>
      </c>
      <c r="Q6" s="1">
        <v>14.464500000000001</v>
      </c>
      <c r="R6" s="7">
        <v>80.870999999999995</v>
      </c>
    </row>
    <row r="7" spans="1:18" x14ac:dyDescent="0.2">
      <c r="A7" s="12" t="s">
        <v>20</v>
      </c>
      <c r="B7" s="1" t="s">
        <v>18</v>
      </c>
      <c r="C7" s="7">
        <v>6282021</v>
      </c>
      <c r="D7" s="12" t="s">
        <v>51</v>
      </c>
      <c r="E7" s="1">
        <v>23.576999999999998</v>
      </c>
      <c r="F7" s="17">
        <f>E7-Q7</f>
        <v>9.2069999999999972</v>
      </c>
      <c r="G7" s="17">
        <f t="shared" si="1"/>
        <v>-0.2492999999999963</v>
      </c>
      <c r="H7" s="1">
        <f>10^(-0.2538*(E7)+10.388)</f>
        <v>25360.475958112434</v>
      </c>
      <c r="I7" s="7">
        <v>84.713999999999999</v>
      </c>
      <c r="J7" s="1" t="s">
        <v>5</v>
      </c>
      <c r="K7" s="1">
        <v>23.478999999999999</v>
      </c>
      <c r="L7" s="21">
        <f>K7-Q7</f>
        <v>9.1089999999999982</v>
      </c>
      <c r="M7" s="21">
        <f t="shared" si="3"/>
        <v>-0.4701999999999984</v>
      </c>
      <c r="N7" s="1">
        <f>10^(-0.2743*(K7) + 12.448)</f>
        <v>1017912.1541714788</v>
      </c>
      <c r="O7" s="7">
        <v>81.326999999999998</v>
      </c>
      <c r="P7" s="1" t="s">
        <v>4</v>
      </c>
      <c r="Q7" s="1">
        <v>14.370000000000001</v>
      </c>
      <c r="R7" s="7">
        <v>80.805999999999997</v>
      </c>
    </row>
    <row r="8" spans="1:18" x14ac:dyDescent="0.2">
      <c r="A8" s="12" t="s">
        <v>21</v>
      </c>
      <c r="B8" s="1" t="s">
        <v>18</v>
      </c>
      <c r="C8" s="7">
        <v>6282021</v>
      </c>
      <c r="D8" s="12" t="s">
        <v>51</v>
      </c>
      <c r="E8" s="1">
        <v>23.6005</v>
      </c>
      <c r="F8" s="17">
        <f>E8-Q8</f>
        <v>8.8629999999999995</v>
      </c>
      <c r="G8" s="17">
        <f t="shared" si="1"/>
        <v>9.4700000000001339E-2</v>
      </c>
      <c r="H8" s="1">
        <f t="shared" ref="H8:H37" si="4">10^(-0.2538*(E8)+10.388)</f>
        <v>25014.573353976193</v>
      </c>
      <c r="I8" s="7">
        <v>84.778999999999996</v>
      </c>
      <c r="J8" s="1" t="s">
        <v>5</v>
      </c>
      <c r="K8" s="1">
        <v>23.328499999999998</v>
      </c>
      <c r="L8" s="21">
        <f>K8-Q8</f>
        <v>8.5909999999999975</v>
      </c>
      <c r="M8" s="21">
        <f t="shared" si="3"/>
        <v>4.7800000000002285E-2</v>
      </c>
      <c r="N8" s="1">
        <f t="shared" ref="N8:N37" si="5">10^(-0.2743*(K8) + 12.448)</f>
        <v>1119418.4227488919</v>
      </c>
      <c r="O8" s="7">
        <v>81.326999999999998</v>
      </c>
      <c r="P8" s="1" t="s">
        <v>4</v>
      </c>
      <c r="Q8" s="1">
        <v>14.737500000000001</v>
      </c>
      <c r="R8" s="7">
        <v>80.870999999999995</v>
      </c>
    </row>
    <row r="9" spans="1:18" x14ac:dyDescent="0.2">
      <c r="A9" s="12" t="s">
        <v>22</v>
      </c>
      <c r="B9" s="1" t="s">
        <v>18</v>
      </c>
      <c r="C9" s="7">
        <v>6282021</v>
      </c>
      <c r="D9" s="12" t="s">
        <v>51</v>
      </c>
      <c r="E9" s="1">
        <v>23.465499999999999</v>
      </c>
      <c r="F9" s="17">
        <f>E9-Q9</f>
        <v>8.9189999999999987</v>
      </c>
      <c r="G9" s="17">
        <f t="shared" si="1"/>
        <v>3.8700000000002177E-2</v>
      </c>
      <c r="H9" s="1">
        <f t="shared" si="4"/>
        <v>27067.995773559764</v>
      </c>
      <c r="I9" s="7">
        <v>84.649000000000001</v>
      </c>
      <c r="J9" s="1" t="s">
        <v>5</v>
      </c>
      <c r="K9" s="1">
        <v>22.927</v>
      </c>
      <c r="L9" s="21">
        <f>K9-Q9</f>
        <v>8.3804999999999996</v>
      </c>
      <c r="M9" s="21">
        <f t="shared" si="3"/>
        <v>0.2583000000000002</v>
      </c>
      <c r="N9" s="1">
        <f t="shared" si="5"/>
        <v>1442526.8317289455</v>
      </c>
      <c r="O9" s="7">
        <v>81.391999999999996</v>
      </c>
      <c r="P9" s="1" t="s">
        <v>4</v>
      </c>
      <c r="Q9" s="1">
        <v>14.5465</v>
      </c>
      <c r="R9" s="7">
        <v>80.741</v>
      </c>
    </row>
    <row r="10" spans="1:18" x14ac:dyDescent="0.2">
      <c r="A10" s="12"/>
      <c r="B10" s="1"/>
      <c r="C10" s="7"/>
      <c r="D10" s="12"/>
      <c r="E10" s="1">
        <f>AVERAGE(E5:E9)</f>
        <v>23.554300000000001</v>
      </c>
      <c r="F10" s="1">
        <f>AVERAGE(F5:F9)</f>
        <v>8.9576999999999991</v>
      </c>
      <c r="G10" s="17"/>
      <c r="H10" s="1">
        <f>AVERAGE(H5:H9)</f>
        <v>25720.33187107955</v>
      </c>
      <c r="I10" s="7"/>
      <c r="J10" s="1"/>
      <c r="K10" s="1">
        <f>AVERAGE(K5:K9)</f>
        <v>23.235399999999998</v>
      </c>
      <c r="L10" s="1">
        <f>AVERAGE(L5:L9)</f>
        <v>8.6387999999999998</v>
      </c>
      <c r="M10" s="21"/>
      <c r="N10" s="1">
        <f>AVERAGE(N5:N9)</f>
        <v>1203083.7965691385</v>
      </c>
      <c r="O10" s="7"/>
      <c r="P10" s="1"/>
      <c r="Q10" s="1">
        <f>AVERAGE(Q5:Q9)</f>
        <v>14.596599999999999</v>
      </c>
      <c r="R10" s="7"/>
    </row>
    <row r="11" spans="1:18" x14ac:dyDescent="0.2">
      <c r="A11" s="12"/>
      <c r="B11" s="1"/>
      <c r="C11" s="7"/>
      <c r="D11" s="12"/>
      <c r="E11" s="1"/>
      <c r="F11" s="17"/>
      <c r="G11" s="17"/>
      <c r="H11" s="1"/>
      <c r="I11" s="7"/>
      <c r="J11" s="1"/>
      <c r="K11" s="1"/>
      <c r="L11" s="21"/>
      <c r="M11" s="21"/>
      <c r="N11" s="1"/>
      <c r="O11" s="7"/>
      <c r="P11" s="1"/>
      <c r="Q11" s="1"/>
      <c r="R11" s="7"/>
    </row>
    <row r="12" spans="1:18" x14ac:dyDescent="0.2">
      <c r="A12" s="12" t="s">
        <v>23</v>
      </c>
      <c r="B12" s="1" t="s">
        <v>24</v>
      </c>
      <c r="C12" s="7">
        <v>6282021</v>
      </c>
      <c r="D12" s="12" t="s">
        <v>51</v>
      </c>
      <c r="E12" s="1">
        <v>21.8035</v>
      </c>
      <c r="F12" s="17">
        <f t="shared" ref="F12:F17" si="6">E12-Q12</f>
        <v>7.6189999999999998</v>
      </c>
      <c r="G12" s="17">
        <f t="shared" si="1"/>
        <v>1.3387000000000011</v>
      </c>
      <c r="H12" s="1">
        <f t="shared" si="4"/>
        <v>71494.346366807906</v>
      </c>
      <c r="I12" s="7">
        <v>84.909000000000006</v>
      </c>
      <c r="J12" s="1" t="s">
        <v>5</v>
      </c>
      <c r="K12" s="1">
        <v>23.627000000000002</v>
      </c>
      <c r="L12" s="21">
        <f t="shared" ref="L12:L17" si="7">K12-Q12</f>
        <v>9.4425000000000026</v>
      </c>
      <c r="M12" s="21">
        <f t="shared" si="3"/>
        <v>-0.80370000000000275</v>
      </c>
      <c r="N12" s="1">
        <f t="shared" si="5"/>
        <v>927072.92976358032</v>
      </c>
      <c r="O12" s="7">
        <v>81.326999999999998</v>
      </c>
      <c r="P12" s="1" t="s">
        <v>4</v>
      </c>
      <c r="Q12" s="1">
        <v>14.1845</v>
      </c>
      <c r="R12" s="7">
        <v>80.870999999999995</v>
      </c>
    </row>
    <row r="13" spans="1:18" x14ac:dyDescent="0.2">
      <c r="A13" s="12" t="s">
        <v>25</v>
      </c>
      <c r="B13" s="1" t="s">
        <v>24</v>
      </c>
      <c r="C13" s="7">
        <v>6282021</v>
      </c>
      <c r="D13" s="12" t="s">
        <v>51</v>
      </c>
      <c r="E13" s="1">
        <v>24.049500000000002</v>
      </c>
      <c r="F13" s="17">
        <f t="shared" si="6"/>
        <v>10.243500000000001</v>
      </c>
      <c r="G13" s="17">
        <f t="shared" si="1"/>
        <v>-1.2858000000000001</v>
      </c>
      <c r="H13" s="1">
        <f t="shared" si="4"/>
        <v>19241.410277792853</v>
      </c>
      <c r="I13" s="7">
        <v>84.453000000000003</v>
      </c>
      <c r="J13" s="1" t="s">
        <v>5</v>
      </c>
      <c r="K13" s="1">
        <v>23.188000000000002</v>
      </c>
      <c r="L13" s="21">
        <f t="shared" si="7"/>
        <v>9.3820000000000014</v>
      </c>
      <c r="M13" s="21">
        <f t="shared" si="3"/>
        <v>-0.74320000000000164</v>
      </c>
      <c r="N13" s="1">
        <f t="shared" si="5"/>
        <v>1223296.1249039073</v>
      </c>
      <c r="O13" s="7">
        <v>81.391999999999996</v>
      </c>
      <c r="P13" s="1" t="s">
        <v>4</v>
      </c>
      <c r="Q13" s="1">
        <v>13.806000000000001</v>
      </c>
      <c r="R13" s="7">
        <v>80.870999999999995</v>
      </c>
    </row>
    <row r="14" spans="1:18" x14ac:dyDescent="0.2">
      <c r="A14" s="12" t="s">
        <v>26</v>
      </c>
      <c r="B14" s="1" t="s">
        <v>24</v>
      </c>
      <c r="C14" s="7">
        <v>6282021</v>
      </c>
      <c r="D14" s="12" t="s">
        <v>51</v>
      </c>
      <c r="E14" s="1">
        <v>20.880499999999998</v>
      </c>
      <c r="F14" s="17">
        <f t="shared" si="6"/>
        <v>6.7094999999999985</v>
      </c>
      <c r="G14" s="17">
        <f t="shared" si="1"/>
        <v>2.2482000000000024</v>
      </c>
      <c r="H14" s="1">
        <f t="shared" si="4"/>
        <v>122610.9055640181</v>
      </c>
      <c r="I14" s="7">
        <v>84.909000000000006</v>
      </c>
      <c r="J14" s="1" t="s">
        <v>5</v>
      </c>
      <c r="K14" s="1">
        <v>23.244500000000002</v>
      </c>
      <c r="L14" s="21">
        <f t="shared" si="7"/>
        <v>9.0735000000000028</v>
      </c>
      <c r="M14" s="21">
        <f t="shared" si="3"/>
        <v>-0.43470000000000297</v>
      </c>
      <c r="N14" s="1">
        <f t="shared" si="5"/>
        <v>1180412.0927845996</v>
      </c>
      <c r="O14" s="7">
        <v>81.457499999999996</v>
      </c>
      <c r="P14" s="1" t="s">
        <v>4</v>
      </c>
      <c r="Q14" s="1">
        <v>14.170999999999999</v>
      </c>
      <c r="R14" s="7">
        <v>80.936499999999995</v>
      </c>
    </row>
    <row r="15" spans="1:18" x14ac:dyDescent="0.2">
      <c r="A15" s="12" t="s">
        <v>27</v>
      </c>
      <c r="B15" s="1" t="s">
        <v>24</v>
      </c>
      <c r="C15" s="7">
        <v>6282021</v>
      </c>
      <c r="D15" s="12" t="s">
        <v>51</v>
      </c>
      <c r="E15" s="1">
        <v>22.582000000000001</v>
      </c>
      <c r="F15" s="17">
        <f t="shared" si="6"/>
        <v>9.3675000000000015</v>
      </c>
      <c r="G15" s="17">
        <f t="shared" si="1"/>
        <v>-0.40980000000000061</v>
      </c>
      <c r="H15" s="1">
        <f t="shared" si="4"/>
        <v>45361.603692894503</v>
      </c>
      <c r="I15" s="7">
        <v>84.778999999999996</v>
      </c>
      <c r="J15" s="1" t="s">
        <v>5</v>
      </c>
      <c r="K15" s="1">
        <v>23.034500000000001</v>
      </c>
      <c r="L15" s="21">
        <f t="shared" si="7"/>
        <v>9.8200000000000021</v>
      </c>
      <c r="M15" s="21">
        <f t="shared" si="3"/>
        <v>-1.1812000000000022</v>
      </c>
      <c r="N15" s="1">
        <f t="shared" si="5"/>
        <v>1347834.7524813546</v>
      </c>
      <c r="O15" s="7">
        <v>81.457499999999996</v>
      </c>
      <c r="P15" s="1" t="s">
        <v>4</v>
      </c>
      <c r="Q15" s="1">
        <v>13.214499999999999</v>
      </c>
      <c r="R15" s="7">
        <v>80.870999999999995</v>
      </c>
    </row>
    <row r="16" spans="1:18" x14ac:dyDescent="0.2">
      <c r="A16" s="12" t="s">
        <v>28</v>
      </c>
      <c r="B16" s="1" t="s">
        <v>24</v>
      </c>
      <c r="C16" s="7">
        <v>6282021</v>
      </c>
      <c r="D16" s="12" t="s">
        <v>51</v>
      </c>
      <c r="E16" s="1">
        <v>22.066000000000003</v>
      </c>
      <c r="F16" s="17">
        <f t="shared" si="6"/>
        <v>7.9495000000000022</v>
      </c>
      <c r="G16" s="17">
        <f t="shared" si="1"/>
        <v>1.0081999999999987</v>
      </c>
      <c r="H16" s="1">
        <f t="shared" si="4"/>
        <v>61326.644101022714</v>
      </c>
      <c r="I16" s="7">
        <v>84.778999999999996</v>
      </c>
      <c r="J16" s="1" t="s">
        <v>5</v>
      </c>
      <c r="K16" s="1">
        <v>23.073</v>
      </c>
      <c r="L16" s="21">
        <f t="shared" si="7"/>
        <v>8.9565000000000001</v>
      </c>
      <c r="M16" s="21">
        <f t="shared" si="3"/>
        <v>-0.31770000000000032</v>
      </c>
      <c r="N16" s="1">
        <f t="shared" si="5"/>
        <v>1315455.3149257631</v>
      </c>
      <c r="O16" s="7">
        <v>81.392499999999998</v>
      </c>
      <c r="P16" s="1" t="s">
        <v>4</v>
      </c>
      <c r="Q16" s="1">
        <v>14.1165</v>
      </c>
      <c r="R16" s="7">
        <v>80.870999999999995</v>
      </c>
    </row>
    <row r="17" spans="1:18" x14ac:dyDescent="0.2">
      <c r="A17" s="12" t="s">
        <v>29</v>
      </c>
      <c r="B17" s="1" t="s">
        <v>24</v>
      </c>
      <c r="C17" s="7">
        <v>6282021</v>
      </c>
      <c r="D17" s="12" t="s">
        <v>51</v>
      </c>
      <c r="E17" s="1">
        <v>21.843</v>
      </c>
      <c r="F17" s="17">
        <f t="shared" si="6"/>
        <v>10.717499999999999</v>
      </c>
      <c r="G17" s="17">
        <f t="shared" si="1"/>
        <v>-1.7597999999999985</v>
      </c>
      <c r="H17" s="1">
        <f t="shared" si="4"/>
        <v>69862.898522625299</v>
      </c>
      <c r="I17" s="7">
        <v>84.713999999999999</v>
      </c>
      <c r="J17" s="1" t="s">
        <v>5</v>
      </c>
      <c r="K17" s="1">
        <v>23.452500000000001</v>
      </c>
      <c r="L17" s="21">
        <f t="shared" si="7"/>
        <v>12.327</v>
      </c>
      <c r="M17" s="21">
        <f t="shared" si="3"/>
        <v>-3.6882000000000001</v>
      </c>
      <c r="N17" s="1">
        <f t="shared" si="5"/>
        <v>1035092.7101752047</v>
      </c>
      <c r="O17" s="7">
        <v>81.326999999999998</v>
      </c>
      <c r="P17" s="1" t="s">
        <v>4</v>
      </c>
      <c r="Q17" s="1">
        <v>11.125500000000001</v>
      </c>
      <c r="R17" s="7">
        <v>80.870999999999995</v>
      </c>
    </row>
    <row r="18" spans="1:18" x14ac:dyDescent="0.2">
      <c r="A18" s="12"/>
      <c r="B18" s="1"/>
      <c r="C18" s="7"/>
      <c r="D18" s="12"/>
      <c r="E18" s="1">
        <f>AVERAGE(E12:E17)</f>
        <v>22.20408333333333</v>
      </c>
      <c r="F18" s="1">
        <f>AVERAGE(F12:F17)</f>
        <v>8.7677500000000013</v>
      </c>
      <c r="G18" s="17"/>
      <c r="H18" s="1">
        <f>AVERAGE(H12:H17)</f>
        <v>64982.96808752689</v>
      </c>
      <c r="I18" s="7"/>
      <c r="J18" s="1"/>
      <c r="K18" s="1">
        <f>AVERAGE(K12:K17)</f>
        <v>23.269916666666671</v>
      </c>
      <c r="L18" s="1">
        <f>AVERAGE(L12:L17)</f>
        <v>9.8335833333333351</v>
      </c>
      <c r="M18" s="21"/>
      <c r="N18" s="1">
        <f>AVERAGE(N12:N17)</f>
        <v>1171527.3208390682</v>
      </c>
      <c r="O18" s="7"/>
      <c r="P18" s="1"/>
      <c r="Q18" s="1">
        <f>AVERAGE(Q12:Q17)</f>
        <v>13.436333333333335</v>
      </c>
      <c r="R18" s="7"/>
    </row>
    <row r="19" spans="1:18" x14ac:dyDescent="0.2">
      <c r="A19" s="12"/>
      <c r="B19" s="1"/>
      <c r="C19" s="7"/>
      <c r="D19" s="12"/>
      <c r="E19" s="1"/>
      <c r="F19" s="17"/>
      <c r="G19" s="24">
        <f>TTEST(G5:G9,G12:G17,2,2)</f>
        <v>0.79846417491066624</v>
      </c>
      <c r="H19" s="1"/>
      <c r="I19" s="7"/>
      <c r="J19" s="1"/>
      <c r="K19" s="1"/>
      <c r="L19" s="21"/>
      <c r="M19" s="23">
        <f>TTEST(M5:M9,M12:M17,2,2)</f>
        <v>7.5733124905186397E-2</v>
      </c>
      <c r="N19" s="1"/>
      <c r="O19" s="7"/>
      <c r="P19" s="1"/>
      <c r="Q19" s="1"/>
      <c r="R19" s="7"/>
    </row>
    <row r="20" spans="1:18" x14ac:dyDescent="0.2">
      <c r="A20" s="12" t="s">
        <v>30</v>
      </c>
      <c r="B20" s="1" t="s">
        <v>31</v>
      </c>
      <c r="C20" s="7">
        <v>6282021</v>
      </c>
      <c r="D20" s="12" t="s">
        <v>51</v>
      </c>
      <c r="E20" s="1">
        <v>23.695</v>
      </c>
      <c r="F20" s="17">
        <f t="shared" ref="F20:F28" si="8">E20-Q20</f>
        <v>8.9110000000000014</v>
      </c>
      <c r="G20" s="17">
        <f t="shared" si="1"/>
        <v>4.669999999999952E-2</v>
      </c>
      <c r="H20" s="1">
        <f t="shared" si="4"/>
        <v>23670.585473621664</v>
      </c>
      <c r="I20" s="7">
        <v>84.778999999999996</v>
      </c>
      <c r="J20" s="1" t="s">
        <v>5</v>
      </c>
      <c r="K20" s="1">
        <v>22.869</v>
      </c>
      <c r="L20" s="21">
        <f t="shared" ref="L20:L28" si="9">K20-Q20</f>
        <v>8.0850000000000009</v>
      </c>
      <c r="M20" s="21">
        <f t="shared" si="3"/>
        <v>0.55379999999999896</v>
      </c>
      <c r="N20" s="1">
        <f t="shared" si="5"/>
        <v>1496350.3859831474</v>
      </c>
      <c r="O20" s="7">
        <v>81.326999999999998</v>
      </c>
      <c r="P20" s="1" t="s">
        <v>4</v>
      </c>
      <c r="Q20" s="1">
        <v>14.783999999999999</v>
      </c>
      <c r="R20" s="7">
        <v>80.870999999999995</v>
      </c>
    </row>
    <row r="21" spans="1:18" x14ac:dyDescent="0.2">
      <c r="A21" s="12" t="s">
        <v>32</v>
      </c>
      <c r="B21" s="1" t="s">
        <v>31</v>
      </c>
      <c r="C21" s="7">
        <v>6282021</v>
      </c>
      <c r="D21" s="12" t="s">
        <v>51</v>
      </c>
      <c r="E21" s="1">
        <v>24.569000000000003</v>
      </c>
      <c r="F21" s="17">
        <f t="shared" si="8"/>
        <v>8.9905000000000044</v>
      </c>
      <c r="G21" s="17">
        <f t="shared" si="1"/>
        <v>-3.2800000000003493E-2</v>
      </c>
      <c r="H21" s="1">
        <f t="shared" si="4"/>
        <v>14203.252243673865</v>
      </c>
      <c r="I21" s="7">
        <v>84.649000000000001</v>
      </c>
      <c r="J21" s="1" t="s">
        <v>5</v>
      </c>
      <c r="K21" s="1">
        <v>23.500500000000002</v>
      </c>
      <c r="L21" s="21">
        <f t="shared" si="9"/>
        <v>7.9220000000000041</v>
      </c>
      <c r="M21" s="21">
        <f t="shared" si="3"/>
        <v>0.71679999999999566</v>
      </c>
      <c r="N21" s="1">
        <f t="shared" si="5"/>
        <v>1004182.96566627</v>
      </c>
      <c r="O21" s="7">
        <v>81.326999999999998</v>
      </c>
      <c r="P21" s="1" t="s">
        <v>4</v>
      </c>
      <c r="Q21" s="1">
        <v>15.578499999999998</v>
      </c>
      <c r="R21" s="7">
        <v>80.870999999999995</v>
      </c>
    </row>
    <row r="22" spans="1:18" x14ac:dyDescent="0.2">
      <c r="A22" s="12" t="s">
        <v>33</v>
      </c>
      <c r="B22" s="1" t="s">
        <v>31</v>
      </c>
      <c r="C22" s="7">
        <v>6282021</v>
      </c>
      <c r="D22" s="12" t="s">
        <v>51</v>
      </c>
      <c r="E22" s="1">
        <v>22.160499999999999</v>
      </c>
      <c r="F22" s="17">
        <f t="shared" si="8"/>
        <v>6.8704999999999998</v>
      </c>
      <c r="G22" s="17">
        <f t="shared" si="1"/>
        <v>2.0872000000000011</v>
      </c>
      <c r="H22" s="1">
        <f t="shared" si="4"/>
        <v>58031.674194950501</v>
      </c>
      <c r="I22" s="7">
        <v>84.713999999999999</v>
      </c>
      <c r="J22" s="1" t="s">
        <v>5</v>
      </c>
      <c r="K22" s="1">
        <v>24.2425</v>
      </c>
      <c r="L22" s="21">
        <f t="shared" si="9"/>
        <v>8.9525000000000006</v>
      </c>
      <c r="M22" s="21">
        <f t="shared" si="3"/>
        <v>-0.31370000000000076</v>
      </c>
      <c r="N22" s="1">
        <f t="shared" si="5"/>
        <v>628466.66952361341</v>
      </c>
      <c r="O22" s="7">
        <v>81.326999999999998</v>
      </c>
      <c r="P22" s="1" t="s">
        <v>4</v>
      </c>
      <c r="Q22" s="1">
        <v>15.29</v>
      </c>
      <c r="R22" s="7">
        <v>80.870999999999995</v>
      </c>
    </row>
    <row r="23" spans="1:18" x14ac:dyDescent="0.2">
      <c r="A23" s="12" t="s">
        <v>34</v>
      </c>
      <c r="B23" s="1" t="s">
        <v>31</v>
      </c>
      <c r="C23" s="7">
        <v>6282021</v>
      </c>
      <c r="D23" s="12" t="s">
        <v>51</v>
      </c>
      <c r="E23" s="1">
        <v>24.325000000000003</v>
      </c>
      <c r="F23" s="17">
        <f t="shared" si="8"/>
        <v>9.2750000000000021</v>
      </c>
      <c r="G23" s="17">
        <f t="shared" si="1"/>
        <v>-0.31730000000000125</v>
      </c>
      <c r="H23" s="1">
        <f t="shared" si="4"/>
        <v>16380.041585173172</v>
      </c>
      <c r="I23" s="7">
        <v>84.778999999999996</v>
      </c>
      <c r="J23" s="1" t="s">
        <v>5</v>
      </c>
      <c r="K23" s="1">
        <v>25.573999999999998</v>
      </c>
      <c r="L23" s="21">
        <f t="shared" si="9"/>
        <v>10.523999999999997</v>
      </c>
      <c r="M23" s="21">
        <f t="shared" si="3"/>
        <v>-1.8851999999999975</v>
      </c>
      <c r="N23" s="1">
        <f t="shared" si="5"/>
        <v>271051.49063164397</v>
      </c>
      <c r="O23" s="7">
        <v>81.391999999999996</v>
      </c>
      <c r="P23" s="1" t="s">
        <v>4</v>
      </c>
      <c r="Q23" s="1">
        <v>15.05</v>
      </c>
      <c r="R23" s="7">
        <v>80.870999999999995</v>
      </c>
    </row>
    <row r="24" spans="1:18" x14ac:dyDescent="0.2">
      <c r="A24" s="12" t="s">
        <v>35</v>
      </c>
      <c r="B24" s="1" t="s">
        <v>31</v>
      </c>
      <c r="C24" s="7">
        <v>6282021</v>
      </c>
      <c r="D24" s="12" t="s">
        <v>51</v>
      </c>
      <c r="E24" s="1">
        <v>22.859500000000001</v>
      </c>
      <c r="F24" s="17">
        <f t="shared" si="8"/>
        <v>7.4435000000000002</v>
      </c>
      <c r="G24" s="17">
        <f t="shared" si="1"/>
        <v>1.5142000000000007</v>
      </c>
      <c r="H24" s="1">
        <f t="shared" si="4"/>
        <v>38570.822496624351</v>
      </c>
      <c r="I24" s="7">
        <v>84.778999999999996</v>
      </c>
      <c r="J24" s="1" t="s">
        <v>5</v>
      </c>
      <c r="K24" s="1">
        <v>25.437000000000001</v>
      </c>
      <c r="L24" s="21">
        <f t="shared" si="9"/>
        <v>10.021000000000001</v>
      </c>
      <c r="M24" s="21">
        <f t="shared" si="3"/>
        <v>-1.382200000000001</v>
      </c>
      <c r="N24" s="1">
        <f t="shared" si="5"/>
        <v>295549.95666057692</v>
      </c>
      <c r="O24" s="7">
        <v>81.391999999999996</v>
      </c>
      <c r="P24" s="1" t="s">
        <v>4</v>
      </c>
      <c r="Q24" s="1">
        <v>15.416</v>
      </c>
      <c r="R24" s="7">
        <v>80.805999999999997</v>
      </c>
    </row>
    <row r="25" spans="1:18" x14ac:dyDescent="0.2">
      <c r="A25" s="12" t="s">
        <v>36</v>
      </c>
      <c r="B25" s="1" t="s">
        <v>31</v>
      </c>
      <c r="C25" s="7">
        <v>6282021</v>
      </c>
      <c r="D25" s="12" t="s">
        <v>51</v>
      </c>
      <c r="E25" s="1">
        <v>24.2195</v>
      </c>
      <c r="F25" s="17">
        <f t="shared" si="8"/>
        <v>9.0455000000000005</v>
      </c>
      <c r="G25" s="17">
        <f t="shared" si="1"/>
        <v>-8.7799999999999656E-2</v>
      </c>
      <c r="H25" s="1">
        <f t="shared" si="4"/>
        <v>17421.714804087438</v>
      </c>
      <c r="I25" s="7">
        <v>84.713999999999999</v>
      </c>
      <c r="J25" s="1" t="s">
        <v>5</v>
      </c>
      <c r="K25" s="1">
        <v>24.422499999999999</v>
      </c>
      <c r="L25" s="21">
        <f t="shared" si="9"/>
        <v>9.2484999999999999</v>
      </c>
      <c r="M25" s="21">
        <f t="shared" si="3"/>
        <v>-0.60970000000000013</v>
      </c>
      <c r="N25" s="1">
        <f t="shared" si="5"/>
        <v>560929.46033207455</v>
      </c>
      <c r="O25" s="7">
        <v>81.326999999999998</v>
      </c>
      <c r="P25" s="1" t="s">
        <v>4</v>
      </c>
      <c r="Q25" s="1">
        <v>15.173999999999999</v>
      </c>
      <c r="R25" s="7">
        <v>80.611000000000004</v>
      </c>
    </row>
    <row r="26" spans="1:18" x14ac:dyDescent="0.2">
      <c r="A26" s="12" t="s">
        <v>37</v>
      </c>
      <c r="B26" s="1" t="s">
        <v>31</v>
      </c>
      <c r="C26" s="7">
        <v>6282021</v>
      </c>
      <c r="D26" s="12" t="s">
        <v>51</v>
      </c>
      <c r="E26" s="1">
        <v>23.756999999999998</v>
      </c>
      <c r="F26" s="17">
        <f t="shared" si="8"/>
        <v>8.8234999999999992</v>
      </c>
      <c r="G26" s="17">
        <f t="shared" si="1"/>
        <v>0.13420000000000165</v>
      </c>
      <c r="H26" s="1">
        <f t="shared" si="4"/>
        <v>22828.290999375811</v>
      </c>
      <c r="I26" s="7">
        <v>84.778999999999996</v>
      </c>
      <c r="J26" s="1" t="s">
        <v>5</v>
      </c>
      <c r="K26" s="1">
        <v>24.096</v>
      </c>
      <c r="L26" s="21">
        <f t="shared" si="9"/>
        <v>9.1625000000000014</v>
      </c>
      <c r="M26" s="21">
        <f t="shared" si="3"/>
        <v>-0.52370000000000161</v>
      </c>
      <c r="N26" s="1">
        <f t="shared" si="5"/>
        <v>689393.52490280743</v>
      </c>
      <c r="O26" s="7">
        <v>81.457499999999996</v>
      </c>
      <c r="P26" s="1" t="s">
        <v>4</v>
      </c>
      <c r="Q26" s="1">
        <v>14.933499999999999</v>
      </c>
      <c r="R26" s="7">
        <v>80.741</v>
      </c>
    </row>
    <row r="27" spans="1:18" x14ac:dyDescent="0.2">
      <c r="A27" s="12" t="s">
        <v>38</v>
      </c>
      <c r="B27" s="1" t="s">
        <v>31</v>
      </c>
      <c r="C27" s="7">
        <v>6282021</v>
      </c>
      <c r="D27" s="12" t="s">
        <v>51</v>
      </c>
      <c r="E27" s="1">
        <v>24.6555</v>
      </c>
      <c r="F27" s="17">
        <f t="shared" si="8"/>
        <v>8.9314999999999998</v>
      </c>
      <c r="G27" s="17">
        <f t="shared" si="1"/>
        <v>2.6200000000001111E-2</v>
      </c>
      <c r="H27" s="1">
        <f t="shared" si="4"/>
        <v>13503.11915495728</v>
      </c>
      <c r="I27" s="7">
        <v>84.713999999999999</v>
      </c>
      <c r="J27" s="1" t="s">
        <v>5</v>
      </c>
      <c r="K27" s="1">
        <v>23.375500000000002</v>
      </c>
      <c r="L27" s="21">
        <f t="shared" si="9"/>
        <v>7.6515000000000022</v>
      </c>
      <c r="M27" s="21">
        <f t="shared" si="3"/>
        <v>0.98729999999999762</v>
      </c>
      <c r="N27" s="1">
        <f t="shared" si="5"/>
        <v>1086676.6869220112</v>
      </c>
      <c r="O27" s="7">
        <v>81.391999999999996</v>
      </c>
      <c r="P27" s="1" t="s">
        <v>4</v>
      </c>
      <c r="Q27" s="1">
        <v>15.724</v>
      </c>
      <c r="R27" s="7">
        <v>80.741</v>
      </c>
    </row>
    <row r="28" spans="1:18" x14ac:dyDescent="0.2">
      <c r="A28" s="12" t="s">
        <v>39</v>
      </c>
      <c r="B28" s="1" t="s">
        <v>31</v>
      </c>
      <c r="C28" s="7">
        <v>6282021</v>
      </c>
      <c r="D28" s="12" t="s">
        <v>51</v>
      </c>
      <c r="E28" s="1">
        <v>23.608000000000001</v>
      </c>
      <c r="F28" s="17">
        <f t="shared" si="8"/>
        <v>9.2250000000000014</v>
      </c>
      <c r="G28" s="17">
        <f t="shared" si="1"/>
        <v>-0.26730000000000054</v>
      </c>
      <c r="H28" s="1">
        <f t="shared" si="4"/>
        <v>24905.175131015996</v>
      </c>
      <c r="I28" s="7">
        <v>84.778999999999996</v>
      </c>
      <c r="J28" s="1" t="s">
        <v>5</v>
      </c>
      <c r="K28" s="1">
        <v>24.097000000000001</v>
      </c>
      <c r="L28" s="21">
        <f t="shared" si="9"/>
        <v>9.7140000000000022</v>
      </c>
      <c r="M28" s="21">
        <f t="shared" si="3"/>
        <v>-1.0752000000000024</v>
      </c>
      <c r="N28" s="1">
        <f t="shared" si="5"/>
        <v>688958.24205572612</v>
      </c>
      <c r="O28" s="7">
        <v>81.391999999999996</v>
      </c>
      <c r="P28" s="1" t="s">
        <v>4</v>
      </c>
      <c r="Q28" s="1">
        <v>14.382999999999999</v>
      </c>
      <c r="R28" s="7">
        <v>80.805999999999997</v>
      </c>
    </row>
    <row r="29" spans="1:18" x14ac:dyDescent="0.2">
      <c r="A29" s="12"/>
      <c r="B29" s="1"/>
      <c r="C29" s="7"/>
      <c r="D29" s="12"/>
      <c r="E29" s="1">
        <f>AVERAGE(E20:E28)</f>
        <v>23.760999999999999</v>
      </c>
      <c r="F29" s="1">
        <f>AVERAGE(F20:F28)</f>
        <v>8.6128888888888913</v>
      </c>
      <c r="G29" s="17"/>
      <c r="H29" s="1">
        <f>AVERAGE(H20:H28)</f>
        <v>25501.63067594223</v>
      </c>
      <c r="I29" s="7"/>
      <c r="J29" s="1"/>
      <c r="K29" s="1">
        <f>AVERAGE(K20:K28)</f>
        <v>24.179333333333332</v>
      </c>
      <c r="L29" s="1">
        <f>AVERAGE(L20:L28)</f>
        <v>9.0312222222222225</v>
      </c>
      <c r="M29" s="21"/>
      <c r="N29" s="1">
        <f>AVERAGE(N20:N28)</f>
        <v>746839.93140865245</v>
      </c>
      <c r="O29" s="7"/>
      <c r="P29" s="1"/>
      <c r="Q29" s="1">
        <f>AVERAGE(Q20:Q28)</f>
        <v>15.148111111111112</v>
      </c>
      <c r="R29" s="7"/>
    </row>
    <row r="30" spans="1:18" x14ac:dyDescent="0.2">
      <c r="A30" s="12"/>
      <c r="B30" s="1"/>
      <c r="C30" s="7"/>
      <c r="D30" s="12"/>
      <c r="E30" s="1"/>
      <c r="F30" s="17"/>
      <c r="G30" s="24">
        <f>TTEST(G5:G9,G20:G28,2,2)</f>
        <v>0.39986253811047068</v>
      </c>
      <c r="H30" s="1"/>
      <c r="I30" s="7"/>
      <c r="J30" s="1"/>
      <c r="K30" s="1"/>
      <c r="L30" s="21"/>
      <c r="M30" s="24">
        <f>TTEST(M5:M9,M20:M28,2,2)</f>
        <v>0.42096644206282352</v>
      </c>
      <c r="N30" s="1"/>
      <c r="O30" s="7"/>
      <c r="P30" s="1"/>
      <c r="Q30" s="1"/>
      <c r="R30" s="7"/>
    </row>
    <row r="31" spans="1:18" x14ac:dyDescent="0.2">
      <c r="A31" s="12" t="s">
        <v>40</v>
      </c>
      <c r="B31" s="1" t="s">
        <v>41</v>
      </c>
      <c r="C31" s="7">
        <v>6282021</v>
      </c>
      <c r="D31" s="12" t="s">
        <v>51</v>
      </c>
      <c r="E31" s="1">
        <v>22.554499999999997</v>
      </c>
      <c r="F31" s="17">
        <f t="shared" ref="F31:F37" si="10">E31-Q31</f>
        <v>7.8894999999999982</v>
      </c>
      <c r="G31" s="17">
        <f t="shared" si="1"/>
        <v>1.0682000000000027</v>
      </c>
      <c r="H31" s="1">
        <f t="shared" si="4"/>
        <v>46096.494515494756</v>
      </c>
      <c r="I31" s="7">
        <v>84.778999999999996</v>
      </c>
      <c r="J31" s="1" t="s">
        <v>5</v>
      </c>
      <c r="K31" s="1">
        <v>24.079000000000001</v>
      </c>
      <c r="L31" s="21">
        <f t="shared" ref="L31:L37" si="11">K31-Q31</f>
        <v>9.4140000000000015</v>
      </c>
      <c r="M31" s="21">
        <f t="shared" si="3"/>
        <v>-0.77520000000000167</v>
      </c>
      <c r="N31" s="1">
        <f t="shared" si="5"/>
        <v>696835.55211773701</v>
      </c>
      <c r="O31" s="7">
        <v>81.391999999999996</v>
      </c>
      <c r="P31" s="1" t="s">
        <v>4</v>
      </c>
      <c r="Q31" s="1">
        <v>14.664999999999999</v>
      </c>
      <c r="R31" s="7">
        <v>80.870999999999995</v>
      </c>
    </row>
    <row r="32" spans="1:18" x14ac:dyDescent="0.2">
      <c r="A32" s="12" t="s">
        <v>42</v>
      </c>
      <c r="B32" s="1" t="s">
        <v>41</v>
      </c>
      <c r="C32" s="7">
        <v>6282021</v>
      </c>
      <c r="D32" s="12" t="s">
        <v>51</v>
      </c>
      <c r="E32" s="1">
        <v>23.6495</v>
      </c>
      <c r="F32" s="17">
        <f t="shared" si="10"/>
        <v>8.2554999999999996</v>
      </c>
      <c r="G32" s="17">
        <f t="shared" si="1"/>
        <v>0.70220000000000127</v>
      </c>
      <c r="H32" s="1">
        <f t="shared" si="4"/>
        <v>24308.42943330959</v>
      </c>
      <c r="I32" s="7">
        <v>84.778999999999996</v>
      </c>
      <c r="J32" s="1" t="s">
        <v>5</v>
      </c>
      <c r="K32" s="1">
        <v>23.293500000000002</v>
      </c>
      <c r="L32" s="21">
        <f t="shared" si="11"/>
        <v>7.8995000000000015</v>
      </c>
      <c r="M32" s="21">
        <f t="shared" si="3"/>
        <v>0.73929999999999829</v>
      </c>
      <c r="N32" s="1">
        <f t="shared" si="5"/>
        <v>1144439.7926593791</v>
      </c>
      <c r="O32" s="7">
        <v>81.457499999999996</v>
      </c>
      <c r="P32" s="1" t="s">
        <v>4</v>
      </c>
      <c r="Q32" s="1">
        <v>15.394</v>
      </c>
      <c r="R32" s="7">
        <v>80.870999999999995</v>
      </c>
    </row>
    <row r="33" spans="1:20" x14ac:dyDescent="0.2">
      <c r="A33" s="12" t="s">
        <v>43</v>
      </c>
      <c r="B33" s="1" t="s">
        <v>41</v>
      </c>
      <c r="C33" s="7">
        <v>6282021</v>
      </c>
      <c r="D33" s="12" t="s">
        <v>51</v>
      </c>
      <c r="E33" s="1">
        <v>24.276</v>
      </c>
      <c r="F33" s="17">
        <f t="shared" si="10"/>
        <v>13.956999999999999</v>
      </c>
      <c r="G33" s="17">
        <f t="shared" si="1"/>
        <v>-4.9992999999999981</v>
      </c>
      <c r="H33" s="1">
        <f t="shared" si="4"/>
        <v>16855.871042496645</v>
      </c>
      <c r="I33" s="7">
        <v>84.778999999999996</v>
      </c>
      <c r="J33" s="1" t="s">
        <v>5</v>
      </c>
      <c r="K33" s="1">
        <v>23.858499999999999</v>
      </c>
      <c r="L33" s="21">
        <f t="shared" si="11"/>
        <v>13.539499999999999</v>
      </c>
      <c r="M33" s="21">
        <f t="shared" si="3"/>
        <v>-4.9006999999999987</v>
      </c>
      <c r="N33" s="1">
        <f t="shared" si="5"/>
        <v>800964.83584552456</v>
      </c>
      <c r="O33" s="7">
        <v>81.457499999999996</v>
      </c>
      <c r="P33" s="1" t="s">
        <v>4</v>
      </c>
      <c r="Q33" s="1">
        <v>10.319000000000001</v>
      </c>
      <c r="R33" s="7">
        <v>80.870999999999995</v>
      </c>
    </row>
    <row r="34" spans="1:20" x14ac:dyDescent="0.2">
      <c r="A34" s="12" t="s">
        <v>44</v>
      </c>
      <c r="B34" s="1" t="s">
        <v>41</v>
      </c>
      <c r="C34" s="7">
        <v>6282021</v>
      </c>
      <c r="D34" s="12" t="s">
        <v>51</v>
      </c>
      <c r="E34" s="1">
        <v>24.836500000000001</v>
      </c>
      <c r="F34" s="17">
        <f t="shared" si="10"/>
        <v>9.8285000000000018</v>
      </c>
      <c r="G34" s="17">
        <f t="shared" si="1"/>
        <v>-0.87080000000000091</v>
      </c>
      <c r="H34" s="1">
        <f t="shared" si="4"/>
        <v>12147.762710619219</v>
      </c>
      <c r="I34" s="7">
        <v>84.778999999999996</v>
      </c>
      <c r="J34" s="1" t="s">
        <v>5</v>
      </c>
      <c r="K34" s="1">
        <v>23.695</v>
      </c>
      <c r="L34" s="21">
        <f t="shared" si="11"/>
        <v>8.6870000000000012</v>
      </c>
      <c r="M34" s="21">
        <f t="shared" si="3"/>
        <v>-4.8200000000001353E-2</v>
      </c>
      <c r="N34" s="1">
        <f t="shared" si="5"/>
        <v>888099.24325245002</v>
      </c>
      <c r="O34" s="7">
        <v>81.522999999999996</v>
      </c>
      <c r="P34" s="1" t="s">
        <v>4</v>
      </c>
      <c r="Q34" s="1">
        <v>15.007999999999999</v>
      </c>
      <c r="R34" s="7">
        <v>80.870999999999995</v>
      </c>
    </row>
    <row r="35" spans="1:20" x14ac:dyDescent="0.2">
      <c r="A35" s="12" t="s">
        <v>45</v>
      </c>
      <c r="B35" s="1" t="s">
        <v>41</v>
      </c>
      <c r="C35" s="7">
        <v>6282021</v>
      </c>
      <c r="D35" s="12" t="s">
        <v>51</v>
      </c>
      <c r="E35" s="1">
        <v>24.1615</v>
      </c>
      <c r="F35" s="17">
        <f t="shared" si="10"/>
        <v>10.4955</v>
      </c>
      <c r="G35" s="17">
        <f t="shared" si="1"/>
        <v>-1.5377999999999989</v>
      </c>
      <c r="H35" s="1">
        <f t="shared" si="4"/>
        <v>18022.345037748164</v>
      </c>
      <c r="I35" s="7">
        <v>84.778999999999996</v>
      </c>
      <c r="J35" s="1" t="s">
        <v>5</v>
      </c>
      <c r="K35" s="1">
        <v>24.780999999999999</v>
      </c>
      <c r="L35" s="21">
        <f t="shared" si="11"/>
        <v>11.114999999999998</v>
      </c>
      <c r="M35" s="21">
        <f t="shared" si="3"/>
        <v>-2.4761999999999986</v>
      </c>
      <c r="N35" s="1">
        <f t="shared" si="5"/>
        <v>447271.98821952124</v>
      </c>
      <c r="O35" s="7">
        <v>81.391999999999996</v>
      </c>
      <c r="P35" s="1" t="s">
        <v>4</v>
      </c>
      <c r="Q35" s="1">
        <v>13.666</v>
      </c>
      <c r="R35" s="7">
        <v>80.870999999999995</v>
      </c>
    </row>
    <row r="36" spans="1:20" x14ac:dyDescent="0.2">
      <c r="A36" s="12" t="s">
        <v>46</v>
      </c>
      <c r="B36" s="1" t="s">
        <v>41</v>
      </c>
      <c r="C36" s="7">
        <v>6282021</v>
      </c>
      <c r="D36" s="12" t="s">
        <v>51</v>
      </c>
      <c r="E36" s="1">
        <v>24.602499999999999</v>
      </c>
      <c r="F36" s="17">
        <f t="shared" si="10"/>
        <v>9.7349999999999994</v>
      </c>
      <c r="G36" s="17">
        <f t="shared" si="1"/>
        <v>-0.77729999999999855</v>
      </c>
      <c r="H36" s="1">
        <f t="shared" si="4"/>
        <v>13927.895511507382</v>
      </c>
      <c r="I36" s="7">
        <v>84.713999999999999</v>
      </c>
      <c r="J36" s="1" t="s">
        <v>5</v>
      </c>
      <c r="K36" s="1">
        <v>24.311</v>
      </c>
      <c r="L36" s="21">
        <f t="shared" si="11"/>
        <v>9.4435000000000002</v>
      </c>
      <c r="M36" s="21">
        <f t="shared" si="3"/>
        <v>-0.80470000000000041</v>
      </c>
      <c r="N36" s="1">
        <f t="shared" si="5"/>
        <v>601856.14629211917</v>
      </c>
      <c r="O36" s="7">
        <v>81.391999999999996</v>
      </c>
      <c r="P36" s="1" t="s">
        <v>4</v>
      </c>
      <c r="Q36" s="1">
        <v>14.8675</v>
      </c>
      <c r="R36" s="7">
        <v>80.870999999999995</v>
      </c>
    </row>
    <row r="37" spans="1:20" ht="16" thickBot="1" x14ac:dyDescent="0.25">
      <c r="A37" s="13" t="s">
        <v>47</v>
      </c>
      <c r="B37" s="8" t="s">
        <v>41</v>
      </c>
      <c r="C37" s="9">
        <v>6282021</v>
      </c>
      <c r="D37" s="12" t="s">
        <v>51</v>
      </c>
      <c r="E37" s="8">
        <v>24.776499999999999</v>
      </c>
      <c r="F37" s="17">
        <f t="shared" si="10"/>
        <v>9.5284999999999993</v>
      </c>
      <c r="G37" s="17">
        <f t="shared" si="1"/>
        <v>-0.57079999999999842</v>
      </c>
      <c r="H37" s="8">
        <f t="shared" si="4"/>
        <v>12581.264709721081</v>
      </c>
      <c r="I37" s="9">
        <v>84.649000000000001</v>
      </c>
      <c r="J37" s="8" t="s">
        <v>5</v>
      </c>
      <c r="K37" s="8">
        <v>23.554000000000002</v>
      </c>
      <c r="L37" s="21">
        <f t="shared" si="11"/>
        <v>8.3060000000000027</v>
      </c>
      <c r="M37" s="21">
        <f t="shared" si="3"/>
        <v>0.3327999999999971</v>
      </c>
      <c r="N37" s="8">
        <f t="shared" si="5"/>
        <v>970817.95525434543</v>
      </c>
      <c r="O37" s="9">
        <v>81.391999999999996</v>
      </c>
      <c r="P37" s="8" t="s">
        <v>4</v>
      </c>
      <c r="Q37" s="8">
        <v>15.247999999999999</v>
      </c>
      <c r="R37" s="9">
        <v>80.870999999999995</v>
      </c>
    </row>
    <row r="38" spans="1:20" x14ac:dyDescent="0.2">
      <c r="A38" s="2"/>
      <c r="B38" s="2"/>
      <c r="C38" s="2"/>
      <c r="D38" s="2"/>
      <c r="E38" s="14">
        <f>AVERAGE(E31:E37)</f>
        <v>24.122428571428571</v>
      </c>
      <c r="F38" s="14">
        <f>AVERAGE(F31:F37)</f>
        <v>9.9556428571428572</v>
      </c>
      <c r="G38" s="14"/>
      <c r="H38" s="14">
        <f>AVERAGE(H31:H37)</f>
        <v>20562.866137270979</v>
      </c>
      <c r="I38" s="2"/>
      <c r="J38" s="2"/>
      <c r="K38" s="14">
        <f>AVERAGE(K31:K37)</f>
        <v>23.938857142857142</v>
      </c>
      <c r="L38" s="14">
        <f>AVERAGE(L31:L37)</f>
        <v>9.7720714285714276</v>
      </c>
      <c r="N38" s="14">
        <f>AVERAGE(N31:N37)</f>
        <v>792897.93052015372</v>
      </c>
      <c r="O38" s="2"/>
      <c r="P38" s="2"/>
      <c r="Q38" s="14">
        <f>AVERAGE(Q31:Q37)</f>
        <v>14.166785714285714</v>
      </c>
      <c r="R38" s="2"/>
    </row>
    <row r="39" spans="1:20" x14ac:dyDescent="0.2">
      <c r="A39" s="2"/>
      <c r="B39" s="2"/>
      <c r="C39" s="2"/>
      <c r="D39" s="2"/>
      <c r="E39" s="2"/>
      <c r="F39" s="18"/>
      <c r="G39" s="26">
        <f>TTEST(G5:G9,G31:G37,2,2)</f>
        <v>0.29654991772769718</v>
      </c>
      <c r="H39" s="2"/>
      <c r="I39" s="2"/>
      <c r="J39" s="2"/>
      <c r="K39" s="2"/>
      <c r="L39" s="22"/>
      <c r="M39" s="25">
        <f>TTEST(M5:M9,M31:M37,2,2)</f>
        <v>0.23859947503298148</v>
      </c>
      <c r="N39" s="2"/>
      <c r="O39" s="2"/>
      <c r="P39" s="2"/>
      <c r="Q39" s="2"/>
      <c r="R39" s="2"/>
    </row>
    <row r="40" spans="1:20" x14ac:dyDescent="0.2">
      <c r="A40" s="2"/>
      <c r="B40" s="2"/>
      <c r="C40" s="2"/>
      <c r="D40" s="2"/>
      <c r="E40" s="2"/>
      <c r="F40" s="18"/>
      <c r="G40" s="18"/>
      <c r="H40" s="2"/>
      <c r="I40" s="2"/>
      <c r="J40" s="2"/>
      <c r="K40" s="2"/>
      <c r="L40" s="22"/>
      <c r="M40" s="22"/>
      <c r="N40" s="2"/>
      <c r="O40" s="2"/>
      <c r="P40" s="2"/>
      <c r="Q40" s="2"/>
      <c r="R40" s="2"/>
    </row>
    <row r="41" spans="1:20" x14ac:dyDescent="0.2">
      <c r="A41" s="2"/>
      <c r="B41" s="2"/>
      <c r="D41" s="4" t="s">
        <v>15</v>
      </c>
      <c r="E41" t="s">
        <v>8</v>
      </c>
      <c r="H41" t="s">
        <v>9</v>
      </c>
      <c r="I41" t="s">
        <v>3</v>
      </c>
      <c r="J41" s="3"/>
      <c r="K41" s="4" t="s">
        <v>5</v>
      </c>
      <c r="L41" s="22"/>
      <c r="M41" s="22"/>
      <c r="N41" t="s">
        <v>8</v>
      </c>
      <c r="O41" t="s">
        <v>9</v>
      </c>
      <c r="P41" t="s">
        <v>3</v>
      </c>
      <c r="Q41" s="3"/>
      <c r="R41"/>
      <c r="S41" s="2"/>
      <c r="T41" s="2"/>
    </row>
    <row r="42" spans="1:20" x14ac:dyDescent="0.2">
      <c r="D42" s="1" t="s">
        <v>10</v>
      </c>
      <c r="E42" s="1">
        <v>14.969999999999999</v>
      </c>
      <c r="F42" s="17"/>
      <c r="G42" s="17"/>
      <c r="H42" s="1">
        <f>LOG(3000000)</f>
        <v>6.4771212547196626</v>
      </c>
      <c r="I42" s="1">
        <v>84.843999999999994</v>
      </c>
      <c r="J42" s="3"/>
      <c r="K42" s="1" t="s">
        <v>10</v>
      </c>
      <c r="L42" s="21"/>
      <c r="M42" s="21"/>
      <c r="N42" s="1">
        <v>21.677999999999997</v>
      </c>
      <c r="O42" s="1">
        <f>LOG(3000000)</f>
        <v>6.4771212547196626</v>
      </c>
      <c r="P42" s="1">
        <v>80.480999999999995</v>
      </c>
      <c r="Q42" s="3"/>
      <c r="R42" s="2"/>
    </row>
    <row r="43" spans="1:20" x14ac:dyDescent="0.2">
      <c r="D43" s="1" t="s">
        <v>11</v>
      </c>
      <c r="E43" s="1">
        <v>20.062999999999999</v>
      </c>
      <c r="F43" s="17"/>
      <c r="G43" s="17"/>
      <c r="H43" s="1">
        <f>LOG(300000)</f>
        <v>5.4771212547196626</v>
      </c>
      <c r="I43" s="1">
        <v>84.778999999999996</v>
      </c>
      <c r="J43" s="3"/>
      <c r="K43" s="1" t="s">
        <v>11</v>
      </c>
      <c r="L43" s="21"/>
      <c r="M43" s="21"/>
      <c r="N43" s="1">
        <v>26.135999999999999</v>
      </c>
      <c r="O43" s="1">
        <f>LOG(300000)</f>
        <v>5.4771212547196626</v>
      </c>
      <c r="P43" s="1">
        <v>80.284999999999997</v>
      </c>
      <c r="Q43" s="3"/>
      <c r="R43"/>
      <c r="S43" s="2"/>
      <c r="T43" s="2"/>
    </row>
    <row r="44" spans="1:20" x14ac:dyDescent="0.2">
      <c r="D44" s="1" t="s">
        <v>12</v>
      </c>
      <c r="E44" s="1">
        <v>23.401</v>
      </c>
      <c r="F44" s="17"/>
      <c r="G44" s="17"/>
      <c r="H44" s="1">
        <f>LOG(30000)</f>
        <v>4.4771212547196626</v>
      </c>
      <c r="I44" s="1">
        <v>84.778999999999996</v>
      </c>
      <c r="J44" s="3"/>
      <c r="K44" s="1" t="s">
        <v>12</v>
      </c>
      <c r="L44" s="21"/>
      <c r="M44" s="21"/>
      <c r="N44" s="1">
        <v>28.2135</v>
      </c>
      <c r="O44" s="1">
        <f>LOG(30000)</f>
        <v>4.4771212547196626</v>
      </c>
      <c r="P44" s="1">
        <v>80.349999999999994</v>
      </c>
      <c r="Q44" s="3"/>
      <c r="R44"/>
    </row>
    <row r="45" spans="1:20" x14ac:dyDescent="0.2">
      <c r="D45" s="1" t="s">
        <v>13</v>
      </c>
      <c r="E45" s="1">
        <v>26.844000000000001</v>
      </c>
      <c r="F45" s="17"/>
      <c r="G45" s="17"/>
      <c r="H45" s="1">
        <f>LOG(3000)</f>
        <v>3.4771212547196626</v>
      </c>
      <c r="I45" s="1">
        <v>84.518000000000001</v>
      </c>
      <c r="J45" s="3"/>
      <c r="K45" s="1" t="s">
        <v>13</v>
      </c>
      <c r="L45" s="21"/>
      <c r="M45" s="21"/>
      <c r="N45" s="1">
        <v>32.900999999999996</v>
      </c>
      <c r="O45" s="1">
        <f>LOG(3000)</f>
        <v>3.4771212547196626</v>
      </c>
      <c r="P45" s="1">
        <v>80.284999999999997</v>
      </c>
      <c r="Q45" s="3"/>
      <c r="R45"/>
    </row>
    <row r="46" spans="1:20" x14ac:dyDescent="0.2">
      <c r="D46" s="1" t="s">
        <v>14</v>
      </c>
      <c r="E46" s="1"/>
      <c r="F46" s="17"/>
      <c r="G46" s="17"/>
      <c r="H46" s="1"/>
      <c r="I46" s="1"/>
      <c r="J46" s="3"/>
      <c r="K46" s="1" t="s">
        <v>14</v>
      </c>
      <c r="L46" s="21"/>
      <c r="M46" s="21"/>
      <c r="N46" s="1"/>
      <c r="O46" s="1"/>
      <c r="P46" s="1"/>
      <c r="Q46" s="3"/>
      <c r="R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37"/>
  <sheetViews>
    <sheetView workbookViewId="0">
      <selection activeCell="G40" sqref="G40"/>
    </sheetView>
  </sheetViews>
  <sheetFormatPr baseColWidth="10" defaultColWidth="8.83203125" defaultRowHeight="15" x14ac:dyDescent="0.2"/>
  <cols>
    <col min="7" max="7" width="11.83203125" bestFit="1" customWidth="1"/>
    <col min="13" max="13" width="11.83203125" bestFit="1" customWidth="1"/>
  </cols>
  <sheetData>
    <row r="2" spans="1:20" x14ac:dyDescent="0.2">
      <c r="A2" t="s">
        <v>16</v>
      </c>
    </row>
    <row r="4" spans="1:20" x14ac:dyDescent="0.2">
      <c r="A4" t="s">
        <v>0</v>
      </c>
      <c r="B4" t="s">
        <v>49</v>
      </c>
      <c r="C4" t="s">
        <v>48</v>
      </c>
      <c r="D4" t="s">
        <v>6</v>
      </c>
      <c r="E4" t="s">
        <v>1</v>
      </c>
      <c r="F4" t="s">
        <v>53</v>
      </c>
      <c r="G4" t="s">
        <v>54</v>
      </c>
      <c r="H4" t="s">
        <v>55</v>
      </c>
      <c r="I4" t="s">
        <v>2</v>
      </c>
      <c r="J4" t="s">
        <v>6</v>
      </c>
      <c r="K4" t="s">
        <v>1</v>
      </c>
      <c r="L4" t="s">
        <v>53</v>
      </c>
      <c r="M4" t="s">
        <v>54</v>
      </c>
      <c r="N4" t="s">
        <v>55</v>
      </c>
      <c r="O4" t="s">
        <v>2</v>
      </c>
      <c r="P4" t="s">
        <v>6</v>
      </c>
      <c r="Q4" t="s">
        <v>1</v>
      </c>
      <c r="R4" t="s">
        <v>2</v>
      </c>
    </row>
    <row r="5" spans="1:20" x14ac:dyDescent="0.2">
      <c r="A5" t="s">
        <v>17</v>
      </c>
      <c r="B5" t="s">
        <v>18</v>
      </c>
      <c r="C5">
        <v>6282021</v>
      </c>
      <c r="D5" t="s">
        <v>51</v>
      </c>
      <c r="E5">
        <v>23.482500000000002</v>
      </c>
      <c r="F5">
        <v>8.6180000000000021</v>
      </c>
      <c r="G5">
        <f>F5-F$10</f>
        <v>-0.339699999999997</v>
      </c>
      <c r="H5">
        <f>2^-G5</f>
        <v>1.2654934146502106</v>
      </c>
      <c r="I5">
        <v>84.649000000000001</v>
      </c>
      <c r="J5" t="s">
        <v>5</v>
      </c>
      <c r="K5">
        <v>22.933</v>
      </c>
      <c r="L5">
        <v>8.0685000000000002</v>
      </c>
      <c r="M5">
        <f>L5-L$10</f>
        <v>-0.57029999999999959</v>
      </c>
      <c r="N5">
        <f>2^-M5</f>
        <v>1.4848323007254824</v>
      </c>
      <c r="O5">
        <v>81.262</v>
      </c>
      <c r="P5" t="s">
        <v>4</v>
      </c>
      <c r="Q5">
        <v>14.8645</v>
      </c>
      <c r="R5">
        <v>80.805999999999997</v>
      </c>
      <c r="T5" t="s">
        <v>56</v>
      </c>
    </row>
    <row r="6" spans="1:20" x14ac:dyDescent="0.2">
      <c r="A6" t="s">
        <v>19</v>
      </c>
      <c r="B6" t="s">
        <v>18</v>
      </c>
      <c r="C6">
        <v>6282021</v>
      </c>
      <c r="D6" t="s">
        <v>51</v>
      </c>
      <c r="E6">
        <v>23.646000000000001</v>
      </c>
      <c r="F6">
        <v>9.1814999999999998</v>
      </c>
      <c r="G6">
        <f t="shared" ref="G6:G9" si="0">F6-F$10</f>
        <v>0.22380000000000067</v>
      </c>
      <c r="H6">
        <f t="shared" ref="H6:H9" si="1">2^-G6</f>
        <v>0.85630698567309382</v>
      </c>
      <c r="I6">
        <v>84.778999999999996</v>
      </c>
      <c r="J6" t="s">
        <v>5</v>
      </c>
      <c r="K6">
        <v>23.509500000000003</v>
      </c>
      <c r="L6">
        <v>9.0450000000000017</v>
      </c>
      <c r="M6">
        <f t="shared" ref="M6:M9" si="2">L6-L$10</f>
        <v>0.40620000000000189</v>
      </c>
      <c r="N6">
        <f t="shared" ref="N6:N9" si="3">2^-M6</f>
        <v>0.75460836607659199</v>
      </c>
      <c r="O6">
        <v>81.326999999999998</v>
      </c>
      <c r="P6" t="s">
        <v>4</v>
      </c>
      <c r="Q6">
        <v>14.464500000000001</v>
      </c>
      <c r="R6">
        <v>80.870999999999995</v>
      </c>
      <c r="T6" t="s">
        <v>57</v>
      </c>
    </row>
    <row r="7" spans="1:20" x14ac:dyDescent="0.2">
      <c r="A7" t="s">
        <v>20</v>
      </c>
      <c r="B7" t="s">
        <v>18</v>
      </c>
      <c r="C7">
        <v>6282021</v>
      </c>
      <c r="D7" t="s">
        <v>51</v>
      </c>
      <c r="E7">
        <v>23.576999999999998</v>
      </c>
      <c r="F7">
        <v>9.2069999999999972</v>
      </c>
      <c r="G7">
        <f t="shared" si="0"/>
        <v>0.24929999999999808</v>
      </c>
      <c r="H7">
        <f t="shared" si="1"/>
        <v>0.84130451973803799</v>
      </c>
      <c r="I7">
        <v>84.713999999999999</v>
      </c>
      <c r="J7" t="s">
        <v>5</v>
      </c>
      <c r="K7">
        <v>23.478999999999999</v>
      </c>
      <c r="L7">
        <v>9.1089999999999982</v>
      </c>
      <c r="M7">
        <f t="shared" si="2"/>
        <v>0.4701999999999984</v>
      </c>
      <c r="N7">
        <f t="shared" si="3"/>
        <v>0.72186451915324912</v>
      </c>
      <c r="O7">
        <v>81.326999999999998</v>
      </c>
      <c r="P7" t="s">
        <v>4</v>
      </c>
      <c r="Q7">
        <v>14.370000000000001</v>
      </c>
      <c r="R7">
        <v>80.805999999999997</v>
      </c>
      <c r="T7" t="s">
        <v>58</v>
      </c>
    </row>
    <row r="8" spans="1:20" x14ac:dyDescent="0.2">
      <c r="A8" t="s">
        <v>21</v>
      </c>
      <c r="B8" t="s">
        <v>18</v>
      </c>
      <c r="C8">
        <v>6282021</v>
      </c>
      <c r="D8" t="s">
        <v>51</v>
      </c>
      <c r="E8">
        <v>23.6005</v>
      </c>
      <c r="F8">
        <v>8.8629999999999995</v>
      </c>
      <c r="G8">
        <f t="shared" si="0"/>
        <v>-9.4699999999999562E-2</v>
      </c>
      <c r="H8">
        <f t="shared" si="1"/>
        <v>1.0678433331803641</v>
      </c>
      <c r="I8">
        <v>84.778999999999996</v>
      </c>
      <c r="J8" t="s">
        <v>5</v>
      </c>
      <c r="K8">
        <v>23.328499999999998</v>
      </c>
      <c r="L8">
        <v>8.5909999999999975</v>
      </c>
      <c r="M8">
        <f t="shared" si="2"/>
        <v>-4.7800000000002285E-2</v>
      </c>
      <c r="N8">
        <f t="shared" si="3"/>
        <v>1.0336874268096474</v>
      </c>
      <c r="O8">
        <v>81.326999999999998</v>
      </c>
      <c r="P8" t="s">
        <v>4</v>
      </c>
      <c r="Q8">
        <v>14.737500000000001</v>
      </c>
      <c r="R8">
        <v>80.870999999999995</v>
      </c>
    </row>
    <row r="9" spans="1:20" x14ac:dyDescent="0.2">
      <c r="A9" t="s">
        <v>22</v>
      </c>
      <c r="B9" t="s">
        <v>18</v>
      </c>
      <c r="C9">
        <v>6282021</v>
      </c>
      <c r="D9" t="s">
        <v>51</v>
      </c>
      <c r="E9">
        <v>23.465499999999999</v>
      </c>
      <c r="F9">
        <v>8.9189999999999987</v>
      </c>
      <c r="G9">
        <f t="shared" si="0"/>
        <v>-3.8700000000000401E-2</v>
      </c>
      <c r="H9">
        <f t="shared" si="1"/>
        <v>1.0271878194669373</v>
      </c>
      <c r="I9">
        <v>84.649000000000001</v>
      </c>
      <c r="J9" t="s">
        <v>5</v>
      </c>
      <c r="K9">
        <v>22.927</v>
      </c>
      <c r="L9">
        <v>8.3804999999999996</v>
      </c>
      <c r="M9">
        <f t="shared" si="2"/>
        <v>-0.2583000000000002</v>
      </c>
      <c r="N9">
        <f t="shared" si="3"/>
        <v>1.1960684863681794</v>
      </c>
      <c r="O9">
        <v>81.391999999999996</v>
      </c>
      <c r="P9" t="s">
        <v>4</v>
      </c>
      <c r="Q9">
        <v>14.5465</v>
      </c>
      <c r="R9">
        <v>80.741</v>
      </c>
    </row>
    <row r="10" spans="1:20" x14ac:dyDescent="0.2">
      <c r="E10" t="s">
        <v>59</v>
      </c>
      <c r="F10">
        <v>8.9576999999999991</v>
      </c>
      <c r="K10" t="s">
        <v>59</v>
      </c>
      <c r="L10">
        <v>8.6387999999999998</v>
      </c>
    </row>
    <row r="12" spans="1:20" x14ac:dyDescent="0.2">
      <c r="A12" t="s">
        <v>23</v>
      </c>
      <c r="B12" t="s">
        <v>24</v>
      </c>
      <c r="C12">
        <v>6282021</v>
      </c>
      <c r="D12" t="s">
        <v>51</v>
      </c>
      <c r="E12">
        <v>21.8035</v>
      </c>
      <c r="F12">
        <v>7.6189999999999998</v>
      </c>
      <c r="G12">
        <f>F12-F$10</f>
        <v>-1.3386999999999993</v>
      </c>
      <c r="H12">
        <f>2^-G12</f>
        <v>2.5292330907853304</v>
      </c>
      <c r="I12">
        <v>84.909000000000006</v>
      </c>
      <c r="J12" t="s">
        <v>5</v>
      </c>
      <c r="K12">
        <v>23.627000000000002</v>
      </c>
      <c r="L12">
        <v>9.4425000000000026</v>
      </c>
      <c r="M12">
        <f>L12-L$10</f>
        <v>0.80370000000000275</v>
      </c>
      <c r="N12">
        <f>2^-M12</f>
        <v>0.57287806324919499</v>
      </c>
      <c r="O12">
        <v>81.326999999999998</v>
      </c>
      <c r="P12" t="s">
        <v>4</v>
      </c>
      <c r="Q12">
        <v>14.1845</v>
      </c>
      <c r="R12">
        <v>80.870999999999995</v>
      </c>
    </row>
    <row r="13" spans="1:20" x14ac:dyDescent="0.2">
      <c r="A13" t="s">
        <v>25</v>
      </c>
      <c r="B13" t="s">
        <v>24</v>
      </c>
      <c r="C13">
        <v>6282021</v>
      </c>
      <c r="D13" t="s">
        <v>51</v>
      </c>
      <c r="E13">
        <v>24.049500000000002</v>
      </c>
      <c r="F13">
        <v>10.243500000000001</v>
      </c>
      <c r="G13">
        <f t="shared" ref="G13:G37" si="4">F13-F$10</f>
        <v>1.2858000000000018</v>
      </c>
      <c r="H13">
        <f t="shared" ref="H13:H37" si="5">2^-G13</f>
        <v>0.41014330959318696</v>
      </c>
      <c r="I13">
        <v>84.453000000000003</v>
      </c>
      <c r="J13" t="s">
        <v>5</v>
      </c>
      <c r="K13">
        <v>23.188000000000002</v>
      </c>
      <c r="L13">
        <v>9.3820000000000014</v>
      </c>
      <c r="M13">
        <f t="shared" ref="M13:M37" si="6">L13-L$10</f>
        <v>0.74320000000000164</v>
      </c>
      <c r="N13">
        <f t="shared" ref="N13:N37" si="7">2^-M13</f>
        <v>0.59741277769105239</v>
      </c>
      <c r="O13">
        <v>81.391999999999996</v>
      </c>
      <c r="P13" t="s">
        <v>4</v>
      </c>
      <c r="Q13">
        <v>13.806000000000001</v>
      </c>
      <c r="R13">
        <v>80.870999999999995</v>
      </c>
    </row>
    <row r="14" spans="1:20" x14ac:dyDescent="0.2">
      <c r="A14" t="s">
        <v>26</v>
      </c>
      <c r="B14" t="s">
        <v>24</v>
      </c>
      <c r="C14">
        <v>6282021</v>
      </c>
      <c r="D14" t="s">
        <v>51</v>
      </c>
      <c r="E14">
        <v>20.880499999999998</v>
      </c>
      <c r="F14">
        <v>6.7094999999999985</v>
      </c>
      <c r="G14">
        <f t="shared" si="4"/>
        <v>-2.2482000000000006</v>
      </c>
      <c r="H14">
        <f t="shared" si="5"/>
        <v>4.7508972328485104</v>
      </c>
      <c r="I14">
        <v>84.909000000000006</v>
      </c>
      <c r="J14" t="s">
        <v>5</v>
      </c>
      <c r="K14">
        <v>23.244500000000002</v>
      </c>
      <c r="L14">
        <v>9.0735000000000028</v>
      </c>
      <c r="M14">
        <f t="shared" si="6"/>
        <v>0.43470000000000297</v>
      </c>
      <c r="N14">
        <f t="shared" si="7"/>
        <v>0.73984758561013864</v>
      </c>
      <c r="O14">
        <v>81.457499999999996</v>
      </c>
      <c r="P14" t="s">
        <v>4</v>
      </c>
      <c r="Q14">
        <v>14.170999999999999</v>
      </c>
      <c r="R14">
        <v>80.936499999999995</v>
      </c>
    </row>
    <row r="15" spans="1:20" x14ac:dyDescent="0.2">
      <c r="A15" t="s">
        <v>27</v>
      </c>
      <c r="B15" t="s">
        <v>24</v>
      </c>
      <c r="C15">
        <v>6282021</v>
      </c>
      <c r="D15" t="s">
        <v>51</v>
      </c>
      <c r="E15">
        <v>22.582000000000001</v>
      </c>
      <c r="F15">
        <v>9.3675000000000015</v>
      </c>
      <c r="G15">
        <f t="shared" si="4"/>
        <v>0.40980000000000238</v>
      </c>
      <c r="H15">
        <f t="shared" si="5"/>
        <v>0.75272771669177141</v>
      </c>
      <c r="I15">
        <v>84.778999999999996</v>
      </c>
      <c r="J15" t="s">
        <v>5</v>
      </c>
      <c r="K15">
        <v>23.034500000000001</v>
      </c>
      <c r="L15">
        <v>9.8200000000000021</v>
      </c>
      <c r="M15">
        <f t="shared" si="6"/>
        <v>1.1812000000000022</v>
      </c>
      <c r="N15">
        <f t="shared" si="7"/>
        <v>0.440984544922148</v>
      </c>
      <c r="O15">
        <v>81.457499999999996</v>
      </c>
      <c r="P15" t="s">
        <v>4</v>
      </c>
      <c r="Q15">
        <v>13.214499999999999</v>
      </c>
      <c r="R15">
        <v>80.870999999999995</v>
      </c>
    </row>
    <row r="16" spans="1:20" x14ac:dyDescent="0.2">
      <c r="A16" t="s">
        <v>28</v>
      </c>
      <c r="B16" t="s">
        <v>24</v>
      </c>
      <c r="C16">
        <v>6282021</v>
      </c>
      <c r="D16" t="s">
        <v>51</v>
      </c>
      <c r="E16">
        <v>22.066000000000003</v>
      </c>
      <c r="F16">
        <v>7.9495000000000022</v>
      </c>
      <c r="G16">
        <f t="shared" si="4"/>
        <v>-1.0081999999999969</v>
      </c>
      <c r="H16">
        <f t="shared" si="5"/>
        <v>2.0113999807152836</v>
      </c>
      <c r="I16">
        <v>84.778999999999996</v>
      </c>
      <c r="J16" t="s">
        <v>5</v>
      </c>
      <c r="K16">
        <v>23.073</v>
      </c>
      <c r="L16">
        <v>8.9565000000000001</v>
      </c>
      <c r="M16">
        <f t="shared" si="6"/>
        <v>0.31770000000000032</v>
      </c>
      <c r="N16">
        <f t="shared" si="7"/>
        <v>0.8023479925812812</v>
      </c>
      <c r="O16">
        <v>81.392499999999998</v>
      </c>
      <c r="P16" t="s">
        <v>4</v>
      </c>
      <c r="Q16">
        <v>14.1165</v>
      </c>
      <c r="R16">
        <v>80.870999999999995</v>
      </c>
    </row>
    <row r="17" spans="1:18" x14ac:dyDescent="0.2">
      <c r="A17" t="s">
        <v>29</v>
      </c>
      <c r="B17" t="s">
        <v>24</v>
      </c>
      <c r="C17">
        <v>6282021</v>
      </c>
      <c r="D17" t="s">
        <v>51</v>
      </c>
      <c r="E17">
        <v>21.843</v>
      </c>
      <c r="F17">
        <v>10.717499999999999</v>
      </c>
      <c r="G17">
        <f t="shared" si="4"/>
        <v>1.7598000000000003</v>
      </c>
      <c r="H17">
        <f t="shared" si="5"/>
        <v>0.29528909828124766</v>
      </c>
      <c r="I17">
        <v>84.713999999999999</v>
      </c>
      <c r="J17" t="s">
        <v>5</v>
      </c>
      <c r="K17">
        <v>23.452500000000001</v>
      </c>
      <c r="L17">
        <v>12.327</v>
      </c>
      <c r="M17">
        <f t="shared" si="6"/>
        <v>3.6882000000000001</v>
      </c>
      <c r="N17">
        <f t="shared" si="7"/>
        <v>7.7578462816336805E-2</v>
      </c>
      <c r="O17">
        <v>81.326999999999998</v>
      </c>
      <c r="P17" t="s">
        <v>4</v>
      </c>
      <c r="Q17">
        <v>11.125500000000001</v>
      </c>
      <c r="R17">
        <v>80.870999999999995</v>
      </c>
    </row>
    <row r="20" spans="1:18" x14ac:dyDescent="0.2">
      <c r="A20" t="s">
        <v>30</v>
      </c>
      <c r="B20" t="s">
        <v>31</v>
      </c>
      <c r="C20">
        <v>6282021</v>
      </c>
      <c r="D20" t="s">
        <v>51</v>
      </c>
      <c r="E20">
        <v>23.695</v>
      </c>
      <c r="F20">
        <v>8.9110000000000014</v>
      </c>
      <c r="G20">
        <f t="shared" si="4"/>
        <v>-4.6699999999997743E-2</v>
      </c>
      <c r="H20">
        <f t="shared" si="5"/>
        <v>1.0328995799214085</v>
      </c>
      <c r="I20">
        <v>84.778999999999996</v>
      </c>
      <c r="J20" t="s">
        <v>5</v>
      </c>
      <c r="K20">
        <v>22.869</v>
      </c>
      <c r="L20">
        <v>8.0850000000000009</v>
      </c>
      <c r="M20">
        <f t="shared" si="6"/>
        <v>-0.55379999999999896</v>
      </c>
      <c r="N20">
        <f t="shared" si="7"/>
        <v>1.4679471212461974</v>
      </c>
      <c r="O20">
        <v>81.326999999999998</v>
      </c>
      <c r="P20" t="s">
        <v>4</v>
      </c>
      <c r="Q20">
        <v>14.783999999999999</v>
      </c>
      <c r="R20">
        <v>80.870999999999995</v>
      </c>
    </row>
    <row r="21" spans="1:18" x14ac:dyDescent="0.2">
      <c r="A21" t="s">
        <v>32</v>
      </c>
      <c r="B21" t="s">
        <v>31</v>
      </c>
      <c r="C21">
        <v>6282021</v>
      </c>
      <c r="D21" t="s">
        <v>51</v>
      </c>
      <c r="E21">
        <v>24.569000000000003</v>
      </c>
      <c r="F21">
        <v>8.9905000000000044</v>
      </c>
      <c r="G21">
        <f t="shared" si="4"/>
        <v>3.2800000000005269E-2</v>
      </c>
      <c r="H21">
        <f t="shared" si="5"/>
        <v>0.97752127024065594</v>
      </c>
      <c r="I21">
        <v>84.649000000000001</v>
      </c>
      <c r="J21" t="s">
        <v>5</v>
      </c>
      <c r="K21">
        <v>23.500500000000002</v>
      </c>
      <c r="L21">
        <v>7.9220000000000041</v>
      </c>
      <c r="M21">
        <f t="shared" si="6"/>
        <v>-0.71679999999999566</v>
      </c>
      <c r="N21">
        <f t="shared" si="7"/>
        <v>1.6435325168101265</v>
      </c>
      <c r="O21">
        <v>81.326999999999998</v>
      </c>
      <c r="P21" t="s">
        <v>4</v>
      </c>
      <c r="Q21">
        <v>15.578499999999998</v>
      </c>
      <c r="R21">
        <v>80.870999999999995</v>
      </c>
    </row>
    <row r="22" spans="1:18" x14ac:dyDescent="0.2">
      <c r="A22" t="s">
        <v>33</v>
      </c>
      <c r="B22" t="s">
        <v>31</v>
      </c>
      <c r="C22">
        <v>6282021</v>
      </c>
      <c r="D22" t="s">
        <v>51</v>
      </c>
      <c r="E22">
        <v>22.160499999999999</v>
      </c>
      <c r="F22">
        <v>6.8704999999999998</v>
      </c>
      <c r="G22">
        <f t="shared" si="4"/>
        <v>-2.0871999999999993</v>
      </c>
      <c r="H22">
        <f t="shared" si="5"/>
        <v>4.2492257729251204</v>
      </c>
      <c r="I22">
        <v>84.713999999999999</v>
      </c>
      <c r="J22" t="s">
        <v>5</v>
      </c>
      <c r="K22">
        <v>24.2425</v>
      </c>
      <c r="L22">
        <v>8.9525000000000006</v>
      </c>
      <c r="M22">
        <f t="shared" si="6"/>
        <v>0.31370000000000076</v>
      </c>
      <c r="N22">
        <f t="shared" si="7"/>
        <v>0.80457566035304118</v>
      </c>
      <c r="O22">
        <v>81.326999999999998</v>
      </c>
      <c r="P22" t="s">
        <v>4</v>
      </c>
      <c r="Q22">
        <v>15.29</v>
      </c>
      <c r="R22">
        <v>80.870999999999995</v>
      </c>
    </row>
    <row r="23" spans="1:18" x14ac:dyDescent="0.2">
      <c r="A23" t="s">
        <v>34</v>
      </c>
      <c r="B23" t="s">
        <v>31</v>
      </c>
      <c r="C23">
        <v>6282021</v>
      </c>
      <c r="D23" t="s">
        <v>51</v>
      </c>
      <c r="E23">
        <v>24.325000000000003</v>
      </c>
      <c r="F23">
        <v>9.2750000000000021</v>
      </c>
      <c r="G23">
        <f t="shared" si="4"/>
        <v>0.31730000000000302</v>
      </c>
      <c r="H23">
        <f t="shared" si="5"/>
        <v>0.80257048152292521</v>
      </c>
      <c r="I23">
        <v>84.778999999999996</v>
      </c>
      <c r="J23" t="s">
        <v>5</v>
      </c>
      <c r="K23">
        <v>25.573999999999998</v>
      </c>
      <c r="L23">
        <v>10.523999999999997</v>
      </c>
      <c r="M23">
        <f t="shared" si="6"/>
        <v>1.8851999999999975</v>
      </c>
      <c r="N23">
        <f t="shared" si="7"/>
        <v>0.2707062309279834</v>
      </c>
      <c r="O23">
        <v>81.391999999999996</v>
      </c>
      <c r="P23" t="s">
        <v>4</v>
      </c>
      <c r="Q23">
        <v>15.05</v>
      </c>
      <c r="R23">
        <v>80.870999999999995</v>
      </c>
    </row>
    <row r="24" spans="1:18" x14ac:dyDescent="0.2">
      <c r="A24" t="s">
        <v>35</v>
      </c>
      <c r="B24" t="s">
        <v>31</v>
      </c>
      <c r="C24">
        <v>6282021</v>
      </c>
      <c r="D24" t="s">
        <v>51</v>
      </c>
      <c r="E24">
        <v>22.859500000000001</v>
      </c>
      <c r="F24">
        <v>7.4435000000000002</v>
      </c>
      <c r="G24">
        <f t="shared" si="4"/>
        <v>-1.5141999999999989</v>
      </c>
      <c r="H24">
        <f t="shared" si="5"/>
        <v>2.8564039135878856</v>
      </c>
      <c r="I24">
        <v>84.778999999999996</v>
      </c>
      <c r="J24" t="s">
        <v>5</v>
      </c>
      <c r="K24">
        <v>25.437000000000001</v>
      </c>
      <c r="L24">
        <v>10.021000000000001</v>
      </c>
      <c r="M24">
        <f t="shared" si="6"/>
        <v>1.382200000000001</v>
      </c>
      <c r="N24">
        <f t="shared" si="7"/>
        <v>0.38363333744045208</v>
      </c>
      <c r="O24">
        <v>81.391999999999996</v>
      </c>
      <c r="P24" t="s">
        <v>4</v>
      </c>
      <c r="Q24">
        <v>15.416</v>
      </c>
      <c r="R24">
        <v>80.805999999999997</v>
      </c>
    </row>
    <row r="25" spans="1:18" x14ac:dyDescent="0.2">
      <c r="A25" t="s">
        <v>36</v>
      </c>
      <c r="B25" t="s">
        <v>31</v>
      </c>
      <c r="C25">
        <v>6282021</v>
      </c>
      <c r="D25" t="s">
        <v>51</v>
      </c>
      <c r="E25">
        <v>24.2195</v>
      </c>
      <c r="F25">
        <v>9.0455000000000005</v>
      </c>
      <c r="G25">
        <f t="shared" si="4"/>
        <v>8.7800000000001432E-2</v>
      </c>
      <c r="H25">
        <f t="shared" si="5"/>
        <v>0.94095654274742324</v>
      </c>
      <c r="I25">
        <v>84.713999999999999</v>
      </c>
      <c r="J25" t="s">
        <v>5</v>
      </c>
      <c r="K25">
        <v>24.422499999999999</v>
      </c>
      <c r="L25">
        <v>9.2484999999999999</v>
      </c>
      <c r="M25">
        <f t="shared" si="6"/>
        <v>0.60970000000000013</v>
      </c>
      <c r="N25">
        <f t="shared" si="7"/>
        <v>0.65533296041976519</v>
      </c>
      <c r="O25">
        <v>81.326999999999998</v>
      </c>
      <c r="P25" t="s">
        <v>4</v>
      </c>
      <c r="Q25">
        <v>15.173999999999999</v>
      </c>
      <c r="R25">
        <v>80.611000000000004</v>
      </c>
    </row>
    <row r="26" spans="1:18" x14ac:dyDescent="0.2">
      <c r="A26" t="s">
        <v>37</v>
      </c>
      <c r="B26" t="s">
        <v>31</v>
      </c>
      <c r="C26">
        <v>6282021</v>
      </c>
      <c r="D26" t="s">
        <v>51</v>
      </c>
      <c r="E26">
        <v>23.756999999999998</v>
      </c>
      <c r="F26">
        <v>8.8234999999999992</v>
      </c>
      <c r="G26">
        <f t="shared" si="4"/>
        <v>-0.13419999999999987</v>
      </c>
      <c r="H26">
        <f t="shared" si="5"/>
        <v>1.0974840706317932</v>
      </c>
      <c r="I26">
        <v>84.778999999999996</v>
      </c>
      <c r="J26" t="s">
        <v>5</v>
      </c>
      <c r="K26">
        <v>24.096</v>
      </c>
      <c r="L26">
        <v>9.1625000000000014</v>
      </c>
      <c r="M26">
        <f t="shared" si="6"/>
        <v>0.52370000000000161</v>
      </c>
      <c r="N26">
        <f t="shared" si="7"/>
        <v>0.69558561377931516</v>
      </c>
      <c r="O26">
        <v>81.457499999999996</v>
      </c>
      <c r="P26" t="s">
        <v>4</v>
      </c>
      <c r="Q26">
        <v>14.933499999999999</v>
      </c>
      <c r="R26">
        <v>80.741</v>
      </c>
    </row>
    <row r="27" spans="1:18" x14ac:dyDescent="0.2">
      <c r="A27" t="s">
        <v>38</v>
      </c>
      <c r="B27" t="s">
        <v>31</v>
      </c>
      <c r="C27">
        <v>6282021</v>
      </c>
      <c r="D27" t="s">
        <v>51</v>
      </c>
      <c r="E27">
        <v>24.6555</v>
      </c>
      <c r="F27">
        <v>8.9314999999999998</v>
      </c>
      <c r="G27">
        <f t="shared" si="4"/>
        <v>-2.6199999999999335E-2</v>
      </c>
      <c r="H27">
        <f t="shared" si="5"/>
        <v>1.0183263599889762</v>
      </c>
      <c r="I27">
        <v>84.713999999999999</v>
      </c>
      <c r="J27" t="s">
        <v>5</v>
      </c>
      <c r="K27">
        <v>23.375500000000002</v>
      </c>
      <c r="L27">
        <v>7.6515000000000022</v>
      </c>
      <c r="M27">
        <f t="shared" si="6"/>
        <v>-0.98729999999999762</v>
      </c>
      <c r="N27">
        <f t="shared" si="7"/>
        <v>1.9824713269925849</v>
      </c>
      <c r="O27">
        <v>81.391999999999996</v>
      </c>
      <c r="P27" t="s">
        <v>4</v>
      </c>
      <c r="Q27">
        <v>15.724</v>
      </c>
      <c r="R27">
        <v>80.741</v>
      </c>
    </row>
    <row r="28" spans="1:18" x14ac:dyDescent="0.2">
      <c r="A28" t="s">
        <v>39</v>
      </c>
      <c r="B28" t="s">
        <v>31</v>
      </c>
      <c r="C28">
        <v>6282021</v>
      </c>
      <c r="D28" t="s">
        <v>51</v>
      </c>
      <c r="E28">
        <v>23.608000000000001</v>
      </c>
      <c r="F28">
        <v>9.2250000000000014</v>
      </c>
      <c r="G28">
        <f t="shared" si="4"/>
        <v>0.26730000000000231</v>
      </c>
      <c r="H28">
        <f t="shared" si="5"/>
        <v>0.83087306843116926</v>
      </c>
      <c r="I28">
        <v>84.778999999999996</v>
      </c>
      <c r="J28" t="s">
        <v>5</v>
      </c>
      <c r="K28">
        <v>24.097000000000001</v>
      </c>
      <c r="L28">
        <v>9.7140000000000022</v>
      </c>
      <c r="M28">
        <f t="shared" si="6"/>
        <v>1.0752000000000024</v>
      </c>
      <c r="N28">
        <f t="shared" si="7"/>
        <v>0.47460526165473849</v>
      </c>
      <c r="O28">
        <v>81.391999999999996</v>
      </c>
      <c r="P28" t="s">
        <v>4</v>
      </c>
      <c r="Q28">
        <v>14.382999999999999</v>
      </c>
      <c r="R28">
        <v>80.805999999999997</v>
      </c>
    </row>
    <row r="31" spans="1:18" x14ac:dyDescent="0.2">
      <c r="A31" t="s">
        <v>40</v>
      </c>
      <c r="B31" t="s">
        <v>41</v>
      </c>
      <c r="C31">
        <v>6282021</v>
      </c>
      <c r="D31" t="s">
        <v>51</v>
      </c>
      <c r="E31">
        <v>22.554499999999997</v>
      </c>
      <c r="F31">
        <v>7.8894999999999982</v>
      </c>
      <c r="G31">
        <f t="shared" si="4"/>
        <v>-1.0682000000000009</v>
      </c>
      <c r="H31">
        <f t="shared" si="5"/>
        <v>2.0968156112521807</v>
      </c>
      <c r="I31">
        <v>84.778999999999996</v>
      </c>
      <c r="J31" t="s">
        <v>5</v>
      </c>
      <c r="K31">
        <v>24.079000000000001</v>
      </c>
      <c r="L31">
        <v>9.4140000000000015</v>
      </c>
      <c r="M31">
        <f t="shared" si="6"/>
        <v>0.77520000000000167</v>
      </c>
      <c r="N31">
        <f t="shared" si="7"/>
        <v>0.5843076164303338</v>
      </c>
      <c r="O31">
        <v>81.391999999999996</v>
      </c>
      <c r="P31" t="s">
        <v>4</v>
      </c>
      <c r="Q31">
        <v>14.664999999999999</v>
      </c>
      <c r="R31">
        <v>80.870999999999995</v>
      </c>
    </row>
    <row r="32" spans="1:18" x14ac:dyDescent="0.2">
      <c r="A32" t="s">
        <v>42</v>
      </c>
      <c r="B32" t="s">
        <v>41</v>
      </c>
      <c r="C32">
        <v>6282021</v>
      </c>
      <c r="D32" t="s">
        <v>51</v>
      </c>
      <c r="E32">
        <v>23.6495</v>
      </c>
      <c r="F32">
        <v>8.2554999999999996</v>
      </c>
      <c r="G32">
        <f t="shared" si="4"/>
        <v>-0.70219999999999949</v>
      </c>
      <c r="H32">
        <f t="shared" si="5"/>
        <v>1.6269839284957575</v>
      </c>
      <c r="I32">
        <v>84.778999999999996</v>
      </c>
      <c r="J32" t="s">
        <v>5</v>
      </c>
      <c r="K32">
        <v>23.293500000000002</v>
      </c>
      <c r="L32">
        <v>7.8995000000000015</v>
      </c>
      <c r="M32">
        <f t="shared" si="6"/>
        <v>-0.73929999999999829</v>
      </c>
      <c r="N32">
        <f t="shared" si="7"/>
        <v>1.6693656610513727</v>
      </c>
      <c r="O32">
        <v>81.457499999999996</v>
      </c>
      <c r="P32" t="s">
        <v>4</v>
      </c>
      <c r="Q32">
        <v>15.394</v>
      </c>
      <c r="R32">
        <v>80.870999999999995</v>
      </c>
    </row>
    <row r="33" spans="1:18" x14ac:dyDescent="0.2">
      <c r="A33" t="s">
        <v>43</v>
      </c>
      <c r="B33" t="s">
        <v>41</v>
      </c>
      <c r="C33">
        <v>6282021</v>
      </c>
      <c r="D33" t="s">
        <v>51</v>
      </c>
      <c r="E33">
        <v>24.276</v>
      </c>
      <c r="F33">
        <v>13.956999999999999</v>
      </c>
      <c r="G33">
        <f t="shared" si="4"/>
        <v>4.9992999999999999</v>
      </c>
      <c r="H33">
        <f t="shared" si="5"/>
        <v>3.1265166273638144E-2</v>
      </c>
      <c r="I33">
        <v>84.778999999999996</v>
      </c>
      <c r="J33" t="s">
        <v>5</v>
      </c>
      <c r="K33">
        <v>23.858499999999999</v>
      </c>
      <c r="L33">
        <v>13.539499999999999</v>
      </c>
      <c r="M33">
        <f t="shared" si="6"/>
        <v>4.9006999999999987</v>
      </c>
      <c r="N33">
        <f t="shared" si="7"/>
        <v>3.3476673779618021E-2</v>
      </c>
      <c r="O33">
        <v>81.457499999999996</v>
      </c>
      <c r="P33" t="s">
        <v>4</v>
      </c>
      <c r="Q33">
        <v>10.319000000000001</v>
      </c>
      <c r="R33">
        <v>80.870999999999995</v>
      </c>
    </row>
    <row r="34" spans="1:18" x14ac:dyDescent="0.2">
      <c r="A34" t="s">
        <v>44</v>
      </c>
      <c r="B34" t="s">
        <v>41</v>
      </c>
      <c r="C34">
        <v>6282021</v>
      </c>
      <c r="D34" t="s">
        <v>51</v>
      </c>
      <c r="E34">
        <v>24.836500000000001</v>
      </c>
      <c r="F34">
        <v>9.8285000000000018</v>
      </c>
      <c r="G34">
        <f t="shared" si="4"/>
        <v>0.87080000000000268</v>
      </c>
      <c r="H34">
        <f t="shared" si="5"/>
        <v>0.54684353209840175</v>
      </c>
      <c r="I34">
        <v>84.778999999999996</v>
      </c>
      <c r="J34" t="s">
        <v>5</v>
      </c>
      <c r="K34">
        <v>23.695</v>
      </c>
      <c r="L34">
        <v>8.6870000000000012</v>
      </c>
      <c r="M34">
        <f t="shared" si="6"/>
        <v>4.8200000000001353E-2</v>
      </c>
      <c r="N34">
        <f t="shared" si="7"/>
        <v>0.96714224593597942</v>
      </c>
      <c r="O34">
        <v>81.522999999999996</v>
      </c>
      <c r="P34" t="s">
        <v>4</v>
      </c>
      <c r="Q34">
        <v>15.007999999999999</v>
      </c>
      <c r="R34">
        <v>80.870999999999995</v>
      </c>
    </row>
    <row r="35" spans="1:18" x14ac:dyDescent="0.2">
      <c r="A35" t="s">
        <v>45</v>
      </c>
      <c r="B35" t="s">
        <v>41</v>
      </c>
      <c r="C35">
        <v>6282021</v>
      </c>
      <c r="D35" t="s">
        <v>51</v>
      </c>
      <c r="E35">
        <v>24.1615</v>
      </c>
      <c r="F35">
        <v>10.4955</v>
      </c>
      <c r="G35">
        <f t="shared" si="4"/>
        <v>1.5378000000000007</v>
      </c>
      <c r="H35">
        <f t="shared" si="5"/>
        <v>0.34441025368573791</v>
      </c>
      <c r="I35">
        <v>84.778999999999996</v>
      </c>
      <c r="J35" t="s">
        <v>5</v>
      </c>
      <c r="K35">
        <v>24.780999999999999</v>
      </c>
      <c r="L35">
        <v>11.114999999999998</v>
      </c>
      <c r="M35">
        <f t="shared" si="6"/>
        <v>2.4761999999999986</v>
      </c>
      <c r="N35">
        <f t="shared" si="7"/>
        <v>0.17971715079160322</v>
      </c>
      <c r="O35">
        <v>81.391999999999996</v>
      </c>
      <c r="P35" t="s">
        <v>4</v>
      </c>
      <c r="Q35">
        <v>13.666</v>
      </c>
      <c r="R35">
        <v>80.870999999999995</v>
      </c>
    </row>
    <row r="36" spans="1:18" x14ac:dyDescent="0.2">
      <c r="A36" t="s">
        <v>46</v>
      </c>
      <c r="B36" t="s">
        <v>41</v>
      </c>
      <c r="C36">
        <v>6282021</v>
      </c>
      <c r="D36" t="s">
        <v>51</v>
      </c>
      <c r="E36">
        <v>24.602499999999999</v>
      </c>
      <c r="F36">
        <v>9.7349999999999994</v>
      </c>
      <c r="G36">
        <f t="shared" si="4"/>
        <v>0.77730000000000032</v>
      </c>
      <c r="H36">
        <f t="shared" si="5"/>
        <v>0.58345771167343174</v>
      </c>
      <c r="I36">
        <v>84.713999999999999</v>
      </c>
      <c r="J36" t="s">
        <v>5</v>
      </c>
      <c r="K36">
        <v>24.311</v>
      </c>
      <c r="L36">
        <v>9.4435000000000002</v>
      </c>
      <c r="M36">
        <f t="shared" si="6"/>
        <v>0.80470000000000041</v>
      </c>
      <c r="N36">
        <f t="shared" si="7"/>
        <v>0.57248111202355456</v>
      </c>
      <c r="O36">
        <v>81.391999999999996</v>
      </c>
      <c r="P36" t="s">
        <v>4</v>
      </c>
      <c r="Q36">
        <v>14.8675</v>
      </c>
      <c r="R36">
        <v>80.870999999999995</v>
      </c>
    </row>
    <row r="37" spans="1:18" x14ac:dyDescent="0.2">
      <c r="A37" t="s">
        <v>47</v>
      </c>
      <c r="B37" t="s">
        <v>41</v>
      </c>
      <c r="C37">
        <v>6282021</v>
      </c>
      <c r="D37" t="s">
        <v>51</v>
      </c>
      <c r="E37">
        <v>24.776499999999999</v>
      </c>
      <c r="F37">
        <v>9.5284999999999993</v>
      </c>
      <c r="G37">
        <f t="shared" si="4"/>
        <v>0.5708000000000002</v>
      </c>
      <c r="H37">
        <f t="shared" si="5"/>
        <v>0.67324335951674996</v>
      </c>
      <c r="I37">
        <v>84.649000000000001</v>
      </c>
      <c r="J37" t="s">
        <v>5</v>
      </c>
      <c r="K37">
        <v>23.554000000000002</v>
      </c>
      <c r="L37">
        <v>8.3060000000000027</v>
      </c>
      <c r="M37">
        <f t="shared" si="6"/>
        <v>-0.3327999999999971</v>
      </c>
      <c r="N37">
        <f t="shared" si="7"/>
        <v>1.259455370256868</v>
      </c>
      <c r="O37">
        <v>81.391999999999996</v>
      </c>
      <c r="P37" t="s">
        <v>4</v>
      </c>
      <c r="Q37">
        <v>15.247999999999999</v>
      </c>
      <c r="R37">
        <v>80.870999999999995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22" workbookViewId="0">
      <selection sqref="A1:B28"/>
    </sheetView>
  </sheetViews>
  <sheetFormatPr baseColWidth="10" defaultColWidth="8.83203125" defaultRowHeight="15" x14ac:dyDescent="0.2"/>
  <cols>
    <col min="1" max="1" width="13" bestFit="1" customWidth="1"/>
    <col min="2" max="2" width="13.1640625" bestFit="1" customWidth="1"/>
    <col min="3" max="3" width="11.83203125" bestFit="1" customWidth="1"/>
    <col min="5" max="5" width="50.5" bestFit="1" customWidth="1"/>
  </cols>
  <sheetData>
    <row r="1" spans="1:5" x14ac:dyDescent="0.2">
      <c r="A1" t="s">
        <v>63</v>
      </c>
      <c r="B1" t="s">
        <v>64</v>
      </c>
      <c r="C1" t="s">
        <v>65</v>
      </c>
    </row>
    <row r="2" spans="1:5" x14ac:dyDescent="0.2">
      <c r="A2" t="s">
        <v>18</v>
      </c>
      <c r="B2">
        <v>1.2654934146502106</v>
      </c>
      <c r="C2">
        <v>1.4848323007254824</v>
      </c>
      <c r="E2" t="s">
        <v>66</v>
      </c>
    </row>
    <row r="3" spans="1:5" x14ac:dyDescent="0.2">
      <c r="A3" t="s">
        <v>18</v>
      </c>
      <c r="B3">
        <v>0.85630698567309382</v>
      </c>
      <c r="C3">
        <v>0.75460836607659199</v>
      </c>
      <c r="E3" t="s">
        <v>67</v>
      </c>
    </row>
    <row r="4" spans="1:5" x14ac:dyDescent="0.2">
      <c r="A4" t="s">
        <v>18</v>
      </c>
      <c r="B4">
        <v>0.84130451973803799</v>
      </c>
      <c r="C4">
        <v>0.72186451915324912</v>
      </c>
      <c r="E4" t="s">
        <v>68</v>
      </c>
    </row>
    <row r="5" spans="1:5" x14ac:dyDescent="0.2">
      <c r="A5" t="s">
        <v>18</v>
      </c>
      <c r="B5">
        <v>1.0678433331803641</v>
      </c>
      <c r="C5">
        <v>1.0336874268096474</v>
      </c>
      <c r="E5" t="s">
        <v>69</v>
      </c>
    </row>
    <row r="6" spans="1:5" x14ac:dyDescent="0.2">
      <c r="A6" t="s">
        <v>18</v>
      </c>
      <c r="B6">
        <v>1.0271878194669373</v>
      </c>
      <c r="C6">
        <v>1.1960684863681794</v>
      </c>
      <c r="E6" t="s">
        <v>70</v>
      </c>
    </row>
    <row r="7" spans="1:5" x14ac:dyDescent="0.2">
      <c r="A7" t="s">
        <v>60</v>
      </c>
      <c r="B7">
        <v>2.5292330907853304</v>
      </c>
      <c r="C7">
        <v>0.57287806324919499</v>
      </c>
      <c r="E7" t="s">
        <v>71</v>
      </c>
    </row>
    <row r="8" spans="1:5" x14ac:dyDescent="0.2">
      <c r="A8" t="s">
        <v>60</v>
      </c>
      <c r="B8">
        <v>0.41014330959318696</v>
      </c>
      <c r="C8">
        <v>0.59741277769105239</v>
      </c>
      <c r="E8" t="s">
        <v>72</v>
      </c>
    </row>
    <row r="9" spans="1:5" x14ac:dyDescent="0.2">
      <c r="A9" t="s">
        <v>60</v>
      </c>
      <c r="B9">
        <v>4.7508972328485104</v>
      </c>
      <c r="C9">
        <v>0.73984758561013864</v>
      </c>
      <c r="E9" t="s">
        <v>73</v>
      </c>
    </row>
    <row r="10" spans="1:5" x14ac:dyDescent="0.2">
      <c r="A10" t="s">
        <v>60</v>
      </c>
      <c r="B10">
        <v>0.75272771669177141</v>
      </c>
      <c r="C10">
        <v>0.440984544922148</v>
      </c>
      <c r="E10" t="s">
        <v>74</v>
      </c>
    </row>
    <row r="11" spans="1:5" x14ac:dyDescent="0.2">
      <c r="A11" t="s">
        <v>60</v>
      </c>
      <c r="B11">
        <v>2.0113999807152836</v>
      </c>
      <c r="C11">
        <v>0.8023479925812812</v>
      </c>
      <c r="E11" t="s">
        <v>75</v>
      </c>
    </row>
    <row r="12" spans="1:5" x14ac:dyDescent="0.2">
      <c r="A12" t="s">
        <v>60</v>
      </c>
      <c r="B12">
        <v>0.29528909828124766</v>
      </c>
      <c r="C12">
        <v>7.7578462816336805E-2</v>
      </c>
      <c r="E12" t="s">
        <v>76</v>
      </c>
    </row>
    <row r="13" spans="1:5" x14ac:dyDescent="0.2">
      <c r="A13" t="s">
        <v>61</v>
      </c>
      <c r="B13">
        <v>1.0328995799214085</v>
      </c>
      <c r="C13">
        <v>1.4679471212461974</v>
      </c>
      <c r="E13" t="s">
        <v>77</v>
      </c>
    </row>
    <row r="14" spans="1:5" x14ac:dyDescent="0.2">
      <c r="A14" t="s">
        <v>61</v>
      </c>
      <c r="B14">
        <v>0.97752127024065594</v>
      </c>
      <c r="C14">
        <v>1.6435325168101265</v>
      </c>
      <c r="E14" t="s">
        <v>75</v>
      </c>
    </row>
    <row r="15" spans="1:5" x14ac:dyDescent="0.2">
      <c r="A15" t="s">
        <v>61</v>
      </c>
      <c r="B15">
        <v>4.2492257729251204</v>
      </c>
      <c r="C15">
        <v>0.80457566035304118</v>
      </c>
      <c r="E15" t="s">
        <v>78</v>
      </c>
    </row>
    <row r="16" spans="1:5" x14ac:dyDescent="0.2">
      <c r="A16" t="s">
        <v>61</v>
      </c>
      <c r="B16">
        <v>0.80257048152292521</v>
      </c>
      <c r="C16">
        <v>0.2707062309279834</v>
      </c>
    </row>
    <row r="17" spans="1:5" x14ac:dyDescent="0.2">
      <c r="A17" t="s">
        <v>61</v>
      </c>
      <c r="B17">
        <v>2.8564039135878856</v>
      </c>
      <c r="C17">
        <v>0.38363333744045208</v>
      </c>
      <c r="E17" t="s">
        <v>79</v>
      </c>
    </row>
    <row r="18" spans="1:5" x14ac:dyDescent="0.2">
      <c r="A18" t="s">
        <v>61</v>
      </c>
      <c r="B18">
        <v>0.94095654274742324</v>
      </c>
      <c r="C18">
        <v>0.65533296041976519</v>
      </c>
    </row>
    <row r="19" spans="1:5" x14ac:dyDescent="0.2">
      <c r="A19" t="s">
        <v>61</v>
      </c>
      <c r="B19">
        <v>1.0974840706317932</v>
      </c>
      <c r="C19">
        <v>0.69558561377931516</v>
      </c>
      <c r="E19" t="s">
        <v>80</v>
      </c>
    </row>
    <row r="20" spans="1:5" x14ac:dyDescent="0.2">
      <c r="A20" t="s">
        <v>61</v>
      </c>
      <c r="B20">
        <v>1.0183263599889762</v>
      </c>
      <c r="C20">
        <v>1.9824713269925849</v>
      </c>
      <c r="E20" t="s">
        <v>81</v>
      </c>
    </row>
    <row r="21" spans="1:5" x14ac:dyDescent="0.2">
      <c r="A21" t="s">
        <v>61</v>
      </c>
      <c r="B21">
        <v>0.83087306843116926</v>
      </c>
      <c r="C21">
        <v>0.47460526165473849</v>
      </c>
    </row>
    <row r="22" spans="1:5" x14ac:dyDescent="0.2">
      <c r="A22" t="s">
        <v>62</v>
      </c>
      <c r="B22">
        <v>2.0968156112521807</v>
      </c>
      <c r="C22">
        <v>0.5843076164303338</v>
      </c>
      <c r="E22" t="s">
        <v>82</v>
      </c>
    </row>
    <row r="23" spans="1:5" x14ac:dyDescent="0.2">
      <c r="A23" t="s">
        <v>62</v>
      </c>
      <c r="B23">
        <v>1.6269839284957575</v>
      </c>
      <c r="C23">
        <v>1.6693656610513727</v>
      </c>
    </row>
    <row r="24" spans="1:5" x14ac:dyDescent="0.2">
      <c r="A24" t="s">
        <v>62</v>
      </c>
      <c r="B24">
        <v>3.1265166273638144E-2</v>
      </c>
      <c r="C24">
        <v>3.3476673779618021E-2</v>
      </c>
      <c r="E24" t="s">
        <v>79</v>
      </c>
    </row>
    <row r="25" spans="1:5" x14ac:dyDescent="0.2">
      <c r="A25" t="s">
        <v>62</v>
      </c>
      <c r="B25">
        <v>0.54684353209840175</v>
      </c>
      <c r="C25">
        <v>0.96714224593597942</v>
      </c>
    </row>
    <row r="26" spans="1:5" x14ac:dyDescent="0.2">
      <c r="A26" t="s">
        <v>62</v>
      </c>
      <c r="B26">
        <v>0.34441025368573791</v>
      </c>
      <c r="C26">
        <v>0.17971715079160322</v>
      </c>
      <c r="E26" t="s">
        <v>83</v>
      </c>
    </row>
    <row r="27" spans="1:5" x14ac:dyDescent="0.2">
      <c r="A27" t="s">
        <v>62</v>
      </c>
      <c r="B27">
        <v>0.58345771167343174</v>
      </c>
      <c r="C27">
        <v>0.57248111202355456</v>
      </c>
      <c r="E27" t="s">
        <v>84</v>
      </c>
    </row>
    <row r="28" spans="1:5" x14ac:dyDescent="0.2">
      <c r="A28" t="s">
        <v>62</v>
      </c>
      <c r="B28">
        <v>0.67324335951674996</v>
      </c>
      <c r="C28">
        <v>1.259455370256868</v>
      </c>
    </row>
    <row r="29" spans="1:5" x14ac:dyDescent="0.2">
      <c r="E29" t="s">
        <v>75</v>
      </c>
    </row>
    <row r="30" spans="1:5" x14ac:dyDescent="0.2">
      <c r="E30" t="s">
        <v>85</v>
      </c>
    </row>
    <row r="31" spans="1:5" x14ac:dyDescent="0.2">
      <c r="E31" t="s">
        <v>86</v>
      </c>
    </row>
    <row r="32" spans="1:5" x14ac:dyDescent="0.2">
      <c r="E32" t="s">
        <v>87</v>
      </c>
    </row>
    <row r="33" spans="5:5" x14ac:dyDescent="0.2">
      <c r="E33" t="s">
        <v>88</v>
      </c>
    </row>
    <row r="34" spans="5:5" x14ac:dyDescent="0.2">
      <c r="E34" t="s">
        <v>89</v>
      </c>
    </row>
    <row r="35" spans="5:5" x14ac:dyDescent="0.2">
      <c r="E35" t="s">
        <v>90</v>
      </c>
    </row>
    <row r="36" spans="5:5" x14ac:dyDescent="0.2">
      <c r="E36" t="s">
        <v>91</v>
      </c>
    </row>
    <row r="37" spans="5:5" x14ac:dyDescent="0.2">
      <c r="E37" t="s">
        <v>88</v>
      </c>
    </row>
    <row r="38" spans="5:5" x14ac:dyDescent="0.2">
      <c r="E38" t="s">
        <v>92</v>
      </c>
    </row>
    <row r="39" spans="5:5" x14ac:dyDescent="0.2">
      <c r="E39" t="s">
        <v>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05B4-1E1A-DF46-B3DD-EB5F86B4605E}">
  <dimension ref="A1:J28"/>
  <sheetViews>
    <sheetView tabSelected="1" workbookViewId="0">
      <selection activeCell="G12" sqref="G12"/>
    </sheetView>
  </sheetViews>
  <sheetFormatPr baseColWidth="10" defaultRowHeight="15" x14ac:dyDescent="0.2"/>
  <cols>
    <col min="7" max="7" width="29" customWidth="1"/>
    <col min="8" max="8" width="26.33203125" customWidth="1"/>
  </cols>
  <sheetData>
    <row r="1" spans="1:10" x14ac:dyDescent="0.2">
      <c r="A1" t="s">
        <v>63</v>
      </c>
      <c r="B1" s="27" t="s">
        <v>94</v>
      </c>
      <c r="C1" s="27" t="s">
        <v>95</v>
      </c>
    </row>
    <row r="2" spans="1:10" x14ac:dyDescent="0.2">
      <c r="A2" t="s">
        <v>18</v>
      </c>
      <c r="B2">
        <v>1.2654934146502106</v>
      </c>
      <c r="C2">
        <v>1</v>
      </c>
    </row>
    <row r="3" spans="1:10" x14ac:dyDescent="0.2">
      <c r="A3" t="s">
        <v>18</v>
      </c>
      <c r="B3">
        <v>0.85630698567309382</v>
      </c>
      <c r="C3">
        <v>1</v>
      </c>
      <c r="G3" t="s">
        <v>106</v>
      </c>
      <c r="H3" t="s">
        <v>97</v>
      </c>
      <c r="I3" t="s">
        <v>98</v>
      </c>
      <c r="J3" t="s">
        <v>99</v>
      </c>
    </row>
    <row r="4" spans="1:10" x14ac:dyDescent="0.2">
      <c r="A4" t="s">
        <v>18</v>
      </c>
      <c r="B4">
        <v>0.84130451973803799</v>
      </c>
      <c r="C4">
        <v>1</v>
      </c>
      <c r="G4" t="s">
        <v>105</v>
      </c>
      <c r="H4">
        <v>-0.46481109999999998</v>
      </c>
      <c r="I4">
        <v>0.64206671999999998</v>
      </c>
      <c r="J4">
        <v>1</v>
      </c>
    </row>
    <row r="5" spans="1:10" x14ac:dyDescent="0.2">
      <c r="A5" t="s">
        <v>18</v>
      </c>
      <c r="B5">
        <v>1.0678433331803641</v>
      </c>
      <c r="C5">
        <v>1</v>
      </c>
      <c r="G5" t="s">
        <v>104</v>
      </c>
      <c r="H5">
        <v>1.1484524</v>
      </c>
      <c r="I5">
        <v>0.25078183999999998</v>
      </c>
      <c r="J5">
        <v>1</v>
      </c>
    </row>
    <row r="6" spans="1:10" x14ac:dyDescent="0.2">
      <c r="A6" t="s">
        <v>18</v>
      </c>
      <c r="B6">
        <v>1.0271878194669373</v>
      </c>
      <c r="C6">
        <v>1</v>
      </c>
      <c r="G6" t="s">
        <v>103</v>
      </c>
      <c r="H6">
        <v>1.7539682999999999</v>
      </c>
      <c r="I6">
        <v>7.9435950000000005E-2</v>
      </c>
      <c r="J6">
        <v>0.47661569999999998</v>
      </c>
    </row>
    <row r="7" spans="1:10" x14ac:dyDescent="0.2">
      <c r="A7" t="s">
        <v>60</v>
      </c>
      <c r="B7">
        <v>2.5292330907853304</v>
      </c>
      <c r="C7">
        <v>2</v>
      </c>
      <c r="G7" t="s">
        <v>102</v>
      </c>
      <c r="H7">
        <v>-0.18725629999999999</v>
      </c>
      <c r="I7">
        <v>0.85145965999999995</v>
      </c>
      <c r="J7">
        <v>1</v>
      </c>
    </row>
    <row r="8" spans="1:10" x14ac:dyDescent="0.2">
      <c r="A8" t="s">
        <v>60</v>
      </c>
      <c r="B8">
        <v>0.41014330959318696</v>
      </c>
      <c r="C8">
        <v>2</v>
      </c>
      <c r="G8" t="s">
        <v>101</v>
      </c>
      <c r="H8">
        <v>0.23591599999999999</v>
      </c>
      <c r="I8">
        <v>0.81349788999999995</v>
      </c>
      <c r="J8">
        <v>1</v>
      </c>
    </row>
    <row r="9" spans="1:10" x14ac:dyDescent="0.2">
      <c r="A9" t="s">
        <v>60</v>
      </c>
      <c r="B9">
        <v>4.7508972328485104</v>
      </c>
      <c r="C9">
        <v>2</v>
      </c>
      <c r="G9" t="s">
        <v>100</v>
      </c>
      <c r="H9">
        <v>-1.2848469</v>
      </c>
      <c r="I9">
        <v>0.19884579999999999</v>
      </c>
      <c r="J9">
        <v>1</v>
      </c>
    </row>
    <row r="10" spans="1:10" x14ac:dyDescent="0.2">
      <c r="A10" t="s">
        <v>60</v>
      </c>
      <c r="B10">
        <v>0.75272771669177141</v>
      </c>
      <c r="C10">
        <v>2</v>
      </c>
    </row>
    <row r="11" spans="1:10" x14ac:dyDescent="0.2">
      <c r="A11" t="s">
        <v>60</v>
      </c>
      <c r="B11">
        <v>2.0113999807152836</v>
      </c>
      <c r="C11">
        <v>2</v>
      </c>
    </row>
    <row r="12" spans="1:10" x14ac:dyDescent="0.2">
      <c r="A12" t="s">
        <v>60</v>
      </c>
      <c r="B12">
        <v>0.29528909828124766</v>
      </c>
      <c r="C12">
        <v>2</v>
      </c>
    </row>
    <row r="13" spans="1:10" x14ac:dyDescent="0.2">
      <c r="A13" t="s">
        <v>61</v>
      </c>
      <c r="B13">
        <v>1.0328995799214085</v>
      </c>
      <c r="C13">
        <v>3</v>
      </c>
    </row>
    <row r="14" spans="1:10" x14ac:dyDescent="0.2">
      <c r="A14" t="s">
        <v>61</v>
      </c>
      <c r="B14">
        <v>0.97752127024065594</v>
      </c>
      <c r="C14">
        <v>3</v>
      </c>
    </row>
    <row r="15" spans="1:10" x14ac:dyDescent="0.2">
      <c r="A15" t="s">
        <v>61</v>
      </c>
      <c r="B15">
        <v>4.2492257729251204</v>
      </c>
      <c r="C15">
        <v>3</v>
      </c>
      <c r="G15" t="s">
        <v>96</v>
      </c>
    </row>
    <row r="16" spans="1:10" x14ac:dyDescent="0.2">
      <c r="A16" t="s">
        <v>61</v>
      </c>
      <c r="B16">
        <v>0.80257048152292521</v>
      </c>
      <c r="C16">
        <v>3</v>
      </c>
      <c r="G16" t="s">
        <v>81</v>
      </c>
    </row>
    <row r="17" spans="1:3" x14ac:dyDescent="0.2">
      <c r="A17" t="s">
        <v>61</v>
      </c>
      <c r="B17">
        <v>2.8564039135878856</v>
      </c>
      <c r="C17">
        <v>3</v>
      </c>
    </row>
    <row r="18" spans="1:3" x14ac:dyDescent="0.2">
      <c r="A18" t="s">
        <v>61</v>
      </c>
      <c r="B18">
        <v>0.94095654274742324</v>
      </c>
      <c r="C18">
        <v>3</v>
      </c>
    </row>
    <row r="19" spans="1:3" x14ac:dyDescent="0.2">
      <c r="A19" t="s">
        <v>61</v>
      </c>
      <c r="B19">
        <v>1.0974840706317932</v>
      </c>
      <c r="C19">
        <v>3</v>
      </c>
    </row>
    <row r="20" spans="1:3" x14ac:dyDescent="0.2">
      <c r="A20" t="s">
        <v>61</v>
      </c>
      <c r="B20">
        <v>1.0183263599889762</v>
      </c>
      <c r="C20">
        <v>3</v>
      </c>
    </row>
    <row r="21" spans="1:3" x14ac:dyDescent="0.2">
      <c r="A21" t="s">
        <v>61</v>
      </c>
      <c r="B21">
        <v>0.83087306843116926</v>
      </c>
      <c r="C21">
        <v>3</v>
      </c>
    </row>
    <row r="22" spans="1:3" x14ac:dyDescent="0.2">
      <c r="A22" t="s">
        <v>62</v>
      </c>
      <c r="B22">
        <v>2.0968156112521807</v>
      </c>
      <c r="C22">
        <v>4</v>
      </c>
    </row>
    <row r="23" spans="1:3" x14ac:dyDescent="0.2">
      <c r="A23" t="s">
        <v>62</v>
      </c>
      <c r="B23">
        <v>1.6269839284957575</v>
      </c>
      <c r="C23">
        <v>4</v>
      </c>
    </row>
    <row r="24" spans="1:3" x14ac:dyDescent="0.2">
      <c r="A24" t="s">
        <v>62</v>
      </c>
      <c r="B24">
        <v>3.1265166273638144E-2</v>
      </c>
      <c r="C24">
        <v>4</v>
      </c>
    </row>
    <row r="25" spans="1:3" x14ac:dyDescent="0.2">
      <c r="A25" t="s">
        <v>62</v>
      </c>
      <c r="B25">
        <v>0.54684353209840175</v>
      </c>
      <c r="C25">
        <v>4</v>
      </c>
    </row>
    <row r="26" spans="1:3" x14ac:dyDescent="0.2">
      <c r="A26" t="s">
        <v>62</v>
      </c>
      <c r="B26">
        <v>0.34441025368573791</v>
      </c>
      <c r="C26">
        <v>4</v>
      </c>
    </row>
    <row r="27" spans="1:3" x14ac:dyDescent="0.2">
      <c r="A27" t="s">
        <v>62</v>
      </c>
      <c r="B27">
        <v>0.58345771167343174</v>
      </c>
      <c r="C27">
        <v>4</v>
      </c>
    </row>
    <row r="28" spans="1:3" x14ac:dyDescent="0.2">
      <c r="A28" t="s">
        <v>62</v>
      </c>
      <c r="B28">
        <v>0.67324335951674996</v>
      </c>
      <c r="C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PCR Results 06112021</vt:lpstr>
      <vt:lpstr>delta delta Ct</vt:lpstr>
      <vt:lpstr>Fold Expression Data</vt:lpstr>
      <vt:lpstr>Kruskal 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Seipp</dc:creator>
  <cp:lastModifiedBy>Microsoft Office User</cp:lastModifiedBy>
  <cp:lastPrinted>2021-06-10T14:15:37Z</cp:lastPrinted>
  <dcterms:created xsi:type="dcterms:W3CDTF">2021-05-25T14:04:13Z</dcterms:created>
  <dcterms:modified xsi:type="dcterms:W3CDTF">2022-12-27T21:14:08Z</dcterms:modified>
</cp:coreProperties>
</file>